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5\SIG\SI-FOS-05\"/>
    </mc:Choice>
  </mc:AlternateContent>
  <xr:revisionPtr revIDLastSave="0" documentId="13_ncr:1_{33C09C66-FF31-4F6B-9988-864ECE564B0D}" xr6:coauthVersionLast="47" xr6:coauthVersionMax="47" xr10:uidLastSave="{00000000-0000-0000-0000-000000000000}"/>
  <bookViews>
    <workbookView xWindow="-120" yWindow="-120" windowWidth="29040" windowHeight="15720" activeTab="1"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823" r:id="rId6"/>
    <sheet name="Ejecución Presupueto Base Emis" sheetId="822" r:id="rId7"/>
    <sheet name="Ejecución bonos Emit y Pagados" sheetId="825" r:id="rId8"/>
    <sheet name="Detalle1" sheetId="820" state="hidden" r:id="rId9"/>
    <sheet name="Detalle2" sheetId="824" state="hidden" r:id="rId10"/>
    <sheet name="Anexo B " sheetId="641" r:id="rId11"/>
    <sheet name="Resumen" sheetId="319" state="hidden" r:id="rId12"/>
    <sheet name="Anexo C" sheetId="207" r:id="rId13"/>
    <sheet name="Anexo D.1" sheetId="780" r:id="rId14"/>
    <sheet name="Anexo D.2" sheetId="781" r:id="rId15"/>
    <sheet name="Anexo D.3" sheetId="782" r:id="rId16"/>
    <sheet name="Anexo D.4" sheetId="783" r:id="rId17"/>
    <sheet name="Anexo D.5" sheetId="787" r:id="rId18"/>
    <sheet name="Anexo E" sheetId="480" r:id="rId19"/>
    <sheet name="Anexo F" sheetId="368" r:id="rId20"/>
    <sheet name="Anexo G" sheetId="556"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20._Ejecución_Presupuesto_2022___Por_programa_de_financiamiento">Indice!$B$28</definedName>
    <definedName name="_26._Informe_Contro_Superávit_Específico">Indice!$B$34</definedName>
    <definedName name="_ced1" localSheetId="6">'[1]Sit. Familiar'!$D$4</definedName>
    <definedName name="_ced1">'[2]Sit. Familiar'!$E$4</definedName>
    <definedName name="_ced10" localSheetId="6">'[1]Sit. Familiar'!$D$13</definedName>
    <definedName name="_ced10">'[2]Sit. Familiar'!$E$13</definedName>
    <definedName name="_ced11" localSheetId="6">'[1]Sit. Familiar'!$D$14</definedName>
    <definedName name="_ced11">'[2]Sit. Familiar'!$E$14</definedName>
    <definedName name="_ced12" localSheetId="6">'[1]Sit. Familiar'!$D$15</definedName>
    <definedName name="_ced12">'[2]Sit. Familiar'!$E$15</definedName>
    <definedName name="_ced13" localSheetId="6">'[1]Sit. Familiar'!$D$16</definedName>
    <definedName name="_ced13">'[2]Sit. Familiar'!$E$16</definedName>
    <definedName name="_ced14" localSheetId="6">'[1]Sit. Familiar'!$D$17</definedName>
    <definedName name="_ced14">'[2]Sit. Familiar'!$E$17</definedName>
    <definedName name="_ced15" localSheetId="6">'[1]Sit. Familiar'!$D$18</definedName>
    <definedName name="_ced15">'[2]Sit. Familiar'!$E$18</definedName>
    <definedName name="_ced16" localSheetId="6">'[1]Sit. Familiar'!$D$19</definedName>
    <definedName name="_ced16">'[2]Sit. Familiar'!$E$19</definedName>
    <definedName name="_ced17">'[2]Sit. Familiar'!$E$20</definedName>
    <definedName name="_ced18">'[2]Sit. Familiar'!$E$21</definedName>
    <definedName name="_ced19">'[2]Sit. Familiar'!$E$22</definedName>
    <definedName name="_ced2" localSheetId="6">'[1]Sit. Familiar'!$D$5</definedName>
    <definedName name="_ced2">'[2]Sit. Familiar'!$E$5</definedName>
    <definedName name="_ced20">'[2]Sit. Familiar'!$E$23</definedName>
    <definedName name="_ced21">'[2]Sit. Familiar'!$E$24</definedName>
    <definedName name="_ced22">'[2]Sit. Familiar'!$E$25</definedName>
    <definedName name="_ced23">'[2]Sit. Familiar'!$E$26</definedName>
    <definedName name="_ced24">'[2]Sit. Familiar'!$E$27</definedName>
    <definedName name="_ced25">'[2]Sit. Familiar'!$E$28</definedName>
    <definedName name="_ced26">'[2]Sit. Familiar'!$E$29</definedName>
    <definedName name="_ced27">'[2]Sit. Familiar'!$E$30</definedName>
    <definedName name="_ced28">'[2]Sit. Familiar'!$E$31</definedName>
    <definedName name="_ced29">'[2]Sit. Familiar'!$E$32</definedName>
    <definedName name="_ced3" localSheetId="6">'[1]Sit. Familiar'!$D$6</definedName>
    <definedName name="_ced3">'[2]Sit. Familiar'!$E$6</definedName>
    <definedName name="_ced30">'[2]Sit. Familiar'!$E$33</definedName>
    <definedName name="_ced31">'[2]Sit. Familiar'!$E$34</definedName>
    <definedName name="_ced32">'[2]Sit. Familiar'!$E$35</definedName>
    <definedName name="_ced33">'[2]Sit. Familiar'!$E$36</definedName>
    <definedName name="_ced4" localSheetId="6">'[1]Sit. Familiar'!$D$7</definedName>
    <definedName name="_ced4">'[2]Sit. Familiar'!$E$7</definedName>
    <definedName name="_ced5" localSheetId="6">'[1]Sit. Familiar'!$D$8</definedName>
    <definedName name="_ced5">'[2]Sit. Familiar'!$E$8</definedName>
    <definedName name="_ced6" localSheetId="6">'[1]Sit. Familiar'!$D$9</definedName>
    <definedName name="_ced6">'[2]Sit. Familiar'!$E$9</definedName>
    <definedName name="_ced7" localSheetId="6">'[1]Sit. Familiar'!$D$10</definedName>
    <definedName name="_ced7">'[2]Sit. Familiar'!$E$10</definedName>
    <definedName name="_ced8" localSheetId="6">'[1]Sit. Familiar'!$D$11</definedName>
    <definedName name="_ced8">'[2]Sit. Familiar'!$E$11</definedName>
    <definedName name="_ced9" localSheetId="6">'[1]Sit. Familiar'!$D$12</definedName>
    <definedName name="_ced9">'[2]Sit. Familiar'!$E$12</definedName>
    <definedName name="_xlnm._FilterDatabase" localSheetId="10" hidden="1">'Anexo B '!#REF!</definedName>
    <definedName name="_xlnm._FilterDatabase" localSheetId="12" hidden="1">'Anexo C'!$K$135:$S$146</definedName>
    <definedName name="_xlnm._FilterDatabase" localSheetId="17" hidden="1">'Anexo D.5'!#REF!</definedName>
    <definedName name="_xlnm._FilterDatabase" localSheetId="5" hidden="1">'Ejecución Presupuesto Base Efec'!$A$8:$M$76</definedName>
    <definedName name="_xlnm._FilterDatabase" localSheetId="1" hidden="1">'Estadisticas 2025'!$B$489:$G$497</definedName>
    <definedName name="_xlnm._FilterDatabase" localSheetId="11" hidden="1">Resumen!$B$1:$I$719</definedName>
    <definedName name="AMPLIACION" localSheetId="13">#REF!</definedName>
    <definedName name="AMPLIACION" localSheetId="14">#REF!</definedName>
    <definedName name="AMPLIACION" localSheetId="15">#REF!</definedName>
    <definedName name="AMPLIACION" localSheetId="16">#REF!</definedName>
    <definedName name="AMPLIACION">#REF!</definedName>
    <definedName name="ANALISIS" localSheetId="13">#REF!</definedName>
    <definedName name="ANALISIS" localSheetId="14">#REF!</definedName>
    <definedName name="ANALISIS" localSheetId="15">#REF!</definedName>
    <definedName name="ANALISIS" localSheetId="16">#REF!</definedName>
    <definedName name="ANALISIS">#REF!</definedName>
    <definedName name="APROBACION" localSheetId="13">#REF!</definedName>
    <definedName name="APROBACION" localSheetId="14">#REF!</definedName>
    <definedName name="APROBACION" localSheetId="15">#REF!</definedName>
    <definedName name="APROBACION" localSheetId="16">#REF!</definedName>
    <definedName name="APROBACION">#REF!</definedName>
    <definedName name="_xlnm.Print_Area" localSheetId="10">'Anexo B '!$A$4:$E$540</definedName>
    <definedName name="_xlnm.Print_Area" localSheetId="12">'Anexo C'!$B$1:$H$134</definedName>
    <definedName name="_xlnm.Print_Area" localSheetId="13">'Anexo D.1'!$A$1:$K$144</definedName>
    <definedName name="_xlnm.Print_Area" localSheetId="14">'Anexo D.2'!$A$1:$L$158</definedName>
    <definedName name="_xlnm.Print_Area" localSheetId="15">'Anexo D.3'!$A$1:$K$229</definedName>
    <definedName name="_xlnm.Print_Area" localSheetId="16">'Anexo D.4'!#REF!</definedName>
    <definedName name="_xlnm.Print_Area" localSheetId="18">'Anexo E'!$A$1:$D$26</definedName>
    <definedName name="_xlnm.Print_Area" localSheetId="19">'Anexo F'!$A$1:$G$173</definedName>
    <definedName name="_xlnm.Print_Area" localSheetId="2">'Cumplimiento metas'!$A$1:$E$73</definedName>
    <definedName name="_xlnm.Print_Area" localSheetId="7">'Ejecución bonos Emit y Pagados'!$L$31:$P$57</definedName>
    <definedName name="_xlnm.Print_Area" localSheetId="5">'Ejecución Presupuesto Base Efec'!$A$8:$M$100</definedName>
    <definedName name="_xlnm.Print_Area" localSheetId="6">'Ejecución Presupueto Base Emis'!$B$1:$N$50</definedName>
    <definedName name="_xlnm.Print_Area" localSheetId="1">'Estadisticas 2025'!$A$1:$Q$654</definedName>
    <definedName name="_xlnm.Print_Area" localSheetId="0">Indice!$B$1:$B$55</definedName>
    <definedName name="_xlnm.Print_Area" localSheetId="4">'Inf. Cont. Superavit Esp.'!$A$1:$I$209</definedName>
    <definedName name="_xlnm.Print_Area" localSheetId="3">'Proyectos y casos disponib'!$A$1:$H$489</definedName>
    <definedName name="ASIGNACION" localSheetId="13">#REF!</definedName>
    <definedName name="ASIGNACION" localSheetId="14">#REF!</definedName>
    <definedName name="ASIGNACION" localSheetId="15">#REF!</definedName>
    <definedName name="ASIGNACION" localSheetId="16">#REF!</definedName>
    <definedName name="ASIGNACION">#REF!</definedName>
    <definedName name="DEVOLUCION" localSheetId="13">#REF!</definedName>
    <definedName name="DEVOLUCION" localSheetId="14">#REF!</definedName>
    <definedName name="DEVOLUCION" localSheetId="15">#REF!</definedName>
    <definedName name="DEVOLUCION" localSheetId="16">#REF!</definedName>
    <definedName name="DEVOLUCION">#REF!</definedName>
    <definedName name="Disponibilidad_ARTICULO_59." localSheetId="10">#REF!</definedName>
    <definedName name="Disponibilidad_ARTICULO_59." localSheetId="12">#REF!</definedName>
    <definedName name="Disponibilidad_ARTICULO_59." localSheetId="13">#REF!</definedName>
    <definedName name="Disponibilidad_ARTICULO_59." localSheetId="14">#REF!</definedName>
    <definedName name="Disponibilidad_ARTICULO_59." localSheetId="15">#REF!</definedName>
    <definedName name="Disponibilidad_ARTICULO_59." localSheetId="16">#REF!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[3]Disp!#REF!</definedName>
    <definedName name="FOSUVI___Cuenta_Platino__52">#REF!</definedName>
    <definedName name="fuentes" localSheetId="5">[3]Disp!#REF!</definedName>
    <definedName name="fuentes">#REF!</definedName>
    <definedName name="INFORME" localSheetId="13">#REF!</definedName>
    <definedName name="INFORME" localSheetId="14">#REF!</definedName>
    <definedName name="INFORME" localSheetId="15">#REF!</definedName>
    <definedName name="INFORME" localSheetId="16">#REF!</definedName>
    <definedName name="INFORME">#REF!</definedName>
    <definedName name="INGRESO" localSheetId="13">#REF!</definedName>
    <definedName name="INGRESO" localSheetId="14">#REF!</definedName>
    <definedName name="INGRESO" localSheetId="15">#REF!</definedName>
    <definedName name="INGRESO" localSheetId="16">#REF!</definedName>
    <definedName name="INGRESO">#REF!</definedName>
    <definedName name="Lista" localSheetId="5">[3]Disp!#REF!</definedName>
    <definedName name="Lista">#REF!</definedName>
    <definedName name="marzo" localSheetId="10">#REF!</definedName>
    <definedName name="marzo" localSheetId="12">#REF!</definedName>
    <definedName name="marzo" localSheetId="3">#REF!</definedName>
    <definedName name="marzo">#REF!</definedName>
    <definedName name="MAYO" localSheetId="12">#REF!</definedName>
    <definedName name="MAYO" localSheetId="3">#REF!</definedName>
    <definedName name="MAYO">#REF!</definedName>
    <definedName name="nombre_1" localSheetId="13">'[4]INFORMACION DE INGRESOS Y FIS'!$B$6</definedName>
    <definedName name="nombre_1" localSheetId="14">'[4]INFORMACION DE INGRESOS Y FIS'!$B$6</definedName>
    <definedName name="nombre_1" localSheetId="15">'[4]INFORMACION DE INGRESOS Y FIS'!$B$6</definedName>
    <definedName name="nombre_1" localSheetId="16">'[4]INFORMACION DE INGRESOS Y FIS'!$B$6</definedName>
    <definedName name="nombre_1">'[5]INFORMACION DE INGRESOS Y FIS'!$B$6</definedName>
    <definedName name="nombre_10" localSheetId="13">'[6]INFORMACION DE INGRESOS Y FIS'!$B$13</definedName>
    <definedName name="nombre_10" localSheetId="14">'[6]INFORMACION DE INGRESOS Y FIS'!$B$13</definedName>
    <definedName name="nombre_10" localSheetId="15">'[6]INFORMACION DE INGRESOS Y FIS'!$B$13</definedName>
    <definedName name="nombre_10" localSheetId="16">'[6]INFORMACION DE INGRESOS Y FIS'!$B$13</definedName>
    <definedName name="nombre_10">'[7]INFORMACION DE INGRESOS Y FIS'!$B$13</definedName>
    <definedName name="nombre_11" localSheetId="13">'[6]INFORMACION DE INGRESOS Y FIS'!$B$14</definedName>
    <definedName name="nombre_11" localSheetId="14">'[6]INFORMACION DE INGRESOS Y FIS'!$B$14</definedName>
    <definedName name="nombre_11" localSheetId="15">'[6]INFORMACION DE INGRESOS Y FIS'!$B$14</definedName>
    <definedName name="nombre_11" localSheetId="16">'[6]INFORMACION DE INGRESOS Y FIS'!$B$14</definedName>
    <definedName name="nombre_11">'[7]INFORMACION DE INGRESOS Y FIS'!$B$14</definedName>
    <definedName name="nombre_12" localSheetId="13">'[6]INFORMACION DE INGRESOS Y FIS'!$B$15</definedName>
    <definedName name="nombre_12" localSheetId="14">'[6]INFORMACION DE INGRESOS Y FIS'!$B$15</definedName>
    <definedName name="nombre_12" localSheetId="15">'[6]INFORMACION DE INGRESOS Y FIS'!$B$15</definedName>
    <definedName name="nombre_12" localSheetId="16">'[6]INFORMACION DE INGRESOS Y FIS'!$B$15</definedName>
    <definedName name="nombre_12">'[7]INFORMACION DE INGRESOS Y FIS'!$B$15</definedName>
    <definedName name="nombre_13" localSheetId="13">'[6]INFORMACION DE INGRESOS Y FIS'!$B$16</definedName>
    <definedName name="nombre_13" localSheetId="14">'[6]INFORMACION DE INGRESOS Y FIS'!$B$16</definedName>
    <definedName name="nombre_13" localSheetId="15">'[6]INFORMACION DE INGRESOS Y FIS'!$B$16</definedName>
    <definedName name="nombre_13" localSheetId="16">'[6]INFORMACION DE INGRESOS Y FIS'!$B$16</definedName>
    <definedName name="nombre_13">'[7]INFORMACION DE INGRESOS Y FIS'!$B$16</definedName>
    <definedName name="nombre_14" localSheetId="13">'[6]INFORMACION DE INGRESOS Y FIS'!$B$17</definedName>
    <definedName name="nombre_14" localSheetId="14">'[6]INFORMACION DE INGRESOS Y FIS'!$B$17</definedName>
    <definedName name="nombre_14" localSheetId="15">'[6]INFORMACION DE INGRESOS Y FIS'!$B$17</definedName>
    <definedName name="nombre_14" localSheetId="16">'[6]INFORMACION DE INGRESOS Y FIS'!$B$17</definedName>
    <definedName name="nombre_14">'[7]INFORMACION DE INGRESOS Y FIS'!$B$17</definedName>
    <definedName name="nombre_2" localSheetId="13">'[4]INFORMACION DE INGRESOS Y FIS'!$B$7</definedName>
    <definedName name="nombre_2" localSheetId="14">'[4]INFORMACION DE INGRESOS Y FIS'!$B$7</definedName>
    <definedName name="nombre_2" localSheetId="15">'[4]INFORMACION DE INGRESOS Y FIS'!$B$7</definedName>
    <definedName name="nombre_2" localSheetId="16">'[4]INFORMACION DE INGRESOS Y FIS'!$B$7</definedName>
    <definedName name="nombre_2">'[5]INFORMACION DE INGRESOS Y FIS'!$B$7</definedName>
    <definedName name="nombre_3" localSheetId="13">'[4]INFORMACION DE INGRESOS Y FIS'!$B$8</definedName>
    <definedName name="nombre_3" localSheetId="14">'[4]INFORMACION DE INGRESOS Y FIS'!$B$8</definedName>
    <definedName name="nombre_3" localSheetId="15">'[4]INFORMACION DE INGRESOS Y FIS'!$B$8</definedName>
    <definedName name="nombre_3" localSheetId="16">'[4]INFORMACION DE INGRESOS Y FIS'!$B$8</definedName>
    <definedName name="nombre_3">'[5]INFORMACION DE INGRESOS Y FIS'!$B$8</definedName>
    <definedName name="nombre_4" localSheetId="13">'[4]INFORMACION DE INGRESOS Y FIS'!$B$9</definedName>
    <definedName name="nombre_4" localSheetId="14">'[4]INFORMACION DE INGRESOS Y FIS'!$B$9</definedName>
    <definedName name="nombre_4" localSheetId="15">'[4]INFORMACION DE INGRESOS Y FIS'!$B$9</definedName>
    <definedName name="nombre_4" localSheetId="16">'[4]INFORMACION DE INGRESOS Y FIS'!$B$9</definedName>
    <definedName name="nombre_4">'[5]INFORMACION DE INGRESOS Y FIS'!$B$9</definedName>
    <definedName name="nombre_5" localSheetId="13">'[6]INFORMACION DE INGRESOS Y FIS'!$B$8</definedName>
    <definedName name="nombre_5" localSheetId="14">'[6]INFORMACION DE INGRESOS Y FIS'!$B$8</definedName>
    <definedName name="nombre_5" localSheetId="15">'[6]INFORMACION DE INGRESOS Y FIS'!$B$8</definedName>
    <definedName name="nombre_5" localSheetId="16">'[6]INFORMACION DE INGRESOS Y FIS'!$B$8</definedName>
    <definedName name="nombre_5">'[7]INFORMACION DE INGRESOS Y FIS'!$B$8</definedName>
    <definedName name="nombre_6" localSheetId="13">'[6]INFORMACION DE INGRESOS Y FIS'!$B$9</definedName>
    <definedName name="nombre_6" localSheetId="14">'[6]INFORMACION DE INGRESOS Y FIS'!$B$9</definedName>
    <definedName name="nombre_6" localSheetId="15">'[6]INFORMACION DE INGRESOS Y FIS'!$B$9</definedName>
    <definedName name="nombre_6" localSheetId="16">'[6]INFORMACION DE INGRESOS Y FIS'!$B$9</definedName>
    <definedName name="nombre_6">'[7]INFORMACION DE INGRESOS Y FIS'!$B$9</definedName>
    <definedName name="nombre_7" localSheetId="13">'[6]INFORMACION DE INGRESOS Y FIS'!$B$10</definedName>
    <definedName name="nombre_7" localSheetId="14">'[6]INFORMACION DE INGRESOS Y FIS'!$B$10</definedName>
    <definedName name="nombre_7" localSheetId="15">'[6]INFORMACION DE INGRESOS Y FIS'!$B$10</definedName>
    <definedName name="nombre_7" localSheetId="16">'[6]INFORMACION DE INGRESOS Y FIS'!$B$10</definedName>
    <definedName name="nombre_7">'[7]INFORMACION DE INGRESOS Y FIS'!$B$10</definedName>
    <definedName name="nombre_8" localSheetId="13">'[6]INFORMACION DE INGRESOS Y FIS'!$B$11</definedName>
    <definedName name="nombre_8" localSheetId="14">'[6]INFORMACION DE INGRESOS Y FIS'!$B$11</definedName>
    <definedName name="nombre_8" localSheetId="15">'[6]INFORMACION DE INGRESOS Y FIS'!$B$11</definedName>
    <definedName name="nombre_8" localSheetId="16">'[6]INFORMACION DE INGRESOS Y FIS'!$B$11</definedName>
    <definedName name="nombre_8">'[7]INFORMACION DE INGRESOS Y FIS'!$B$11</definedName>
    <definedName name="nombre_9" localSheetId="13">'[6]INFORMACION DE INGRESOS Y FIS'!$B$12</definedName>
    <definedName name="nombre_9" localSheetId="14">'[6]INFORMACION DE INGRESOS Y FIS'!$B$12</definedName>
    <definedName name="nombre_9" localSheetId="15">'[6]INFORMACION DE INGRESOS Y FIS'!$B$12</definedName>
    <definedName name="nombre_9" localSheetId="16">'[6]INFORMACION DE INGRESOS Y FIS'!$B$12</definedName>
    <definedName name="nombre_9">'[7]INFORMACION DE INGRESOS Y FIS'!$B$12</definedName>
    <definedName name="nombre1" localSheetId="6">'[1]Sit. Familiar'!$C$4</definedName>
    <definedName name="nombre1">'[2]Sit. Familiar'!$D$4</definedName>
    <definedName name="nombre10" localSheetId="6">'[1]Sit. Familiar'!$C$13</definedName>
    <definedName name="nombre10">'[2]Sit. Familiar'!$D$13</definedName>
    <definedName name="nombre11" localSheetId="6">'[1]Sit. Familiar'!$C$14</definedName>
    <definedName name="nombre11">'[2]Sit. Familiar'!$D$14</definedName>
    <definedName name="nombre12" localSheetId="6">'[1]Sit. Familiar'!$C$15</definedName>
    <definedName name="nombre12">'[2]Sit. Familiar'!$D$15</definedName>
    <definedName name="nombre13" localSheetId="6">'[1]Sit. Familiar'!$C$16</definedName>
    <definedName name="nombre13">'[2]Sit. Familiar'!$D$16</definedName>
    <definedName name="nombre14" localSheetId="6">'[1]Sit. Familiar'!$C$17</definedName>
    <definedName name="nombre14">'[2]Sit. Familiar'!$D$17</definedName>
    <definedName name="nombre15" localSheetId="6">'[1]Sit. Familiar'!$C$18</definedName>
    <definedName name="nombre15">'[2]Sit. Familiar'!$D$18</definedName>
    <definedName name="nombre16" localSheetId="6">'[1]Sit. Familiar'!$C$19</definedName>
    <definedName name="nombre16">'[2]Sit. Familiar'!$D$19</definedName>
    <definedName name="nombre17">'[2]Sit. Familiar'!$D$20</definedName>
    <definedName name="nombre18">'[2]Sit. Familiar'!$D$21</definedName>
    <definedName name="nombre19">'[2]Sit. Familiar'!$D$22</definedName>
    <definedName name="nombre2" localSheetId="6">'[1]Sit. Familiar'!$C$5</definedName>
    <definedName name="nombre2">'[2]Sit. Familiar'!$D$5</definedName>
    <definedName name="nombre20">'[2]Sit. Familiar'!$D$23</definedName>
    <definedName name="nombre21">'[2]Sit. Familiar'!$D$24</definedName>
    <definedName name="nombre22">'[2]Sit. Familiar'!$D$25</definedName>
    <definedName name="nombre23">'[2]Sit. Familiar'!$D$26</definedName>
    <definedName name="nombre24">'[2]Sit. Familiar'!$D$27</definedName>
    <definedName name="nombre25">'[2]Sit. Familiar'!$D$28</definedName>
    <definedName name="nombre26">'[2]Sit. Familiar'!$D$29</definedName>
    <definedName name="nombre27">'[2]Sit. Familiar'!$D$30</definedName>
    <definedName name="nombre28">'[2]Sit. Familiar'!$D$31</definedName>
    <definedName name="nombre29">'[2]Sit. Familiar'!$D$32</definedName>
    <definedName name="nombre3" localSheetId="6">'[1]Sit. Familiar'!$C$6</definedName>
    <definedName name="nombre3">'[2]Sit. Familiar'!$D$6</definedName>
    <definedName name="nombre30">'[2]Sit. Familiar'!$D$33</definedName>
    <definedName name="nombre31">'[2]Sit. Familiar'!$D$34</definedName>
    <definedName name="nombre32">'[2]Sit. Familiar'!$D$35</definedName>
    <definedName name="nombre33">'[2]Sit. Familiar'!$D$36</definedName>
    <definedName name="nombre4" localSheetId="6">'[1]Sit. Familiar'!$C$7</definedName>
    <definedName name="nombre4">'[2]Sit. Familiar'!$D$7</definedName>
    <definedName name="nombre5" localSheetId="6">'[1]Sit. Familiar'!$C$8</definedName>
    <definedName name="nombre5">'[2]Sit. Familiar'!$D$8</definedName>
    <definedName name="nombre6" localSheetId="6">'[1]Sit. Familiar'!$C$9</definedName>
    <definedName name="nombre6">'[2]Sit. Familiar'!$D$9</definedName>
    <definedName name="nombre7" localSheetId="6">'[1]Sit. Familiar'!$C$10</definedName>
    <definedName name="nombre7">'[2]Sit. Familiar'!$D$10</definedName>
    <definedName name="nombre8" localSheetId="6">'[1]Sit. Familiar'!$C$11</definedName>
    <definedName name="nombre8">'[2]Sit. Familiar'!$D$11</definedName>
    <definedName name="nombre9" localSheetId="6">'[1]Sit. Familiar'!$C$12</definedName>
    <definedName name="nombre9">'[2]Sit. Familiar'!$D$12</definedName>
    <definedName name="SUSPENSION" localSheetId="13">#REF!</definedName>
    <definedName name="SUSPENSION" localSheetId="14">#REF!</definedName>
    <definedName name="SUSPENSION" localSheetId="15">#REF!</definedName>
    <definedName name="SUSPENSION" localSheetId="16">#REF!</definedName>
    <definedName name="SUSPENSION">#REF!</definedName>
    <definedName name="_xlnm.Print_Titles" localSheetId="10">'Anexo B '!$4:$9</definedName>
    <definedName name="_xlnm.Print_Titles" localSheetId="12">'Anexo C'!$1:$7</definedName>
    <definedName name="_xlnm.Print_Titles" localSheetId="13">'Anexo D.1'!#REF!</definedName>
    <definedName name="_xlnm.Print_Titles" localSheetId="15">'Anexo D.3'!$1:$6</definedName>
    <definedName name="_xlnm.Print_Titles" localSheetId="16">'Anexo D.4'!#REF!</definedName>
    <definedName name="_xlnm.Print_Titles" localSheetId="19">'Anexo F'!$1:$9</definedName>
    <definedName name="_xlnm.Print_Titles" localSheetId="2">'Cumplimiento metas'!$1:$4</definedName>
    <definedName name="_xlnm.Print_Titles" localSheetId="5">'Ejecución Presupuesto Base Efec'!$D:$D</definedName>
    <definedName name="_xlnm.Print_Titles" localSheetId="1">'Estadisticas 2025'!$1:$6</definedName>
    <definedName name="_xlnm.Print_Titles" localSheetId="3">'Proyectos y casos disponib'!$1:$6</definedName>
    <definedName name="TRASLADO" localSheetId="13">#REF!</definedName>
    <definedName name="TRASLADO" localSheetId="14">#REF!</definedName>
    <definedName name="TRASLADO" localSheetId="15">#REF!</definedName>
    <definedName name="TRASLADO" localSheetId="16">#REF!</definedName>
    <definedName name="TRASLADO">#REF!</definedName>
    <definedName name="TRT" localSheetId="13">'[8]INFORMACION DE INGRESOS Y FIS'!$B$11</definedName>
    <definedName name="TRT" localSheetId="14">'[8]INFORMACION DE INGRESOS Y FIS'!$B$11</definedName>
    <definedName name="TRT" localSheetId="15">'[8]INFORMACION DE INGRESOS Y FIS'!$B$11</definedName>
    <definedName name="TRT" localSheetId="16">'[8]INFORMACION DE INGRESOS Y FIS'!$B$11</definedName>
    <definedName name="TRT">'[9]INFORMACION DE INGRESOS Y FIS'!$B$11</definedName>
    <definedName name="ultimo" localSheetId="12">#REF!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2" hidden="1">'Anexo C'!$K$135:$S$146</definedName>
    <definedName name="Z_935DF80A_C4A8_4072_AD95_467BACE55650_.wvu.PrintArea" localSheetId="12" hidden="1">'Anexo C'!$B$5:$H$134</definedName>
    <definedName name="Z_935DF80A_C4A8_4072_AD95_467BACE55650_.wvu.PrintArea" localSheetId="13" hidden="1">'Anexo D.1'!#REF!</definedName>
    <definedName name="Z_935DF80A_C4A8_4072_AD95_467BACE55650_.wvu.PrintArea" localSheetId="14" hidden="1">'Anexo D.2'!#REF!</definedName>
    <definedName name="Z_935DF80A_C4A8_4072_AD95_467BACE55650_.wvu.PrintArea" localSheetId="15" hidden="1">'Anexo D.3'!#REF!</definedName>
    <definedName name="Z_935DF80A_C4A8_4072_AD95_467BACE55650_.wvu.PrintArea" localSheetId="16" hidden="1">'Anexo D.4'!#REF!</definedName>
    <definedName name="Z_935DF80A_C4A8_4072_AD95_467BACE55650_.wvu.PrintArea" localSheetId="2" hidden="1">'Cumplimiento metas'!$A$1:$F$77</definedName>
    <definedName name="Z_935DF80A_C4A8_4072_AD95_467BACE55650_.wvu.PrintArea" localSheetId="1" hidden="1">'Estadisticas 2025'!$A$1:$M$517</definedName>
    <definedName name="Z_935DF80A_C4A8_4072_AD95_467BACE55650_.wvu.PrintArea" localSheetId="0" hidden="1">Indice!$B$1:$B$55</definedName>
    <definedName name="Z_935DF80A_C4A8_4072_AD95_467BACE55650_.wvu.PrintArea" localSheetId="3" hidden="1">'Proyectos y casos disponib'!$A$1:$H$327</definedName>
    <definedName name="Z_935DF80A_C4A8_4072_AD95_467BACE55650_.wvu.PrintTitles" localSheetId="13" hidden="1">'Anexo D.1'!#REF!</definedName>
    <definedName name="Z_935DF80A_C4A8_4072_AD95_467BACE55650_.wvu.PrintTitles" localSheetId="14" hidden="1">'Anexo D.2'!#REF!</definedName>
    <definedName name="Z_935DF80A_C4A8_4072_AD95_467BACE55650_.wvu.PrintTitles" localSheetId="15" hidden="1">'Anexo D.3'!#REF!</definedName>
    <definedName name="Z_935DF80A_C4A8_4072_AD95_467BACE55650_.wvu.PrintTitles" localSheetId="16"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2025'!$311:$311</definedName>
  </definedNames>
  <calcPr calcId="191029"/>
  <customWorkbookViews>
    <customWorkbookView name="Vista1" guid="{935DF80A-C4A8-4072-AD95-467BACE55650}" maximized="1" windowWidth="1280" windowHeight="818" tabRatio="815" activeSheetId="121"/>
  </customWorkbookViews>
  <pivotCaches>
    <pivotCache cacheId="0" r:id="rId3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4" i="787" l="1"/>
  <c r="G23" i="787"/>
  <c r="G22" i="787"/>
  <c r="G21" i="787"/>
  <c r="G20" i="787"/>
  <c r="G19" i="787"/>
  <c r="G18" i="787"/>
  <c r="G17" i="787"/>
  <c r="I13" i="783"/>
  <c r="I8" i="783"/>
  <c r="I220" i="782"/>
  <c r="I199" i="782"/>
  <c r="I179" i="782"/>
  <c r="I173" i="782"/>
  <c r="I163" i="782"/>
  <c r="I151" i="782"/>
  <c r="I138" i="782"/>
  <c r="I114" i="782"/>
  <c r="I110" i="782"/>
  <c r="I87" i="782"/>
  <c r="I68" i="782"/>
  <c r="I60" i="782"/>
  <c r="I47" i="782"/>
  <c r="I40" i="782"/>
  <c r="I34" i="782"/>
  <c r="I27" i="782"/>
  <c r="I8" i="782"/>
  <c r="I155" i="781"/>
  <c r="I144" i="781"/>
  <c r="I133" i="781"/>
  <c r="I113" i="781"/>
  <c r="I97" i="781"/>
  <c r="I82" i="781"/>
  <c r="I78" i="781"/>
  <c r="I62" i="781"/>
  <c r="I58" i="781"/>
  <c r="I54" i="781"/>
  <c r="I50" i="781"/>
  <c r="I41" i="781"/>
  <c r="I37" i="781"/>
  <c r="I8" i="781"/>
  <c r="I144" i="780"/>
  <c r="F141" i="780"/>
  <c r="I141" i="780" s="1"/>
  <c r="I130" i="780"/>
  <c r="I127" i="780"/>
  <c r="I120" i="780"/>
  <c r="I117" i="780"/>
  <c r="I113" i="780"/>
  <c r="I108" i="780"/>
  <c r="I99" i="780"/>
  <c r="I92" i="780"/>
  <c r="I84" i="780"/>
  <c r="H79" i="780"/>
  <c r="I79" i="780" s="1"/>
  <c r="I63" i="780"/>
  <c r="I39" i="780"/>
  <c r="I8" i="780"/>
  <c r="G200" i="130" l="1"/>
  <c r="C26" i="480"/>
  <c r="D26" i="480"/>
  <c r="Z276" i="130" l="1"/>
  <c r="X276" i="130"/>
  <c r="E19" i="207" l="1"/>
  <c r="E52" i="207"/>
  <c r="G51" i="207"/>
  <c r="G50" i="207"/>
  <c r="H26" i="207"/>
  <c r="H27" i="207"/>
  <c r="H28" i="207"/>
  <c r="H29" i="207"/>
  <c r="H30" i="207"/>
  <c r="H31" i="207"/>
  <c r="H32" i="207"/>
  <c r="H33" i="207"/>
  <c r="H34" i="207"/>
  <c r="H35" i="207"/>
  <c r="H36" i="207"/>
  <c r="E41" i="207"/>
  <c r="E83" i="207"/>
  <c r="E287" i="187"/>
  <c r="E186" i="187"/>
  <c r="C186" i="187"/>
  <c r="E181" i="187"/>
  <c r="E115" i="187"/>
  <c r="D115" i="187"/>
  <c r="C115" i="187"/>
  <c r="E79" i="187"/>
  <c r="C79" i="187"/>
  <c r="N365" i="130" l="1"/>
  <c r="N364" i="130"/>
  <c r="N361" i="130"/>
  <c r="N360" i="130"/>
  <c r="N359" i="130"/>
  <c r="N358" i="130"/>
  <c r="N357" i="130"/>
  <c r="N356" i="130"/>
  <c r="N355" i="130"/>
  <c r="N354" i="130"/>
  <c r="N353" i="130"/>
  <c r="N352" i="130"/>
  <c r="N351" i="130"/>
  <c r="N350" i="130"/>
  <c r="N349" i="130"/>
  <c r="N348" i="130"/>
  <c r="N347" i="130"/>
  <c r="N346" i="130"/>
  <c r="N345" i="130"/>
  <c r="N344" i="130"/>
  <c r="N343" i="130"/>
  <c r="N342" i="130"/>
  <c r="L366" i="130"/>
  <c r="L365" i="130"/>
  <c r="L364" i="130"/>
  <c r="L360" i="130"/>
  <c r="L359" i="130"/>
  <c r="L358" i="130"/>
  <c r="L357" i="130"/>
  <c r="L356" i="130"/>
  <c r="L355" i="130"/>
  <c r="L354" i="130"/>
  <c r="L353" i="130"/>
  <c r="L352" i="130"/>
  <c r="L351" i="130"/>
  <c r="L350" i="130"/>
  <c r="L349" i="130"/>
  <c r="L348" i="130"/>
  <c r="L347" i="130"/>
  <c r="L346" i="130"/>
  <c r="L345" i="130"/>
  <c r="L344" i="130"/>
  <c r="L343" i="130"/>
  <c r="L342" i="130"/>
  <c r="G366" i="130"/>
  <c r="G365" i="130"/>
  <c r="G364" i="130"/>
  <c r="G359" i="130"/>
  <c r="G358" i="130"/>
  <c r="G357" i="130"/>
  <c r="G356" i="130"/>
  <c r="G355" i="130"/>
  <c r="G354" i="130"/>
  <c r="G353" i="130"/>
  <c r="G351" i="130"/>
  <c r="G350" i="130"/>
  <c r="G349" i="130"/>
  <c r="G348" i="130"/>
  <c r="G347" i="130"/>
  <c r="G346" i="130"/>
  <c r="G345" i="130"/>
  <c r="G344" i="130"/>
  <c r="G343" i="130"/>
  <c r="G342" i="130"/>
  <c r="D366" i="130"/>
  <c r="D365" i="130"/>
  <c r="D364" i="130"/>
  <c r="D359" i="130"/>
  <c r="D358" i="130"/>
  <c r="D357" i="130"/>
  <c r="D356" i="130"/>
  <c r="D355" i="130"/>
  <c r="D354" i="130"/>
  <c r="D353" i="130"/>
  <c r="D351" i="130"/>
  <c r="D350" i="130"/>
  <c r="D349" i="130"/>
  <c r="D348" i="130"/>
  <c r="D347" i="130"/>
  <c r="D346" i="130"/>
  <c r="D345" i="130"/>
  <c r="D344" i="130"/>
  <c r="D343" i="130"/>
  <c r="D342" i="130"/>
  <c r="M367" i="130"/>
  <c r="K367" i="130"/>
  <c r="N367" i="130" l="1"/>
  <c r="L367" i="130"/>
  <c r="B233" i="556" l="1"/>
  <c r="B208" i="556"/>
  <c r="B174" i="556"/>
  <c r="F171" i="368"/>
  <c r="E171" i="368"/>
  <c r="D171" i="368"/>
  <c r="G78" i="207" l="1"/>
  <c r="G76" i="207" l="1"/>
  <c r="G79" i="207"/>
  <c r="E255" i="187" l="1"/>
  <c r="E260" i="187" s="1"/>
  <c r="C255" i="187"/>
  <c r="C260" i="187" s="1"/>
  <c r="D142" i="130" l="1"/>
  <c r="D143" i="130"/>
  <c r="D161" i="130" l="1"/>
  <c r="D160" i="130"/>
  <c r="D159" i="130"/>
  <c r="C161" i="130"/>
  <c r="C160" i="130"/>
  <c r="C159" i="130"/>
  <c r="D551" i="130" l="1"/>
  <c r="D328" i="130" l="1"/>
  <c r="C328" i="130"/>
  <c r="D132" i="130" l="1"/>
  <c r="C132" i="130"/>
  <c r="D131" i="130"/>
  <c r="C131" i="130"/>
  <c r="D130" i="130"/>
  <c r="C130" i="130"/>
  <c r="D129" i="130"/>
  <c r="C129" i="130"/>
  <c r="D128" i="130"/>
  <c r="C128" i="130"/>
  <c r="D134" i="130"/>
  <c r="C134" i="130"/>
  <c r="X137" i="130"/>
  <c r="Y137" i="130"/>
  <c r="D135" i="130" l="1"/>
  <c r="B59" i="556"/>
  <c r="E38" i="207" l="1"/>
  <c r="E89" i="207"/>
  <c r="E75" i="207"/>
  <c r="E68" i="207" l="1"/>
  <c r="Y274" i="130" l="1"/>
  <c r="Y41" i="130" l="1"/>
  <c r="X41" i="130"/>
  <c r="E92" i="207" l="1"/>
  <c r="E94" i="207" s="1"/>
  <c r="H61" i="207"/>
  <c r="H62" i="207"/>
  <c r="H63" i="207"/>
  <c r="E395" i="187"/>
  <c r="D395" i="187"/>
  <c r="C395" i="187"/>
  <c r="E389" i="187"/>
  <c r="D389" i="187"/>
  <c r="C389" i="187"/>
  <c r="D398" i="187" l="1"/>
  <c r="E398" i="187"/>
  <c r="C398" i="187"/>
  <c r="C551" i="130"/>
  <c r="C639" i="130" l="1"/>
  <c r="E11" i="120" l="1"/>
  <c r="E40" i="207" l="1"/>
  <c r="H90" i="207" l="1"/>
  <c r="G84" i="207"/>
  <c r="G85" i="207"/>
  <c r="G86" i="207"/>
  <c r="G87" i="207"/>
  <c r="G88" i="207"/>
  <c r="G89" i="207"/>
  <c r="G90" i="207"/>
  <c r="G91" i="207"/>
  <c r="G92" i="207"/>
  <c r="G93" i="207"/>
  <c r="G15" i="207"/>
  <c r="D287" i="187"/>
  <c r="C287" i="187"/>
  <c r="P210" i="130"/>
  <c r="E39" i="207" l="1"/>
  <c r="G39" i="207" s="1"/>
  <c r="G26" i="207"/>
  <c r="G27" i="207"/>
  <c r="G28" i="207"/>
  <c r="G29" i="207"/>
  <c r="G30" i="207"/>
  <c r="G31" i="207"/>
  <c r="G32" i="207"/>
  <c r="G33" i="207"/>
  <c r="G34" i="207"/>
  <c r="G35" i="207"/>
  <c r="G36" i="207"/>
  <c r="G37" i="207"/>
  <c r="G38" i="207"/>
  <c r="G40" i="207"/>
  <c r="E60" i="207"/>
  <c r="E64" i="207" s="1"/>
  <c r="E77" i="207"/>
  <c r="G77" i="207" l="1"/>
  <c r="E80" i="207"/>
  <c r="C271" i="130"/>
  <c r="E24" i="207" l="1"/>
  <c r="E25" i="207"/>
  <c r="E42" i="207" l="1"/>
  <c r="G25" i="207"/>
  <c r="F59" i="207"/>
  <c r="G367" i="130" l="1"/>
  <c r="D367" i="130"/>
  <c r="C367" i="130"/>
  <c r="E342" i="130" l="1"/>
  <c r="E343" i="130"/>
  <c r="G22" i="629" l="1"/>
  <c r="F22" i="629"/>
  <c r="D22" i="629"/>
  <c r="B22" i="629"/>
  <c r="E427" i="187"/>
  <c r="E338" i="187"/>
  <c r="D338" i="187"/>
  <c r="C338" i="187"/>
  <c r="D484" i="130" l="1"/>
  <c r="C484" i="130"/>
  <c r="D452" i="130"/>
  <c r="C452" i="130"/>
  <c r="F367" i="130"/>
  <c r="H366" i="130" l="1"/>
  <c r="H344" i="130"/>
  <c r="E366" i="130"/>
  <c r="D271" i="130"/>
  <c r="D144" i="130" l="1"/>
  <c r="C144" i="130"/>
  <c r="C143" i="130"/>
  <c r="C142" i="130"/>
  <c r="Y149" i="130"/>
  <c r="C247" i="130" l="1"/>
  <c r="E212" i="130"/>
  <c r="E247" i="130"/>
  <c r="E303" i="130"/>
  <c r="E532" i="130"/>
  <c r="E551" i="130"/>
  <c r="H200" i="130"/>
  <c r="G210" i="130"/>
  <c r="H210" i="130"/>
  <c r="O210" i="130"/>
  <c r="G211" i="130"/>
  <c r="H211" i="130"/>
  <c r="O211" i="130"/>
  <c r="K212" i="130"/>
  <c r="M212" i="130"/>
  <c r="F303" i="130"/>
  <c r="G303" i="130"/>
  <c r="H303" i="130"/>
  <c r="H342" i="130"/>
  <c r="F532" i="130"/>
  <c r="F538" i="130" s="1"/>
  <c r="F551" i="130" s="1"/>
  <c r="E484" i="130" l="1"/>
  <c r="E452" i="130"/>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7" i="130" l="1"/>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C181" i="187" l="1"/>
  <c r="E410" i="187" l="1"/>
  <c r="C410" i="187"/>
  <c r="G83" i="207" l="1"/>
  <c r="G97" i="207"/>
  <c r="H97" i="207"/>
  <c r="H107" i="207"/>
  <c r="G107" i="207"/>
  <c r="E110" i="207" l="1"/>
  <c r="E47" i="207"/>
  <c r="X149" i="130" l="1"/>
  <c r="E324" i="187" l="1"/>
  <c r="E274" i="187"/>
  <c r="E288" i="187" s="1"/>
  <c r="C303" i="130" l="1"/>
  <c r="D303" i="130"/>
  <c r="G10" i="207" l="1"/>
  <c r="H45" i="207" l="1"/>
  <c r="E139" i="187" l="1"/>
  <c r="E122" i="207" l="1"/>
  <c r="D127" i="207"/>
  <c r="D122" i="207"/>
  <c r="D110" i="207"/>
  <c r="D94" i="207"/>
  <c r="D80" i="207"/>
  <c r="D64" i="207"/>
  <c r="D52" i="207"/>
  <c r="D42" i="207"/>
  <c r="H120" i="207"/>
  <c r="G120" i="207"/>
  <c r="D410" i="187" l="1"/>
  <c r="C274" i="187"/>
  <c r="D274" i="187"/>
  <c r="D151" i="187"/>
  <c r="C151" i="187"/>
  <c r="E10" i="120" l="1"/>
  <c r="E13" i="120"/>
  <c r="E15" i="120"/>
  <c r="E16" i="120"/>
  <c r="E17" i="120"/>
  <c r="D230" i="130"/>
  <c r="G130" i="207" l="1"/>
  <c r="D181" i="187"/>
  <c r="D186" i="187" s="1"/>
  <c r="E127" i="207" l="1"/>
  <c r="C324" i="187" l="1"/>
  <c r="H125" i="207" l="1"/>
  <c r="G125" i="207"/>
  <c r="D255" i="187" l="1"/>
  <c r="D260" i="187" s="1"/>
  <c r="D639" i="130" l="1"/>
  <c r="D25" i="120" l="1"/>
  <c r="G171" i="368" l="1"/>
  <c r="D173" i="368"/>
  <c r="E173" i="368" l="1"/>
  <c r="G67" i="207" l="1"/>
  <c r="H67" i="207"/>
  <c r="G60" i="207"/>
  <c r="D532" i="130" l="1"/>
  <c r="G486" i="187" l="1"/>
  <c r="E57" i="207" l="1"/>
  <c r="E479" i="187"/>
  <c r="E486" i="187" s="1"/>
  <c r="D479" i="187"/>
  <c r="D486" i="187" s="1"/>
  <c r="C479" i="187"/>
  <c r="C486" i="187" s="1"/>
  <c r="E326" i="187"/>
  <c r="C230" i="130" l="1"/>
  <c r="C212" i="130" l="1"/>
  <c r="D79" i="187" l="1"/>
  <c r="C25" i="120" l="1"/>
  <c r="E25" i="120" s="1"/>
  <c r="D100" i="207" l="1"/>
  <c r="D19" i="207"/>
  <c r="G14" i="207"/>
  <c r="G16" i="207"/>
  <c r="G13" i="207" l="1"/>
  <c r="G99" i="207"/>
  <c r="G12" i="207"/>
  <c r="G98" i="207" l="1"/>
  <c r="G41" i="207" l="1"/>
  <c r="E151" i="187" l="1"/>
  <c r="C54" i="130" l="1"/>
  <c r="P211" i="130" l="1"/>
  <c r="G11" i="207" l="1"/>
  <c r="G9" i="207"/>
  <c r="C52" i="130" l="1"/>
  <c r="D52" i="130"/>
  <c r="C53" i="130"/>
  <c r="D53" i="130"/>
  <c r="D54" i="130"/>
  <c r="C55" i="130"/>
  <c r="D55" i="130"/>
  <c r="C56" i="130"/>
  <c r="D56" i="130"/>
  <c r="C57" i="130"/>
  <c r="D57" i="130"/>
  <c r="C58" i="130"/>
  <c r="D58" i="130"/>
  <c r="G55" i="207" l="1"/>
  <c r="G71" i="207"/>
  <c r="G74" i="207"/>
  <c r="G72" i="207"/>
  <c r="G75" i="207" l="1"/>
  <c r="H16" i="207" l="1"/>
  <c r="H12" i="207"/>
  <c r="H99" i="207"/>
  <c r="H98" i="207"/>
  <c r="H11" i="207"/>
  <c r="H55" i="207"/>
  <c r="H10" i="207"/>
  <c r="H71" i="207"/>
  <c r="H72" i="207"/>
  <c r="H9" i="207"/>
  <c r="C272" i="130" l="1"/>
  <c r="D272" i="130"/>
  <c r="C19" i="120" l="1"/>
  <c r="E24" i="120"/>
  <c r="E22" i="120"/>
  <c r="C27" i="120" l="1"/>
  <c r="D21" i="130" l="1"/>
  <c r="D36" i="130"/>
  <c r="D72" i="130"/>
  <c r="D146" i="130"/>
  <c r="D162" i="130"/>
  <c r="D200" i="130"/>
  <c r="C640" i="130"/>
  <c r="W633" i="130" l="1"/>
  <c r="X633" i="130"/>
  <c r="X634" i="130"/>
  <c r="X632" i="130"/>
  <c r="D118" i="130"/>
  <c r="D117" i="130"/>
  <c r="D114" i="130"/>
  <c r="D120" i="130"/>
  <c r="D93" i="130"/>
  <c r="D116" i="130"/>
  <c r="D115" i="130"/>
  <c r="D163" i="130"/>
  <c r="D107" i="130"/>
  <c r="D119" i="130"/>
  <c r="D59" i="130"/>
  <c r="D121" i="130" l="1"/>
  <c r="C273" i="130" l="1"/>
  <c r="C274" i="130" s="1"/>
  <c r="D324" i="187" l="1"/>
  <c r="Z246" i="130" l="1"/>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69" i="207"/>
  <c r="G22" i="207"/>
  <c r="G23" i="207"/>
  <c r="G24" i="207"/>
  <c r="E367" i="130" l="1"/>
  <c r="C146" i="130"/>
  <c r="W635" i="130" l="1"/>
  <c r="W637" i="130"/>
  <c r="W634" i="130"/>
  <c r="X637" i="130"/>
  <c r="W636" i="130"/>
  <c r="X636" i="130"/>
  <c r="X635" i="130"/>
  <c r="X642" i="130"/>
  <c r="Y642" i="130"/>
  <c r="W632" i="130"/>
  <c r="W631" i="130"/>
  <c r="X628" i="130"/>
  <c r="X629" i="130"/>
  <c r="W628" i="130"/>
  <c r="X631" i="130"/>
  <c r="X630" i="130"/>
  <c r="W629" i="130"/>
  <c r="W630" i="130"/>
  <c r="AB640" i="130"/>
  <c r="AC640" i="130"/>
  <c r="Y94" i="130" l="1"/>
  <c r="X94" i="130"/>
  <c r="D139" i="187" l="1"/>
  <c r="C139" i="187"/>
  <c r="E336" i="187" l="1"/>
  <c r="E340" i="187" s="1"/>
  <c r="D336" i="187"/>
  <c r="D340" i="187" s="1"/>
  <c r="C336" i="187"/>
  <c r="C340" i="187" s="1"/>
  <c r="H88" i="207" l="1"/>
  <c r="H87" i="207"/>
  <c r="H130" i="207"/>
  <c r="H23" i="207"/>
  <c r="H22" i="207"/>
  <c r="H69" i="207"/>
  <c r="D342" i="187"/>
  <c r="C342" i="187" l="1"/>
  <c r="E342" i="187"/>
  <c r="X163" i="130" l="1"/>
  <c r="Y163" i="130"/>
  <c r="E105" i="207" l="1"/>
  <c r="E133" i="207" l="1"/>
  <c r="H60" i="207"/>
  <c r="H74" i="207"/>
  <c r="H89" i="207"/>
  <c r="H15" i="207"/>
  <c r="H38" i="207"/>
  <c r="H39" i="207"/>
  <c r="H14" i="207"/>
  <c r="H93" i="207"/>
  <c r="H40" i="207"/>
  <c r="H41" i="207"/>
  <c r="H24" i="207"/>
  <c r="H68" i="207"/>
  <c r="H73" i="207"/>
  <c r="G73" i="207"/>
  <c r="H86" i="207"/>
  <c r="H50" i="207" l="1"/>
  <c r="H51" i="207"/>
  <c r="H37" i="207"/>
  <c r="H13" i="207"/>
  <c r="H79" i="207"/>
  <c r="H78" i="207"/>
  <c r="H76" i="207"/>
  <c r="H91" i="207"/>
  <c r="H75" i="207"/>
  <c r="H77" i="207"/>
  <c r="H25" i="207"/>
  <c r="H83" i="207"/>
  <c r="H92" i="207"/>
  <c r="D118" i="207"/>
  <c r="D105" i="207"/>
  <c r="H102" i="207"/>
  <c r="G102" i="207"/>
  <c r="H85" i="207"/>
  <c r="G68" i="207"/>
  <c r="G62" i="207"/>
  <c r="G61" i="207"/>
  <c r="D57" i="207"/>
  <c r="G56" i="207"/>
  <c r="D47" i="207"/>
  <c r="G45" i="207"/>
  <c r="E377" i="187"/>
  <c r="D377" i="187"/>
  <c r="C377" i="187"/>
  <c r="E360" i="187"/>
  <c r="E520" i="187" s="1"/>
  <c r="D360" i="187"/>
  <c r="D520" i="187" s="1"/>
  <c r="C360" i="187"/>
  <c r="E350" i="187"/>
  <c r="E354" i="187" s="1"/>
  <c r="D350" i="187"/>
  <c r="D354" i="187" s="1"/>
  <c r="C350" i="187"/>
  <c r="C354" i="187" s="1"/>
  <c r="D288" i="187"/>
  <c r="D326" i="187" s="1"/>
  <c r="E120" i="187"/>
  <c r="D120" i="187"/>
  <c r="D191" i="187" s="1"/>
  <c r="C120" i="187"/>
  <c r="C191" i="187" s="1"/>
  <c r="D19" i="120"/>
  <c r="D27" i="120" s="1"/>
  <c r="E27" i="120" s="1"/>
  <c r="C532" i="130"/>
  <c r="Y275" i="130"/>
  <c r="Y276" i="130" s="1"/>
  <c r="AC247" i="130"/>
  <c r="X249" i="130"/>
  <c r="AE246" i="130"/>
  <c r="AE245" i="130"/>
  <c r="AL212" i="130"/>
  <c r="AH212" i="130"/>
  <c r="AM211" i="130"/>
  <c r="AI211" i="130"/>
  <c r="AM210" i="130"/>
  <c r="AI210" i="130"/>
  <c r="C162" i="130"/>
  <c r="Y107" i="130"/>
  <c r="X107" i="130"/>
  <c r="Y71" i="130"/>
  <c r="X71" i="130"/>
  <c r="Z41" i="130"/>
  <c r="U18" i="130"/>
  <c r="E191" i="187" l="1"/>
  <c r="E263" i="187" s="1"/>
  <c r="E463" i="187" s="1"/>
  <c r="E490" i="187" s="1"/>
  <c r="C263" i="187"/>
  <c r="C463" i="187" s="1"/>
  <c r="C490" i="187" s="1"/>
  <c r="D273" i="130"/>
  <c r="D274" i="130" s="1"/>
  <c r="E523" i="187"/>
  <c r="C114" i="130"/>
  <c r="D133" i="207"/>
  <c r="C288" i="187"/>
  <c r="C326" i="187" s="1"/>
  <c r="E19" i="120"/>
  <c r="C116" i="130"/>
  <c r="Y23" i="130"/>
  <c r="C119" i="130"/>
  <c r="C135" i="130"/>
  <c r="C115" i="130"/>
  <c r="C200" i="130"/>
  <c r="C120" i="130"/>
  <c r="C118" i="130"/>
  <c r="C117" i="130"/>
  <c r="C21" i="130"/>
  <c r="U16" i="130"/>
  <c r="C93" i="130"/>
  <c r="C107" i="130"/>
  <c r="U19" i="130"/>
  <c r="U17" i="130"/>
  <c r="U20" i="130"/>
  <c r="C163" i="130"/>
  <c r="C36" i="130"/>
  <c r="U15" i="130"/>
  <c r="H70" i="207"/>
  <c r="G70" i="207"/>
  <c r="H84" i="207"/>
  <c r="H56" i="207"/>
  <c r="C121" i="130" l="1"/>
  <c r="V36" i="130"/>
  <c r="V34" i="130"/>
  <c r="V35" i="130"/>
  <c r="V33" i="130"/>
  <c r="C59" i="130"/>
  <c r="U21" i="130"/>
  <c r="D263" i="187" l="1"/>
  <c r="D463" i="187" s="1"/>
  <c r="D490"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<sst xmlns="http://schemas.openxmlformats.org/spreadsheetml/2006/main" count="11791" uniqueCount="1836">
  <si>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</si>
  <si>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</si>
  <si>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</si>
  <si>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</si>
  <si>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</si>
  <si>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</si>
  <si>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</si>
  <si>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</si>
  <si>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</si>
  <si>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</si>
  <si>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</si>
  <si>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</si>
  <si>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</si>
  <si>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</si>
  <si>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</si>
  <si>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</si>
  <si>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</si>
  <si>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</si>
  <si>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</si>
  <si>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</si>
  <si>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</si>
  <si>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</si>
  <si>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</si>
  <si>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</si>
  <si>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</si>
  <si>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</si>
  <si>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</si>
  <si>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</si>
  <si>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</si>
  <si>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</si>
  <si>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</si>
  <si>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</si>
  <si>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</si>
  <si>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</si>
  <si>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</si>
  <si>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</si>
  <si>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</si>
  <si>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</si>
  <si>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</si>
  <si>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</si>
  <si>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</si>
  <si>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</si>
  <si>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</si>
  <si>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</si>
  <si>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</si>
  <si>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</si>
  <si>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</si>
  <si>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</si>
  <si>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</si>
  <si>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</si>
  <si>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</si>
  <si>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</si>
  <si>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</si>
  <si>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</si>
  <si>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</si>
  <si>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</si>
  <si>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</si>
  <si>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</si>
  <si>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</si>
  <si>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</si>
  <si>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</si>
  <si>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</si>
  <si>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</si>
  <si>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</si>
  <si>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</si>
  <si>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</si>
  <si>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</si>
  <si>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</si>
  <si>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</si>
  <si>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</si>
  <si>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</si>
  <si>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</si>
  <si>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</si>
  <si>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</si>
  <si>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</si>
  <si>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</si>
  <si>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</si>
  <si>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</si>
  <si>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</si>
  <si>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</si>
  <si>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</si>
  <si>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</si>
  <si>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</si>
  <si>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</si>
  <si>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</si>
  <si>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</si>
  <si>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</si>
  <si>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</si>
  <si>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</si>
  <si>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</si>
  <si>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</si>
  <si>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</si>
  <si>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</si>
  <si>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</si>
  <si>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</si>
  <si>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</si>
  <si>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</si>
  <si>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</si>
  <si>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</si>
  <si>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</si>
  <si>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</si>
  <si>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</si>
  <si>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</si>
  <si>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</si>
  <si>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</si>
  <si>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</si>
  <si>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</si>
  <si>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</si>
  <si>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</si>
  <si>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</si>
  <si>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</si>
  <si>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</si>
  <si>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</si>
  <si>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</si>
  <si>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</si>
  <si>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</si>
  <si>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</si>
  <si>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</si>
  <si>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</si>
  <si>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</si>
  <si>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</si>
  <si>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</si>
  <si>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</si>
  <si>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</si>
  <si>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</si>
  <si>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</si>
  <si>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</si>
  <si>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</si>
  <si>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</si>
  <si>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</si>
  <si>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</si>
  <si>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</si>
  <si>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</si>
  <si>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</si>
  <si>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</si>
  <si>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</si>
  <si>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Compra de Lote</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</si>
  <si>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</si>
  <si>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</si>
  <si>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</si>
  <si>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</si>
  <si>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</si>
  <si>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</si>
  <si>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</si>
  <si>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</si>
  <si>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</si>
  <si>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</si>
  <si>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</si>
  <si>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</si>
  <si>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</si>
  <si>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</si>
  <si>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</si>
  <si>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</si>
  <si>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</si>
  <si>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</si>
  <si>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</si>
  <si>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</si>
  <si>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</si>
  <si>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</si>
  <si>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</si>
  <si>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</si>
  <si>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</si>
  <si>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</si>
  <si>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</si>
  <si>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</si>
  <si>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</si>
  <si>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</si>
  <si>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</si>
  <si>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</si>
  <si>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</si>
  <si>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</si>
  <si>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</si>
  <si>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</si>
  <si>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</si>
  <si>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</si>
  <si>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</si>
  <si>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</si>
  <si>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</si>
  <si>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</si>
  <si>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</si>
  <si>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</si>
  <si>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</si>
  <si>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</si>
  <si>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</si>
  <si>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</si>
  <si>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</si>
  <si>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</si>
  <si>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</si>
  <si>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</si>
  <si>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</si>
  <si>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</si>
  <si>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</si>
  <si>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</si>
  <si>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</si>
  <si>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</si>
  <si>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</si>
  <si>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</si>
  <si>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</si>
  <si>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</si>
  <si>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</si>
  <si>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</si>
  <si>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</si>
  <si>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</si>
  <si>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</si>
  <si>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</si>
  <si>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</si>
  <si>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</si>
  <si>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</si>
  <si>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</si>
  <si>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</si>
  <si>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</si>
  <si>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</si>
  <si>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</si>
  <si>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</si>
  <si>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</si>
  <si>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</si>
  <si>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</si>
  <si>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</si>
  <si>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</si>
  <si>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</si>
  <si>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</si>
  <si>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</si>
  <si>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</si>
  <si>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</si>
  <si>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</si>
  <si>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</si>
  <si>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</si>
  <si>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</si>
  <si>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</si>
  <si>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</si>
  <si>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</si>
  <si>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</si>
  <si>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</si>
  <si>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</si>
  <si>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</si>
  <si>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</si>
  <si>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</si>
  <si>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</si>
  <si>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</si>
  <si>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</si>
  <si>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</si>
  <si>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</si>
  <si>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</si>
  <si>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</si>
  <si>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</si>
  <si>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</si>
  <si>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</si>
  <si>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</si>
  <si>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</si>
  <si>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</si>
  <si>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</si>
  <si>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</si>
  <si>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</si>
  <si>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</si>
  <si>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</si>
  <si>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</si>
  <si>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</si>
  <si>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</si>
  <si>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</si>
  <si>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</si>
  <si>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</si>
  <si>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</si>
  <si>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</si>
  <si>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</si>
  <si>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</si>
  <si>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</si>
  <si>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</si>
  <si>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</si>
  <si>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</si>
  <si>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</si>
  <si>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</si>
  <si>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</si>
  <si>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</si>
  <si>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</si>
  <si>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</si>
  <si>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</si>
  <si>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</si>
  <si>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</si>
  <si>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</si>
  <si>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</si>
  <si>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</si>
  <si>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</si>
  <si>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</si>
  <si>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</si>
  <si>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</si>
  <si>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</si>
  <si>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</si>
  <si>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</si>
  <si>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</si>
  <si>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</si>
  <si>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</si>
  <si>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</si>
  <si>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</si>
  <si>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</si>
  <si>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</si>
  <si>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</si>
  <si>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</si>
  <si>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</si>
  <si>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</si>
  <si>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</si>
  <si>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</si>
  <si>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</si>
  <si>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</si>
  <si>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</si>
  <si>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</si>
  <si>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</si>
  <si>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</si>
  <si>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</si>
  <si>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</si>
  <si>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</si>
  <si>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</si>
  <si>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</si>
  <si>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</si>
  <si>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</si>
  <si>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</si>
  <si>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</si>
  <si>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</si>
  <si>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</si>
  <si>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</si>
  <si>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</si>
  <si>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</si>
  <si>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</si>
  <si>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</si>
  <si>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</si>
  <si>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</si>
  <si>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</si>
  <si>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</si>
  <si>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</si>
  <si>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</si>
  <si>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</si>
  <si>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</si>
  <si>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</si>
  <si>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</si>
  <si>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</si>
  <si>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</si>
  <si>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</si>
  <si>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</si>
  <si>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</si>
  <si>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</si>
  <si>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</si>
  <si>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</si>
  <si>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</si>
  <si>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</si>
  <si>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</si>
  <si>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</si>
  <si>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</si>
  <si>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</si>
  <si>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</si>
  <si>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</si>
  <si>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</si>
  <si>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</si>
  <si>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</si>
  <si>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</si>
  <si>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</si>
  <si>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</si>
  <si>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</si>
  <si>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</si>
  <si>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</si>
  <si>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</si>
  <si>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Financimiento Territorio Indígena Cabécar de Chirripó, Brenes y Morgan</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</si>
  <si>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</si>
  <si>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</si>
  <si>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</si>
  <si>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</si>
  <si>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</si>
  <si>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</si>
  <si>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</si>
  <si>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</si>
  <si>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</si>
  <si>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</si>
  <si>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</si>
  <si>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</si>
  <si>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</si>
  <si>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</si>
  <si>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</si>
  <si>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</si>
  <si>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</si>
  <si>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</si>
  <si>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</si>
  <si>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</si>
  <si>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</si>
  <si>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</si>
  <si>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</si>
  <si>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</si>
  <si>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</si>
  <si>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</si>
  <si>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</si>
  <si>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</si>
  <si>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</si>
  <si>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</si>
  <si>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</si>
  <si>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</si>
  <si>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</si>
  <si>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</si>
  <si>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</si>
  <si>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</si>
  <si>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</si>
  <si>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</si>
  <si>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</si>
  <si>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</si>
  <si>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</si>
  <si>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Casos Individuales Disponibilidad  Periodos anteriores</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</si>
  <si>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</si>
  <si>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</si>
  <si>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</si>
  <si>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</si>
  <si>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</si>
  <si>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</si>
  <si>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</si>
  <si>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</si>
  <si>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</si>
  <si>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</si>
  <si>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</si>
  <si>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</si>
  <si>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</si>
  <si>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</si>
  <si>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</si>
  <si>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</si>
  <si>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</si>
  <si>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</si>
  <si>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</si>
  <si>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</si>
  <si>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</si>
  <si>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</si>
  <si>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</si>
  <si>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</si>
  <si>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</si>
  <si>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</si>
  <si>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</si>
  <si>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</si>
  <si>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</si>
  <si>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</si>
  <si>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</si>
  <si>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</si>
  <si>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</si>
  <si>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</si>
  <si>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</si>
  <si>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</si>
  <si>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</si>
  <si>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</si>
  <si>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</si>
  <si>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</si>
  <si>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</si>
  <si>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</si>
  <si>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</si>
  <si>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</si>
  <si>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</si>
  <si>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</si>
  <si>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</si>
  <si>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</si>
  <si>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</si>
  <si>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</si>
  <si>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</si>
  <si>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</si>
  <si>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</si>
  <si>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</si>
  <si>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</si>
  <si>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</si>
  <si>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</si>
  <si>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</si>
  <si>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</si>
  <si>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</si>
  <si>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</si>
  <si>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</si>
  <si>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</si>
  <si>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</si>
  <si>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</si>
  <si>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</si>
  <si>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</si>
  <si>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</si>
  <si>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</si>
  <si>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</si>
  <si>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</si>
  <si>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</si>
  <si>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</si>
  <si>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</si>
  <si>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</si>
  <si>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</si>
  <si>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</si>
  <si>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</si>
  <si>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</si>
  <si>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</si>
  <si>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VERDE CARIBE S.A.</t>
  </si>
  <si>
    <t>CUBICRUZ SOCIEDAD DE RESPONSABILIDAD LIMITADA</t>
  </si>
  <si>
    <t>Consultoria Mar Azul S.A.</t>
  </si>
  <si>
    <t>AJIP Ingeniería Limitada.</t>
  </si>
  <si>
    <t>AJIP Ingeniería Limitada</t>
  </si>
  <si>
    <t>Totales</t>
  </si>
  <si>
    <t>ANOMALIAS REGISTRADAS EN REVISION DE EXPEDIENTES ARTICULO 59 POR ENTIDAD AUTORIZADA</t>
  </si>
  <si>
    <t>ENTIDADES AUTORIZADAS  CON EXPEDIENTES CON ANOMALIAS</t>
  </si>
  <si>
    <t>Pagados  2019</t>
  </si>
  <si>
    <t>TALAMANCA</t>
  </si>
  <si>
    <t>I</t>
  </si>
  <si>
    <t>AYSAC ARQUITECTURA Y CONSTRUCCION S.A.</t>
  </si>
  <si>
    <t>Financiamienro Los Almendros</t>
  </si>
  <si>
    <t>CONSTRUCTORA DAVIVIENDA S.A.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</si>
  <si>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</si>
  <si>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</si>
  <si>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</si>
  <si>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</si>
  <si>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</si>
  <si>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</si>
  <si>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</si>
  <si>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</si>
  <si>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</si>
  <si>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</si>
  <si>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</si>
  <si>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</si>
  <si>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</si>
  <si>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</si>
  <si>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</si>
  <si>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</si>
  <si>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</si>
  <si>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</si>
  <si>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</si>
  <si>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</si>
  <si>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</si>
  <si>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</si>
  <si>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</si>
  <si>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</si>
  <si>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</si>
  <si>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</si>
  <si>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</si>
  <si>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</si>
  <si>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</si>
  <si>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</si>
  <si>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</si>
  <si>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</si>
  <si>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</si>
  <si>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</si>
  <si>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</si>
  <si>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</si>
  <si>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</si>
  <si>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</si>
  <si>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</si>
  <si>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</si>
  <si>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</si>
  <si>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</si>
  <si>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</si>
  <si>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 xml:space="preserve">PROYECTO DISPONIBILIDAD PROYECTOS ESPECIFICOS </t>
  </si>
  <si>
    <t>Subotal Periodos Anteriores:</t>
  </si>
  <si>
    <t>DISPONIBILIDADES Proyectos especificos ASIGNADAS PENDIENTES DE APROBACIÓN POR JUNTA DIRECTIVA</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</si>
  <si>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</si>
  <si>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</si>
  <si>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</si>
  <si>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</si>
  <si>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</si>
  <si>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</si>
  <si>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</si>
  <si>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</si>
  <si>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</si>
  <si>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</si>
  <si>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</si>
  <si>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</si>
  <si>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</si>
  <si>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</si>
  <si>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</si>
  <si>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</si>
  <si>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</si>
  <si>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</si>
  <si>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</si>
  <si>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</si>
  <si>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</si>
  <si>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</si>
  <si>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</si>
  <si>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</si>
  <si>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</si>
  <si>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</si>
  <si>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</si>
  <si>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</si>
  <si>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</si>
  <si>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</si>
  <si>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</si>
  <si>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</si>
  <si>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</si>
  <si>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</si>
  <si>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</si>
  <si>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</si>
  <si>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</si>
  <si>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</si>
  <si>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</si>
  <si>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</si>
  <si>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</si>
  <si>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</si>
  <si>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</si>
  <si>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</si>
  <si>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</si>
  <si>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</si>
  <si>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</si>
  <si>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</si>
  <si>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</si>
  <si>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</si>
  <si>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</si>
  <si>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</si>
  <si>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</si>
  <si>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</si>
  <si>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</si>
  <si>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</si>
  <si>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</si>
  <si>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</si>
  <si>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</si>
  <si>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</si>
  <si>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</si>
  <si>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</si>
  <si>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</si>
  <si>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</si>
  <si>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</si>
  <si>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</si>
  <si>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</si>
  <si>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</si>
  <si>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</si>
  <si>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</si>
  <si>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</si>
  <si>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</si>
  <si>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</si>
  <si>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</si>
  <si>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</si>
  <si>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</si>
  <si>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</si>
  <si>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</si>
  <si>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</si>
  <si>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</si>
  <si>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</si>
  <si>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</si>
  <si>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</si>
  <si>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</si>
  <si>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</si>
  <si>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</si>
  <si>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</si>
  <si>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</si>
  <si>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</si>
  <si>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</si>
  <si>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</si>
  <si>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</si>
  <si>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</si>
  <si>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</si>
  <si>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</si>
  <si>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</si>
  <si>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</si>
  <si>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</si>
  <si>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</si>
  <si>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</si>
  <si>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</si>
  <si>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</si>
  <si>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</si>
  <si>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</si>
  <si>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</si>
  <si>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</si>
  <si>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</si>
  <si>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</si>
  <si>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</si>
  <si>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Bonos TRAMITADOS</t>
  </si>
  <si>
    <t>COMPAÑIA RIO LINDO S.A</t>
  </si>
  <si>
    <t>DESARROLLOS INTERNACIONALES HERMANOS ROJAS S.A.</t>
  </si>
  <si>
    <t>GRUPO ABASA</t>
  </si>
  <si>
    <t>TRANSREMO DEL CARIBE SOCIEDAD ANONIMA</t>
  </si>
  <si>
    <t>Total Superávit Específico</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</si>
  <si>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</si>
  <si>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</si>
  <si>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</si>
  <si>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</si>
  <si>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</si>
  <si>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</si>
  <si>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</si>
  <si>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</si>
  <si>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</si>
  <si>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</si>
  <si>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</si>
  <si>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</si>
  <si>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</si>
  <si>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</si>
  <si>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 xml:space="preserve">Financiamiento adicional Llanuras de Canaán </t>
  </si>
  <si>
    <t xml:space="preserve">PARTICIPACION CON RESPECTO AL PRESUPUESTO TOTAL PARA EL PROGRAMA ART59 </t>
  </si>
  <si>
    <t xml:space="preserve">Financiamiento adicional Vistas de Guadalupe </t>
  </si>
  <si>
    <t>VK DESARROLLOS E INMUEBLES DEL VALLE S.A.</t>
  </si>
  <si>
    <t>Comisión Entidades Autorizadas</t>
  </si>
  <si>
    <t xml:space="preserve">Financiamiento adicional Vistas del Miravalles </t>
  </si>
  <si>
    <t>BATÁN</t>
  </si>
  <si>
    <t>ASEPANDUIT (ASOC SOL DE EMPLEADOS DE ASEPANDUIT)</t>
  </si>
  <si>
    <t>Construcciones Peñaranda S.A</t>
  </si>
  <si>
    <t xml:space="preserve">Consorcio Molina y Arce-Cataluña </t>
  </si>
  <si>
    <t xml:space="preserve">IDECO </t>
  </si>
  <si>
    <t xml:space="preserve">Walter Araya Martinez y Asociados </t>
  </si>
  <si>
    <t xml:space="preserve">Inmobiliaria SYN </t>
  </si>
  <si>
    <t xml:space="preserve">Territorio indigena Conte Burica </t>
  </si>
  <si>
    <t>VENTESA GDD S.A.</t>
  </si>
  <si>
    <t>COOCIQUE (CONCOOCIQUE R.L.)</t>
  </si>
  <si>
    <t>SAN PABLO</t>
  </si>
  <si>
    <t xml:space="preserve">Financiamiento adicional Ámbar </t>
  </si>
  <si>
    <t>CONSTRUCTORA CORESA</t>
  </si>
  <si>
    <t>Agota de Protección Social (JPS)</t>
  </si>
  <si>
    <t>NO incluye 2% Gastos Administrativos (Cuenta GAbrral)</t>
  </si>
  <si>
    <t>3101719421 SOCIEDAD ANONIMA</t>
  </si>
  <si>
    <t>BFV</t>
  </si>
  <si>
    <t>COMSION</t>
  </si>
  <si>
    <t>2012</t>
  </si>
  <si>
    <t>Compr 2011</t>
  </si>
  <si>
    <t>Comision</t>
  </si>
  <si>
    <t>Subtotal COMISIONES</t>
  </si>
  <si>
    <t>bfv</t>
  </si>
  <si>
    <t>Subtotal BFV</t>
  </si>
  <si>
    <t>COOPE-ANDE NO 1 R.L.</t>
  </si>
  <si>
    <t>Su Casa Desarrollos de Vivienda S.A</t>
  </si>
  <si>
    <t>Bonos Habitacionales SRL</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</si>
  <si>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</si>
  <si>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</si>
  <si>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</si>
  <si>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</si>
  <si>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</si>
  <si>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</si>
  <si>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</si>
  <si>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</si>
  <si>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</si>
  <si>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TOTAL REAL</t>
  </si>
  <si>
    <t xml:space="preserve">Proyectos Presupuesto CNE </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</si>
  <si>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</si>
  <si>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</si>
  <si>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</si>
  <si>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</si>
  <si>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</si>
  <si>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</si>
  <si>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</si>
  <si>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</si>
  <si>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</si>
  <si>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</si>
  <si>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</si>
  <si>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</si>
  <si>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</si>
  <si>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</si>
  <si>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</si>
  <si>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</si>
  <si>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</si>
  <si>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</si>
  <si>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</si>
  <si>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</si>
  <si>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</si>
  <si>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</si>
  <si>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</si>
  <si>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</si>
  <si>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</si>
  <si>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</si>
  <si>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</si>
  <si>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</si>
  <si>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</si>
  <si>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</si>
  <si>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</si>
  <si>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</si>
  <si>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</si>
  <si>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</si>
  <si>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</si>
  <si>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</si>
  <si>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</si>
  <si>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</si>
  <si>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</si>
  <si>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</si>
  <si>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</si>
  <si>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</si>
  <si>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</si>
  <si>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</si>
  <si>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</si>
  <si>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t>Casos 2025-2024</t>
  </si>
  <si>
    <t>Monto 2025-2024</t>
  </si>
  <si>
    <t>COOPEANDE N°7 R.L.</t>
  </si>
  <si>
    <t xml:space="preserve"> COOPECAJA R.L.</t>
  </si>
  <si>
    <t xml:space="preserve"> CREDECOOP R.L.</t>
  </si>
  <si>
    <t xml:space="preserve">  • Terrenos insulares</t>
  </si>
  <si>
    <t xml:space="preserve">  • Adulto Mayor erradicacoón de tugurios</t>
  </si>
  <si>
    <t>PRESUPUESTO 2025</t>
  </si>
  <si>
    <t>DISPONIBLE Presupuesto 2025</t>
  </si>
  <si>
    <t>Compr 2024</t>
  </si>
  <si>
    <t>Presupuesto 2025</t>
  </si>
  <si>
    <t>COOPEANDE 7</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</si>
  <si>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</si>
  <si>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</si>
  <si>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</si>
  <si>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</si>
  <si>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</si>
  <si>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</si>
  <si>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</si>
  <si>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</si>
  <si>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</si>
  <si>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Variación 2025/2022</t>
  </si>
  <si>
    <t>Variación 2025/2023</t>
  </si>
  <si>
    <t>Variación 2025/2024</t>
  </si>
  <si>
    <t>Presupuesto Teórico 2025</t>
  </si>
  <si>
    <t>Mismo mes del informe</t>
  </si>
  <si>
    <t>Ejecución Presupuesto FOSUVI 2025</t>
  </si>
  <si>
    <t>SAN PEDRO</t>
  </si>
  <si>
    <t>LA CRUZ</t>
  </si>
  <si>
    <t>SANTA CECILIA</t>
  </si>
  <si>
    <t>PARRITA</t>
  </si>
  <si>
    <t>CORREDORES</t>
  </si>
  <si>
    <t>MONTES DE ORO</t>
  </si>
  <si>
    <t>MIRAMAR</t>
  </si>
  <si>
    <t>PAQUERA</t>
  </si>
  <si>
    <t>TARRAZÚ</t>
  </si>
  <si>
    <t>SAN ISIDRO DE EL GENERAL</t>
  </si>
  <si>
    <t>PALMARES</t>
  </si>
  <si>
    <t>CUTRIS</t>
  </si>
  <si>
    <t>BAGACES</t>
  </si>
  <si>
    <t>BARRANCA</t>
  </si>
  <si>
    <t>POTRERO GRANDE</t>
  </si>
  <si>
    <t>ACOSTA</t>
  </si>
  <si>
    <t>OROTINA</t>
  </si>
  <si>
    <t>PURISCAL</t>
  </si>
  <si>
    <t>SAN RAFAEL</t>
  </si>
  <si>
    <t>EL GENERAL</t>
  </si>
  <si>
    <t>TILARÁN</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</si>
  <si>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</si>
  <si>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</si>
  <si>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</si>
  <si>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</si>
  <si>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</si>
  <si>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</si>
  <si>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</si>
  <si>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</si>
  <si>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</si>
  <si>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</si>
  <si>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</si>
  <si>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</si>
  <si>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</si>
  <si>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</si>
  <si>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</si>
  <si>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</si>
  <si>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</si>
  <si>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</si>
  <si>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</si>
  <si>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</si>
  <si>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</si>
  <si>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</si>
  <si>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</si>
  <si>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</si>
  <si>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</si>
  <si>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</si>
  <si>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</si>
  <si>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</si>
  <si>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</si>
  <si>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</si>
  <si>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</si>
  <si>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</si>
  <si>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3. Comparativo compromisos FOSUVI 2024/2025</t>
  </si>
  <si>
    <t>Al 31/12/2024</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</si>
  <si>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</si>
  <si>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</si>
  <si>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</si>
  <si>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</si>
  <si>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</si>
  <si>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</si>
  <si>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</si>
  <si>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</si>
  <si>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4. Liquidación Presupuesto 2025 por Entidad Autorizada - BASE EFECTIVO-EJECUCIÓN COMPROMISOS 2024</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</si>
  <si>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</si>
  <si>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</si>
  <si>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</si>
  <si>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</si>
  <si>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</si>
  <si>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</si>
  <si>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CONSTRUCCIONES PEÑARANDA SOCIEDAD ANONIMA</t>
  </si>
  <si>
    <t>CONSTRUCTORA DEVCON S.A.</t>
  </si>
  <si>
    <t>CONSTRUCTORA DIMAY SOCIEDAD DE RESPONSABILIDAD LIMITADA</t>
  </si>
  <si>
    <t>CONSTRUCTORA GRUPO FUSION INMOBILIARIA SOCIEDAD DE RESPONSABILIDAD LIMITADA</t>
  </si>
  <si>
    <t>CONSTRUCTORA GUICEMA LIMITADA</t>
  </si>
  <si>
    <t>CONSTRUCTORA MARTHA &amp; MAYRON M&amp;M SOCIEDAD ANONIMA</t>
  </si>
  <si>
    <t>CONSTRUCTORA MATEO SETECIENTOS VENTICUATRO SOCIEDAD ANONIMA</t>
  </si>
  <si>
    <t>CONSTRUCTORA TECNIVIVIENDA SOCIEDAD ANONIMA</t>
  </si>
  <si>
    <t>CONSTRUKSA S.A.</t>
  </si>
  <si>
    <t>CONSULTORA Y DESARROLLADORA COTO SOCIEDAD ANONIMA</t>
  </si>
  <si>
    <t>DESARROLLO URBANO SANCA DOS DOS S,A,</t>
  </si>
  <si>
    <t>DICASA CONSTRUCTORA Y CONSULTORA EWJKH SOCIEDAD ANONIMA</t>
  </si>
  <si>
    <t>DREAMS DEVELOPMENT GROUP SOCIEDAD ANONIMA</t>
  </si>
  <si>
    <t>EDIFICADORA LA VIVIENDA ZONA NORTE S.A</t>
  </si>
  <si>
    <t>EMPRESA CONSTRUCTORA DEL SUR L&amp;R</t>
  </si>
  <si>
    <t>GRUPO DISEÑO Y CONSTRUCCION DISECO SA</t>
  </si>
  <si>
    <t>GRUPO LAS PALMAS GYM</t>
  </si>
  <si>
    <t>HIC DISEÑO Y CONSTRUCCION SOCIEDAD DE RESPONSABILIDAD LIMITADA</t>
  </si>
  <si>
    <t>MSALAS DISEÑO Y CONSTRUCCION S.A</t>
  </si>
  <si>
    <t>PREFABRICADOS SAENZ SOCIEDAD ANONIMA</t>
  </si>
  <si>
    <t>SUERRE DESARROLLOS CONSTRUCTIVOS S.A</t>
  </si>
  <si>
    <t>VENTESA G D D SOCIEDAD ANONIMA</t>
  </si>
  <si>
    <t>VYH CONSULTORES Y CONSRUCTORES R.L.</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</si>
  <si>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</si>
  <si>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</si>
  <si>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</si>
  <si>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</si>
  <si>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</si>
  <si>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</si>
  <si>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</si>
  <si>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</si>
  <si>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EL ROBLE</t>
  </si>
  <si>
    <t>SIQUIRRES</t>
  </si>
  <si>
    <t>BRUNKA</t>
  </si>
  <si>
    <t>PEJIBAYE</t>
  </si>
  <si>
    <t>QUESADA</t>
  </si>
  <si>
    <t>CARRILLO</t>
  </si>
  <si>
    <t>ATENAS</t>
  </si>
  <si>
    <t>NICOYA</t>
  </si>
  <si>
    <t>HOJANCHA</t>
  </si>
  <si>
    <t>SAN VITO</t>
  </si>
  <si>
    <t>CAJÓN</t>
  </si>
  <si>
    <t>SANTIAGO</t>
  </si>
  <si>
    <t>TAMBOR</t>
  </si>
  <si>
    <t>ÁNGELES</t>
  </si>
  <si>
    <t>ALFARO</t>
  </si>
  <si>
    <t>NARANJO</t>
  </si>
  <si>
    <t>PITAL</t>
  </si>
  <si>
    <t>POCOSOL</t>
  </si>
  <si>
    <t>DOS RÍOS</t>
  </si>
  <si>
    <t>LA FORTUNA</t>
  </si>
  <si>
    <t>PALMAR</t>
  </si>
  <si>
    <t>ALEGRÍA</t>
  </si>
  <si>
    <t>BRATSI</t>
  </si>
  <si>
    <t>BELÉN</t>
  </si>
  <si>
    <t>VALLE LA ESTRELLA</t>
  </si>
  <si>
    <t>CANOAS</t>
  </si>
  <si>
    <t>MATAMA</t>
  </si>
  <si>
    <t>LA TIGRA</t>
  </si>
  <si>
    <t>EL CAIRO</t>
  </si>
  <si>
    <t>FEBRERO</t>
  </si>
  <si>
    <t xml:space="preserve">Davivienda </t>
  </si>
  <si>
    <t xml:space="preserve">Financiamiento proyecto El Jobo II Coopenae </t>
  </si>
  <si>
    <t xml:space="preserve">Financiamiento adicional proyecto Eco Potrerillos </t>
  </si>
  <si>
    <t xml:space="preserve">Financiamiento adicional Proyecto Loma Linda </t>
  </si>
  <si>
    <t xml:space="preserve">Financiamiento adicional Proyecto Llanauras de Canaán </t>
  </si>
  <si>
    <t>Financiamiento adicional Proyecto Veredas del Río II</t>
  </si>
  <si>
    <t xml:space="preserve">Financiamiento adicional proyecto maduración Pitahaya </t>
  </si>
  <si>
    <t xml:space="preserve">Financiamiento adicional proyecto Ámbar II </t>
  </si>
  <si>
    <t xml:space="preserve">Financiamientoa adicional proyecto Vista de Miravalles </t>
  </si>
  <si>
    <t>Financiamiento adicional Indigenas Chirripo #6</t>
  </si>
  <si>
    <t>Financiamiento proyecto Altos de Chirripó VIII y IX</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</si>
  <si>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</si>
  <si>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</si>
  <si>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</si>
  <si>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</si>
  <si>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</si>
  <si>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</si>
  <si>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</si>
  <si>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</si>
  <si>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</si>
  <si>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</si>
  <si>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</si>
  <si>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</si>
  <si>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</si>
  <si>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</si>
  <si>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</si>
  <si>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 xml:space="preserve">Financiamiento proyecto Creciendo Juntos de Coocique </t>
  </si>
  <si>
    <t>Ingresos FODESAF 2025 por ejecutar</t>
  </si>
  <si>
    <t>COMPAÑIA HERMANOS NAVARRO Y SOJO S.A.</t>
  </si>
  <si>
    <t>CONSTRUCCIONES HERNANDEZ PANIAGUA S.A</t>
  </si>
  <si>
    <t>CONSTRUCTORA EL ROBLE SOCIEDAD ANONIMA</t>
  </si>
  <si>
    <t>CONSTRUCTORA TECNIVIVIENDA CARIARI S.A.</t>
  </si>
  <si>
    <t>GUIAS COMERCIALES DEL SUR SOCIEDAD ANONIMA</t>
  </si>
  <si>
    <t>MATERIALES SARAPIQUI DEL NORTE SOCIEDAD ANONIMA</t>
  </si>
  <si>
    <t>COOPEJUDICIAL</t>
  </si>
  <si>
    <t>MARZO</t>
  </si>
  <si>
    <t>SAN JUAN</t>
  </si>
  <si>
    <t>DELICIAS</t>
  </si>
  <si>
    <t>RÍO CUARTO</t>
  </si>
  <si>
    <t>EL GUARCO</t>
  </si>
  <si>
    <t>MANSIÓN</t>
  </si>
  <si>
    <t>QUEPOS</t>
  </si>
  <si>
    <t>CORREDOR</t>
  </si>
  <si>
    <t>REVENTAZÓN</t>
  </si>
  <si>
    <t>DUACARÍ</t>
  </si>
  <si>
    <t>PLATANARES</t>
  </si>
  <si>
    <t>SAN NICOLÁS</t>
  </si>
  <si>
    <t>LA AMISTAD</t>
  </si>
  <si>
    <t>SAN JORGE</t>
  </si>
  <si>
    <t>BOLÍVAR</t>
  </si>
  <si>
    <t>BPDC</t>
  </si>
  <si>
    <t>Coocique R.L.</t>
  </si>
  <si>
    <t>Coopealianza R.L</t>
  </si>
  <si>
    <t>Coope-Ande Nº1</t>
  </si>
  <si>
    <t>Coopenae R.L</t>
  </si>
  <si>
    <t>Coopeuna R.L</t>
  </si>
  <si>
    <t>FCRC</t>
  </si>
  <si>
    <t>Financiamiento proyecto Altos de Chrripo VII</t>
  </si>
  <si>
    <t xml:space="preserve">Popular </t>
  </si>
  <si>
    <t xml:space="preserve">Fundación </t>
  </si>
  <si>
    <t>Somabacu</t>
  </si>
  <si>
    <t xml:space="preserve">Financiamiento adicional Cerro Verde </t>
  </si>
  <si>
    <t xml:space="preserve">Financiamiento adicional Veredas del Río II </t>
  </si>
  <si>
    <t xml:space="preserve">Financiamiento adicional La Bendición </t>
  </si>
  <si>
    <t xml:space="preserve">Financiamiento adicional El Silencio </t>
  </si>
  <si>
    <t xml:space="preserve">Financiamiento Vistas del Golfo II-fundación </t>
  </si>
  <si>
    <t>Financiamiento adcional Veredas del Río I</t>
  </si>
  <si>
    <t xml:space="preserve">Financiamiento adcional Aurora de Luz </t>
  </si>
  <si>
    <t>Financiamiento adicional Boulevard del Sol IV</t>
  </si>
  <si>
    <t xml:space="preserve">Financiamiento adicional Corina Rodriguez </t>
  </si>
  <si>
    <t>IDECO S.A.,</t>
  </si>
  <si>
    <t>ABRIL</t>
  </si>
  <si>
    <t>CONSTRUCTORA DEL SOL H S SOCIEDAD ANONIMA</t>
  </si>
  <si>
    <t>CONSTRUCTORA Y SERVICIOS MULTIPLES LYCSA SRLTDA.</t>
  </si>
  <si>
    <t>CONSULTORIA YEKA S.A</t>
  </si>
  <si>
    <t>G Y M CONSTRUCCIONES DEL SUR SOCIEDAD ANONIMA</t>
  </si>
  <si>
    <t>URBANIZADORA HJH DEL ESTE SOCIEDAD ANONIMA</t>
  </si>
  <si>
    <t>B.P.D.C.</t>
  </si>
  <si>
    <t>B.C.R</t>
  </si>
  <si>
    <t>FUND.C.R.CANADA</t>
  </si>
  <si>
    <t>COOPESANMARCOS</t>
  </si>
  <si>
    <t>CANALETE</t>
  </si>
  <si>
    <t>LA COLONIA</t>
  </si>
  <si>
    <t>PIEDADES SUR</t>
  </si>
  <si>
    <t>FILADELFIA</t>
  </si>
  <si>
    <t>PAVAS</t>
  </si>
  <si>
    <t>BORUCA</t>
  </si>
  <si>
    <t xml:space="preserve">Financiamiento adicional Creciendo Juntos </t>
  </si>
  <si>
    <t>Consultoría Mar Azul S. A.</t>
  </si>
  <si>
    <t xml:space="preserve">SYN Sociedad Anonima </t>
  </si>
  <si>
    <t xml:space="preserve">IDECO Ingeniería Desarrollo y Construcción </t>
  </si>
  <si>
    <t>Financiamiento adicional Jacaranda</t>
  </si>
  <si>
    <t xml:space="preserve">Financiamiento adicional Jardines del Río </t>
  </si>
  <si>
    <t xml:space="preserve">Financiamiento adicional San Martin </t>
  </si>
  <si>
    <t>SYN S.A</t>
  </si>
  <si>
    <t>MAYO</t>
  </si>
  <si>
    <t>LA PALMERA</t>
  </si>
  <si>
    <t>AGUAS CLARAS</t>
  </si>
  <si>
    <t>SAN JOSÉ O PIZOTE</t>
  </si>
  <si>
    <t>BIJAGUA</t>
  </si>
  <si>
    <t>EL AMPARO</t>
  </si>
  <si>
    <t>KATIRA</t>
  </si>
  <si>
    <t>SANTA RITA</t>
  </si>
  <si>
    <t>LA SUIZA</t>
  </si>
  <si>
    <t>PUERTO CORTÉS</t>
  </si>
  <si>
    <t>PIEDRAS BLANCAS</t>
  </si>
  <si>
    <t>PUERTO JIMÉNEZ</t>
  </si>
  <si>
    <t>SIXAOLA</t>
  </si>
  <si>
    <t>POCORA</t>
  </si>
  <si>
    <t>SAN MIGUEL</t>
  </si>
  <si>
    <t>CAÑAS</t>
  </si>
  <si>
    <t>COYOLAR</t>
  </si>
  <si>
    <t>SAN ANTONIO</t>
  </si>
  <si>
    <t>BELÉN DE NOSARITA</t>
  </si>
  <si>
    <t>DIRIÁ</t>
  </si>
  <si>
    <t>AGUABUENA</t>
  </si>
  <si>
    <t>GARABITO</t>
  </si>
  <si>
    <t>LEPANTO</t>
  </si>
  <si>
    <t>LEÓN CORTÉS CASTRO</t>
  </si>
  <si>
    <t>ZARCERO</t>
  </si>
  <si>
    <t>PAVONES</t>
  </si>
  <si>
    <t>MOGOTE</t>
  </si>
  <si>
    <t>CARMONA</t>
  </si>
  <si>
    <t>PITAHAYA</t>
  </si>
  <si>
    <t>CARRANDI</t>
  </si>
  <si>
    <t>ASERRÍ</t>
  </si>
  <si>
    <t>RÍO NUEVO</t>
  </si>
  <si>
    <t>SAN ROQUE</t>
  </si>
  <si>
    <t>DULCE NOMBRE</t>
  </si>
  <si>
    <t>CURUBANDÉ</t>
  </si>
  <si>
    <t>VOLCÁN</t>
  </si>
  <si>
    <t>PITTIER</t>
  </si>
  <si>
    <t>VUELTA DE JORCO</t>
  </si>
  <si>
    <t>RIVAS</t>
  </si>
  <si>
    <t>COLORADO</t>
  </si>
  <si>
    <t>CONSORCIO CONSTRUCTIVO LAFO S.A</t>
  </si>
  <si>
    <t>CONSTRUCCIÓN ALTERNATIVA B Y B</t>
  </si>
  <si>
    <t>FALTA DECLARACION JURADA PARA CASOS ART.59</t>
  </si>
  <si>
    <t>DETALLE DE OPERACION FINANCIERA MAL PLANTEADO</t>
  </si>
  <si>
    <t>FALTA CERTIFICACION INGRESOS CCSS DE ALGUNO DE LOS BENEFICIARIOS</t>
  </si>
  <si>
    <t>FALTA DECLARACION JURADA</t>
  </si>
  <si>
    <t>FALTA ESTUDIO DE BIENES</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</si>
  <si>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</si>
  <si>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</si>
  <si>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</si>
  <si>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</si>
  <si>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</si>
  <si>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FALTA CONSTANCIA DE INGRESOS</t>
  </si>
  <si>
    <t>FALTA CRITERIO LEGAL CASOS ART.59 INDIVIDUAL</t>
  </si>
  <si>
    <t>CORREGIR RESPUESTAS A PREGUNTAS TERCERA HOJA FORMULARIO 2-99</t>
  </si>
  <si>
    <t>FALTA CONTRATO DE CONSTRUCCION</t>
  </si>
  <si>
    <t>AREA CONSTRUCTUIVA EN PLANO NO CONCUERDA CON EL RESTO DE LA DOCUMENTACION</t>
  </si>
  <si>
    <t>FALTA COPIA DOCUMENTO DE IDENTIDAD</t>
  </si>
  <si>
    <t>FALTAN CERTIFICADOS ESTADO CIVIL</t>
  </si>
  <si>
    <t>PRESUPUESTO DE OBRA DESACTUALIZADO</t>
  </si>
  <si>
    <t>PLANO CONSTRUCTIVO ILEGIBLE O INCOMPLETO</t>
  </si>
  <si>
    <t>FALTA INCLUIR MIEMBROS EN NUCLEO FAMILIAR, CORREGIR FORMULA E INCLUIR EN EL SISTEMA</t>
  </si>
  <si>
    <t>FALTA PLANO CONSTRUCTIVO</t>
  </si>
  <si>
    <t>FALTA PRESUPUESTO DE OBRA</t>
  </si>
  <si>
    <t>FALTA ESTUDIO DE REGISTRO DE LA PROPIEDAD</t>
  </si>
  <si>
    <t>Financiamiento adicional 28 Millas</t>
  </si>
  <si>
    <t>Financiamiento adicional Don Sergio II</t>
  </si>
  <si>
    <t>Constructora del Sol HS S.A</t>
  </si>
  <si>
    <t>Ajip Ingeniería</t>
  </si>
  <si>
    <t>Consultoría Mar Azul</t>
  </si>
  <si>
    <t>Proyectos Indígenas</t>
  </si>
  <si>
    <t xml:space="preserve">Financiamiento adicional Don Sergio I </t>
  </si>
  <si>
    <t xml:space="preserve">Financiamiento adicional El Porvenir </t>
  </si>
  <si>
    <t xml:space="preserve">Financiamiento adicional Condominio La Esperanza </t>
  </si>
  <si>
    <t xml:space="preserve">Financiamiento adicional Santa María </t>
  </si>
  <si>
    <t>Perfiles de proyectos Bono Colectivo</t>
  </si>
  <si>
    <t>Financiamiento proyectos Bono Colectivo</t>
  </si>
  <si>
    <t xml:space="preserve">Monto </t>
  </si>
  <si>
    <t>AJIP Ingeniería LTDA</t>
  </si>
  <si>
    <t>Fundación CR Canada</t>
  </si>
  <si>
    <t>Subtotal Perfiles Bono Colectivo</t>
  </si>
  <si>
    <t xml:space="preserve">Financiamiento adicional Eco Cultural </t>
  </si>
  <si>
    <t>TOTAL APROBADO Y PENDIENTE DE APROBACIÓN PRESUPUESTO BONO COLECTIVO</t>
  </si>
  <si>
    <t>*Tal como ocurrió en años anterios, los recursos de Fodesaf ingresaron a la respectiva cuenta en Caja Única en tractos mensuales.</t>
  </si>
  <si>
    <t xml:space="preserve">	CONSTRUCCIONES PAZ ALVAREZ SOCIEDAD ANONIMA</t>
  </si>
  <si>
    <t xml:space="preserve">	CONSTRUCTORA MIPROYB DE COSTA RICA SOCIEDAD DE RESPONSABILIDAD LIMITADA</t>
  </si>
  <si>
    <t xml:space="preserve">	S Y R CONSTRUCCIONES G T SOCIEDAD DE RESPONSABILIDAD LIMITADA</t>
  </si>
  <si>
    <t xml:space="preserve">	SOLUCIONES EDICON SOCIEDAD ANONIMA</t>
  </si>
  <si>
    <t>CONSTRUCCIONES E INVERSIONES CONIN SOCIEDAD ANONIMA</t>
  </si>
  <si>
    <t>CONSTRUCTORA VIVENDA DE GUANACASTE SOCIEDAD ANONIMA</t>
  </si>
  <si>
    <t>CONSULTORIA EN PROYECTOS DE OBRAS CIVILES COPROCSA DE COSTA RICA SOCIEDAD ANONIMA</t>
  </si>
  <si>
    <t>GUERRERO ARQUITECTURA SOCIEDAD ANON</t>
  </si>
  <si>
    <t>MV SOLUCIONES RHF SOCIEDAD ANONIMA</t>
  </si>
  <si>
    <t>COSTOS UNITARIOS EN PRESUPUESTO DE OBRA ALTOS. ACLARAR</t>
  </si>
  <si>
    <t>OPCION DE COMPRAVENTA ILEGIBLE</t>
  </si>
  <si>
    <t>Real 2025</t>
  </si>
  <si>
    <t>JUNIO</t>
  </si>
  <si>
    <t>NARANJITO</t>
  </si>
  <si>
    <t>TEMPATE</t>
  </si>
  <si>
    <t>MERCEDES SUR</t>
  </si>
  <si>
    <t>MERCEDES</t>
  </si>
  <si>
    <t>VÁZQUEZ DE CORONADO</t>
  </si>
  <si>
    <t>SARCHÍ  (VALVERDE VEGA)</t>
  </si>
  <si>
    <t>CERVANTES</t>
  </si>
  <si>
    <t>CIRRÍ SUR</t>
  </si>
  <si>
    <t>CHACARITA</t>
  </si>
  <si>
    <t>CHIRA</t>
  </si>
  <si>
    <t xml:space="preserve">Constructora Mar Azul </t>
  </si>
  <si>
    <t>Constructora del Sol HS</t>
  </si>
  <si>
    <t>Sogotica</t>
  </si>
  <si>
    <t>SYN SA</t>
  </si>
  <si>
    <t xml:space="preserve">Financiamiento de proyecto Valle Real </t>
  </si>
  <si>
    <t xml:space="preserve">Financiamiento adicional proyecto Caña Real </t>
  </si>
  <si>
    <t xml:space="preserve">Financiamiento adicional proyecto Aurora de Luz </t>
  </si>
  <si>
    <t xml:space="preserve">Financiamiento adicional Villa Verde </t>
  </si>
  <si>
    <t>Financiamiento proyecto Rey Curré Coopenae</t>
  </si>
  <si>
    <t>Molina Arce Construcción y Consultoria</t>
  </si>
  <si>
    <t>Consorcio de las empresas Recubrimientos y Construcciones</t>
  </si>
  <si>
    <t>CANTIDAD DE EXPEDIENTES ORDINARIOS REGISTRADOS CON ANOMALIAS POR           
ENTIDAD AUTORIZADA</t>
  </si>
  <si>
    <t>NOM_ENTIDAD</t>
  </si>
  <si>
    <t>LA RELACION SALARIO APORTE ES EXCESIVA. JUSTIFICAR APORTE</t>
  </si>
  <si>
    <t>FALTAN DATOS EN DETALLE OPERACION</t>
  </si>
  <si>
    <t>COMERCIAL PEÑAS BLANCAS COPB SA</t>
  </si>
  <si>
    <t>CONSTRUCTORA Y CONSULTORA GAM SOCIEDAD ANONIM</t>
  </si>
  <si>
    <t>EDIFICADORA ZENTECH SOCIEDAD ANONIMA</t>
  </si>
  <si>
    <t>JULIO</t>
  </si>
  <si>
    <t>B. N. C. R.</t>
  </si>
  <si>
    <t>COOPEANDE No. 1</t>
  </si>
  <si>
    <t>ASEDEMASA S.A</t>
  </si>
  <si>
    <t xml:space="preserve">Coopenae </t>
  </si>
  <si>
    <t>Bonos Habitacionales</t>
  </si>
  <si>
    <t xml:space="preserve">Financiamiento Bonos Territorio Indigena Cabecar Tayní </t>
  </si>
  <si>
    <t>Financiamiento adicional Condominio Cristal</t>
  </si>
  <si>
    <t xml:space="preserve">Financiamiento adicioanal Eco Potrerillos </t>
  </si>
  <si>
    <t>DISPONIBILIDADES  Compromisos 2024 Fodesaf  APROBADAS</t>
  </si>
  <si>
    <t>Total DISPONIBILIDADES  Compromisos 2024 Fodesaf  APROBACIÓN</t>
  </si>
  <si>
    <t>DISPONIBILIDADES  Compromisos 2024 Fodesaf PENDIENTE APROBACIÓN</t>
  </si>
  <si>
    <t>Total DISPONIBILIDADES  Compromisos 2024 Fodesaf  PENDIENTE APROBACIÓN</t>
  </si>
  <si>
    <t xml:space="preserve">TOTAL  APROBADO Y PENDIENTE DE APROBACIÓN DISPONIBILIDADES  Compromisos 2024 Fodesaf </t>
  </si>
  <si>
    <t xml:space="preserve">DISPONIBILIDADES COMPROMISOS 2024 FODESAF PENDIENTES DE APROBACIÓN POR JUNTA DIRECTIVA </t>
  </si>
  <si>
    <t>Consultoría Mar Azul SA</t>
  </si>
  <si>
    <t>MATA DE PLÁTANO</t>
  </si>
  <si>
    <t>CHOMES</t>
  </si>
  <si>
    <t>Coopeservidores/ Coopeande</t>
  </si>
  <si>
    <t>Coopesparta R.L</t>
  </si>
  <si>
    <t>27. Liquidación Presupuesto 2025 por Entidad Autorizada - BASE EFECTIVO CGR</t>
  </si>
  <si>
    <t xml:space="preserve">TRANSFERENCIAS  DE CAPITAL  (PAGO DE BONOS Y ADELANTO ART. 59)  </t>
  </si>
  <si>
    <t xml:space="preserve"> COOPEANDE N°7 R.L.</t>
  </si>
  <si>
    <t>SAN LORENZO</t>
  </si>
  <si>
    <t>PACAYAS</t>
  </si>
  <si>
    <t>SARDINAL</t>
  </si>
  <si>
    <t>BARÚ</t>
  </si>
  <si>
    <t>LIMONCITO</t>
  </si>
  <si>
    <t>ESPÍRITU SANTO</t>
  </si>
  <si>
    <t>CAÑO NEGRO</t>
  </si>
  <si>
    <t>NOSARA</t>
  </si>
  <si>
    <t>MONTERREY</t>
  </si>
  <si>
    <t>AJIP INGENIERIA LIMITADA</t>
  </si>
  <si>
    <t>BH SOLUCIONES SRL</t>
  </si>
  <si>
    <t>J&amp;M DEL ESTE INGENIERIA Y CONSTRUCCIONES, S.A</t>
  </si>
  <si>
    <t>LIZ MURILLO ARAYA</t>
  </si>
  <si>
    <t>DES_INCONSISTENCIA</t>
  </si>
  <si>
    <t>TASACION INCOMPLETA</t>
  </si>
  <si>
    <t>AGOSTO</t>
  </si>
  <si>
    <t xml:space="preserve">Financiamiento proyecto La Cajeta </t>
  </si>
  <si>
    <t>Financiamineto proyecto Grupo de Casos Insulares (isla Chira y Venado) – Grupo II</t>
  </si>
  <si>
    <t>Financiamiento adicioanal 28 Milas</t>
  </si>
  <si>
    <t>AJIP Ingeniería LTDA,</t>
  </si>
  <si>
    <t>Coope-San Marcos</t>
  </si>
  <si>
    <t>NA</t>
  </si>
  <si>
    <t>TRANSFERENCIAS DE CAPITAL</t>
  </si>
  <si>
    <t>POR ENTIDAD AUTROIZADA</t>
  </si>
  <si>
    <t>OTRAS TRANSFERENCIAS - Programa Art. 59</t>
  </si>
  <si>
    <t>Acumulado</t>
  </si>
  <si>
    <t>CLUBES DE VIDEO HIDALGO S.A.</t>
  </si>
  <si>
    <t>COMPAÑIA INMOBILIARIA SYN SA.</t>
  </si>
  <si>
    <t>CONSTRUCCIONES GOLDEN S.A</t>
  </si>
  <si>
    <t>DARCQCO</t>
  </si>
  <si>
    <t>VENADO</t>
  </si>
  <si>
    <t>SANTA ISABEL</t>
  </si>
  <si>
    <t>TOBOSI</t>
  </si>
  <si>
    <t>TACARES</t>
  </si>
  <si>
    <t>SAN MARCOS</t>
  </si>
  <si>
    <t>DOTA</t>
  </si>
  <si>
    <t>GUÁCIMA</t>
  </si>
  <si>
    <t>SANTO DOMINGO</t>
  </si>
  <si>
    <t>MATAMBÚ</t>
  </si>
  <si>
    <t>BARBACOAS</t>
  </si>
  <si>
    <t>PUERTO CARRILLO</t>
  </si>
  <si>
    <t>MORAVIA</t>
  </si>
  <si>
    <t>LA TRINIDAD</t>
  </si>
  <si>
    <t>ESQUÍPULAS</t>
  </si>
  <si>
    <t>GUACIMAL</t>
  </si>
  <si>
    <t>SANTA MARÍA</t>
  </si>
  <si>
    <t>SALITRILLOS</t>
  </si>
  <si>
    <t>SANTA ROSA</t>
  </si>
  <si>
    <t>HATILLO</t>
  </si>
  <si>
    <t>SIERRA</t>
  </si>
  <si>
    <t>CAHUITA</t>
  </si>
  <si>
    <t>SANTA ELENA</t>
  </si>
  <si>
    <t>BIOLLEY</t>
  </si>
  <si>
    <t>EL MASTATE</t>
  </si>
  <si>
    <t>BOLSÓN</t>
  </si>
  <si>
    <t>CHIRRIPÓ</t>
  </si>
  <si>
    <t>MONTE ROMO</t>
  </si>
  <si>
    <t>SABANA REDONDA</t>
  </si>
  <si>
    <t>NACASCOLO</t>
  </si>
  <si>
    <t>SETIEMBRE</t>
  </si>
  <si>
    <t>Financiamiento adicional Condominio Vertical La Esperanza</t>
  </si>
  <si>
    <t xml:space="preserve">Financiamiento territorio Indigena Cabecar de Grano de Oro, Alto Chirripó </t>
  </si>
  <si>
    <t>Financiamiento adicioanal  Alto Chirripó VIII</t>
  </si>
  <si>
    <t>Financiamiento adicional Alto Chirripó IX</t>
  </si>
  <si>
    <t>Financiamiento adicional Veredas del Río I</t>
  </si>
  <si>
    <t>FALTA FIRMA PROFESIONAL RESPONSABLE EN PLANO CONSTRUCTIVO</t>
  </si>
  <si>
    <t>ALGUNO DE LOS BENEFICIARIOS TIENE OTRA(S) PROPIEDAD(ES), PRESENTAR ESTUDIO TECNICO</t>
  </si>
  <si>
    <t>ESTUDIO DE REGISTRO INCOMPLETO</t>
  </si>
  <si>
    <t>FALTAN CERTIFICADOS NACIMIENTO</t>
  </si>
  <si>
    <t>FALTA PLANO CATASTRO</t>
  </si>
  <si>
    <t>FALTA ESTUDIO DEL VENDEDOR</t>
  </si>
  <si>
    <t>Otros ingresos 2025*</t>
  </si>
  <si>
    <t>Se han realizado evaluaciones trimestrales para asegurar el cumplimiento de las metas establecidas por Entidad, en los casos que ha sido necesario vía aprobación de la Junta Directiva se han realizado reasignaciones de presupuesto para cumplir con la ejecución.
La reasignación de recursos de otros ingresos a las entidades autorizadas, se ha realizado al corte del II trimestre.</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</si>
  <si>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</si>
  <si>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</si>
  <si>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</si>
  <si>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</si>
  <si>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</si>
  <si>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</si>
  <si>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</si>
  <si>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</si>
  <si>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</si>
  <si>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</si>
  <si>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</si>
  <si>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</si>
  <si>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</si>
  <si>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</si>
  <si>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</si>
  <si>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</si>
  <si>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</si>
  <si>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</si>
  <si>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</si>
  <si>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</si>
  <si>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</si>
  <si>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</si>
  <si>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</si>
  <si>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</si>
  <si>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</si>
  <si>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</si>
  <si>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Se envía razonabilidad a Dirección Fosuvi</t>
  </si>
  <si>
    <t>Solicitud de información a EA</t>
  </si>
  <si>
    <t>Alta Luz</t>
  </si>
  <si>
    <t>San José, Pérez Zeledón, San Pedro</t>
  </si>
  <si>
    <t>CONSTRUCTORA COVAM DEL SUR S.A</t>
  </si>
  <si>
    <t>Elaboración de tablas</t>
  </si>
  <si>
    <t>Solictud información EA</t>
  </si>
  <si>
    <t>Revisión Técnica</t>
  </si>
  <si>
    <t>Solicitud de información E.A.</t>
  </si>
  <si>
    <t>Se Programa visita al sitio</t>
  </si>
  <si>
    <t>Reunión conjunta Fosuvi-Subgerencia, DT y EA-desarrollador, revisión pendientes</t>
  </si>
  <si>
    <t>Fabiola</t>
  </si>
  <si>
    <t>Batsú II</t>
  </si>
  <si>
    <t>FVR CR-CANADA</t>
  </si>
  <si>
    <t>Bratsi, Talamanca, Limón</t>
  </si>
  <si>
    <t>SEPROE Constructora</t>
  </si>
  <si>
    <t>Recepción Proyecto</t>
  </si>
  <si>
    <t>Reasignación Analista</t>
  </si>
  <si>
    <t>Solicitud de información mediante BANHVI- DT-OF-0015-2025</t>
  </si>
  <si>
    <t>A la espera respuesta del MINAE tema de la madera</t>
  </si>
  <si>
    <t>Recepción de información sobre madera</t>
  </si>
  <si>
    <t>Revisión de documentación y remisión de observaciones a la E.A.</t>
  </si>
  <si>
    <t>Recepción de aclaración de observaciones por parte de la E.A.</t>
  </si>
  <si>
    <t>Recepción de documento pendiente sobre uso de madera</t>
  </si>
  <si>
    <t>Solicitud de correcciones tras aclaraciones remitidas</t>
  </si>
  <si>
    <t>Reunión tema kilometraje y viáticos</t>
  </si>
  <si>
    <t>Confirmación de monto máximo de kilometaje y solicitud de correcciones</t>
  </si>
  <si>
    <t>Consulta sobre estado de subsanaciones debido a que no se ha obtenido respuesta</t>
  </si>
  <si>
    <t>Recepción de aclaración sobre el estado de las subsanaciones de los grupos indígenas</t>
  </si>
  <si>
    <t>Recepción de subsanaciones</t>
  </si>
  <si>
    <t>Solicitud de presupuesto firmado y avalado por fiscal</t>
  </si>
  <si>
    <t>Recepción de presupuesto firmado por fiscal</t>
  </si>
  <si>
    <t>Recepcion de gastos de formalización actualizados</t>
  </si>
  <si>
    <t>Solicitud de justificación de costos presupuesto</t>
  </si>
  <si>
    <t>Campo Claro II Etapa</t>
  </si>
  <si>
    <t>Alajuela, Orotina, Coyolar</t>
  </si>
  <si>
    <t>S-001</t>
  </si>
  <si>
    <t>Se recomienda la devolución del proyecto</t>
  </si>
  <si>
    <t>Reunión conjunta Fosuvi-Subgerencia, DT y EA, revisión de requsitos vencidos y anomolias detectadas en la información suministrada</t>
  </si>
  <si>
    <t>Arturo</t>
  </si>
  <si>
    <t>Los Naranjos</t>
  </si>
  <si>
    <t>Alajuela, Guatuso, Buena Vista</t>
  </si>
  <si>
    <t>Asignación de analista</t>
  </si>
  <si>
    <t>Envío de observaciones a Jefatura del DT</t>
  </si>
  <si>
    <t>Visita al sitio</t>
  </si>
  <si>
    <t>Recepción de subsanaciones parciales (faltan presupuestos)</t>
  </si>
  <si>
    <t>Envío diferencia en avalúos</t>
  </si>
  <si>
    <t>Indican que fiscal está incapacitado, atrasando el subsane</t>
  </si>
  <si>
    <t>Aún la Entidad no ha asignado fiscal</t>
  </si>
  <si>
    <t>El avalúo con el nuevo fiscal da menor que BANHVI, se solicita comunicar a Empresa</t>
  </si>
  <si>
    <t>Entidad envía aceptación de precios de terreno y nuevos presupuestos</t>
  </si>
  <si>
    <t>Solicitud de subsanes eléctricos</t>
  </si>
  <si>
    <t>Casona 8</t>
  </si>
  <si>
    <t>Limoncito, Coto Brus, Puntarenas</t>
  </si>
  <si>
    <t>SOMABACU S.A.</t>
  </si>
  <si>
    <t>Remisión de observaciones a la E.A.</t>
  </si>
  <si>
    <t>El Cascajal</t>
  </si>
  <si>
    <t>La Tigra, San Carlos, Alajuela</t>
  </si>
  <si>
    <t>Revisado Dictamen Fiscales, levantando tablas para informe</t>
  </si>
  <si>
    <t>Solicitud de Información E.A. (Civil)</t>
  </si>
  <si>
    <t>Solicitud de Información E.A. (Eléctrico)</t>
  </si>
  <si>
    <t>Subsane parcial a observaciones civiles</t>
  </si>
  <si>
    <t>Solicitud de Información E.A. (información faltante de observaciones civiles)</t>
  </si>
  <si>
    <t>Solicitud de Información E.A. (información faltante de observaciones eléctricas)</t>
  </si>
  <si>
    <t>Subsane a observaciones civiles y eléctricas</t>
  </si>
  <si>
    <t>Conte Burica V</t>
  </si>
  <si>
    <t>Corredores y Golfito, Puntarenas</t>
  </si>
  <si>
    <t>Alto Chirripó (Brenes y Morgan)</t>
  </si>
  <si>
    <t>Chirripó, Turrialba, Cartago 
Valle La Estrella, Limón, Limón</t>
  </si>
  <si>
    <t>Constructora Brenes y Morgan S.A.</t>
  </si>
  <si>
    <t>21/05/225</t>
  </si>
  <si>
    <t>Colonia Puntarenas</t>
  </si>
  <si>
    <t>Upala, Upala, Alajuela</t>
  </si>
  <si>
    <t>Grupo 8 a 15</t>
  </si>
  <si>
    <t>Reingreso para análisis</t>
  </si>
  <si>
    <t>En revisión de Estudios de Suelos</t>
  </si>
  <si>
    <t>Observaciones a los subsanes parciales</t>
  </si>
  <si>
    <t>Solicitud de información eléctrica a la E.A.</t>
  </si>
  <si>
    <t>Envío subsanes eléctricos al BANHVI</t>
  </si>
  <si>
    <t>Pendiente 2 acuerdo municipal y disponibilidad de agua</t>
  </si>
  <si>
    <t>Barras III</t>
  </si>
  <si>
    <t>Siquirres y Reventazón, Siquirres, Limón
Colorado, Pococí, Limón</t>
  </si>
  <si>
    <t>Veredas del Río III</t>
  </si>
  <si>
    <t>Liberia, Liberia, Guanacaste</t>
  </si>
  <si>
    <t>Zona Azul</t>
  </si>
  <si>
    <t>Nicoya, Guanacaste</t>
  </si>
  <si>
    <t>COMPAÑIA INMOBILIARIA SYNSA.</t>
  </si>
  <si>
    <t>Riberas del Tempisque</t>
  </si>
  <si>
    <t>Mar Azul S.A</t>
  </si>
  <si>
    <t>Ambar III</t>
  </si>
  <si>
    <t>Parrita, Parrita, Puntarenas</t>
  </si>
  <si>
    <t>Visita al sitio y toma de referencias</t>
  </si>
  <si>
    <t>Las Rosas de Upala</t>
  </si>
  <si>
    <t>Yolillal, Upala, Alajuela</t>
  </si>
  <si>
    <t>Las Rosas de Pocosol S.A.</t>
  </si>
  <si>
    <t>Zapatón</t>
  </si>
  <si>
    <t>Chires, Puriscal, San José</t>
  </si>
  <si>
    <t>Sebastián</t>
  </si>
  <si>
    <t>El Sol</t>
  </si>
  <si>
    <t>Lepanto, Puntarenas, Puntarenas</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</si>
  <si>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</si>
  <si>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</si>
  <si>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</si>
  <si>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</si>
  <si>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</si>
  <si>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</si>
  <si>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</si>
  <si>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</si>
  <si>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</si>
  <si>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Redacción Informe Técnico</t>
  </si>
  <si>
    <t>Reserva indígena Grano de Oro</t>
  </si>
  <si>
    <t>FUNDACIÓN CR-C</t>
  </si>
  <si>
    <t>Limón, Limón, Chirripó y 
Cartago, Turrialba, Valle la Estrella</t>
  </si>
  <si>
    <t>AJIP SA</t>
  </si>
  <si>
    <t>Isla Chira</t>
  </si>
  <si>
    <t>Puntarenas, Puntarenas, Chira</t>
  </si>
  <si>
    <t>Casos insulares</t>
  </si>
  <si>
    <t>Traslado Jefatura DT</t>
  </si>
  <si>
    <t>Alexander y Fabiola</t>
  </si>
  <si>
    <t>Isla Caballo</t>
  </si>
  <si>
    <t>Puntarenas, Puntarenas, Puntarenas</t>
  </si>
  <si>
    <t>Casos Insulares</t>
  </si>
  <si>
    <t>Traslado a FOSUVI</t>
  </si>
  <si>
    <t>Adenda para actualizar presupuestos</t>
  </si>
  <si>
    <t>Traslado adenda a FOSUVI</t>
  </si>
  <si>
    <t>Isla Venado</t>
  </si>
  <si>
    <t>Puntarenas, Puntarenas, Lepanto</t>
  </si>
  <si>
    <t>31/9/2025</t>
  </si>
  <si>
    <t>Puntarenas, Puntarenas, Isla Chira</t>
  </si>
  <si>
    <t>31/9/2027</t>
  </si>
  <si>
    <t>Sabanillas</t>
  </si>
  <si>
    <t>Tucurrique, Jiménez, Cartago</t>
  </si>
  <si>
    <t>Constructora Leandro</t>
  </si>
  <si>
    <t>Informe de devolución de proyecto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</si>
  <si>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</si>
  <si>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</si>
  <si>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</si>
  <si>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</si>
  <si>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</si>
  <si>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</si>
  <si>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</si>
  <si>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</si>
  <si>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</si>
  <si>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Se envían informes a jefatura</t>
  </si>
  <si>
    <t>Santa Fe</t>
  </si>
  <si>
    <t>Puntarenas, Puntarenas, Chacarita</t>
  </si>
  <si>
    <t xml:space="preserve"> 8/4/2024</t>
  </si>
  <si>
    <t xml:space="preserve"> 22/4/2024</t>
  </si>
  <si>
    <t>Isla Chira y Venado, II Grupo</t>
  </si>
  <si>
    <t>Solicitud actualización de presupuestos</t>
  </si>
  <si>
    <t>Recepción de presupuestos actualizados</t>
  </si>
  <si>
    <t>Solicitud aclaraciones y subsanaciones</t>
  </si>
  <si>
    <t>Recepción de subsanaciones completas</t>
  </si>
  <si>
    <t>Solicitud correcciones gastos de formalización</t>
  </si>
  <si>
    <t>Recepción de correcciones finales y emisión informe DT</t>
  </si>
  <si>
    <t>Isla Chira y Venado, III Grupo</t>
  </si>
  <si>
    <t>Recepción de subsanaciones completas y emisión informe DT</t>
  </si>
  <si>
    <t>Corralillo</t>
  </si>
  <si>
    <t>San Antonio, Nicoya, Guanacaste</t>
  </si>
  <si>
    <t>Construcciones Generales de Costa Rica S.A.</t>
  </si>
  <si>
    <t>Envío devolución a FOSUVI</t>
  </si>
  <si>
    <t>FOSUVI comunica la devolución a la E.A.</t>
  </si>
  <si>
    <t>E.A. solicita reconcideración de devolución</t>
  </si>
  <si>
    <t>Reunión, Subgerencia decidió dar continuación</t>
  </si>
  <si>
    <t>Solicitud de observaciones a E.A.</t>
  </si>
  <si>
    <t>Subsane parcial</t>
  </si>
  <si>
    <t>Respuesta parcial de observaciones por la E.A.</t>
  </si>
  <si>
    <t>Recepción de subsanes completos</t>
  </si>
  <si>
    <t>Finalización informe técnico, área civil</t>
  </si>
  <si>
    <t>Se envían 3 observaciones eléctricas</t>
  </si>
  <si>
    <t>La Cajeta</t>
  </si>
  <si>
    <t>Alajuela, San Carlos, Cutris</t>
  </si>
  <si>
    <t xml:space="preserve">Generación tablas de informe de recomendación </t>
  </si>
  <si>
    <t>Comunicado de razonabilidad y observaciones electricas</t>
  </si>
  <si>
    <t xml:space="preserve">Redacción de informe de recomendación </t>
  </si>
  <si>
    <t>Isla Chira, Venado y Caballo, I Grupo</t>
  </si>
  <si>
    <t>Recepción proyecto</t>
  </si>
  <si>
    <t>A la espera de remisión de documentación actualizada</t>
  </si>
  <si>
    <t>E.A. realiza consulta para cambio de fiscal</t>
  </si>
  <si>
    <t>Se da respuesta a consulta sobre cambio de fiscal</t>
  </si>
  <si>
    <t>Recepción de subsanaciones por parte de la E.A.</t>
  </si>
  <si>
    <t>Solicitud de tabla de casos faltante</t>
  </si>
  <si>
    <t>Reunión revisión de subsanación de observaciones</t>
  </si>
  <si>
    <t>Solicitud de aclaraciones sobre las subsanaciones</t>
  </si>
  <si>
    <t>Solicitud revisión observaciones gastos de formalización</t>
  </si>
  <si>
    <t>Reunión para revisión observaciones gastos de formalización</t>
  </si>
  <si>
    <t>Solicitud de corrección de gastos de formalización</t>
  </si>
  <si>
    <t>Reunión revisión de costos ambos grupos y remisión de gastos de formalización finales</t>
  </si>
  <si>
    <t>Remsión de informe DT</t>
  </si>
  <si>
    <t>Isla Chira, Venado y Caballo, II Grupo</t>
  </si>
  <si>
    <t>Remisión de presupuestos actualizados</t>
  </si>
  <si>
    <t>Darco IX (Bribrí)</t>
  </si>
  <si>
    <t>DARQCO SRL</t>
  </si>
  <si>
    <t>Recepcion de subsanaciones (no se habían hecho observaciones)</t>
  </si>
  <si>
    <t xml:space="preserve">Recepción gastos de formalizacion </t>
  </si>
  <si>
    <t>Solicitud de subsanaciones no aclaradas y debido a cambios en presupuestos no justificados</t>
  </si>
  <si>
    <t>Recepción de aclaraciones</t>
  </si>
  <si>
    <t>Consulta confirmación montos finales</t>
  </si>
  <si>
    <t>confirmación montos finales y remisión de informe DT</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</si>
  <si>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</si>
  <si>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</si>
  <si>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</si>
  <si>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</si>
  <si>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</si>
  <si>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</si>
  <si>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</si>
  <si>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</si>
  <si>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</si>
  <si>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</si>
  <si>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</si>
  <si>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de informe de recomendación a Jefatura</t>
  </si>
  <si>
    <t>Envío a FOSUVI</t>
  </si>
  <si>
    <t>Aprobado en JD</t>
  </si>
  <si>
    <t>Alto Chirripó VIII</t>
  </si>
  <si>
    <t>Banco Popular</t>
  </si>
  <si>
    <t>Chirripó, Turrialba, Cartago</t>
  </si>
  <si>
    <t>Reasignación analista</t>
  </si>
  <si>
    <t>Solicitud correcciones presupuestos</t>
  </si>
  <si>
    <t>Remisión de informe</t>
  </si>
  <si>
    <t>Alto Chirripó IX</t>
  </si>
  <si>
    <t>Alto Chirripó VII</t>
  </si>
  <si>
    <t>Remisión informe</t>
  </si>
  <si>
    <t>El Jobo II</t>
  </si>
  <si>
    <t>Alajuela, Los Chiles, Los Chiles</t>
  </si>
  <si>
    <t>Constructora del Sol HS S.A.</t>
  </si>
  <si>
    <t>Plazo otorgado a EA para entregar subsanaciones</t>
  </si>
  <si>
    <t>Entrega parcial de subsanes</t>
  </si>
  <si>
    <t>Rey Curré, II Grupo</t>
  </si>
  <si>
    <t>Boruca, Buenos Aires, Puntarenas</t>
  </si>
  <si>
    <t>Consultora Bonos Habitacionales S.R.L.</t>
  </si>
  <si>
    <t>Solicitud de subsanes a E.A.</t>
  </si>
  <si>
    <t>Aclaración sobre tema electricidad ICE</t>
  </si>
  <si>
    <t>Recepción de presupuestos finales y gastos de formalización</t>
  </si>
  <si>
    <t>Valle Real</t>
  </si>
  <si>
    <t>Alajuela, Orotina</t>
  </si>
  <si>
    <t>Presentación del Proyecto</t>
  </si>
  <si>
    <t>Recepción de información Preliminar</t>
  </si>
  <si>
    <t>Preparando informe Final</t>
  </si>
  <si>
    <t>Ingreso del Proyecto Completo a Laserfiche (tecnico)</t>
  </si>
  <si>
    <t>Traslado de Informe de recomendación final</t>
  </si>
  <si>
    <t>Presentación a JD</t>
  </si>
  <si>
    <t>Darqco VIII (Tayní)</t>
  </si>
  <si>
    <t>Limón, Limón, Talamanca/Valle la Estrella</t>
  </si>
  <si>
    <t>Recepción de información de la EA</t>
  </si>
  <si>
    <t>Recepcion de subsanaciones</t>
  </si>
  <si>
    <t>Recepción de cálculo de gastos de formalización</t>
  </si>
  <si>
    <t>Solicitud de aclaraciones gastos de formalización</t>
  </si>
  <si>
    <t>Recepción de correcciones y emisión informe DT</t>
  </si>
  <si>
    <t>Río Negro</t>
  </si>
  <si>
    <t>Alajuela, Upala, Aguas Claras</t>
  </si>
  <si>
    <t>Grupo de 8 a 15</t>
  </si>
  <si>
    <t>Conformación del expediente digital</t>
  </si>
  <si>
    <t>Las Brisas</t>
  </si>
  <si>
    <t>Guanacaste, Liberia, Liberia</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</si>
  <si>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</si>
  <si>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</si>
  <si>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</si>
  <si>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</si>
  <si>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Solicitud de actualización del proyecto a la E.A.</t>
  </si>
  <si>
    <t>Respuesta por parte de la constructora</t>
  </si>
  <si>
    <t>Solicitud de aval de la E.A.</t>
  </si>
  <si>
    <t>Recepción informe fiscales: el proyecto está rechazado en CFIA y no hay solución con respecto a ingreso al proyecto por parte de la municipalidad</t>
  </si>
  <si>
    <t>Remisión de oficio de devolución del proyecto a FOSUVI</t>
  </si>
  <si>
    <t>Tierra Prometida</t>
  </si>
  <si>
    <t>BC</t>
  </si>
  <si>
    <t>Fund. C.R. - Canada</t>
  </si>
  <si>
    <t>n/a</t>
  </si>
  <si>
    <t>San José, Pérez Zeledón, San Isidro</t>
  </si>
  <si>
    <t>Sebastián Barahona Martínez</t>
  </si>
  <si>
    <t>Parques León XIII</t>
  </si>
  <si>
    <t>Grupo Mutual Alajuela - La Vivienda</t>
  </si>
  <si>
    <t>San José, Tibás, Cinco Esquinas</t>
  </si>
  <si>
    <t>Consorcio Conansa – Ecoterra</t>
  </si>
  <si>
    <t>Alexander Aguilar Sobalbarro</t>
  </si>
  <si>
    <t>28 Millas</t>
  </si>
  <si>
    <t>Aurora de Luz</t>
  </si>
  <si>
    <t>Guanacaste, Carrillo, Belén</t>
  </si>
  <si>
    <t>Coopenae</t>
  </si>
  <si>
    <t>Condominio Cristal</t>
  </si>
  <si>
    <t>Cartago, Cartago, San Nicolás</t>
  </si>
  <si>
    <t>Constructora Mar Azul S.A.</t>
  </si>
  <si>
    <t>Wilbert Salazar Soto</t>
  </si>
  <si>
    <t>Boulevard del Sol IV</t>
  </si>
  <si>
    <t>Puntarenas, Puntarenas, Barranca</t>
  </si>
  <si>
    <t>Su Casa Desarrollos de Vivienda S.A.</t>
  </si>
  <si>
    <t>Santa María</t>
  </si>
  <si>
    <t>Maureen Barrantes</t>
  </si>
  <si>
    <t xml:space="preserve">Jose Pablo Valerio Sánchez </t>
  </si>
  <si>
    <t>La Bendición</t>
  </si>
  <si>
    <t>Puntarenas, Parrita, Barranca</t>
  </si>
  <si>
    <t>Constructora SYNSA</t>
  </si>
  <si>
    <t>Jacarandas</t>
  </si>
  <si>
    <t>San José, San José, San Sebastián</t>
  </si>
  <si>
    <t>Cerro Verde</t>
  </si>
  <si>
    <t>Cartago, Paraíso, Paraíso</t>
  </si>
  <si>
    <t>Veredas del Río II</t>
  </si>
  <si>
    <t>Vistas de Miravalles</t>
  </si>
  <si>
    <t>Guanacaste, Bagaces, Bagaces</t>
  </si>
  <si>
    <t>Loma Linda</t>
  </si>
  <si>
    <t>Guanacaste, Santa Cruz, Veintesiete de Abril</t>
  </si>
  <si>
    <t>ROVI S.A.</t>
  </si>
  <si>
    <t>Villa Verde</t>
  </si>
  <si>
    <t>Puntarenas, Esparza, Espiritu Santo</t>
  </si>
  <si>
    <t>Coopeande N.7</t>
  </si>
  <si>
    <t>BONOVIVIENDA SOCIEDAD ANONIMA</t>
  </si>
  <si>
    <t>COVECASA SOCIEDAD ANONIMA</t>
  </si>
  <si>
    <t>MIUSA MULTISERVICIOS INDUSTRIALES UNIDOS SOCIEDAD ANONIMA</t>
  </si>
  <si>
    <t>FALTA CRITERIO DE RECOMENDACION DEL PERITO</t>
  </si>
  <si>
    <t>FALTA CERTIFICACION INGRESOS CCSS</t>
  </si>
  <si>
    <t>JUSTIFICAR NUCLEO FAMILIAR, PRESENTAN DOCUMENTOS DE PERSONAS NO INCLUIDAS EN LA FORMULA DE DECLARACION JURADA</t>
  </si>
  <si>
    <t>PROPOSITO DE SOLICITUD DIFERENTE DEL INDICADO EN EL RESTO DE LA DOCUMENTACION</t>
  </si>
  <si>
    <t>FALTA CONSTANCIA DE INGRESOS DE ALGUNO DE LOS BENEFICIARIOS</t>
  </si>
  <si>
    <t>FALTA ESTUDIO DE MOROSIDAD DE LA EMPRESA CONSTRUCTORA CCSS</t>
  </si>
  <si>
    <t>FALTA PERSONERIA JURIDICA</t>
  </si>
  <si>
    <t>FALTA ESTUDIO DE BIENES DE ALGUNO(S) DE LOS BENEFICIARIOS</t>
  </si>
  <si>
    <t>DATOS EN PERMISO DE CONSTRUCCION NO CONCUERDAN CON DECLARACION Y/O SISTEMA</t>
  </si>
  <si>
    <t>FALTA INFORME CNE PARA CASOS SEGUNDO BONO O SITUACION DE EMERGENCIA</t>
  </si>
  <si>
    <t>FALTA COPIA DOCUMENTO DE IDENTIDAD DE ALGUNO DE LOS MIEMBROS DEL NUCLEO FAMILIAR</t>
  </si>
  <si>
    <t>FALTAN CERTIFICADOS ESTADO CIVIL DE ALGUNO DE LOS MIEMBROS DEL NUCLEO FAMILIAR</t>
  </si>
  <si>
    <t>FALTAN CERTIFICADOS NACIMIENTO DE ALGUNO DE LOS MIEMBROS DEL NUCLEO FAMILIAR</t>
  </si>
  <si>
    <t>L50YSP</t>
  </si>
  <si>
    <t>MRT</t>
  </si>
  <si>
    <t>Acumulado: del 01/01/2024 al 31/10/2024</t>
  </si>
  <si>
    <t>SAN CRISTÓBAL</t>
  </si>
  <si>
    <t>SAN GABRIEL</t>
  </si>
  <si>
    <t>MORA</t>
  </si>
  <si>
    <t>TABARCIA</t>
  </si>
  <si>
    <t>SAN IGNACIO</t>
  </si>
  <si>
    <t>CANGREJAL</t>
  </si>
  <si>
    <t>YOLILLAL</t>
  </si>
  <si>
    <t>CACHÍ</t>
  </si>
  <si>
    <t>TAYUTIC</t>
  </si>
  <si>
    <t>COT</t>
  </si>
  <si>
    <t>PUERTO VIEJO</t>
  </si>
  <si>
    <t>CARTAGENA</t>
  </si>
  <si>
    <t>LA GARITA</t>
  </si>
  <si>
    <t>PAVÓN</t>
  </si>
  <si>
    <t>LAUREL</t>
  </si>
  <si>
    <t>RÍO BLANCO</t>
  </si>
  <si>
    <t>PACUARITO</t>
  </si>
  <si>
    <t>FLORIDA</t>
  </si>
  <si>
    <t>GERMANIA</t>
  </si>
  <si>
    <t>PATARRÁ</t>
  </si>
  <si>
    <t>SAN RAFAEL ABAJO</t>
  </si>
  <si>
    <t>PURRAL</t>
  </si>
  <si>
    <t>JESÚS</t>
  </si>
  <si>
    <t>CONCEPCIÓN</t>
  </si>
  <si>
    <t>SARCHÍ NORTE</t>
  </si>
  <si>
    <t>TIERRA BLANCA</t>
  </si>
  <si>
    <t>LA UNIÓN</t>
  </si>
  <si>
    <t>FLORES</t>
  </si>
  <si>
    <t>SAN JOAQUÍN</t>
  </si>
  <si>
    <t>LAS JUNTAS</t>
  </si>
  <si>
    <t>TURRUBARES</t>
  </si>
  <si>
    <t>SAN JUAN DE MATA</t>
  </si>
  <si>
    <t>SAN MATEO</t>
  </si>
  <si>
    <t>JESÚS MARÍA</t>
  </si>
  <si>
    <t>LABRADOR</t>
  </si>
  <si>
    <t>LA CEIBA</t>
  </si>
  <si>
    <t>BUENAVISTA</t>
  </si>
  <si>
    <t>COTE</t>
  </si>
  <si>
    <t>QUEBRADA HONDA</t>
  </si>
  <si>
    <t>SÁMARA</t>
  </si>
  <si>
    <t>VEINTISIETE DE ABRIL</t>
  </si>
  <si>
    <t>GUTIERREZ BRAUN</t>
  </si>
  <si>
    <t>TÁRCOLES</t>
  </si>
  <si>
    <t>PIEDADES NORTE</t>
  </si>
  <si>
    <t>PALMIRA</t>
  </si>
  <si>
    <t>CÓBANO</t>
  </si>
  <si>
    <t>FRAILES</t>
  </si>
  <si>
    <t>IPÍS</t>
  </si>
  <si>
    <t>PÁRAMO</t>
  </si>
  <si>
    <t>VOLIO</t>
  </si>
  <si>
    <t>DESMONTE</t>
  </si>
  <si>
    <t>CANDELARIA</t>
  </si>
  <si>
    <t>CARRILLOS</t>
  </si>
  <si>
    <t>SARCHÍ SUR</t>
  </si>
  <si>
    <t>SANTA TERESITA</t>
  </si>
  <si>
    <t>LLORENTE</t>
  </si>
  <si>
    <t>ACAPULCO</t>
  </si>
  <si>
    <t>BAHÍA BALLENA</t>
  </si>
  <si>
    <t>TELIRE</t>
  </si>
  <si>
    <t>DAMAS</t>
  </si>
  <si>
    <t>GUAITIL VILLA</t>
  </si>
  <si>
    <t>SABANILLAS</t>
  </si>
  <si>
    <t>ORIENTAL</t>
  </si>
  <si>
    <t>CARMEN</t>
  </si>
  <si>
    <t>CORRALILLO</t>
  </si>
  <si>
    <t>TUCURRIQUE</t>
  </si>
  <si>
    <t>MAYORGA</t>
  </si>
  <si>
    <t>SAN JUAN GRANDE</t>
  </si>
  <si>
    <t>CARRIZAL</t>
  </si>
  <si>
    <t>TURRÚCARES</t>
  </si>
  <si>
    <t>SANTO TOMÁS</t>
  </si>
  <si>
    <t>HACIENDA VIEJA</t>
  </si>
  <si>
    <t>CAÑAS DULCES</t>
  </si>
  <si>
    <t>CANDELARITA</t>
  </si>
  <si>
    <t>TRONADORA</t>
  </si>
  <si>
    <t>HUACAS</t>
  </si>
  <si>
    <t>CARARA</t>
  </si>
  <si>
    <t>LEGUA</t>
  </si>
  <si>
    <t>COLÓN</t>
  </si>
  <si>
    <t>CURRIDABAT</t>
  </si>
  <si>
    <t>GRANADILLA</t>
  </si>
  <si>
    <t>SAN JERÓNIMO</t>
  </si>
  <si>
    <t>BIRRISITO</t>
  </si>
  <si>
    <t>TUIS</t>
  </si>
  <si>
    <t>CAPELLADES</t>
  </si>
  <si>
    <t>ARENAL</t>
  </si>
  <si>
    <t>PILAS</t>
  </si>
  <si>
    <t>CHÁNGUENA</t>
  </si>
  <si>
    <t>POTRERO CERRADO</t>
  </si>
  <si>
    <t>SANTA EULALIA</t>
  </si>
  <si>
    <t>PORVENIR</t>
  </si>
  <si>
    <t>BRISAS</t>
  </si>
  <si>
    <t>TRES EQUIS</t>
  </si>
  <si>
    <t>ESCOBAL</t>
  </si>
  <si>
    <t>PATIO DE AGUA</t>
  </si>
  <si>
    <t>Detalles para Total de Bonos Ordinarios</t>
  </si>
  <si>
    <t>OCTUBRE</t>
  </si>
  <si>
    <t>Constructora del Sol HS S.A.,</t>
  </si>
  <si>
    <t xml:space="preserve">Financiamiento proyecto Cobasur </t>
  </si>
  <si>
    <t>Puntarenas</t>
  </si>
  <si>
    <t>Financiamiento Grupo de casos territorio Indígena Batsú II</t>
  </si>
  <si>
    <t>Darco</t>
  </si>
  <si>
    <t xml:space="preserve">Financiamiento casos insulares (isla Chira, Venado y Caballo </t>
  </si>
  <si>
    <t>Financiamiento Grupo de Casos Insulares (isla Chira, Venado y Caballo) – Grupo III</t>
  </si>
  <si>
    <t xml:space="preserve">Financiamiento adicional Tierra Prometida </t>
  </si>
  <si>
    <t>Recursos reasignados por ejecutar y otros ingresos 2024</t>
  </si>
  <si>
    <t>Ingresos Impuesto Solidario, JPs y Bono Colectivo 2025 por ejecutar</t>
  </si>
  <si>
    <t>Los recursos asignados a Bono Colectivo no se materializan como casos individuales debido a que corresponden precisamente a un beneficio colectivo para las personas que habitan los sitios intervenidos, así como a vecinos o usuarios de otras zonas.</t>
  </si>
  <si>
    <t>CANTIDAD DE EXPEDIENTES ARTICULO 59 REGISTRADOS CON ANOMALIAS POR               
ENTIDAD AUTORIZADA</t>
  </si>
  <si>
    <t>Consulta a EA sobre temas pendientes y tramitación del proyecto</t>
  </si>
  <si>
    <t>Se recibe información EA subsanando parcialmente lo solicitado</t>
  </si>
  <si>
    <t>Sesión de trabajo conjunta de las obras pendientes de manejo de aguas pluviales</t>
  </si>
  <si>
    <t>Solicitud de información actualización completa de expediente por vencimiento de documentos</t>
  </si>
  <si>
    <t>Sesión conjunta de trabajo para revisión de informe de observaciones</t>
  </si>
  <si>
    <t>Solicitud información a la E.A.</t>
  </si>
  <si>
    <t>Se recibe subsanaciones de la E.A.</t>
  </si>
  <si>
    <t>Recepción de subanaciones</t>
  </si>
  <si>
    <t>Solicitud de aclaraciones pendientes</t>
  </si>
  <si>
    <t>Remisión informe obra eléctrica DT</t>
  </si>
  <si>
    <t>Reunión para aclarar observaciones</t>
  </si>
  <si>
    <t>Se envía informe de observaciones</t>
  </si>
  <si>
    <t>Informe de observaciones</t>
  </si>
  <si>
    <t>Recepción información constructor</t>
  </si>
  <si>
    <t>Preparación de razonabilidad</t>
  </si>
  <si>
    <t>Alto Chirripó X</t>
  </si>
  <si>
    <t>Cartago, Turrialba, Chirripó
Limón, Limón, Valle La Estrella</t>
  </si>
  <si>
    <t>Boulevard del Sol IV (segunda etapa)</t>
  </si>
  <si>
    <t>Revisión preliminar</t>
  </si>
  <si>
    <t>Confección informe de observaciones</t>
  </si>
  <si>
    <t>Remisión informe obra civil DT</t>
  </si>
  <si>
    <t>Se presenta a FOSUVI</t>
  </si>
  <si>
    <t>Remisión de informe eléctrico al DT</t>
  </si>
  <si>
    <t>Recepción de correcciones en presupuesto y remisión de informe DT</t>
  </si>
  <si>
    <t>Remisión de informes civil y eléctrico a la dirección FOSUVI</t>
  </si>
  <si>
    <t>Aprobación en JD</t>
  </si>
  <si>
    <t>Alajuela, Orotina, Orotina</t>
  </si>
  <si>
    <t>Del 01 de Enero al 30 de Noviembre de 2025</t>
  </si>
  <si>
    <t>Los negativos entre entidades serán ajustados en la próxima sesión de Junta.</t>
  </si>
  <si>
    <t>Del 01 de Enero al 30 de Noviembre 2025</t>
  </si>
  <si>
    <t>28. EJECUCIÓN PRESUPUESTARIA SEGÚN MODALIDAD DE RECURSOS Y ASIGNACIÓN DE RECURSOS PARA EL 2025 - BASE EMISION AL 30/11/2025</t>
  </si>
  <si>
    <t>CASOS FORMALIZADOS 
AL 30/11/2025</t>
  </si>
  <si>
    <t>PORCENTAJE DE CUMPLIMIENTO AL 30/11/2025</t>
  </si>
  <si>
    <t>EJECUCION AL 30/11/2025</t>
  </si>
  <si>
    <t>Mutual CartNov de Ahorro y Préstamo</t>
  </si>
  <si>
    <t>Nota: Ajuste de presupuesto extraordinario se encuentra en proceso en la CGR.</t>
  </si>
  <si>
    <t xml:space="preserve">La proyección de comisión de cuenta general o réditos, muestra una colocación mayor a la esperada, lo cual es positivo y demuestra una mejor gestión en los desembolsos y pago de bonos, principalmente por el cambio de procedimiento con adelanto de recursos a la Entidad. </t>
  </si>
  <si>
    <t>Del 01 de Enero al 30 de Noviembre del 2025</t>
  </si>
  <si>
    <t>FALTA OPCION DE COMPRAVENTA O DONACION</t>
  </si>
  <si>
    <t>ESTUDIO DE REGISTRO ILEGIBLE</t>
  </si>
  <si>
    <t>TASACION CONDICIONADA POR EL PERITO</t>
  </si>
  <si>
    <t>VIVIENDA EXISTENTE EN EL LOTE, TASACION NO INDICA NADA AL RESPECTO</t>
  </si>
  <si>
    <t>Del 01 al 30 de Noviembre de 2025</t>
  </si>
  <si>
    <t>FALTA ESTUDIO DE CREDITO</t>
  </si>
  <si>
    <t>CERTIFICACION INGRESOS CCSS DESACTUALIZADO (MAYOR A 3 MESES)</t>
  </si>
  <si>
    <t>COPIA DOCUMENTO DE IDENTIDAD ILEGIBLE</t>
  </si>
  <si>
    <t>DATOS INCONGRUENTES EN CERTIFICACION SEPARACION DE HECHO</t>
  </si>
  <si>
    <t>FALTA CERTIFICACION SEPARACION DE HECHO</t>
  </si>
  <si>
    <t>PRESUPUESTO DEBE PRESENTARSE DETALLADO CON COSTOS UNITARIOS</t>
  </si>
  <si>
    <t>NUMERO DE PLANO DE CATASTRO LA PROPIEDAD NO CONCUERDA CON DIGITACION</t>
  </si>
  <si>
    <t>SAN FRANCISCO</t>
  </si>
  <si>
    <t>ULLOA</t>
  </si>
  <si>
    <t>BEJUCO</t>
  </si>
  <si>
    <t>ZAPOTAL</t>
  </si>
  <si>
    <t>SAN SEBASTIÁN</t>
  </si>
  <si>
    <t>LAGUNA</t>
  </si>
  <si>
    <t>SAN DIEGO</t>
  </si>
  <si>
    <t>MACACONA</t>
  </si>
  <si>
    <t>SAN RAFAEL ARRIBA</t>
  </si>
  <si>
    <t>QUEBRADILLA</t>
  </si>
  <si>
    <t>JACÓ</t>
  </si>
  <si>
    <t>JUAN VIÑAS</t>
  </si>
  <si>
    <t>TARBACA</t>
  </si>
  <si>
    <t>TIBÁS</t>
  </si>
  <si>
    <t>CIPRESES</t>
  </si>
  <si>
    <t>QUEBRADA GRANDE</t>
  </si>
  <si>
    <t>LEON XIII</t>
  </si>
  <si>
    <t>SABANILLA</t>
  </si>
  <si>
    <t>EL TEJAR</t>
  </si>
  <si>
    <t>PICAGRES</t>
  </si>
  <si>
    <t>ZARAGOZA</t>
  </si>
  <si>
    <t>LA CUESTA</t>
  </si>
  <si>
    <t>ZAPOTE</t>
  </si>
  <si>
    <t>ESCAZÚ</t>
  </si>
  <si>
    <t>CINCO ESQUINAS</t>
  </si>
  <si>
    <t>PUENTE DE PIEDRA</t>
  </si>
  <si>
    <t>PALMITOS</t>
  </si>
  <si>
    <t>RÍO NARANJO</t>
  </si>
  <si>
    <t>CABECERAS</t>
  </si>
  <si>
    <t>BAHÍA DRAKE</t>
  </si>
  <si>
    <t>OROSI</t>
  </si>
  <si>
    <t>LAGUNILLAS</t>
  </si>
  <si>
    <t>Del 01 al 30 de Noviembre 2025</t>
  </si>
  <si>
    <t>01/01/2025 al 30/11/2025</t>
  </si>
  <si>
    <t>01/01/2024 al 30/11/2024</t>
  </si>
  <si>
    <t>Formalizados Noviembre 2025</t>
  </si>
  <si>
    <t>Formalizados Noviembre 2024</t>
  </si>
  <si>
    <t>AL 30 DE NOVIEMBRE 2025</t>
  </si>
  <si>
    <t>EMITIDOS DEL 01/01/2025 AL 30/11/2025</t>
  </si>
  <si>
    <t>FORMALIZADOS DEL 01/01/2025 AL 30/11/2025</t>
  </si>
  <si>
    <t>AL 30 DE NOVIEMBRE 2024</t>
  </si>
  <si>
    <t>EMITIDOS DEL 01/01/2024 AL 30/11/2024</t>
  </si>
  <si>
    <t>FORMALIZADOS DEL 01/01/2024 AL 30/11/2024</t>
  </si>
  <si>
    <t>Acumulado: del 01/01/2025 al 30/11/2025</t>
  </si>
  <si>
    <t>Acumulado: del 01/01/2024 al 30/11/2024</t>
  </si>
  <si>
    <t>21. Bonos Formalizados Población LGTBI Por Propósito en el mes de Noviembre de 2025</t>
  </si>
  <si>
    <t>Financiamiento de proyecto Cascajal</t>
  </si>
  <si>
    <t>Financiamiento proyecto Los Naranjos</t>
  </si>
  <si>
    <t>Constructora Davivienda S.A.</t>
  </si>
  <si>
    <t>Financiamiento proyecto Casona VIII</t>
  </si>
  <si>
    <t>Financiamiento Grupo de casos territorio Darqco IX</t>
  </si>
  <si>
    <t>Financiamiento adicional Proyecto San Martin</t>
  </si>
  <si>
    <t>Financiamiento adicional para el grupo de casos isla Chira (5 casos)</t>
  </si>
  <si>
    <t>Financiamiento proyecto Grupo de casos isla Chira, Caballo y Venado (39 CASOS)</t>
  </si>
  <si>
    <t>Financiamiento Bonos Territorio Indigena Conte Burica V</t>
  </si>
  <si>
    <t>SOMABACU S.A</t>
  </si>
  <si>
    <t>Al 30 de Noviembre 2025</t>
  </si>
  <si>
    <t>Coopegrecia</t>
  </si>
  <si>
    <t>POSTULADOS ORDINARIOS  DEL 01/01/2025 AL 30/11/2025</t>
  </si>
  <si>
    <t>NOVIEMBRE</t>
  </si>
  <si>
    <t>POSTULADOS ART 59  DEL 01/01/2025 AL 30/11/2025</t>
  </si>
  <si>
    <t>Asepanduit</t>
  </si>
  <si>
    <t>Grupo Mutual</t>
  </si>
  <si>
    <t>Total general</t>
  </si>
  <si>
    <t>Del 01/01/2022 al 30/11/2022</t>
  </si>
  <si>
    <t>Del 01/01/2023 al 30/11/2023</t>
  </si>
  <si>
    <t>Del 01/01/2024 al 30/11/2024</t>
  </si>
  <si>
    <t>Del 01/01/2025 al 30/11/2025</t>
  </si>
  <si>
    <t>29. EJECUCIÓN PRESUPUESTARIA COMPARATIVO BONOS PAGADOS Y EMITIDOS PARA EL 2022-2025 AL 30/11/2025</t>
  </si>
  <si>
    <t>Al 30 de Noviembre del 2025</t>
  </si>
  <si>
    <t>Al 30/11/2025</t>
  </si>
  <si>
    <t>Del 01 de Enero al 30 Noviembre de 2025</t>
  </si>
  <si>
    <t>Análisis de razonabilidad de precios y revisión de información técnica</t>
  </si>
  <si>
    <t>Se comunica razonabilidad de precios</t>
  </si>
  <si>
    <t>Se recibe aceptación de razonabilidad</t>
  </si>
  <si>
    <t>Se recibe información aclaratoria de la EA</t>
  </si>
  <si>
    <t>Análisis de información</t>
  </si>
  <si>
    <t>Preparación de informe de recomendación</t>
  </si>
  <si>
    <t>Mesa de trabajo</t>
  </si>
  <si>
    <t>Entrega subsanaciones EA</t>
  </si>
  <si>
    <t>Cómite revisión presentación JD</t>
  </si>
  <si>
    <t>Alto Chirripó XI</t>
  </si>
  <si>
    <t>Cartago, Turrialba, Chirripó</t>
  </si>
  <si>
    <t>Brisas del Llano</t>
  </si>
  <si>
    <t>Guanacaste, Santa Cruz, Tempate</t>
  </si>
  <si>
    <t>Presentación a FOSUVI</t>
  </si>
  <si>
    <t>Remisión informe obra eléctrica</t>
  </si>
  <si>
    <t>Remisión informe obra civil</t>
  </si>
  <si>
    <t>Reunión virtual</t>
  </si>
  <si>
    <t>Remisión de subsanaciones a E.A.</t>
  </si>
  <si>
    <t>Reunión para definir fechas de entrega de subsanaciones con E.A. y constructora</t>
  </si>
  <si>
    <t xml:space="preserve">Se reciben las subsanaciones </t>
  </si>
  <si>
    <t>Confirmación de costos del proyecto</t>
  </si>
  <si>
    <t xml:space="preserve">Recepción de subsanaciones finales
Emisión de los informes eléctrico y civil por parte del D.T.
Remisión de informes y expediente a Dirección FOSUVI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</si>
</sst>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_(* #,##0.0\ \ ;_(* \(#,##0.0\);_(* &quot;-&quot;??_);_(@_)"/>
    <numFmt numFmtId="225" formatCode="0.000"/>
    <numFmt numFmtId="226" formatCode="_(* #,##0\ \ ;_(* \(#,##0\);_(* &quot;-&quot;??_);_(@_)"/>
  </numFmts>
  <fonts count="413"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0"/>
      <color rgb="FFFF0000"/>
      <name val="Arial"/>
      <family val="2"/>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family val="2"/>
      <scheme val="minor"/>
    </font>
    <font>
      <sz val="10"/>
      <name val="Arial"/>
      <family val="2"/>
    </font>
    <font>
      <sz val="11"/>
      <color indexed="8"/>
      <name val="Calibri"/>
      <family val="2"/>
    </font>
    <font>
      <sz val="10"/>
      <color indexed="8"/>
      <name val="Arial"/>
      <family val="2"/>
    </font>
    <font>
      <sz val="10"/>
      <color theme="1" tint="4.9989318521683403E-2"/>
      <name val="Arial"/>
      <family val="2"/>
    </font>
    <font>
      <sz val="10"/>
      <name val="Arial"/>
      <family val="2"/>
    </font>
    <font>
      <b/>
      <sz val="9"/>
      <name val="Calibri"/>
      <family val="2"/>
      <scheme val="minor"/>
    </font>
    <font>
      <sz val="10"/>
      <name val="Arial"/>
    </font>
    <font>
      <b/>
      <sz val="10"/>
      <color rgb="FF0668F8"/>
      <name val="Arial"/>
      <family val="2"/>
    </font>
    <font>
      <i/>
      <sz val="9"/>
      <name val="Arial"/>
      <family val="2"/>
    </font>
  </fonts>
  <fills count="43">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8" tint="0.59999389629810485"/>
        <bgColor indexed="64"/>
      </patternFill>
    </fill>
    <fill>
      <patternFill patternType="solid">
        <fgColor theme="2"/>
        <bgColor indexed="64"/>
      </patternFill>
    </fill>
    <fill>
      <patternFill patternType="solid">
        <fgColor theme="0" tint="-4.9989318521683403E-2"/>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55"/>
      </top>
      <bottom style="thin">
        <color indexed="64"/>
      </bottom>
      <diagonal/>
    </border>
  </borders>
  <cellStyleXfs count="44437">
    <xf numFmtId="0" fontId="0" fillId="0" borderId="0"/>
    <xf numFmtId="168" fontId="280" fillId="0" borderId="0" applyFont="0" applyFill="0" applyBorder="0" applyAlignment="0" applyProtection="0"/>
    <xf numFmtId="9" fontId="280" fillId="0" borderId="0" applyFont="0" applyFill="0" applyBorder="0" applyAlignment="0" applyProtection="0"/>
    <xf numFmtId="0" fontId="282" fillId="0" borderId="0"/>
    <xf numFmtId="0" fontId="281" fillId="0" borderId="0"/>
    <xf numFmtId="168" fontId="281" fillId="0" borderId="0" applyFont="0" applyFill="0" applyBorder="0" applyAlignment="0" applyProtection="0"/>
    <xf numFmtId="9" fontId="281" fillId="0" borderId="0" applyFont="0" applyFill="0" applyBorder="0" applyAlignment="0" applyProtection="0"/>
    <xf numFmtId="0" fontId="284" fillId="0" borderId="0"/>
    <xf numFmtId="190" fontId="284" fillId="0" borderId="0" applyFont="0" applyFill="0" applyBorder="0" applyAlignment="0" applyProtection="0"/>
    <xf numFmtId="168" fontId="284" fillId="0" borderId="0" applyFont="0" applyFill="0" applyBorder="0" applyAlignment="0" applyProtection="0"/>
    <xf numFmtId="0" fontId="279" fillId="0" borderId="0"/>
    <xf numFmtId="168" fontId="279" fillId="0" borderId="0" applyFont="0" applyFill="0" applyBorder="0" applyAlignment="0" applyProtection="0"/>
    <xf numFmtId="0" fontId="282" fillId="0" borderId="0"/>
    <xf numFmtId="0" fontId="282" fillId="0" borderId="0"/>
    <xf numFmtId="0" fontId="278" fillId="0" borderId="0"/>
    <xf numFmtId="181" fontId="281" fillId="0" borderId="0" applyFont="0" applyFill="0" applyBorder="0" applyAlignment="0" applyProtection="0"/>
    <xf numFmtId="0" fontId="277" fillId="0" borderId="0"/>
    <xf numFmtId="0" fontId="276" fillId="0" borderId="0"/>
    <xf numFmtId="168" fontId="276" fillId="0" borderId="0" applyFont="0" applyFill="0" applyBorder="0" applyAlignment="0" applyProtection="0"/>
    <xf numFmtId="0" fontId="280" fillId="0" borderId="0"/>
    <xf numFmtId="0" fontId="275" fillId="0" borderId="0"/>
    <xf numFmtId="0" fontId="274" fillId="0" borderId="0"/>
    <xf numFmtId="0" fontId="273" fillId="0" borderId="0"/>
    <xf numFmtId="168" fontId="273" fillId="0" borderId="0" applyFont="0" applyFill="0" applyBorder="0" applyAlignment="0" applyProtection="0"/>
    <xf numFmtId="0" fontId="280" fillId="0" borderId="0"/>
    <xf numFmtId="168" fontId="280" fillId="0" borderId="0" applyFont="0" applyFill="0" applyBorder="0" applyAlignment="0" applyProtection="0"/>
    <xf numFmtId="0" fontId="272" fillId="0" borderId="0"/>
    <xf numFmtId="0" fontId="280" fillId="0" borderId="0"/>
    <xf numFmtId="168" fontId="280" fillId="0" borderId="0" applyFont="0" applyFill="0" applyBorder="0" applyAlignment="0" applyProtection="0"/>
    <xf numFmtId="9" fontId="280" fillId="0" borderId="0" applyFont="0" applyFill="0" applyBorder="0" applyAlignment="0" applyProtection="0"/>
    <xf numFmtId="0" fontId="281" fillId="0" borderId="0"/>
    <xf numFmtId="190" fontId="281" fillId="0" borderId="0" applyFont="0" applyFill="0" applyBorder="0" applyAlignment="0" applyProtection="0"/>
    <xf numFmtId="168" fontId="281" fillId="0" borderId="0" applyFont="0" applyFill="0" applyBorder="0" applyAlignment="0" applyProtection="0"/>
    <xf numFmtId="0" fontId="272" fillId="0" borderId="0"/>
    <xf numFmtId="168" fontId="272" fillId="0" borderId="0" applyFont="0" applyFill="0" applyBorder="0" applyAlignment="0" applyProtection="0"/>
    <xf numFmtId="0" fontId="272" fillId="0" borderId="0"/>
    <xf numFmtId="0" fontId="272" fillId="0" borderId="0"/>
    <xf numFmtId="0" fontId="272" fillId="0" borderId="0"/>
    <xf numFmtId="168" fontId="272" fillId="0" borderId="0" applyFont="0" applyFill="0" applyBorder="0" applyAlignment="0" applyProtection="0"/>
    <xf numFmtId="0" fontId="272" fillId="0" borderId="0"/>
    <xf numFmtId="0" fontId="272" fillId="0" borderId="0"/>
    <xf numFmtId="0" fontId="272" fillId="0" borderId="0"/>
    <xf numFmtId="168" fontId="272" fillId="0" borderId="0" applyFont="0" applyFill="0" applyBorder="0" applyAlignment="0" applyProtection="0"/>
    <xf numFmtId="0" fontId="271" fillId="0" borderId="0"/>
    <xf numFmtId="168" fontId="271" fillId="0" borderId="0" applyFont="0" applyFill="0" applyBorder="0" applyAlignment="0" applyProtection="0"/>
    <xf numFmtId="0" fontId="294" fillId="0" borderId="0"/>
    <xf numFmtId="0" fontId="280" fillId="0" borderId="0"/>
    <xf numFmtId="168" fontId="280" fillId="0" borderId="0" applyFont="0" applyFill="0" applyBorder="0" applyAlignment="0" applyProtection="0"/>
    <xf numFmtId="9" fontId="280" fillId="0" borderId="0" applyFont="0" applyFill="0" applyBorder="0" applyAlignment="0" applyProtection="0"/>
    <xf numFmtId="0" fontId="28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0" fillId="0" borderId="0"/>
    <xf numFmtId="168" fontId="270" fillId="0" borderId="0" applyFont="0" applyFill="0" applyBorder="0" applyAlignment="0" applyProtection="0"/>
    <xf numFmtId="0" fontId="269" fillId="0" borderId="0"/>
    <xf numFmtId="0" fontId="268" fillId="0" borderId="0"/>
    <xf numFmtId="0" fontId="267" fillId="0" borderId="0"/>
    <xf numFmtId="168" fontId="267" fillId="0" borderId="0" applyFont="0" applyFill="0" applyBorder="0" applyAlignment="0" applyProtection="0"/>
    <xf numFmtId="0" fontId="266" fillId="0" borderId="0"/>
    <xf numFmtId="0" fontId="282" fillId="0" borderId="0"/>
    <xf numFmtId="0" fontId="265" fillId="0" borderId="0"/>
    <xf numFmtId="9" fontId="281" fillId="0" borderId="0" applyFont="0" applyFill="0" applyBorder="0" applyAlignment="0" applyProtection="0"/>
    <xf numFmtId="0" fontId="264" fillId="0" borderId="0"/>
    <xf numFmtId="168" fontId="264" fillId="0" borderId="0" applyFont="0" applyFill="0" applyBorder="0" applyAlignment="0" applyProtection="0"/>
    <xf numFmtId="0" fontId="263" fillId="0" borderId="0"/>
    <xf numFmtId="0" fontId="262" fillId="0" borderId="0"/>
    <xf numFmtId="0" fontId="281" fillId="0" borderId="0"/>
    <xf numFmtId="0" fontId="295" fillId="0" borderId="0"/>
    <xf numFmtId="0" fontId="261" fillId="0" borderId="0"/>
    <xf numFmtId="0" fontId="280" fillId="0" borderId="0"/>
    <xf numFmtId="168" fontId="280" fillId="0" borderId="0" applyFont="0" applyFill="0" applyBorder="0" applyAlignment="0" applyProtection="0"/>
    <xf numFmtId="9" fontId="280" fillId="0" borderId="0" applyFont="0" applyFill="0" applyBorder="0" applyAlignment="0" applyProtection="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168" fontId="261" fillId="0" borderId="0" applyFont="0" applyFill="0" applyBorder="0" applyAlignment="0" applyProtection="0"/>
    <xf numFmtId="0" fontId="28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81" fillId="0" borderId="0"/>
    <xf numFmtId="0" fontId="260" fillId="0" borderId="0"/>
    <xf numFmtId="168" fontId="260" fillId="0" borderId="0" applyFont="0" applyFill="0" applyBorder="0" applyAlignment="0" applyProtection="0"/>
    <xf numFmtId="0" fontId="295" fillId="0" borderId="0"/>
    <xf numFmtId="0" fontId="259" fillId="0" borderId="0"/>
    <xf numFmtId="168" fontId="259" fillId="0" borderId="0" applyFont="0" applyFill="0" applyBorder="0" applyAlignment="0" applyProtection="0"/>
    <xf numFmtId="0" fontId="296" fillId="0" borderId="0"/>
    <xf numFmtId="0" fontId="258" fillId="0" borderId="0"/>
    <xf numFmtId="0" fontId="297" fillId="0" borderId="0"/>
    <xf numFmtId="0" fontId="257" fillId="0" borderId="0"/>
    <xf numFmtId="0" fontId="256" fillId="0" borderId="0"/>
    <xf numFmtId="0" fontId="255" fillId="0" borderId="0"/>
    <xf numFmtId="168" fontId="255" fillId="0" borderId="0" applyFont="0" applyFill="0" applyBorder="0" applyAlignment="0" applyProtection="0"/>
    <xf numFmtId="0" fontId="254" fillId="0" borderId="0"/>
    <xf numFmtId="0" fontId="253" fillId="0" borderId="0"/>
    <xf numFmtId="168" fontId="253" fillId="0" borderId="0" applyFont="0" applyFill="0" applyBorder="0" applyAlignment="0" applyProtection="0"/>
    <xf numFmtId="0" fontId="280" fillId="0" borderId="0"/>
    <xf numFmtId="168" fontId="280" fillId="0" borderId="0" applyFont="0" applyFill="0" applyBorder="0" applyAlignment="0" applyProtection="0"/>
    <xf numFmtId="9" fontId="280"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81" fillId="0" borderId="0"/>
    <xf numFmtId="0" fontId="253" fillId="0" borderId="0"/>
    <xf numFmtId="168" fontId="253" fillId="0" borderId="0" applyFont="0" applyFill="0" applyBorder="0" applyAlignment="0" applyProtection="0"/>
    <xf numFmtId="0" fontId="281" fillId="0" borderId="0"/>
    <xf numFmtId="0" fontId="253" fillId="0" borderId="0"/>
    <xf numFmtId="0" fontId="281" fillId="0" borderId="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2" fillId="0" borderId="0"/>
    <xf numFmtId="168" fontId="252" fillId="0" borderId="0" applyFont="0" applyFill="0" applyBorder="0" applyAlignment="0" applyProtection="0"/>
    <xf numFmtId="0" fontId="251" fillId="0" borderId="0"/>
    <xf numFmtId="168" fontId="251" fillId="0" borderId="0" applyFont="0" applyFill="0" applyBorder="0" applyAlignment="0" applyProtection="0"/>
    <xf numFmtId="0" fontId="301" fillId="0" borderId="0"/>
    <xf numFmtId="0" fontId="250" fillId="0" borderId="0"/>
    <xf numFmtId="0" fontId="249" fillId="0" borderId="0"/>
    <xf numFmtId="0" fontId="302" fillId="0" borderId="0"/>
    <xf numFmtId="168" fontId="249" fillId="0" borderId="0" applyFont="0" applyFill="0" applyBorder="0" applyAlignment="0" applyProtection="0"/>
    <xf numFmtId="0" fontId="248" fillId="0" borderId="0"/>
    <xf numFmtId="168" fontId="248" fillId="0" borderId="0" applyFont="0" applyFill="0" applyBorder="0" applyAlignment="0" applyProtection="0"/>
    <xf numFmtId="0" fontId="280" fillId="0" borderId="0"/>
    <xf numFmtId="168" fontId="280" fillId="0" borderId="0" applyFont="0" applyFill="0" applyBorder="0" applyAlignment="0" applyProtection="0"/>
    <xf numFmtId="9" fontId="280"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81" fillId="0" borderId="0"/>
    <xf numFmtId="0" fontId="248" fillId="0" borderId="0"/>
    <xf numFmtId="0" fontId="248" fillId="0" borderId="0"/>
    <xf numFmtId="0" fontId="281" fillId="0" borderId="0"/>
    <xf numFmtId="168" fontId="248" fillId="0" borderId="0" applyFont="0" applyFill="0" applyBorder="0" applyAlignment="0" applyProtection="0"/>
    <xf numFmtId="0" fontId="247" fillId="0" borderId="0"/>
    <xf numFmtId="167" fontId="247" fillId="0" borderId="0" applyFont="0" applyFill="0" applyBorder="0" applyAlignment="0" applyProtection="0"/>
    <xf numFmtId="168" fontId="247" fillId="0" borderId="0" applyFont="0" applyFill="0" applyBorder="0" applyAlignment="0" applyProtection="0"/>
    <xf numFmtId="0" fontId="246" fillId="0" borderId="0"/>
    <xf numFmtId="167" fontId="246" fillId="0" borderId="0" applyFont="0" applyFill="0" applyBorder="0" applyAlignment="0" applyProtection="0"/>
    <xf numFmtId="0" fontId="245" fillId="0" borderId="0"/>
    <xf numFmtId="168" fontId="245" fillId="0" borderId="0" applyFont="0" applyFill="0" applyBorder="0" applyAlignment="0" applyProtection="0"/>
    <xf numFmtId="0" fontId="244" fillId="0" borderId="0"/>
    <xf numFmtId="167" fontId="244" fillId="0" borderId="0" applyFont="0" applyFill="0" applyBorder="0" applyAlignment="0" applyProtection="0"/>
    <xf numFmtId="0" fontId="243" fillId="0" borderId="0"/>
    <xf numFmtId="167" fontId="243" fillId="0" borderId="0" applyFont="0" applyFill="0" applyBorder="0" applyAlignment="0" applyProtection="0"/>
    <xf numFmtId="0" fontId="242" fillId="0" borderId="0"/>
    <xf numFmtId="167" fontId="242" fillId="0" borderId="0" applyFont="0" applyFill="0" applyBorder="0" applyAlignment="0" applyProtection="0"/>
    <xf numFmtId="0" fontId="241" fillId="0" borderId="0"/>
    <xf numFmtId="0" fontId="241" fillId="0" borderId="0"/>
    <xf numFmtId="167" fontId="241" fillId="0" borderId="0" applyFont="0" applyFill="0" applyBorder="0" applyAlignment="0" applyProtection="0"/>
    <xf numFmtId="0" fontId="240" fillId="0" borderId="0"/>
    <xf numFmtId="0" fontId="239" fillId="0" borderId="0"/>
    <xf numFmtId="0" fontId="303" fillId="0" borderId="0"/>
    <xf numFmtId="0" fontId="238" fillId="0" borderId="0"/>
    <xf numFmtId="167" fontId="238" fillId="0" borderId="0" applyFont="0" applyFill="0" applyBorder="0" applyAlignment="0" applyProtection="0"/>
    <xf numFmtId="0" fontId="237" fillId="0" borderId="0"/>
    <xf numFmtId="0" fontId="236" fillId="0" borderId="0"/>
    <xf numFmtId="0" fontId="235" fillId="0" borderId="0"/>
    <xf numFmtId="167" fontId="235"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3" borderId="0" applyNumberFormat="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0" fontId="234" fillId="0" borderId="0"/>
    <xf numFmtId="167" fontId="234" fillId="0" borderId="0" applyFont="0" applyFill="0" applyBorder="0" applyAlignment="0" applyProtection="0"/>
    <xf numFmtId="0" fontId="234" fillId="0" borderId="0"/>
    <xf numFmtId="0" fontId="233" fillId="0" borderId="0"/>
    <xf numFmtId="168" fontId="233" fillId="0" borderId="0" applyFont="0" applyFill="0" applyBorder="0" applyAlignment="0" applyProtection="0"/>
    <xf numFmtId="0" fontId="232" fillId="0" borderId="0"/>
    <xf numFmtId="0" fontId="231" fillId="0" borderId="0"/>
    <xf numFmtId="167" fontId="231" fillId="0" borderId="0" applyFont="0" applyFill="0" applyBorder="0" applyAlignment="0" applyProtection="0"/>
    <xf numFmtId="168" fontId="231" fillId="0" borderId="0" applyFont="0" applyFill="0" applyBorder="0" applyAlignment="0" applyProtection="0"/>
    <xf numFmtId="0" fontId="280" fillId="0" borderId="0"/>
    <xf numFmtId="168" fontId="280" fillId="0" borderId="0" applyFont="0" applyFill="0" applyBorder="0" applyAlignment="0" applyProtection="0"/>
    <xf numFmtId="9" fontId="280"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167" fontId="231" fillId="0" borderId="0" applyFont="0" applyFill="0" applyBorder="0" applyAlignment="0" applyProtection="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0" fontId="231" fillId="0" borderId="0"/>
    <xf numFmtId="167" fontId="231" fillId="0" borderId="0" applyFont="0" applyFill="0" applyBorder="0" applyAlignment="0" applyProtection="0"/>
    <xf numFmtId="0" fontId="231" fillId="0" borderId="0"/>
    <xf numFmtId="0" fontId="231" fillId="0" borderId="0"/>
    <xf numFmtId="0" fontId="281" fillId="0" borderId="0"/>
    <xf numFmtId="0" fontId="231" fillId="0" borderId="0"/>
    <xf numFmtId="167" fontId="231" fillId="0" borderId="0" applyFont="0" applyFill="0" applyBorder="0" applyAlignment="0" applyProtection="0"/>
    <xf numFmtId="0" fontId="231" fillId="0" borderId="0"/>
    <xf numFmtId="0" fontId="231" fillId="0" borderId="0"/>
    <xf numFmtId="0" fontId="231" fillId="0" borderId="0"/>
    <xf numFmtId="167"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3" borderId="0" applyNumberFormat="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0" fontId="231" fillId="0" borderId="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167" fontId="231" fillId="0" borderId="0" applyFont="0" applyFill="0" applyBorder="0" applyAlignment="0" applyProtection="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167" fontId="231" fillId="0" borderId="0" applyFont="0" applyFill="0" applyBorder="0" applyAlignment="0" applyProtection="0"/>
    <xf numFmtId="0" fontId="231" fillId="0" borderId="0"/>
    <xf numFmtId="0" fontId="231" fillId="0" borderId="0"/>
    <xf numFmtId="167" fontId="231" fillId="0" borderId="0" applyFont="0" applyFill="0" applyBorder="0" applyAlignment="0" applyProtection="0"/>
    <xf numFmtId="0" fontId="231" fillId="0" borderId="0"/>
    <xf numFmtId="0" fontId="231" fillId="0" borderId="0"/>
    <xf numFmtId="168" fontId="231" fillId="0" borderId="0" applyFont="0" applyFill="0" applyBorder="0" applyAlignment="0" applyProtection="0"/>
    <xf numFmtId="0" fontId="231" fillId="0" borderId="0"/>
    <xf numFmtId="0" fontId="230" fillId="0" borderId="0"/>
    <xf numFmtId="167" fontId="230" fillId="0" borderId="0" applyFont="0" applyFill="0" applyBorder="0" applyAlignment="0" applyProtection="0"/>
    <xf numFmtId="0" fontId="229" fillId="0" borderId="0"/>
    <xf numFmtId="168" fontId="229" fillId="0" borderId="0" applyFont="0" applyFill="0" applyBorder="0" applyAlignment="0" applyProtection="0"/>
    <xf numFmtId="0" fontId="280" fillId="0" borderId="0"/>
    <xf numFmtId="168" fontId="280" fillId="0" borderId="0" applyFont="0" applyFill="0" applyBorder="0" applyAlignment="0" applyProtection="0"/>
    <xf numFmtId="9" fontId="280"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7" fontId="229" fillId="0" borderId="0" applyFont="0" applyFill="0" applyBorder="0" applyAlignment="0" applyProtection="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0" fontId="229" fillId="0" borderId="0"/>
    <xf numFmtId="167" fontId="229" fillId="0" borderId="0" applyFont="0" applyFill="0" applyBorder="0" applyAlignment="0" applyProtection="0"/>
    <xf numFmtId="0" fontId="229" fillId="0" borderId="0"/>
    <xf numFmtId="0" fontId="229" fillId="0" borderId="0"/>
    <xf numFmtId="0" fontId="229" fillId="0" borderId="0"/>
    <xf numFmtId="167" fontId="229" fillId="0" borderId="0" applyFont="0" applyFill="0" applyBorder="0" applyAlignment="0" applyProtection="0"/>
    <xf numFmtId="0" fontId="229" fillId="0" borderId="0"/>
    <xf numFmtId="0" fontId="229" fillId="0" borderId="0"/>
    <xf numFmtId="0" fontId="229" fillId="0" borderId="0"/>
    <xf numFmtId="167"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3" borderId="0" applyNumberFormat="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7" fontId="229" fillId="0" borderId="0" applyFont="0" applyFill="0" applyBorder="0" applyAlignment="0" applyProtection="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0" fontId="229" fillId="0" borderId="0"/>
    <xf numFmtId="167"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7" fontId="229" fillId="0" borderId="0" applyFont="0" applyFill="0" applyBorder="0" applyAlignment="0" applyProtection="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167" fontId="229" fillId="0" borderId="0" applyFont="0" applyFill="0" applyBorder="0" applyAlignment="0" applyProtection="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0" fontId="229" fillId="0" borderId="0"/>
    <xf numFmtId="167" fontId="229" fillId="0" borderId="0" applyFont="0" applyFill="0" applyBorder="0" applyAlignment="0" applyProtection="0"/>
    <xf numFmtId="0" fontId="229" fillId="0" borderId="0"/>
    <xf numFmtId="0" fontId="229" fillId="0" borderId="0"/>
    <xf numFmtId="0" fontId="229" fillId="0" borderId="0"/>
    <xf numFmtId="167" fontId="229" fillId="0" borderId="0" applyFont="0" applyFill="0" applyBorder="0" applyAlignment="0" applyProtection="0"/>
    <xf numFmtId="0" fontId="229" fillId="0" borderId="0"/>
    <xf numFmtId="0" fontId="229" fillId="0" borderId="0"/>
    <xf numFmtId="0" fontId="229" fillId="0" borderId="0"/>
    <xf numFmtId="167"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3" borderId="0" applyNumberFormat="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167" fontId="229" fillId="0" borderId="0" applyFont="0" applyFill="0" applyBorder="0" applyAlignment="0" applyProtection="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8"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167" fontId="229" fillId="0" borderId="0" applyFont="0" applyFill="0" applyBorder="0" applyAlignment="0" applyProtection="0"/>
    <xf numFmtId="0" fontId="229" fillId="0" borderId="0"/>
    <xf numFmtId="0" fontId="229" fillId="0" borderId="0"/>
    <xf numFmtId="167" fontId="229" fillId="0" borderId="0" applyFont="0" applyFill="0" applyBorder="0" applyAlignment="0" applyProtection="0"/>
    <xf numFmtId="0" fontId="229" fillId="0" borderId="0"/>
    <xf numFmtId="0" fontId="229" fillId="0" borderId="0"/>
    <xf numFmtId="168" fontId="229" fillId="0" borderId="0" applyFont="0" applyFill="0" applyBorder="0" applyAlignment="0" applyProtection="0"/>
    <xf numFmtId="0" fontId="229" fillId="0" borderId="0"/>
    <xf numFmtId="0" fontId="229" fillId="0" borderId="0"/>
    <xf numFmtId="167" fontId="229"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7" fillId="0" borderId="0"/>
    <xf numFmtId="167" fontId="227" fillId="0" borderId="0" applyFont="0" applyFill="0" applyBorder="0" applyAlignment="0" applyProtection="0"/>
    <xf numFmtId="0" fontId="282" fillId="0" borderId="0"/>
    <xf numFmtId="0" fontId="226" fillId="0" borderId="0"/>
    <xf numFmtId="168" fontId="226" fillId="0" borderId="0" applyFont="0" applyFill="0" applyBorder="0" applyAlignment="0" applyProtection="0"/>
    <xf numFmtId="0" fontId="225" fillId="0" borderId="0"/>
    <xf numFmtId="167" fontId="225" fillId="0" borderId="0" applyFont="0" applyFill="0" applyBorder="0" applyAlignment="0" applyProtection="0"/>
    <xf numFmtId="167" fontId="225" fillId="0" borderId="0" applyFont="0" applyFill="0" applyBorder="0" applyAlignment="0" applyProtection="0"/>
    <xf numFmtId="0" fontId="224" fillId="0" borderId="0"/>
    <xf numFmtId="167" fontId="224" fillId="0" borderId="0" applyFont="0" applyFill="0" applyBorder="0" applyAlignment="0" applyProtection="0"/>
    <xf numFmtId="167" fontId="224" fillId="0" borderId="0" applyFont="0" applyFill="0" applyBorder="0" applyAlignment="0" applyProtection="0"/>
    <xf numFmtId="0" fontId="223" fillId="0" borderId="0"/>
    <xf numFmtId="167" fontId="223" fillId="0" borderId="0" applyFont="0" applyFill="0" applyBorder="0" applyAlignment="0" applyProtection="0"/>
    <xf numFmtId="167" fontId="223" fillId="0" borderId="0" applyFont="0" applyFill="0" applyBorder="0" applyAlignment="0" applyProtection="0"/>
    <xf numFmtId="0" fontId="222" fillId="0" borderId="0"/>
    <xf numFmtId="167" fontId="222" fillId="0" borderId="0" applyFont="0" applyFill="0" applyBorder="0" applyAlignment="0" applyProtection="0"/>
    <xf numFmtId="167" fontId="222" fillId="0" borderId="0" applyFont="0" applyFill="0" applyBorder="0" applyAlignment="0" applyProtection="0"/>
    <xf numFmtId="0" fontId="221" fillId="0" borderId="0"/>
    <xf numFmtId="167" fontId="221" fillId="0" borderId="0" applyFont="0" applyFill="0" applyBorder="0" applyAlignment="0" applyProtection="0"/>
    <xf numFmtId="0" fontId="220" fillId="0" borderId="0"/>
    <xf numFmtId="167" fontId="220" fillId="0" borderId="0" applyFont="0" applyFill="0" applyBorder="0" applyAlignment="0" applyProtection="0"/>
    <xf numFmtId="0" fontId="219" fillId="0" borderId="0"/>
    <xf numFmtId="0" fontId="218" fillId="0" borderId="0"/>
    <xf numFmtId="167" fontId="218" fillId="0" borderId="0" applyFont="0" applyFill="0" applyBorder="0" applyAlignment="0" applyProtection="0"/>
    <xf numFmtId="0" fontId="217" fillId="0" borderId="0"/>
    <xf numFmtId="167" fontId="217" fillId="0" borderId="0" applyFont="0" applyFill="0" applyBorder="0" applyAlignment="0" applyProtection="0"/>
    <xf numFmtId="0" fontId="216" fillId="0" borderId="0"/>
    <xf numFmtId="167" fontId="216" fillId="0" borderId="0" applyFont="0" applyFill="0" applyBorder="0" applyAlignment="0" applyProtection="0"/>
    <xf numFmtId="167" fontId="216" fillId="0" borderId="0" applyFont="0" applyFill="0" applyBorder="0" applyAlignment="0" applyProtection="0"/>
    <xf numFmtId="0" fontId="215" fillId="0" borderId="0"/>
    <xf numFmtId="167" fontId="215" fillId="0" borderId="0" applyFont="0" applyFill="0" applyBorder="0" applyAlignment="0" applyProtection="0"/>
    <xf numFmtId="167" fontId="215" fillId="0" borderId="0" applyFont="0" applyFill="0" applyBorder="0" applyAlignment="0" applyProtection="0"/>
    <xf numFmtId="0" fontId="214" fillId="0" borderId="0"/>
    <xf numFmtId="167" fontId="214" fillId="0" borderId="0" applyFont="0" applyFill="0" applyBorder="0" applyAlignment="0" applyProtection="0"/>
    <xf numFmtId="0" fontId="213" fillId="0" borderId="0"/>
    <xf numFmtId="0" fontId="283" fillId="6" borderId="0" applyNumberFormat="0" applyBorder="0" applyAlignment="0" applyProtection="0"/>
    <xf numFmtId="0" fontId="283" fillId="7" borderId="0" applyNumberFormat="0" applyBorder="0" applyAlignment="0" applyProtection="0"/>
    <xf numFmtId="0" fontId="283" fillId="8" borderId="0" applyNumberFormat="0" applyBorder="0" applyAlignment="0" applyProtection="0"/>
    <xf numFmtId="0" fontId="283" fillId="9" borderId="0" applyNumberFormat="0" applyBorder="0" applyAlignment="0" applyProtection="0"/>
    <xf numFmtId="0" fontId="283" fillId="10" borderId="0" applyNumberFormat="0" applyBorder="0" applyAlignment="0" applyProtection="0"/>
    <xf numFmtId="0" fontId="283" fillId="11" borderId="0" applyNumberFormat="0" applyBorder="0" applyAlignment="0" applyProtection="0"/>
    <xf numFmtId="0" fontId="283" fillId="12" borderId="0" applyNumberFormat="0" applyBorder="0" applyAlignment="0" applyProtection="0"/>
    <xf numFmtId="0" fontId="283" fillId="13" borderId="0" applyNumberFormat="0" applyBorder="0" applyAlignment="0" applyProtection="0"/>
    <xf numFmtId="0" fontId="283" fillId="8" borderId="0" applyNumberFormat="0" applyBorder="0" applyAlignment="0" applyProtection="0"/>
    <xf numFmtId="0" fontId="283" fillId="11" borderId="0" applyNumberFormat="0" applyBorder="0" applyAlignment="0" applyProtection="0"/>
    <xf numFmtId="0" fontId="283" fillId="14" borderId="0" applyNumberFormat="0" applyBorder="0" applyAlignment="0" applyProtection="0"/>
    <xf numFmtId="0" fontId="305" fillId="15" borderId="0" applyNumberFormat="0" applyBorder="0" applyAlignment="0" applyProtection="0"/>
    <xf numFmtId="0" fontId="305" fillId="12" borderId="0" applyNumberFormat="0" applyBorder="0" applyAlignment="0" applyProtection="0"/>
    <xf numFmtId="0" fontId="305" fillId="13" borderId="0" applyNumberFormat="0" applyBorder="0" applyAlignment="0" applyProtection="0"/>
    <xf numFmtId="0" fontId="305" fillId="16" borderId="0" applyNumberFormat="0" applyBorder="0" applyAlignment="0" applyProtection="0"/>
    <xf numFmtId="0" fontId="305" fillId="17" borderId="0" applyNumberFormat="0" applyBorder="0" applyAlignment="0" applyProtection="0"/>
    <xf numFmtId="0" fontId="305" fillId="18" borderId="0" applyNumberFormat="0" applyBorder="0" applyAlignment="0" applyProtection="0"/>
    <xf numFmtId="0" fontId="306" fillId="19" borderId="0" applyNumberFormat="0" applyBorder="0" applyAlignment="0" applyProtection="0"/>
    <xf numFmtId="0" fontId="307" fillId="20" borderId="23" applyNumberFormat="0" applyAlignment="0" applyProtection="0"/>
    <xf numFmtId="0" fontId="308" fillId="21" borderId="24" applyNumberFormat="0" applyAlignment="0" applyProtection="0"/>
    <xf numFmtId="0" fontId="309" fillId="0" borderId="25" applyNumberFormat="0" applyFill="0" applyAlignment="0" applyProtection="0"/>
    <xf numFmtId="0" fontId="310" fillId="0" borderId="0" applyNumberFormat="0" applyFill="0" applyBorder="0" applyAlignment="0" applyProtection="0"/>
    <xf numFmtId="0" fontId="305" fillId="22" borderId="0" applyNumberFormat="0" applyBorder="0" applyAlignment="0" applyProtection="0"/>
    <xf numFmtId="0" fontId="305" fillId="23" borderId="0" applyNumberFormat="0" applyBorder="0" applyAlignment="0" applyProtection="0"/>
    <xf numFmtId="0" fontId="305" fillId="24" borderId="0" applyNumberFormat="0" applyBorder="0" applyAlignment="0" applyProtection="0"/>
    <xf numFmtId="0" fontId="305" fillId="16" borderId="0" applyNumberFormat="0" applyBorder="0" applyAlignment="0" applyProtection="0"/>
    <xf numFmtId="0" fontId="305" fillId="17" borderId="0" applyNumberFormat="0" applyBorder="0" applyAlignment="0" applyProtection="0"/>
    <xf numFmtId="0" fontId="305" fillId="25" borderId="0" applyNumberFormat="0" applyBorder="0" applyAlignment="0" applyProtection="0"/>
    <xf numFmtId="0" fontId="311" fillId="10" borderId="23" applyNumberFormat="0" applyAlignment="0" applyProtection="0"/>
    <xf numFmtId="0" fontId="312" fillId="7" borderId="0" applyNumberFormat="0" applyBorder="0" applyAlignment="0" applyProtection="0"/>
    <xf numFmtId="0" fontId="313" fillId="26" borderId="0" applyNumberFormat="0" applyBorder="0" applyAlignment="0" applyProtection="0"/>
    <xf numFmtId="0" fontId="281" fillId="27" borderId="22" applyNumberFormat="0" applyFont="0" applyAlignment="0" applyProtection="0"/>
    <xf numFmtId="0" fontId="314" fillId="20" borderId="26" applyNumberFormat="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7" fillId="0" borderId="27" applyNumberFormat="0" applyFill="0" applyAlignment="0" applyProtection="0"/>
    <xf numFmtId="0" fontId="318" fillId="0" borderId="28" applyNumberFormat="0" applyFill="0" applyAlignment="0" applyProtection="0"/>
    <xf numFmtId="0" fontId="310" fillId="0" borderId="29" applyNumberFormat="0" applyFill="0" applyAlignment="0" applyProtection="0"/>
    <xf numFmtId="0" fontId="319" fillId="0" borderId="0" applyNumberFormat="0" applyFill="0" applyBorder="0" applyAlignment="0" applyProtection="0"/>
    <xf numFmtId="0" fontId="320" fillId="0" borderId="30" applyNumberFormat="0" applyFill="0" applyAlignment="0" applyProtection="0"/>
    <xf numFmtId="0" fontId="212" fillId="0" borderId="0"/>
    <xf numFmtId="167" fontId="212" fillId="0" borderId="0" applyFont="0" applyFill="0" applyBorder="0" applyAlignment="0" applyProtection="0"/>
    <xf numFmtId="0" fontId="211" fillId="0" borderId="0"/>
    <xf numFmtId="167" fontId="211" fillId="0" borderId="0" applyFont="0" applyFill="0" applyBorder="0" applyAlignment="0" applyProtection="0"/>
    <xf numFmtId="0" fontId="210" fillId="0" borderId="0"/>
    <xf numFmtId="167" fontId="210" fillId="0" borderId="0" applyFont="0" applyFill="0" applyBorder="0" applyAlignment="0" applyProtection="0"/>
    <xf numFmtId="0" fontId="321" fillId="0" borderId="0"/>
    <xf numFmtId="168" fontId="321" fillId="0" borderId="0" applyFont="0" applyFill="0" applyBorder="0" applyAlignment="0" applyProtection="0"/>
    <xf numFmtId="0" fontId="209" fillId="0" borderId="0"/>
    <xf numFmtId="0" fontId="209" fillId="0" borderId="0"/>
    <xf numFmtId="9" fontId="321" fillId="0" borderId="0" applyFont="0" applyFill="0" applyBorder="0" applyAlignment="0" applyProtection="0"/>
    <xf numFmtId="0" fontId="208" fillId="0" borderId="0"/>
    <xf numFmtId="167" fontId="208" fillId="0" borderId="0" applyFont="0" applyFill="0" applyBorder="0" applyAlignment="0" applyProtection="0"/>
    <xf numFmtId="0" fontId="207" fillId="0" borderId="0"/>
    <xf numFmtId="167" fontId="207" fillId="0" borderId="0" applyFont="0" applyFill="0" applyBorder="0" applyAlignment="0" applyProtection="0"/>
    <xf numFmtId="0" fontId="206" fillId="0" borderId="0"/>
    <xf numFmtId="167" fontId="206" fillId="0" borderId="0" applyFont="0" applyFill="0" applyBorder="0" applyAlignment="0" applyProtection="0"/>
    <xf numFmtId="0" fontId="205" fillId="0" borderId="0"/>
    <xf numFmtId="167" fontId="205" fillId="0" borderId="0" applyFont="0" applyFill="0" applyBorder="0" applyAlignment="0" applyProtection="0"/>
    <xf numFmtId="0" fontId="204" fillId="0" borderId="0"/>
    <xf numFmtId="167" fontId="204" fillId="0" borderId="0" applyFont="0" applyFill="0" applyBorder="0" applyAlignment="0" applyProtection="0"/>
    <xf numFmtId="0" fontId="203" fillId="0" borderId="0"/>
    <xf numFmtId="167" fontId="203" fillId="0" borderId="0" applyFont="0" applyFill="0" applyBorder="0" applyAlignment="0" applyProtection="0"/>
    <xf numFmtId="0" fontId="202" fillId="0" borderId="0"/>
    <xf numFmtId="0" fontId="201" fillId="0" borderId="0"/>
    <xf numFmtId="167" fontId="201" fillId="0" borderId="0" applyFont="0" applyFill="0" applyBorder="0" applyAlignment="0" applyProtection="0"/>
    <xf numFmtId="0" fontId="200" fillId="0" borderId="0"/>
    <xf numFmtId="167" fontId="200" fillId="0" borderId="0" applyFont="0" applyFill="0" applyBorder="0" applyAlignment="0" applyProtection="0"/>
    <xf numFmtId="0" fontId="282" fillId="0" borderId="0"/>
    <xf numFmtId="0" fontId="199" fillId="0" borderId="0"/>
    <xf numFmtId="167" fontId="199" fillId="0" borderId="0" applyFont="0" applyFill="0" applyBorder="0" applyAlignment="0" applyProtection="0"/>
    <xf numFmtId="0" fontId="198" fillId="0" borderId="0"/>
    <xf numFmtId="167" fontId="198" fillId="0" borderId="0" applyFont="0" applyFill="0" applyBorder="0" applyAlignment="0" applyProtection="0"/>
    <xf numFmtId="0" fontId="282" fillId="0" borderId="0"/>
    <xf numFmtId="0" fontId="197" fillId="0" borderId="0"/>
    <xf numFmtId="167" fontId="197" fillId="0" borderId="0" applyFont="0" applyFill="0" applyBorder="0" applyAlignment="0" applyProtection="0"/>
    <xf numFmtId="0" fontId="196" fillId="0" borderId="0"/>
    <xf numFmtId="0" fontId="322"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4" fillId="0" borderId="0"/>
    <xf numFmtId="0" fontId="324" fillId="0" borderId="0"/>
    <xf numFmtId="0" fontId="194" fillId="0" borderId="0"/>
    <xf numFmtId="0" fontId="193" fillId="0" borderId="0"/>
    <xf numFmtId="168" fontId="193" fillId="0" borderId="0" applyFont="0" applyFill="0" applyBorder="0" applyAlignment="0" applyProtection="0"/>
    <xf numFmtId="0" fontId="280" fillId="0" borderId="0"/>
    <xf numFmtId="168" fontId="280" fillId="0" borderId="0" applyFont="0" applyFill="0" applyBorder="0" applyAlignment="0" applyProtection="0"/>
    <xf numFmtId="9" fontId="280"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3" borderId="0" applyNumberFormat="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281" fillId="27" borderId="32" applyNumberFormat="0" applyFont="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281" fillId="0" borderId="0"/>
    <xf numFmtId="168" fontId="281" fillId="0" borderId="0" applyFont="0" applyFill="0" applyBorder="0" applyAlignment="0" applyProtection="0"/>
    <xf numFmtId="0" fontId="193" fillId="0" borderId="0"/>
    <xf numFmtId="0" fontId="193" fillId="0" borderId="0"/>
    <xf numFmtId="9" fontId="281"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167" fontId="193" fillId="0" borderId="0" applyFont="0" applyFill="0" applyBorder="0" applyAlignment="0" applyProtection="0"/>
    <xf numFmtId="0" fontId="193" fillId="0" borderId="0"/>
    <xf numFmtId="0" fontId="281" fillId="0" borderId="0"/>
    <xf numFmtId="0" fontId="193" fillId="0" borderId="0"/>
    <xf numFmtId="168" fontId="193" fillId="0" borderId="0" applyFont="0" applyFill="0" applyBorder="0" applyAlignment="0" applyProtection="0"/>
    <xf numFmtId="0" fontId="193" fillId="0" borderId="0"/>
    <xf numFmtId="167" fontId="193" fillId="0" borderId="0" applyFont="0" applyFill="0" applyBorder="0" applyAlignment="0" applyProtection="0"/>
    <xf numFmtId="167" fontId="193" fillId="0" borderId="0" applyFont="0" applyFill="0" applyBorder="0" applyAlignment="0" applyProtection="0"/>
    <xf numFmtId="0" fontId="193" fillId="0" borderId="0"/>
    <xf numFmtId="0" fontId="281" fillId="0" borderId="0"/>
    <xf numFmtId="0" fontId="193" fillId="0" borderId="0"/>
    <xf numFmtId="0" fontId="327" fillId="0" borderId="0"/>
    <xf numFmtId="168" fontId="327" fillId="0" borderId="0" applyFont="0" applyFill="0" applyBorder="0" applyAlignment="0" applyProtection="0"/>
    <xf numFmtId="9" fontId="327" fillId="0" borderId="0" applyFont="0" applyFill="0" applyBorder="0" applyAlignment="0" applyProtection="0"/>
    <xf numFmtId="166" fontId="281" fillId="0" borderId="0" applyFont="0" applyFill="0" applyBorder="0" applyAlignment="0" applyProtection="0"/>
    <xf numFmtId="166" fontId="281" fillId="0" borderId="0" applyFont="0" applyFill="0" applyBorder="0" applyAlignment="0" applyProtection="0"/>
    <xf numFmtId="166" fontId="281" fillId="0" borderId="0" applyFont="0" applyFill="0" applyBorder="0" applyAlignment="0" applyProtection="0"/>
    <xf numFmtId="166" fontId="281" fillId="0" borderId="0" applyFont="0" applyFill="0" applyBorder="0" applyAlignment="0" applyProtection="0"/>
    <xf numFmtId="166" fontId="281" fillId="0" borderId="0" applyFont="0" applyFill="0" applyBorder="0" applyAlignment="0" applyProtection="0"/>
    <xf numFmtId="166" fontId="327" fillId="0" borderId="0" applyFont="0" applyFill="0" applyBorder="0" applyAlignment="0" applyProtection="0"/>
    <xf numFmtId="168" fontId="281" fillId="0" borderId="0" applyFont="0" applyFill="0" applyBorder="0" applyAlignment="0" applyProtection="0"/>
    <xf numFmtId="168" fontId="281" fillId="0" borderId="0" applyFont="0" applyFill="0" applyBorder="0" applyAlignment="0" applyProtection="0"/>
    <xf numFmtId="9" fontId="281" fillId="0" borderId="0" applyFont="0" applyFill="0" applyBorder="0" applyAlignment="0" applyProtection="0"/>
    <xf numFmtId="9" fontId="281" fillId="0" borderId="0" applyFont="0" applyFill="0" applyBorder="0" applyAlignment="0" applyProtection="0"/>
    <xf numFmtId="9" fontId="281" fillId="0" borderId="0" applyFont="0" applyFill="0" applyBorder="0" applyAlignment="0" applyProtection="0"/>
    <xf numFmtId="41" fontId="280" fillId="0" borderId="0" applyFont="0" applyFill="0" applyBorder="0" applyAlignment="0" applyProtection="0"/>
    <xf numFmtId="0" fontId="192" fillId="0" borderId="0"/>
    <xf numFmtId="0" fontId="280" fillId="0" borderId="0"/>
    <xf numFmtId="168" fontId="280" fillId="0" borderId="0" applyFont="0" applyFill="0" applyBorder="0" applyAlignment="0" applyProtection="0"/>
    <xf numFmtId="9" fontId="280"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3" borderId="0" applyNumberFormat="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3" borderId="0" applyNumberFormat="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3" borderId="0" applyNumberFormat="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3" borderId="0" applyNumberFormat="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281" fillId="27" borderId="40" applyNumberFormat="0" applyFont="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3" borderId="0" applyNumberFormat="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3" borderId="0" applyNumberFormat="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3" borderId="0" applyNumberFormat="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3" borderId="0" applyNumberFormat="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281" fillId="27" borderId="40" applyNumberFormat="0" applyFont="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167" fontId="192" fillId="0" borderId="0" applyFont="0" applyFill="0" applyBorder="0" applyAlignment="0" applyProtection="0"/>
    <xf numFmtId="0" fontId="192" fillId="0" borderId="0"/>
    <xf numFmtId="0" fontId="192" fillId="0" borderId="0"/>
    <xf numFmtId="168" fontId="192" fillId="0" borderId="0" applyFont="0" applyFill="0" applyBorder="0" applyAlignment="0" applyProtection="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2" fillId="0" borderId="0"/>
    <xf numFmtId="0" fontId="192" fillId="0" borderId="0"/>
    <xf numFmtId="0" fontId="281" fillId="0" borderId="0"/>
    <xf numFmtId="168" fontId="281" fillId="0" borderId="0" applyFont="0" applyFill="0" applyBorder="0" applyAlignment="0" applyProtection="0"/>
    <xf numFmtId="9" fontId="281" fillId="0" borderId="0" applyFont="0" applyFill="0" applyBorder="0" applyAlignment="0" applyProtection="0"/>
    <xf numFmtId="166" fontId="281" fillId="0" borderId="0" applyFont="0" applyFill="0" applyBorder="0" applyAlignment="0" applyProtection="0"/>
    <xf numFmtId="41" fontId="280" fillId="0" borderId="0" applyFont="0" applyFill="0" applyBorder="0" applyAlignment="0" applyProtection="0"/>
    <xf numFmtId="168" fontId="280" fillId="0" borderId="0" applyFont="0" applyFill="0" applyBorder="0" applyAlignment="0" applyProtection="0"/>
    <xf numFmtId="0" fontId="191" fillId="0" borderId="0"/>
    <xf numFmtId="168" fontId="191" fillId="0" borderId="0" applyFont="0" applyFill="0" applyBorder="0" applyAlignment="0" applyProtection="0"/>
    <xf numFmtId="0" fontId="280" fillId="0" borderId="0"/>
    <xf numFmtId="168" fontId="280" fillId="0" borderId="0" applyFont="0" applyFill="0" applyBorder="0" applyAlignment="0" applyProtection="0"/>
    <xf numFmtId="9" fontId="280"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0" fontId="191" fillId="0" borderId="0"/>
    <xf numFmtId="41" fontId="280"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3" borderId="0" applyNumberFormat="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167" fontId="191" fillId="0" borderId="0" applyFont="0" applyFill="0" applyBorder="0" applyAlignment="0" applyProtection="0"/>
    <xf numFmtId="0" fontId="191"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1" fillId="0" borderId="0"/>
    <xf numFmtId="0" fontId="191" fillId="0" borderId="0"/>
    <xf numFmtId="168" fontId="280"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168" fontId="191" fillId="0" borderId="0" applyFont="0" applyFill="0" applyBorder="0" applyAlignment="0" applyProtection="0"/>
    <xf numFmtId="0" fontId="190" fillId="0" borderId="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8" fillId="0" borderId="0"/>
    <xf numFmtId="0" fontId="187" fillId="0" borderId="0"/>
    <xf numFmtId="167" fontId="187" fillId="0" borderId="0" applyFont="0" applyFill="0" applyBorder="0" applyAlignment="0" applyProtection="0"/>
    <xf numFmtId="0" fontId="333" fillId="0" borderId="0" applyNumberFormat="0" applyFill="0" applyBorder="0" applyAlignment="0" applyProtection="0"/>
    <xf numFmtId="0" fontId="332" fillId="0" borderId="0"/>
    <xf numFmtId="168" fontId="332" fillId="0" borderId="0" applyFont="0" applyFill="0" applyBorder="0" applyAlignment="0" applyProtection="0"/>
    <xf numFmtId="9" fontId="332" fillId="0" borderId="0" applyFont="0" applyFill="0" applyBorder="0" applyAlignment="0" applyProtection="0"/>
    <xf numFmtId="0" fontId="186" fillId="0" borderId="0"/>
    <xf numFmtId="0" fontId="186" fillId="0" borderId="0"/>
    <xf numFmtId="0" fontId="185" fillId="0" borderId="0"/>
    <xf numFmtId="167" fontId="185" fillId="0" borderId="0" applyFont="0" applyFill="0" applyBorder="0" applyAlignment="0" applyProtection="0"/>
    <xf numFmtId="0" fontId="282" fillId="0" borderId="0"/>
    <xf numFmtId="0" fontId="282" fillId="0" borderId="0"/>
    <xf numFmtId="0" fontId="184" fillId="0" borderId="0"/>
    <xf numFmtId="0" fontId="184" fillId="0" borderId="0"/>
    <xf numFmtId="0" fontId="282" fillId="0" borderId="0"/>
    <xf numFmtId="0" fontId="184" fillId="0" borderId="0"/>
    <xf numFmtId="0" fontId="184" fillId="0" borderId="0"/>
    <xf numFmtId="168" fontId="184" fillId="0" borderId="0" applyFont="0" applyFill="0" applyBorder="0" applyAlignment="0" applyProtection="0"/>
    <xf numFmtId="0" fontId="282" fillId="0" borderId="0"/>
    <xf numFmtId="0" fontId="184" fillId="3" borderId="0" applyNumberFormat="0" applyBorder="0" applyAlignment="0" applyProtection="0"/>
    <xf numFmtId="0" fontId="183" fillId="0" borderId="0"/>
    <xf numFmtId="0" fontId="182" fillId="0" borderId="0"/>
    <xf numFmtId="0" fontId="181" fillId="0" borderId="0"/>
    <xf numFmtId="167" fontId="181" fillId="0" borderId="0" applyFont="0" applyFill="0" applyBorder="0" applyAlignment="0" applyProtection="0"/>
    <xf numFmtId="0" fontId="181" fillId="0" borderId="0"/>
    <xf numFmtId="0" fontId="180" fillId="0" borderId="0"/>
    <xf numFmtId="0" fontId="179" fillId="0" borderId="0"/>
    <xf numFmtId="0" fontId="178" fillId="0" borderId="0"/>
    <xf numFmtId="167" fontId="178" fillId="0" borderId="0" applyFont="0" applyFill="0" applyBorder="0" applyAlignment="0" applyProtection="0"/>
    <xf numFmtId="0" fontId="178" fillId="0" borderId="0"/>
    <xf numFmtId="0" fontId="178" fillId="0" borderId="0"/>
    <xf numFmtId="0" fontId="177" fillId="3" borderId="0" applyNumberFormat="0" applyBorder="0" applyAlignment="0" applyProtection="0"/>
    <xf numFmtId="0" fontId="177" fillId="0" borderId="0"/>
    <xf numFmtId="0" fontId="283" fillId="19" borderId="0" applyNumberFormat="0" applyBorder="0" applyAlignment="0" applyProtection="0"/>
    <xf numFmtId="0" fontId="176" fillId="0" borderId="0"/>
    <xf numFmtId="0" fontId="175" fillId="0" borderId="0"/>
    <xf numFmtId="167" fontId="175" fillId="0" borderId="0" applyFont="0" applyFill="0" applyBorder="0" applyAlignment="0" applyProtection="0"/>
    <xf numFmtId="0" fontId="175" fillId="0" borderId="0"/>
    <xf numFmtId="0" fontId="282" fillId="0" borderId="0"/>
    <xf numFmtId="0" fontId="174" fillId="0" borderId="0"/>
    <xf numFmtId="167" fontId="174" fillId="0" borderId="0" applyFont="0" applyFill="0" applyBorder="0" applyAlignment="0" applyProtection="0"/>
    <xf numFmtId="0" fontId="174" fillId="0" borderId="0"/>
    <xf numFmtId="0" fontId="174" fillId="0" borderId="0"/>
    <xf numFmtId="0" fontId="335" fillId="0" borderId="0"/>
    <xf numFmtId="0" fontId="173" fillId="0" borderId="0"/>
    <xf numFmtId="0" fontId="282" fillId="0" borderId="0"/>
    <xf numFmtId="0" fontId="172" fillId="0" borderId="0"/>
    <xf numFmtId="167" fontId="172" fillId="0" borderId="0" applyFont="0" applyFill="0" applyBorder="0" applyAlignment="0" applyProtection="0"/>
    <xf numFmtId="0" fontId="172" fillId="0" borderId="0"/>
    <xf numFmtId="0" fontId="171" fillId="0" borderId="0"/>
    <xf numFmtId="0" fontId="170" fillId="0" borderId="0"/>
    <xf numFmtId="0" fontId="169" fillId="0" borderId="0"/>
    <xf numFmtId="167" fontId="169" fillId="0" borderId="0" applyFont="0" applyFill="0" applyBorder="0" applyAlignment="0" applyProtection="0"/>
    <xf numFmtId="0" fontId="169" fillId="0" borderId="0"/>
    <xf numFmtId="0" fontId="168" fillId="0" borderId="0"/>
    <xf numFmtId="167" fontId="168" fillId="0" borderId="0" applyFont="0" applyFill="0" applyBorder="0" applyAlignment="0" applyProtection="0"/>
    <xf numFmtId="0" fontId="168" fillId="0" borderId="0"/>
    <xf numFmtId="0" fontId="167" fillId="0" borderId="0"/>
    <xf numFmtId="167" fontId="167" fillId="0" borderId="0" applyFont="0" applyFill="0" applyBorder="0" applyAlignment="0" applyProtection="0"/>
    <xf numFmtId="0" fontId="167" fillId="0" borderId="0"/>
    <xf numFmtId="0" fontId="166" fillId="0" borderId="0"/>
    <xf numFmtId="0" fontId="337" fillId="0" borderId="0"/>
    <xf numFmtId="168" fontId="337" fillId="0" borderId="0" applyFont="0" applyFill="0" applyBorder="0" applyAlignment="0" applyProtection="0"/>
    <xf numFmtId="9" fontId="337" fillId="0" borderId="0" applyFont="0" applyFill="0" applyBorder="0" applyAlignment="0" applyProtection="0"/>
    <xf numFmtId="0" fontId="339" fillId="0" borderId="0"/>
    <xf numFmtId="0" fontId="165" fillId="0" borderId="0"/>
    <xf numFmtId="167" fontId="165" fillId="0" borderId="0" applyFont="0" applyFill="0" applyBorder="0" applyAlignment="0" applyProtection="0"/>
    <xf numFmtId="0" fontId="165" fillId="0" borderId="0"/>
    <xf numFmtId="0" fontId="164" fillId="0" borderId="0"/>
    <xf numFmtId="0" fontId="340" fillId="0" borderId="0"/>
    <xf numFmtId="168" fontId="340" fillId="0" borderId="0" applyFont="0" applyFill="0" applyBorder="0" applyAlignment="0" applyProtection="0"/>
    <xf numFmtId="9" fontId="340" fillId="0" borderId="0" applyFont="0" applyFill="0" applyBorder="0" applyAlignment="0" applyProtection="0"/>
    <xf numFmtId="0" fontId="282" fillId="0" borderId="0"/>
    <xf numFmtId="0" fontId="163" fillId="0" borderId="0"/>
    <xf numFmtId="167" fontId="163" fillId="0" borderId="0" applyFont="0" applyFill="0" applyBorder="0" applyAlignment="0" applyProtection="0"/>
    <xf numFmtId="0" fontId="163" fillId="0" borderId="0"/>
    <xf numFmtId="0" fontId="162" fillId="0" borderId="0"/>
    <xf numFmtId="0" fontId="161" fillId="0" borderId="0"/>
    <xf numFmtId="167" fontId="161" fillId="0" borderId="0" applyFont="0" applyFill="0" applyBorder="0" applyAlignment="0" applyProtection="0"/>
    <xf numFmtId="0" fontId="161" fillId="0" borderId="0"/>
    <xf numFmtId="0" fontId="160" fillId="0" borderId="0"/>
    <xf numFmtId="0" fontId="159" fillId="0" borderId="0"/>
    <xf numFmtId="168" fontId="159" fillId="0" borderId="0" applyFont="0" applyFill="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307" fillId="20" borderId="46" applyNumberFormat="0" applyAlignment="0" applyProtection="0"/>
    <xf numFmtId="0" fontId="311" fillId="10" borderId="46" applyNumberFormat="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314" fillId="20" borderId="47" applyNumberFormat="0" applyAlignment="0" applyProtection="0"/>
    <xf numFmtId="168" fontId="159" fillId="0" borderId="0" applyFont="0" applyFill="0" applyBorder="0" applyAlignment="0" applyProtection="0"/>
    <xf numFmtId="0" fontId="320" fillId="0" borderId="48" applyNumberFormat="0" applyFill="0" applyAlignment="0" applyProtection="0"/>
    <xf numFmtId="168" fontId="159" fillId="0" borderId="0" applyFont="0" applyFill="0" applyBorder="0" applyAlignment="0" applyProtection="0"/>
    <xf numFmtId="0" fontId="158" fillId="0" borderId="0"/>
    <xf numFmtId="168" fontId="158" fillId="0" borderId="0" applyFont="0" applyFill="0" applyBorder="0" applyAlignment="0" applyProtection="0"/>
    <xf numFmtId="9" fontId="158" fillId="0" borderId="0" applyFont="0" applyFill="0" applyBorder="0" applyAlignment="0" applyProtection="0"/>
    <xf numFmtId="0" fontId="158" fillId="3" borderId="0" applyNumberFormat="0" applyBorder="0" applyAlignment="0" applyProtection="0"/>
    <xf numFmtId="0" fontId="281" fillId="27" borderId="43" applyNumberFormat="0" applyFont="0" applyAlignment="0" applyProtection="0"/>
    <xf numFmtId="0" fontId="343" fillId="0" borderId="0"/>
    <xf numFmtId="168" fontId="343" fillId="0" borderId="0" applyFont="0" applyFill="0" applyBorder="0" applyAlignment="0" applyProtection="0"/>
    <xf numFmtId="9" fontId="343" fillId="0" borderId="0" applyFont="0" applyFill="0" applyBorder="0" applyAlignment="0" applyProtection="0"/>
    <xf numFmtId="0" fontId="157" fillId="0" borderId="0"/>
    <xf numFmtId="167" fontId="157" fillId="0" borderId="0" applyFont="0" applyFill="0" applyBorder="0" applyAlignment="0" applyProtection="0"/>
    <xf numFmtId="0" fontId="157" fillId="0" borderId="0"/>
    <xf numFmtId="0" fontId="156" fillId="0" borderId="0"/>
    <xf numFmtId="0" fontId="344" fillId="0" borderId="0"/>
    <xf numFmtId="168" fontId="344" fillId="0" borderId="0" applyFont="0" applyFill="0" applyBorder="0" applyAlignment="0" applyProtection="0"/>
    <xf numFmtId="9" fontId="344" fillId="0" borderId="0" applyFont="0" applyFill="0" applyBorder="0" applyAlignment="0" applyProtection="0"/>
    <xf numFmtId="0" fontId="155" fillId="0" borderId="0"/>
    <xf numFmtId="167" fontId="155" fillId="0" borderId="0" applyFont="0" applyFill="0" applyBorder="0" applyAlignment="0" applyProtection="0"/>
    <xf numFmtId="0" fontId="155" fillId="0" borderId="0"/>
    <xf numFmtId="0" fontId="345" fillId="0" borderId="0"/>
    <xf numFmtId="168" fontId="345" fillId="0" borderId="0" applyFont="0" applyFill="0" applyBorder="0" applyAlignment="0" applyProtection="0"/>
    <xf numFmtId="9" fontId="345" fillId="0" borderId="0" applyFont="0" applyFill="0" applyBorder="0" applyAlignment="0" applyProtection="0"/>
    <xf numFmtId="0" fontId="154" fillId="0" borderId="0"/>
    <xf numFmtId="0" fontId="153" fillId="0" borderId="0"/>
    <xf numFmtId="167" fontId="153" fillId="0" borderId="0" applyFont="0" applyFill="0" applyBorder="0" applyAlignment="0" applyProtection="0"/>
    <xf numFmtId="0" fontId="153" fillId="0" borderId="0"/>
    <xf numFmtId="0" fontId="152" fillId="0" borderId="0"/>
    <xf numFmtId="0" fontId="346" fillId="0" borderId="0"/>
    <xf numFmtId="168" fontId="346" fillId="0" borderId="0" applyFont="0" applyFill="0" applyBorder="0" applyAlignment="0" applyProtection="0"/>
    <xf numFmtId="9" fontId="346" fillId="0" borderId="0" applyFont="0" applyFill="0" applyBorder="0" applyAlignment="0" applyProtection="0"/>
    <xf numFmtId="0" fontId="151" fillId="0" borderId="0"/>
    <xf numFmtId="0" fontId="150" fillId="0" borderId="0"/>
    <xf numFmtId="167" fontId="150" fillId="0" borderId="0" applyFont="0" applyFill="0" applyBorder="0" applyAlignment="0" applyProtection="0"/>
    <xf numFmtId="0" fontId="150" fillId="0" borderId="0"/>
    <xf numFmtId="0" fontId="282" fillId="0" borderId="0"/>
    <xf numFmtId="0" fontId="347" fillId="0" borderId="0"/>
    <xf numFmtId="168" fontId="347" fillId="0" borderId="0" applyFont="0" applyFill="0" applyBorder="0" applyAlignment="0" applyProtection="0"/>
    <xf numFmtId="9" fontId="347" fillId="0" borderId="0" applyFont="0" applyFill="0" applyBorder="0" applyAlignment="0" applyProtection="0"/>
    <xf numFmtId="0" fontId="149" fillId="0" borderId="0"/>
    <xf numFmtId="167" fontId="149" fillId="0" borderId="0" applyFont="0" applyFill="0" applyBorder="0" applyAlignment="0" applyProtection="0"/>
    <xf numFmtId="0" fontId="149" fillId="0" borderId="0"/>
    <xf numFmtId="0" fontId="149" fillId="0" borderId="0"/>
    <xf numFmtId="0" fontId="148" fillId="0" borderId="0"/>
    <xf numFmtId="167" fontId="148" fillId="0" borderId="0" applyFont="0" applyFill="0" applyBorder="0" applyAlignment="0" applyProtection="0"/>
    <xf numFmtId="0" fontId="148" fillId="0" borderId="0"/>
    <xf numFmtId="168" fontId="281" fillId="0" borderId="0" applyFont="0" applyFill="0" applyBorder="0" applyAlignment="0" applyProtection="0"/>
    <xf numFmtId="0" fontId="147" fillId="0" borderId="0"/>
    <xf numFmtId="167" fontId="147" fillId="0" borderId="0" applyFont="0" applyFill="0" applyBorder="0" applyAlignment="0" applyProtection="0"/>
    <xf numFmtId="0" fontId="147" fillId="0" borderId="0"/>
    <xf numFmtId="0" fontId="348" fillId="0" borderId="0"/>
    <xf numFmtId="0" fontId="146" fillId="0" borderId="0"/>
    <xf numFmtId="168" fontId="281" fillId="0" borderId="0" applyFont="0" applyFill="0" applyBorder="0" applyAlignment="0" applyProtection="0"/>
    <xf numFmtId="168" fontId="281" fillId="0" borderId="0" applyFont="0" applyFill="0" applyBorder="0" applyAlignment="0" applyProtection="0"/>
    <xf numFmtId="0" fontId="145" fillId="0" borderId="0"/>
    <xf numFmtId="167" fontId="145" fillId="0" borderId="0" applyFont="0" applyFill="0" applyBorder="0" applyAlignment="0" applyProtection="0"/>
    <xf numFmtId="0" fontId="145" fillId="0" borderId="0"/>
    <xf numFmtId="0" fontId="349" fillId="0" borderId="0"/>
    <xf numFmtId="0" fontId="144" fillId="0" borderId="0"/>
    <xf numFmtId="167" fontId="144" fillId="0" borderId="0" applyFont="0" applyFill="0" applyBorder="0" applyAlignment="0" applyProtection="0"/>
    <xf numFmtId="0" fontId="144" fillId="0" borderId="0"/>
    <xf numFmtId="0" fontId="143" fillId="0" borderId="0"/>
    <xf numFmtId="167" fontId="143" fillId="0" borderId="0" applyFont="0" applyFill="0" applyBorder="0" applyAlignment="0" applyProtection="0"/>
    <xf numFmtId="0" fontId="143" fillId="0" borderId="0"/>
    <xf numFmtId="0" fontId="141" fillId="0" borderId="0"/>
    <xf numFmtId="167" fontId="141" fillId="0" borderId="0" applyFont="0" applyFill="0" applyBorder="0" applyAlignment="0" applyProtection="0"/>
    <xf numFmtId="0" fontId="141" fillId="0" borderId="0"/>
    <xf numFmtId="0" fontId="140" fillId="0" borderId="0"/>
    <xf numFmtId="0" fontId="140" fillId="0" borderId="0"/>
    <xf numFmtId="0" fontId="140" fillId="0" borderId="0"/>
    <xf numFmtId="0" fontId="351" fillId="0" borderId="0"/>
    <xf numFmtId="168" fontId="351" fillId="0" borderId="0" applyFont="0" applyFill="0" applyBorder="0" applyAlignment="0" applyProtection="0"/>
    <xf numFmtId="9" fontId="351" fillId="0" borderId="0" applyFont="0" applyFill="0" applyBorder="0" applyAlignment="0" applyProtection="0"/>
    <xf numFmtId="0" fontId="358" fillId="0" borderId="0"/>
    <xf numFmtId="0" fontId="358" fillId="0" borderId="0"/>
    <xf numFmtId="168" fontId="139" fillId="0" borderId="0" applyFont="0" applyFill="0" applyBorder="0" applyAlignment="0" applyProtection="0"/>
    <xf numFmtId="0" fontId="139" fillId="0" borderId="0"/>
    <xf numFmtId="168" fontId="138" fillId="0" borderId="0" applyFont="0" applyFill="0" applyBorder="0" applyAlignment="0" applyProtection="0"/>
    <xf numFmtId="0" fontId="138" fillId="0" borderId="0"/>
    <xf numFmtId="0" fontId="136" fillId="0" borderId="0"/>
    <xf numFmtId="167" fontId="136" fillId="0" borderId="0" applyFont="0" applyFill="0" applyBorder="0" applyAlignment="0" applyProtection="0"/>
    <xf numFmtId="0" fontId="136" fillId="0" borderId="0"/>
    <xf numFmtId="0" fontId="363" fillId="0" borderId="0"/>
    <xf numFmtId="168" fontId="363" fillId="0" borderId="0" applyFont="0" applyFill="0" applyBorder="0" applyAlignment="0" applyProtection="0"/>
    <xf numFmtId="9" fontId="363" fillId="0" borderId="0" applyFont="0" applyFill="0" applyBorder="0" applyAlignment="0" applyProtection="0"/>
    <xf numFmtId="0" fontId="135" fillId="0" borderId="0"/>
    <xf numFmtId="0" fontId="134" fillId="0" borderId="0"/>
    <xf numFmtId="0" fontId="134" fillId="0" borderId="0"/>
    <xf numFmtId="0" fontId="133" fillId="0" borderId="0"/>
    <xf numFmtId="167" fontId="133" fillId="0" borderId="0" applyFont="0" applyFill="0" applyBorder="0" applyAlignment="0" applyProtection="0"/>
    <xf numFmtId="0" fontId="133" fillId="0" borderId="0"/>
    <xf numFmtId="0" fontId="365" fillId="0" borderId="0"/>
    <xf numFmtId="168" fontId="365" fillId="0" borderId="0" applyFont="0" applyFill="0" applyBorder="0" applyAlignment="0" applyProtection="0"/>
    <xf numFmtId="9" fontId="365" fillId="0" borderId="0" applyFont="0" applyFill="0" applyBorder="0" applyAlignment="0" applyProtection="0"/>
    <xf numFmtId="168" fontId="280" fillId="0" borderId="0" applyFont="0" applyFill="0" applyBorder="0" applyAlignment="0" applyProtection="0"/>
    <xf numFmtId="0" fontId="280" fillId="0" borderId="0"/>
    <xf numFmtId="0" fontId="131" fillId="0" borderId="0"/>
    <xf numFmtId="167" fontId="131" fillId="0" borderId="0" applyFont="0" applyFill="0" applyBorder="0" applyAlignment="0" applyProtection="0"/>
    <xf numFmtId="0" fontId="131" fillId="0" borderId="0"/>
    <xf numFmtId="0" fontId="366" fillId="0" borderId="0"/>
    <xf numFmtId="168" fontId="366" fillId="0" borderId="0" applyFont="0" applyFill="0" applyBorder="0" applyAlignment="0" applyProtection="0"/>
    <xf numFmtId="9" fontId="366" fillId="0" borderId="0" applyFont="0" applyFill="0" applyBorder="0" applyAlignment="0" applyProtection="0"/>
    <xf numFmtId="0" fontId="367" fillId="0" borderId="0"/>
    <xf numFmtId="168" fontId="367" fillId="0" borderId="0" applyFont="0" applyFill="0" applyBorder="0" applyAlignment="0" applyProtection="0"/>
    <xf numFmtId="9" fontId="367" fillId="0" borderId="0" applyFont="0" applyFill="0" applyBorder="0" applyAlignment="0" applyProtection="0"/>
    <xf numFmtId="168" fontId="367" fillId="0" borderId="0" applyFont="0" applyFill="0" applyBorder="0" applyAlignment="0" applyProtection="0"/>
    <xf numFmtId="0" fontId="129" fillId="0" borderId="0"/>
    <xf numFmtId="167" fontId="129" fillId="0" borderId="0" applyFont="0" applyFill="0" applyBorder="0" applyAlignment="0" applyProtection="0"/>
    <xf numFmtId="0" fontId="129" fillId="0" borderId="0"/>
    <xf numFmtId="0" fontId="368" fillId="0" borderId="0"/>
    <xf numFmtId="168" fontId="281" fillId="0" borderId="0" applyFont="0" applyFill="0" applyBorder="0" applyAlignment="0" applyProtection="0"/>
    <xf numFmtId="9" fontId="281" fillId="0" borderId="0" applyFont="0" applyFill="0" applyBorder="0" applyAlignment="0" applyProtection="0"/>
    <xf numFmtId="205" fontId="369" fillId="0" borderId="0" applyFont="0" applyFill="0" applyBorder="0" applyAlignment="0" applyProtection="0"/>
    <xf numFmtId="190" fontId="281" fillId="0" borderId="0" applyFont="0" applyFill="0" applyBorder="0" applyAlignment="0" applyProtection="0"/>
    <xf numFmtId="166" fontId="281" fillId="0" borderId="0" applyFont="0" applyFill="0" applyBorder="0" applyAlignment="0" applyProtection="0"/>
    <xf numFmtId="168" fontId="128" fillId="0" borderId="0" applyFont="0" applyFill="0" applyBorder="0" applyAlignment="0" applyProtection="0"/>
    <xf numFmtId="168" fontId="281" fillId="0" borderId="0" applyFont="0" applyFill="0" applyBorder="0" applyAlignment="0" applyProtection="0"/>
    <xf numFmtId="168" fontId="128" fillId="0" borderId="0" applyFont="0" applyFill="0" applyBorder="0" applyAlignment="0" applyProtection="0"/>
    <xf numFmtId="168" fontId="128" fillId="0" borderId="0" applyFont="0" applyFill="0" applyBorder="0" applyAlignment="0" applyProtection="0"/>
    <xf numFmtId="168" fontId="128" fillId="0" borderId="0" applyFont="0" applyFill="0" applyBorder="0" applyAlignment="0" applyProtection="0"/>
    <xf numFmtId="168" fontId="281" fillId="0" borderId="0" applyFont="0" applyFill="0" applyBorder="0" applyAlignment="0" applyProtection="0"/>
    <xf numFmtId="0" fontId="281" fillId="0" borderId="0"/>
    <xf numFmtId="0" fontId="128" fillId="0" borderId="0"/>
    <xf numFmtId="0" fontId="281" fillId="0" borderId="0"/>
    <xf numFmtId="0" fontId="281" fillId="0" borderId="0"/>
    <xf numFmtId="0" fontId="281" fillId="0" borderId="0"/>
    <xf numFmtId="0" fontId="282" fillId="0" borderId="0"/>
    <xf numFmtId="0" fontId="281" fillId="0" borderId="0"/>
    <xf numFmtId="9" fontId="369" fillId="0" borderId="0" applyFont="0" applyFill="0" applyBorder="0" applyAlignment="0" applyProtection="0"/>
    <xf numFmtId="0" fontId="282" fillId="0" borderId="0"/>
    <xf numFmtId="0" fontId="370" fillId="0" borderId="0"/>
    <xf numFmtId="0" fontId="127" fillId="0" borderId="0"/>
    <xf numFmtId="167" fontId="127" fillId="0" borderId="0" applyFont="0" applyFill="0" applyBorder="0" applyAlignment="0" applyProtection="0"/>
    <xf numFmtId="0" fontId="127" fillId="0" borderId="0"/>
    <xf numFmtId="206" fontId="281" fillId="0" borderId="0" applyFont="0" applyFill="0" applyBorder="0" applyAlignment="0" applyProtection="0"/>
    <xf numFmtId="0" fontId="126" fillId="0" borderId="0"/>
    <xf numFmtId="167" fontId="126" fillId="0" borderId="0" applyFont="0" applyFill="0" applyBorder="0" applyAlignment="0" applyProtection="0"/>
    <xf numFmtId="0" fontId="126" fillId="0" borderId="0"/>
    <xf numFmtId="168" fontId="370" fillId="0" borderId="0" applyFont="0" applyFill="0" applyBorder="0" applyAlignment="0" applyProtection="0"/>
    <xf numFmtId="9" fontId="370" fillId="0" borderId="0" applyFont="0" applyFill="0" applyBorder="0" applyAlignment="0" applyProtection="0"/>
    <xf numFmtId="0" fontId="125" fillId="0" borderId="0"/>
    <xf numFmtId="167" fontId="125" fillId="0" borderId="0" applyFont="0" applyFill="0" applyBorder="0" applyAlignment="0" applyProtection="0"/>
    <xf numFmtId="0" fontId="125" fillId="0" borderId="0"/>
    <xf numFmtId="0" fontId="281" fillId="0" borderId="0"/>
    <xf numFmtId="0" fontId="124" fillId="0" borderId="0"/>
    <xf numFmtId="0" fontId="281" fillId="0" borderId="0"/>
    <xf numFmtId="9" fontId="124" fillId="0" borderId="0" applyFont="0" applyFill="0" applyBorder="0" applyAlignment="0" applyProtection="0"/>
    <xf numFmtId="168" fontId="124" fillId="0" borderId="0" applyFont="0" applyFill="0" applyBorder="0" applyAlignment="0" applyProtection="0"/>
    <xf numFmtId="0" fontId="123" fillId="0" borderId="0"/>
    <xf numFmtId="168" fontId="123" fillId="0" borderId="0" applyFont="0" applyFill="0" applyBorder="0" applyAlignment="0" applyProtection="0"/>
    <xf numFmtId="9" fontId="123" fillId="0" borderId="0" applyFont="0" applyFill="0" applyBorder="0" applyAlignment="0" applyProtection="0"/>
    <xf numFmtId="43" fontId="123" fillId="0" borderId="0" applyFont="0" applyFill="0" applyBorder="0" applyAlignment="0" applyProtection="0"/>
    <xf numFmtId="43" fontId="120" fillId="0" borderId="0" applyFont="0" applyFill="0" applyBorder="0" applyAlignment="0" applyProtection="0"/>
    <xf numFmtId="0" fontId="120" fillId="0" borderId="0"/>
    <xf numFmtId="0" fontId="119" fillId="0" borderId="0"/>
    <xf numFmtId="167" fontId="119" fillId="0" borderId="0" applyFont="0" applyFill="0" applyBorder="0" applyAlignment="0" applyProtection="0"/>
    <xf numFmtId="0" fontId="119" fillId="0" borderId="0"/>
    <xf numFmtId="0" fontId="374" fillId="0" borderId="0"/>
    <xf numFmtId="168" fontId="374" fillId="0" borderId="0" applyFont="0" applyFill="0" applyBorder="0" applyAlignment="0" applyProtection="0"/>
    <xf numFmtId="9" fontId="374" fillId="0" borderId="0" applyFont="0" applyFill="0" applyBorder="0" applyAlignment="0" applyProtection="0"/>
    <xf numFmtId="0" fontId="118" fillId="0" borderId="0"/>
    <xf numFmtId="167" fontId="118" fillId="0" borderId="0" applyFont="0" applyFill="0" applyBorder="0" applyAlignment="0" applyProtection="0"/>
    <xf numFmtId="0" fontId="118" fillId="0" borderId="0"/>
    <xf numFmtId="0" fontId="282" fillId="0" borderId="0"/>
    <xf numFmtId="0" fontId="376" fillId="0" borderId="0"/>
    <xf numFmtId="0" fontId="117" fillId="0" borderId="0"/>
    <xf numFmtId="167" fontId="117" fillId="0" borderId="0" applyFont="0" applyFill="0" applyBorder="0" applyAlignment="0" applyProtection="0"/>
    <xf numFmtId="0" fontId="117" fillId="0" borderId="0"/>
    <xf numFmtId="0" fontId="116" fillId="0" borderId="0"/>
    <xf numFmtId="167" fontId="116" fillId="0" borderId="0" applyFont="0" applyFill="0" applyBorder="0" applyAlignment="0" applyProtection="0"/>
    <xf numFmtId="0" fontId="116" fillId="0" borderId="0"/>
    <xf numFmtId="0" fontId="114" fillId="0" borderId="0"/>
    <xf numFmtId="167" fontId="114" fillId="0" borderId="0" applyFont="0" applyFill="0" applyBorder="0" applyAlignment="0" applyProtection="0"/>
    <xf numFmtId="0" fontId="114" fillId="0" borderId="0"/>
    <xf numFmtId="0" fontId="112" fillId="0" borderId="0"/>
    <xf numFmtId="167" fontId="112" fillId="0" borderId="0" applyFont="0" applyFill="0" applyBorder="0" applyAlignment="0" applyProtection="0"/>
    <xf numFmtId="0" fontId="112" fillId="0" borderId="0"/>
    <xf numFmtId="43" fontId="112" fillId="0" borderId="0" applyFont="0" applyFill="0" applyBorder="0" applyAlignment="0" applyProtection="0"/>
    <xf numFmtId="0" fontId="374" fillId="0" borderId="0"/>
    <xf numFmtId="168" fontId="374" fillId="0" borderId="0" applyFont="0" applyFill="0" applyBorder="0" applyAlignment="0" applyProtection="0"/>
    <xf numFmtId="9" fontId="374" fillId="0" borderId="0" applyFont="0" applyFill="0" applyBorder="0" applyAlignment="0" applyProtection="0"/>
    <xf numFmtId="0" fontId="111" fillId="0" borderId="0"/>
    <xf numFmtId="167" fontId="111" fillId="0" borderId="0" applyFont="0" applyFill="0" applyBorder="0" applyAlignment="0" applyProtection="0"/>
    <xf numFmtId="0" fontId="111" fillId="0" borderId="0"/>
    <xf numFmtId="43" fontId="111" fillId="0" borderId="0" applyFont="0" applyFill="0" applyBorder="0" applyAlignment="0" applyProtection="0"/>
    <xf numFmtId="0" fontId="110" fillId="0" borderId="0"/>
    <xf numFmtId="167" fontId="110" fillId="0" borderId="0" applyFont="0" applyFill="0" applyBorder="0" applyAlignment="0" applyProtection="0"/>
    <xf numFmtId="0" fontId="110" fillId="0" borderId="0"/>
    <xf numFmtId="0" fontId="108" fillId="0" borderId="0"/>
    <xf numFmtId="167" fontId="108" fillId="0" borderId="0" applyFont="0" applyFill="0" applyBorder="0" applyAlignment="0" applyProtection="0"/>
    <xf numFmtId="0" fontId="108" fillId="0" borderId="0"/>
    <xf numFmtId="0" fontId="377" fillId="0" borderId="0"/>
    <xf numFmtId="168" fontId="377" fillId="0" borderId="0" applyFont="0" applyFill="0" applyBorder="0" applyAlignment="0" applyProtection="0"/>
    <xf numFmtId="9" fontId="377" fillId="0" borderId="0" applyFont="0" applyFill="0" applyBorder="0" applyAlignment="0" applyProtection="0"/>
    <xf numFmtId="0" fontId="107" fillId="0" borderId="0"/>
    <xf numFmtId="168" fontId="107" fillId="0" borderId="0" applyFont="0" applyFill="0" applyBorder="0" applyAlignment="0" applyProtection="0"/>
    <xf numFmtId="0" fontId="281" fillId="0" borderId="0"/>
    <xf numFmtId="0" fontId="385" fillId="0" borderId="0"/>
    <xf numFmtId="168" fontId="385" fillId="0" borderId="0" applyFont="0" applyFill="0" applyBorder="0" applyAlignment="0" applyProtection="0"/>
    <xf numFmtId="9" fontId="385" fillId="0" borderId="0" applyFont="0" applyFill="0" applyBorder="0" applyAlignment="0" applyProtection="0"/>
    <xf numFmtId="0" fontId="106" fillId="0" borderId="0"/>
    <xf numFmtId="168" fontId="106" fillId="0" borderId="0" applyFont="0" applyFill="0" applyBorder="0" applyAlignment="0" applyProtection="0"/>
    <xf numFmtId="167" fontId="106" fillId="0" borderId="0" applyFont="0" applyFill="0" applyBorder="0" applyAlignment="0" applyProtection="0"/>
    <xf numFmtId="0" fontId="106" fillId="0" borderId="0"/>
    <xf numFmtId="0" fontId="106" fillId="0" borderId="0"/>
    <xf numFmtId="0" fontId="282" fillId="0" borderId="0"/>
    <xf numFmtId="0" fontId="103" fillId="0" borderId="0"/>
    <xf numFmtId="167" fontId="103" fillId="0" borderId="0" applyFont="0" applyFill="0" applyBorder="0" applyAlignment="0" applyProtection="0"/>
    <xf numFmtId="0" fontId="103" fillId="0" borderId="0"/>
    <xf numFmtId="0" fontId="103" fillId="0" borderId="0"/>
    <xf numFmtId="0" fontId="102" fillId="0" borderId="0"/>
    <xf numFmtId="168" fontId="102" fillId="0" borderId="0" applyFont="0" applyFill="0" applyBorder="0" applyAlignment="0" applyProtection="0"/>
    <xf numFmtId="0" fontId="100" fillId="0" borderId="0"/>
    <xf numFmtId="168" fontId="100" fillId="0" borderId="0" applyFont="0" applyFill="0" applyBorder="0" applyAlignment="0" applyProtection="0"/>
    <xf numFmtId="167" fontId="100" fillId="0" borderId="0" applyFont="0" applyFill="0" applyBorder="0" applyAlignment="0" applyProtection="0"/>
    <xf numFmtId="0" fontId="100" fillId="0" borderId="0"/>
    <xf numFmtId="0" fontId="100" fillId="0" borderId="0"/>
    <xf numFmtId="0" fontId="98" fillId="0" borderId="0"/>
    <xf numFmtId="167" fontId="98" fillId="0" borderId="0" applyFont="0" applyFill="0" applyBorder="0" applyAlignment="0" applyProtection="0"/>
    <xf numFmtId="0" fontId="98" fillId="0" borderId="0"/>
    <xf numFmtId="0" fontId="98" fillId="0" borderId="0"/>
    <xf numFmtId="0" fontId="387" fillId="0" borderId="0"/>
    <xf numFmtId="168" fontId="387" fillId="0" borderId="0" applyFont="0" applyFill="0" applyBorder="0" applyAlignment="0" applyProtection="0"/>
    <xf numFmtId="9" fontId="387" fillId="0" borderId="0" applyFont="0" applyFill="0" applyBorder="0" applyAlignment="0" applyProtection="0"/>
    <xf numFmtId="0" fontId="97" fillId="0" borderId="0"/>
    <xf numFmtId="168" fontId="97" fillId="0" borderId="0" applyFont="0" applyFill="0" applyBorder="0" applyAlignment="0" applyProtection="0"/>
    <xf numFmtId="0" fontId="96" fillId="0" borderId="0"/>
    <xf numFmtId="167" fontId="96" fillId="0" borderId="0" applyFont="0" applyFill="0" applyBorder="0" applyAlignment="0" applyProtection="0"/>
    <xf numFmtId="0" fontId="96" fillId="0" borderId="0"/>
    <xf numFmtId="0" fontId="96" fillId="0" borderId="0"/>
    <xf numFmtId="0" fontId="281" fillId="0" borderId="0"/>
    <xf numFmtId="0" fontId="95" fillId="0" borderId="0"/>
    <xf numFmtId="43" fontId="95" fillId="0" borderId="0" applyFont="0" applyFill="0" applyBorder="0" applyAlignment="0" applyProtection="0"/>
    <xf numFmtId="168" fontId="95" fillId="0" borderId="0" applyFont="0" applyFill="0" applyBorder="0" applyAlignment="0" applyProtection="0"/>
    <xf numFmtId="0" fontId="93" fillId="0" borderId="0"/>
    <xf numFmtId="168" fontId="93" fillId="0" borderId="0" applyFont="0" applyFill="0" applyBorder="0" applyAlignment="0" applyProtection="0"/>
    <xf numFmtId="167" fontId="93"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9" fontId="93" fillId="0" borderId="0" applyFont="0" applyFill="0" applyBorder="0" applyAlignment="0" applyProtection="0"/>
    <xf numFmtId="0" fontId="92" fillId="0" borderId="0"/>
    <xf numFmtId="168" fontId="92" fillId="0" borderId="0" applyFont="0" applyFill="0" applyBorder="0" applyAlignment="0" applyProtection="0"/>
    <xf numFmtId="9" fontId="92" fillId="0" borderId="0" applyFont="0" applyFill="0" applyBorder="0" applyAlignment="0" applyProtection="0"/>
    <xf numFmtId="0" fontId="91" fillId="0" borderId="0"/>
    <xf numFmtId="167" fontId="91" fillId="0" borderId="0" applyFont="0" applyFill="0" applyBorder="0" applyAlignment="0" applyProtection="0"/>
    <xf numFmtId="0" fontId="91" fillId="0" borderId="0"/>
    <xf numFmtId="0" fontId="91" fillId="0" borderId="0"/>
    <xf numFmtId="0" fontId="90" fillId="0" borderId="0"/>
    <xf numFmtId="168" fontId="90" fillId="0" borderId="0" applyFont="0" applyFill="0" applyBorder="0" applyAlignment="0" applyProtection="0"/>
    <xf numFmtId="167" fontId="90" fillId="0" borderId="0" applyFont="0" applyFill="0" applyBorder="0" applyAlignment="0" applyProtection="0"/>
    <xf numFmtId="0" fontId="90" fillId="0" borderId="0"/>
    <xf numFmtId="0" fontId="90" fillId="0" borderId="0"/>
    <xf numFmtId="9" fontId="90" fillId="0" borderId="0" applyFont="0" applyFill="0" applyBorder="0" applyAlignment="0" applyProtection="0"/>
    <xf numFmtId="168" fontId="281" fillId="0" borderId="0" applyFont="0" applyFill="0" applyBorder="0" applyAlignment="0" applyProtection="0"/>
    <xf numFmtId="0" fontId="89" fillId="0" borderId="0"/>
    <xf numFmtId="168" fontId="89" fillId="0" borderId="0" applyFont="0" applyFill="0" applyBorder="0" applyAlignment="0" applyProtection="0"/>
    <xf numFmtId="167" fontId="89" fillId="0" borderId="0" applyFont="0" applyFill="0" applyBorder="0" applyAlignment="0" applyProtection="0"/>
    <xf numFmtId="0" fontId="89" fillId="0" borderId="0"/>
    <xf numFmtId="0" fontId="89" fillId="0" borderId="0"/>
    <xf numFmtId="9" fontId="89" fillId="0" borderId="0" applyFont="0" applyFill="0" applyBorder="0" applyAlignment="0" applyProtection="0"/>
    <xf numFmtId="0" fontId="88" fillId="0" borderId="0"/>
    <xf numFmtId="9" fontId="88" fillId="0" borderId="0" applyFont="0" applyFill="0" applyBorder="0" applyAlignment="0" applyProtection="0"/>
    <xf numFmtId="0" fontId="87" fillId="0" borderId="0"/>
    <xf numFmtId="168" fontId="87" fillId="0" borderId="0" applyFont="0" applyFill="0" applyBorder="0" applyAlignment="0" applyProtection="0"/>
    <xf numFmtId="167" fontId="87" fillId="0" borderId="0" applyFont="0" applyFill="0" applyBorder="0" applyAlignment="0" applyProtection="0"/>
    <xf numFmtId="0" fontId="87" fillId="0" borderId="0"/>
    <xf numFmtId="0" fontId="87" fillId="0" borderId="0"/>
    <xf numFmtId="0" fontId="86" fillId="0" borderId="0"/>
    <xf numFmtId="168" fontId="86" fillId="0" borderId="0" applyFont="0" applyFill="0" applyBorder="0" applyAlignment="0" applyProtection="0"/>
    <xf numFmtId="0" fontId="85" fillId="0" borderId="0"/>
    <xf numFmtId="9" fontId="85" fillId="0" borderId="0" applyFont="0" applyFill="0" applyBorder="0" applyAlignment="0" applyProtection="0"/>
    <xf numFmtId="0" fontId="84" fillId="0" borderId="0"/>
    <xf numFmtId="167" fontId="84" fillId="0" borderId="0" applyFont="0" applyFill="0" applyBorder="0" applyAlignment="0" applyProtection="0"/>
    <xf numFmtId="0" fontId="84" fillId="0" borderId="0"/>
    <xf numFmtId="0" fontId="84" fillId="0" borderId="0"/>
    <xf numFmtId="0" fontId="83" fillId="0" borderId="0"/>
    <xf numFmtId="168" fontId="83" fillId="0" borderId="0" applyFont="0" applyFill="0" applyBorder="0" applyAlignment="0" applyProtection="0"/>
    <xf numFmtId="167" fontId="83" fillId="0" borderId="0" applyFont="0" applyFill="0" applyBorder="0" applyAlignment="0" applyProtection="0"/>
    <xf numFmtId="0" fontId="83" fillId="0" borderId="0"/>
    <xf numFmtId="0" fontId="83" fillId="0" borderId="0"/>
    <xf numFmtId="9" fontId="83" fillId="0" borderId="0" applyFont="0" applyFill="0" applyBorder="0" applyAlignment="0" applyProtection="0"/>
    <xf numFmtId="0" fontId="82" fillId="0" borderId="0"/>
    <xf numFmtId="167" fontId="82" fillId="0" borderId="0" applyFont="0" applyFill="0" applyBorder="0" applyAlignment="0" applyProtection="0"/>
    <xf numFmtId="0" fontId="81" fillId="0" borderId="0"/>
    <xf numFmtId="168" fontId="81" fillId="0" borderId="0" applyFont="0" applyFill="0" applyBorder="0" applyAlignment="0" applyProtection="0"/>
    <xf numFmtId="9" fontId="81" fillId="0" borderId="0" applyFont="0" applyFill="0" applyBorder="0" applyAlignment="0" applyProtection="0"/>
    <xf numFmtId="167" fontId="81" fillId="0" borderId="0" applyFont="0" applyFill="0" applyBorder="0" applyAlignment="0" applyProtection="0"/>
    <xf numFmtId="0" fontId="81" fillId="0" borderId="0"/>
    <xf numFmtId="0" fontId="81" fillId="0" borderId="0"/>
    <xf numFmtId="0" fontId="79" fillId="0" borderId="0"/>
    <xf numFmtId="9" fontId="79" fillId="0" borderId="0" applyFont="0" applyFill="0" applyBorder="0" applyAlignment="0" applyProtection="0"/>
    <xf numFmtId="0" fontId="78" fillId="0" borderId="0"/>
    <xf numFmtId="167" fontId="78" fillId="0" borderId="0" applyFont="0" applyFill="0" applyBorder="0" applyAlignment="0" applyProtection="0"/>
    <xf numFmtId="0" fontId="78" fillId="0" borderId="0"/>
    <xf numFmtId="0" fontId="78" fillId="0" borderId="0"/>
    <xf numFmtId="0" fontId="387" fillId="0" borderId="0"/>
    <xf numFmtId="168" fontId="387" fillId="0" borderId="0" applyFont="0" applyFill="0" applyBorder="0" applyAlignment="0" applyProtection="0"/>
    <xf numFmtId="0" fontId="78" fillId="0" borderId="0"/>
    <xf numFmtId="9" fontId="387" fillId="0" borderId="0" applyFont="0" applyFill="0" applyBorder="0" applyAlignment="0" applyProtection="0"/>
    <xf numFmtId="168" fontId="78" fillId="0" borderId="0" applyFont="0" applyFill="0" applyBorder="0" applyAlignment="0" applyProtection="0"/>
    <xf numFmtId="0" fontId="77" fillId="0" borderId="0"/>
    <xf numFmtId="167" fontId="77" fillId="0" borderId="0" applyFont="0" applyFill="0" applyBorder="0" applyAlignment="0" applyProtection="0"/>
    <xf numFmtId="0" fontId="77" fillId="0" borderId="0"/>
    <xf numFmtId="0" fontId="77" fillId="0" borderId="0"/>
    <xf numFmtId="0" fontId="76" fillId="0" borderId="0"/>
    <xf numFmtId="9" fontId="76" fillId="0" borderId="0" applyFont="0" applyFill="0" applyBorder="0" applyAlignment="0" applyProtection="0"/>
    <xf numFmtId="44" fontId="76" fillId="0" borderId="0" applyFont="0" applyFill="0" applyBorder="0" applyAlignment="0" applyProtection="0"/>
    <xf numFmtId="0" fontId="75" fillId="0" borderId="0"/>
    <xf numFmtId="0" fontId="75" fillId="0" borderId="0"/>
    <xf numFmtId="0" fontId="75" fillId="0" borderId="0"/>
    <xf numFmtId="167" fontId="75" fillId="0" borderId="0" applyFont="0" applyFill="0" applyBorder="0" applyAlignment="0" applyProtection="0"/>
    <xf numFmtId="0" fontId="281" fillId="0" borderId="0"/>
    <xf numFmtId="168" fontId="281" fillId="0" borderId="0" applyFont="0" applyFill="0" applyBorder="0" applyAlignment="0" applyProtection="0"/>
    <xf numFmtId="0" fontId="74" fillId="0" borderId="0"/>
    <xf numFmtId="9" fontId="281" fillId="0" borderId="0" applyFont="0" applyFill="0" applyBorder="0" applyAlignment="0" applyProtection="0"/>
    <xf numFmtId="43" fontId="74" fillId="0" borderId="0" applyFont="0" applyFill="0" applyBorder="0" applyAlignment="0" applyProtection="0"/>
    <xf numFmtId="168" fontId="74" fillId="0" borderId="0" applyFont="0" applyFill="0" applyBorder="0" applyAlignment="0" applyProtection="0"/>
    <xf numFmtId="167" fontId="74" fillId="0" borderId="0" applyFont="0" applyFill="0" applyBorder="0" applyAlignment="0" applyProtection="0"/>
    <xf numFmtId="0" fontId="74" fillId="0" borderId="0"/>
    <xf numFmtId="0" fontId="74" fillId="0" borderId="0"/>
    <xf numFmtId="9" fontId="74" fillId="0" borderId="0" applyFont="0" applyFill="0" applyBorder="0" applyAlignment="0" applyProtection="0"/>
    <xf numFmtId="44" fontId="74" fillId="0" borderId="0" applyFont="0" applyFill="0" applyBorder="0" applyAlignment="0" applyProtection="0"/>
    <xf numFmtId="0" fontId="73" fillId="0" borderId="0"/>
    <xf numFmtId="43" fontId="73" fillId="0" borderId="0" applyFont="0" applyFill="0" applyBorder="0" applyAlignment="0" applyProtection="0"/>
    <xf numFmtId="168" fontId="73" fillId="0" borderId="0" applyFont="0" applyFill="0" applyBorder="0" applyAlignment="0" applyProtection="0"/>
    <xf numFmtId="167" fontId="73" fillId="0" borderId="0" applyFont="0" applyFill="0" applyBorder="0" applyAlignment="0" applyProtection="0"/>
    <xf numFmtId="0" fontId="73" fillId="0" borderId="0"/>
    <xf numFmtId="0" fontId="73" fillId="0" borderId="0"/>
    <xf numFmtId="0" fontId="72" fillId="0" borderId="0"/>
    <xf numFmtId="9" fontId="72" fillId="0" borderId="0" applyFont="0" applyFill="0" applyBorder="0" applyAlignment="0" applyProtection="0"/>
    <xf numFmtId="44" fontId="72" fillId="0" borderId="0" applyFont="0" applyFill="0" applyBorder="0" applyAlignment="0" applyProtection="0"/>
    <xf numFmtId="0" fontId="70" fillId="0" borderId="0"/>
    <xf numFmtId="167" fontId="70" fillId="0" borderId="0" applyFont="0" applyFill="0" applyBorder="0" applyAlignment="0" applyProtection="0"/>
    <xf numFmtId="0" fontId="70" fillId="0" borderId="0"/>
    <xf numFmtId="0" fontId="70" fillId="0" borderId="0"/>
    <xf numFmtId="0" fontId="69" fillId="0" borderId="0"/>
    <xf numFmtId="168" fontId="69" fillId="0" borderId="0" applyFont="0" applyFill="0" applyBorder="0" applyAlignment="0" applyProtection="0"/>
    <xf numFmtId="0" fontId="68" fillId="0" borderId="0"/>
    <xf numFmtId="9" fontId="68" fillId="0" borderId="0" applyFont="0" applyFill="0" applyBorder="0" applyAlignment="0" applyProtection="0"/>
    <xf numFmtId="44" fontId="68" fillId="0" borderId="0" applyFont="0" applyFill="0" applyBorder="0" applyAlignment="0" applyProtection="0"/>
    <xf numFmtId="0" fontId="68" fillId="0" borderId="0"/>
    <xf numFmtId="43" fontId="68" fillId="0" borderId="0" applyFont="0" applyFill="0" applyBorder="0" applyAlignment="0" applyProtection="0"/>
    <xf numFmtId="0" fontId="392" fillId="0" borderId="0"/>
    <xf numFmtId="168" fontId="392" fillId="0" borderId="0" applyFont="0" applyFill="0" applyBorder="0" applyAlignment="0" applyProtection="0"/>
    <xf numFmtId="9" fontId="392" fillId="0" borderId="0" applyFont="0" applyFill="0" applyBorder="0" applyAlignment="0" applyProtection="0"/>
    <xf numFmtId="0" fontId="67" fillId="0" borderId="0"/>
    <xf numFmtId="168" fontId="67" fillId="0" borderId="0" applyFont="0" applyFill="0" applyBorder="0" applyAlignment="0" applyProtection="0"/>
    <xf numFmtId="9" fontId="67" fillId="0" borderId="0" applyFont="0" applyFill="0" applyBorder="0" applyAlignment="0" applyProtection="0"/>
    <xf numFmtId="167" fontId="67" fillId="0" borderId="0" applyFont="0" applyFill="0" applyBorder="0" applyAlignment="0" applyProtection="0"/>
    <xf numFmtId="0" fontId="67" fillId="0" borderId="0"/>
    <xf numFmtId="0" fontId="67" fillId="0" borderId="0"/>
    <xf numFmtId="44" fontId="67" fillId="0" borderId="0" applyFont="0" applyFill="0" applyBorder="0" applyAlignment="0" applyProtection="0"/>
    <xf numFmtId="43" fontId="281" fillId="0" borderId="0" applyFont="0" applyFill="0" applyBorder="0" applyAlignment="0" applyProtection="0"/>
    <xf numFmtId="0" fontId="66" fillId="0" borderId="0"/>
    <xf numFmtId="167" fontId="66" fillId="0" borderId="0" applyFont="0" applyFill="0" applyBorder="0" applyAlignment="0" applyProtection="0"/>
    <xf numFmtId="0" fontId="66" fillId="0" borderId="0"/>
    <xf numFmtId="0" fontId="66" fillId="0" borderId="0"/>
    <xf numFmtId="0" fontId="65" fillId="0" borderId="0"/>
    <xf numFmtId="167" fontId="65" fillId="0" borderId="0" applyFont="0" applyFill="0" applyBorder="0" applyAlignment="0" applyProtection="0"/>
    <xf numFmtId="0" fontId="65" fillId="0" borderId="0"/>
    <xf numFmtId="0" fontId="65" fillId="0" borderId="0"/>
    <xf numFmtId="0" fontId="64" fillId="0" borderId="0"/>
    <xf numFmtId="168" fontId="64" fillId="0" borderId="0" applyFont="0" applyFill="0" applyBorder="0" applyAlignment="0" applyProtection="0"/>
    <xf numFmtId="167" fontId="64" fillId="0" borderId="0" applyFont="0" applyFill="0" applyBorder="0" applyAlignment="0" applyProtection="0"/>
    <xf numFmtId="0" fontId="64" fillId="0" borderId="0"/>
    <xf numFmtId="0" fontId="64" fillId="0" borderId="0"/>
    <xf numFmtId="9" fontId="64" fillId="0" borderId="0" applyFont="0" applyFill="0" applyBorder="0" applyAlignment="0" applyProtection="0"/>
    <xf numFmtId="44" fontId="64" fillId="0" borderId="0" applyFont="0" applyFill="0" applyBorder="0" applyAlignment="0" applyProtection="0"/>
    <xf numFmtId="0" fontId="63" fillId="0" borderId="0"/>
    <xf numFmtId="168" fontId="63" fillId="0" borderId="0" applyFont="0" applyFill="0" applyBorder="0" applyAlignment="0" applyProtection="0"/>
    <xf numFmtId="0" fontId="62" fillId="0" borderId="0"/>
    <xf numFmtId="167" fontId="62" fillId="0" borderId="0" applyFont="0" applyFill="0" applyBorder="0" applyAlignment="0" applyProtection="0"/>
    <xf numFmtId="0" fontId="62" fillId="0" borderId="0"/>
    <xf numFmtId="0" fontId="62" fillId="0" borderId="0"/>
    <xf numFmtId="0" fontId="61" fillId="0" borderId="0"/>
    <xf numFmtId="9" fontId="61" fillId="0" borderId="0" applyFont="0" applyFill="0" applyBorder="0" applyAlignment="0" applyProtection="0"/>
    <xf numFmtId="44" fontId="61" fillId="0" borderId="0" applyFont="0" applyFill="0" applyBorder="0" applyAlignment="0" applyProtection="0"/>
    <xf numFmtId="0" fontId="60" fillId="0" borderId="0"/>
    <xf numFmtId="168" fontId="60" fillId="0" borderId="0" applyFont="0" applyFill="0" applyBorder="0" applyAlignment="0" applyProtection="0"/>
    <xf numFmtId="0" fontId="60" fillId="0" borderId="0"/>
    <xf numFmtId="0" fontId="60" fillId="0" borderId="0"/>
    <xf numFmtId="167" fontId="60" fillId="0" borderId="0" applyFont="0" applyFill="0" applyBorder="0" applyAlignment="0" applyProtection="0"/>
    <xf numFmtId="0" fontId="60" fillId="0" borderId="0"/>
    <xf numFmtId="0" fontId="60" fillId="0" borderId="0"/>
    <xf numFmtId="9" fontId="60" fillId="0" borderId="0" applyFont="0" applyFill="0" applyBorder="0" applyAlignment="0" applyProtection="0"/>
    <xf numFmtId="44" fontId="60" fillId="0" borderId="0" applyFont="0" applyFill="0" applyBorder="0" applyAlignment="0" applyProtection="0"/>
    <xf numFmtId="0" fontId="59" fillId="0" borderId="0"/>
    <xf numFmtId="168" fontId="59" fillId="0" borderId="0" applyFont="0" applyFill="0" applyBorder="0" applyAlignment="0" applyProtection="0"/>
    <xf numFmtId="167" fontId="59" fillId="0" borderId="0" applyFont="0" applyFill="0" applyBorder="0" applyAlignment="0" applyProtection="0"/>
    <xf numFmtId="0" fontId="59" fillId="0" borderId="0"/>
    <xf numFmtId="0" fontId="59" fillId="0" borderId="0"/>
    <xf numFmtId="9" fontId="59" fillId="0" borderId="0" applyFont="0" applyFill="0" applyBorder="0" applyAlignment="0" applyProtection="0"/>
    <xf numFmtId="44" fontId="59" fillId="0" borderId="0" applyFont="0" applyFill="0" applyBorder="0" applyAlignment="0" applyProtection="0"/>
    <xf numFmtId="0" fontId="58" fillId="0" borderId="0"/>
    <xf numFmtId="168" fontId="58" fillId="0" borderId="0" applyFont="0" applyFill="0" applyBorder="0" applyAlignment="0" applyProtection="0"/>
    <xf numFmtId="0" fontId="57" fillId="0" borderId="0"/>
    <xf numFmtId="167" fontId="57" fillId="0" borderId="0" applyFont="0" applyFill="0" applyBorder="0" applyAlignment="0" applyProtection="0"/>
    <xf numFmtId="0" fontId="57" fillId="0" borderId="0"/>
    <xf numFmtId="0" fontId="57" fillId="0" borderId="0"/>
    <xf numFmtId="9" fontId="57" fillId="0" borderId="0" applyFont="0" applyFill="0" applyBorder="0" applyAlignment="0" applyProtection="0"/>
    <xf numFmtId="44" fontId="57" fillId="0" borderId="0" applyFont="0" applyFill="0" applyBorder="0" applyAlignment="0" applyProtection="0"/>
    <xf numFmtId="0" fontId="56" fillId="0" borderId="0"/>
    <xf numFmtId="168" fontId="56" fillId="0" borderId="0" applyFont="0" applyFill="0" applyBorder="0" applyAlignment="0" applyProtection="0"/>
    <xf numFmtId="9" fontId="56" fillId="0" borderId="0" applyFont="0" applyFill="0" applyBorder="0" applyAlignment="0" applyProtection="0"/>
    <xf numFmtId="44" fontId="56" fillId="0" borderId="0" applyFont="0" applyFill="0" applyBorder="0" applyAlignment="0" applyProtection="0"/>
    <xf numFmtId="0" fontId="55" fillId="0" borderId="0"/>
    <xf numFmtId="168" fontId="55" fillId="0" borderId="0" applyFont="0" applyFill="0" applyBorder="0" applyAlignment="0" applyProtection="0"/>
    <xf numFmtId="0" fontId="54" fillId="0" borderId="0"/>
    <xf numFmtId="168" fontId="54" fillId="0" borderId="0" applyFont="0" applyFill="0" applyBorder="0" applyAlignment="0" applyProtection="0"/>
    <xf numFmtId="0" fontId="53" fillId="0" borderId="0"/>
    <xf numFmtId="167"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44" fontId="53" fillId="0" borderId="0" applyFont="0" applyFill="0" applyBorder="0" applyAlignment="0" applyProtection="0"/>
    <xf numFmtId="0" fontId="52" fillId="0" borderId="0"/>
    <xf numFmtId="168" fontId="52" fillId="0" borderId="0" applyFont="0" applyFill="0" applyBorder="0" applyAlignment="0" applyProtection="0"/>
    <xf numFmtId="167"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44" fontId="52" fillId="0" borderId="0" applyFont="0" applyFill="0" applyBorder="0" applyAlignment="0" applyProtection="0"/>
    <xf numFmtId="0" fontId="51" fillId="0" borderId="0"/>
    <xf numFmtId="168" fontId="51" fillId="0" borderId="0" applyFont="0" applyFill="0" applyBorder="0" applyAlignment="0" applyProtection="0"/>
    <xf numFmtId="167" fontId="51" fillId="0" borderId="0" applyFont="0" applyFill="0" applyBorder="0" applyAlignment="0" applyProtection="0"/>
    <xf numFmtId="0" fontId="51" fillId="0" borderId="0"/>
    <xf numFmtId="0" fontId="51" fillId="0" borderId="0"/>
    <xf numFmtId="9" fontId="51" fillId="0" borderId="0" applyFont="0" applyFill="0" applyBorder="0" applyAlignment="0" applyProtection="0"/>
    <xf numFmtId="44" fontId="51" fillId="0" borderId="0" applyFont="0" applyFill="0" applyBorder="0" applyAlignment="0" applyProtection="0"/>
    <xf numFmtId="0" fontId="50" fillId="0" borderId="0"/>
    <xf numFmtId="168" fontId="50" fillId="0" borderId="0" applyFont="0" applyFill="0" applyBorder="0" applyAlignment="0" applyProtection="0"/>
    <xf numFmtId="0" fontId="49" fillId="0" borderId="0"/>
    <xf numFmtId="167" fontId="49" fillId="0" borderId="0" applyFont="0" applyFill="0" applyBorder="0" applyAlignment="0" applyProtection="0"/>
    <xf numFmtId="0" fontId="49" fillId="0" borderId="0"/>
    <xf numFmtId="0" fontId="49" fillId="0" borderId="0"/>
    <xf numFmtId="9" fontId="49" fillId="0" borderId="0" applyFont="0" applyFill="0" applyBorder="0" applyAlignment="0" applyProtection="0"/>
    <xf numFmtId="44" fontId="49" fillId="0" borderId="0" applyFont="0" applyFill="0" applyBorder="0" applyAlignment="0" applyProtection="0"/>
    <xf numFmtId="0" fontId="48" fillId="0" borderId="0"/>
    <xf numFmtId="168" fontId="48" fillId="0" borderId="0" applyFont="0" applyFill="0" applyBorder="0" applyAlignment="0" applyProtection="0"/>
    <xf numFmtId="167"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44" fontId="48" fillId="0" borderId="0" applyFont="0" applyFill="0" applyBorder="0" applyAlignment="0" applyProtection="0"/>
    <xf numFmtId="0" fontId="47" fillId="0" borderId="0"/>
    <xf numFmtId="0" fontId="46" fillId="0" borderId="0"/>
    <xf numFmtId="167" fontId="46" fillId="0" borderId="0" applyFont="0" applyFill="0" applyBorder="0" applyAlignment="0" applyProtection="0"/>
    <xf numFmtId="0" fontId="46" fillId="0" borderId="0"/>
    <xf numFmtId="0" fontId="46" fillId="0" borderId="0"/>
    <xf numFmtId="9" fontId="46" fillId="0" borderId="0" applyFont="0" applyFill="0" applyBorder="0" applyAlignment="0" applyProtection="0"/>
    <xf numFmtId="44" fontId="46" fillId="0" borderId="0" applyFont="0" applyFill="0" applyBorder="0" applyAlignment="0" applyProtection="0"/>
    <xf numFmtId="0" fontId="45" fillId="0" borderId="0"/>
    <xf numFmtId="168" fontId="45" fillId="0" borderId="0" applyFont="0" applyFill="0" applyBorder="0" applyAlignment="0" applyProtection="0"/>
    <xf numFmtId="0" fontId="44" fillId="0" borderId="0"/>
    <xf numFmtId="9" fontId="44" fillId="0" borderId="0" applyFont="0" applyFill="0" applyBorder="0" applyAlignment="0" applyProtection="0"/>
    <xf numFmtId="44" fontId="44" fillId="0" borderId="0" applyFont="0" applyFill="0" applyBorder="0" applyAlignment="0" applyProtection="0"/>
    <xf numFmtId="0" fontId="43" fillId="0" borderId="0"/>
    <xf numFmtId="168" fontId="43" fillId="0" borderId="0" applyFont="0" applyFill="0" applyBorder="0" applyAlignment="0" applyProtection="0"/>
    <xf numFmtId="167" fontId="43" fillId="0" borderId="0" applyFont="0" applyFill="0" applyBorder="0" applyAlignment="0" applyProtection="0"/>
    <xf numFmtId="0" fontId="43" fillId="0" borderId="0"/>
    <xf numFmtId="0" fontId="42" fillId="0" borderId="0"/>
    <xf numFmtId="9" fontId="42" fillId="0" borderId="0" applyFont="0" applyFill="0" applyBorder="0" applyAlignment="0" applyProtection="0"/>
    <xf numFmtId="44" fontId="42" fillId="0" borderId="0" applyFont="0" applyFill="0" applyBorder="0" applyAlignment="0" applyProtection="0"/>
    <xf numFmtId="0" fontId="41" fillId="0" borderId="0"/>
    <xf numFmtId="168" fontId="41" fillId="0" borderId="0" applyFont="0" applyFill="0" applyBorder="0" applyAlignment="0" applyProtection="0"/>
    <xf numFmtId="0" fontId="40" fillId="0" borderId="0"/>
    <xf numFmtId="167" fontId="40" fillId="0" borderId="0" applyFont="0" applyFill="0" applyBorder="0" applyAlignment="0" applyProtection="0"/>
    <xf numFmtId="0" fontId="40" fillId="0" borderId="0"/>
    <xf numFmtId="0" fontId="39" fillId="0" borderId="0"/>
    <xf numFmtId="9" fontId="39" fillId="0" borderId="0" applyFont="0" applyFill="0" applyBorder="0" applyAlignment="0" applyProtection="0"/>
    <xf numFmtId="44" fontId="39" fillId="0" borderId="0" applyFont="0" applyFill="0" applyBorder="0" applyAlignment="0" applyProtection="0"/>
    <xf numFmtId="0" fontId="38" fillId="0" borderId="0"/>
    <xf numFmtId="167" fontId="38" fillId="0" borderId="0" applyFont="0" applyFill="0" applyBorder="0" applyAlignment="0" applyProtection="0"/>
    <xf numFmtId="0" fontId="38" fillId="0" borderId="0"/>
    <xf numFmtId="9" fontId="38" fillId="0" borderId="0" applyFont="0" applyFill="0" applyBorder="0" applyAlignment="0" applyProtection="0"/>
    <xf numFmtId="44" fontId="38" fillId="0" borderId="0" applyFont="0" applyFill="0" applyBorder="0" applyAlignment="0" applyProtection="0"/>
    <xf numFmtId="168" fontId="38" fillId="0" borderId="0" applyFont="0" applyFill="0" applyBorder="0" applyAlignment="0" applyProtection="0"/>
    <xf numFmtId="0" fontId="37" fillId="0" borderId="0"/>
    <xf numFmtId="9" fontId="37" fillId="0" borderId="0" applyFont="0" applyFill="0" applyBorder="0" applyAlignment="0" applyProtection="0"/>
    <xf numFmtId="44" fontId="37" fillId="0" borderId="0" applyFont="0" applyFill="0" applyBorder="0" applyAlignment="0" applyProtection="0"/>
    <xf numFmtId="0" fontId="36" fillId="0" borderId="0"/>
    <xf numFmtId="168" fontId="36" fillId="0" borderId="0" applyFont="0" applyFill="0" applyBorder="0" applyAlignment="0" applyProtection="0"/>
    <xf numFmtId="0" fontId="35" fillId="0" borderId="0"/>
    <xf numFmtId="168" fontId="35" fillId="0" borderId="0" applyFont="0" applyFill="0" applyBorder="0" applyAlignment="0" applyProtection="0"/>
    <xf numFmtId="0" fontId="34" fillId="0" borderId="0"/>
    <xf numFmtId="167" fontId="34" fillId="0" borderId="0" applyFont="0" applyFill="0" applyBorder="0" applyAlignment="0" applyProtection="0"/>
    <xf numFmtId="0" fontId="34" fillId="0" borderId="0"/>
    <xf numFmtId="9" fontId="34" fillId="0" borderId="0" applyFont="0" applyFill="0" applyBorder="0" applyAlignment="0" applyProtection="0"/>
    <xf numFmtId="44" fontId="34" fillId="0" borderId="0" applyFont="0" applyFill="0" applyBorder="0" applyAlignment="0" applyProtection="0"/>
    <xf numFmtId="0" fontId="33" fillId="0" borderId="0"/>
    <xf numFmtId="167" fontId="33" fillId="0" borderId="0" applyFont="0" applyFill="0" applyBorder="0" applyAlignment="0" applyProtection="0"/>
    <xf numFmtId="0" fontId="33" fillId="0" borderId="0"/>
    <xf numFmtId="9" fontId="33" fillId="0" borderId="0" applyFont="0" applyFill="0" applyBorder="0" applyAlignment="0" applyProtection="0"/>
    <xf numFmtId="44" fontId="33" fillId="0" borderId="0" applyFont="0" applyFill="0" applyBorder="0" applyAlignment="0" applyProtection="0"/>
    <xf numFmtId="168" fontId="33" fillId="0" borderId="0" applyFont="0" applyFill="0" applyBorder="0" applyAlignment="0" applyProtection="0"/>
    <xf numFmtId="0" fontId="32" fillId="0" borderId="0"/>
    <xf numFmtId="43" fontId="32" fillId="0" borderId="0" applyFont="0" applyFill="0" applyBorder="0" applyAlignment="0" applyProtection="0"/>
    <xf numFmtId="9" fontId="32" fillId="0" borderId="0" applyFont="0" applyFill="0" applyBorder="0" applyAlignment="0" applyProtection="0"/>
    <xf numFmtId="43" fontId="392" fillId="0" borderId="0" applyFont="0" applyFill="0" applyBorder="0" applyAlignment="0" applyProtection="0"/>
    <xf numFmtId="43" fontId="281" fillId="0" borderId="0" applyFont="0" applyFill="0" applyBorder="0" applyAlignment="0" applyProtection="0"/>
    <xf numFmtId="0" fontId="31" fillId="0" borderId="0"/>
    <xf numFmtId="167" fontId="31" fillId="0" borderId="0" applyFont="0" applyFill="0" applyBorder="0" applyAlignment="0" applyProtection="0"/>
    <xf numFmtId="0" fontId="31" fillId="0" borderId="0"/>
    <xf numFmtId="9" fontId="31" fillId="0" borderId="0" applyFont="0" applyFill="0" applyBorder="0" applyAlignment="0" applyProtection="0"/>
    <xf numFmtId="44" fontId="31" fillId="0" borderId="0" applyFont="0" applyFill="0" applyBorder="0" applyAlignment="0" applyProtection="0"/>
    <xf numFmtId="0" fontId="30" fillId="0" borderId="0"/>
    <xf numFmtId="0" fontId="29" fillId="0" borderId="0"/>
    <xf numFmtId="167" fontId="29" fillId="0" borderId="0" applyFont="0" applyFill="0" applyBorder="0" applyAlignment="0" applyProtection="0"/>
    <xf numFmtId="0" fontId="29" fillId="0" borderId="0"/>
    <xf numFmtId="9" fontId="29" fillId="0" borderId="0" applyFont="0" applyFill="0" applyBorder="0" applyAlignment="0" applyProtection="0"/>
    <xf numFmtId="44" fontId="29" fillId="0" borderId="0" applyFont="0" applyFill="0" applyBorder="0" applyAlignment="0" applyProtection="0"/>
    <xf numFmtId="0" fontId="28" fillId="0" borderId="0"/>
    <xf numFmtId="0" fontId="27" fillId="0" borderId="0"/>
    <xf numFmtId="167" fontId="27" fillId="0" borderId="0" applyFont="0" applyFill="0" applyBorder="0" applyAlignment="0" applyProtection="0"/>
    <xf numFmtId="0" fontId="27" fillId="0" borderId="0"/>
    <xf numFmtId="9" fontId="27" fillId="0" borderId="0" applyFont="0" applyFill="0" applyBorder="0" applyAlignment="0" applyProtection="0"/>
    <xf numFmtId="44" fontId="27" fillId="0" borderId="0" applyFont="0" applyFill="0" applyBorder="0" applyAlignment="0" applyProtection="0"/>
    <xf numFmtId="0" fontId="26" fillId="0" borderId="0"/>
    <xf numFmtId="167" fontId="26" fillId="0" borderId="0" applyFont="0" applyFill="0" applyBorder="0" applyAlignment="0" applyProtection="0"/>
    <xf numFmtId="0" fontId="26" fillId="0" borderId="0"/>
    <xf numFmtId="9" fontId="26" fillId="0" borderId="0" applyFont="0" applyFill="0" applyBorder="0" applyAlignment="0" applyProtection="0"/>
    <xf numFmtId="44" fontId="26" fillId="0" borderId="0" applyFont="0" applyFill="0" applyBorder="0" applyAlignment="0" applyProtection="0"/>
    <xf numFmtId="0" fontId="25" fillId="0" borderId="0"/>
    <xf numFmtId="168" fontId="25" fillId="0" borderId="0" applyFont="0" applyFill="0" applyBorder="0" applyAlignment="0" applyProtection="0"/>
    <xf numFmtId="167" fontId="25" fillId="0" borderId="0" applyFont="0" applyFill="0" applyBorder="0" applyAlignment="0" applyProtection="0"/>
    <xf numFmtId="0" fontId="25" fillId="0" borderId="0"/>
    <xf numFmtId="9" fontId="25" fillId="0" borderId="0" applyFont="0" applyFill="0" applyBorder="0" applyAlignment="0" applyProtection="0"/>
    <xf numFmtId="44" fontId="25" fillId="0" borderId="0" applyFont="0" applyFill="0" applyBorder="0" applyAlignment="0" applyProtection="0"/>
    <xf numFmtId="0" fontId="24" fillId="0" borderId="0"/>
    <xf numFmtId="0" fontId="23" fillId="0" borderId="0"/>
    <xf numFmtId="167" fontId="23" fillId="0" borderId="0" applyFont="0" applyFill="0" applyBorder="0" applyAlignment="0" applyProtection="0"/>
    <xf numFmtId="0" fontId="23" fillId="0" borderId="0"/>
    <xf numFmtId="0" fontId="392" fillId="0" borderId="0"/>
    <xf numFmtId="0" fontId="22" fillId="0" borderId="0"/>
    <xf numFmtId="9" fontId="22" fillId="0" borderId="0" applyFont="0" applyFill="0" applyBorder="0" applyAlignment="0" applyProtection="0"/>
    <xf numFmtId="44" fontId="22" fillId="0" borderId="0" applyFont="0" applyFill="0" applyBorder="0" applyAlignment="0" applyProtection="0"/>
    <xf numFmtId="0" fontId="401" fillId="0" borderId="0"/>
    <xf numFmtId="43" fontId="401" fillId="0" borderId="0" applyFont="0" applyFill="0" applyBorder="0" applyAlignment="0" applyProtection="0"/>
    <xf numFmtId="43" fontId="281" fillId="0" borderId="0" applyFont="0" applyFill="0" applyBorder="0" applyAlignment="0" applyProtection="0"/>
    <xf numFmtId="43" fontId="281" fillId="0" borderId="0" applyFont="0" applyFill="0" applyBorder="0" applyAlignment="0" applyProtection="0"/>
    <xf numFmtId="43" fontId="281" fillId="0" borderId="0" applyFont="0" applyFill="0" applyBorder="0" applyAlignment="0" applyProtection="0"/>
    <xf numFmtId="9" fontId="401" fillId="0" borderId="0" applyFont="0" applyFill="0" applyBorder="0" applyAlignment="0" applyProtection="0"/>
    <xf numFmtId="43" fontId="401" fillId="0" borderId="0" applyFont="0" applyFill="0" applyBorder="0" applyAlignment="0" applyProtection="0"/>
    <xf numFmtId="0" fontId="20" fillId="0" borderId="0"/>
    <xf numFmtId="168" fontId="20"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168" fontId="19" fillId="0" borderId="0" applyFont="0" applyFill="0" applyBorder="0" applyAlignment="0" applyProtection="0"/>
    <xf numFmtId="0" fontId="18" fillId="0" borderId="0"/>
    <xf numFmtId="168" fontId="18" fillId="0" borderId="0" applyFont="0" applyFill="0" applyBorder="0" applyAlignment="0" applyProtection="0"/>
    <xf numFmtId="44" fontId="280" fillId="0" borderId="0" applyFont="0" applyFill="0" applyBorder="0" applyAlignment="0" applyProtection="0"/>
    <xf numFmtId="0" fontId="404" fillId="0" borderId="0"/>
    <xf numFmtId="0" fontId="16" fillId="0" borderId="0"/>
    <xf numFmtId="168" fontId="16" fillId="0" borderId="0" applyFont="0" applyFill="0" applyBorder="0" applyAlignment="0" applyProtection="0"/>
    <xf numFmtId="0" fontId="14" fillId="0" borderId="0"/>
    <xf numFmtId="168" fontId="14" fillId="0" borderId="0" applyFont="0" applyFill="0" applyBorder="0" applyAlignment="0" applyProtection="0"/>
    <xf numFmtId="0" fontId="406" fillId="0" borderId="0"/>
    <xf numFmtId="0" fontId="12" fillId="0" borderId="0"/>
    <xf numFmtId="168" fontId="12" fillId="0" borderId="0" applyFont="0" applyFill="0" applyBorder="0" applyAlignment="0" applyProtection="0"/>
    <xf numFmtId="0" fontId="9" fillId="0" borderId="0"/>
    <xf numFmtId="168" fontId="9" fillId="0" borderId="0" applyFont="0" applyFill="0" applyBorder="0" applyAlignment="0" applyProtection="0"/>
    <xf numFmtId="0" fontId="408" fillId="0" borderId="0"/>
    <xf numFmtId="0" fontId="8" fillId="0" borderId="0"/>
    <xf numFmtId="168" fontId="8" fillId="0" borderId="0" applyFont="0" applyFill="0" applyBorder="0" applyAlignment="0" applyProtection="0"/>
    <xf numFmtId="0" fontId="6" fillId="0" borderId="0"/>
    <xf numFmtId="168" fontId="6" fillId="0" borderId="0" applyFont="0" applyFill="0" applyBorder="0" applyAlignment="0" applyProtection="0"/>
    <xf numFmtId="0" fontId="5" fillId="0" borderId="0"/>
    <xf numFmtId="168" fontId="5" fillId="0" borderId="0" applyFont="0" applyFill="0" applyBorder="0" applyAlignment="0" applyProtection="0"/>
    <xf numFmtId="0" fontId="3" fillId="3" borderId="0" applyNumberFormat="0" applyBorder="0" applyAlignment="0" applyProtection="0"/>
    <xf numFmtId="0" fontId="410" fillId="0" borderId="0"/>
    <xf numFmtId="0" fontId="2" fillId="3" borderId="0" applyNumberFormat="0" applyBorder="0" applyAlignment="0" applyProtection="0"/>
    <xf numFmtId="0" fontId="1" fillId="0" borderId="0"/>
    <xf numFmtId="168" fontId="1" fillId="0" borderId="0" applyFont="0" applyFill="0" applyBorder="0" applyAlignment="0" applyProtection="0"/>
  </cellStyleXfs>
  <cellXfs count="2025">
    <xf numFmtId="0" fontId="0" fillId="0" borderId="0" xfId="0"/>
    <xf numFmtId="0" fontId="287" fillId="0" borderId="0" xfId="0" applyFont="1" applyAlignment="1">
      <alignment horizontal="centerContinuous" vertical="center"/>
    </xf>
    <xf numFmtId="0" fontId="290" fillId="0" borderId="0" xfId="0" applyFont="1" applyAlignment="1">
      <alignment vertical="center"/>
    </xf>
    <xf numFmtId="169" fontId="287" fillId="0" borderId="0" xfId="1" applyNumberFormat="1" applyFont="1" applyAlignment="1">
      <alignment vertical="center"/>
    </xf>
    <xf numFmtId="0" fontId="287" fillId="0" borderId="0" xfId="0" applyFont="1" applyAlignment="1">
      <alignment horizontal="center" vertical="center"/>
    </xf>
    <xf numFmtId="0" fontId="287" fillId="0" borderId="0" xfId="0" applyFont="1" applyAlignment="1">
      <alignment horizontal="right" vertical="center" wrapText="1"/>
    </xf>
    <xf numFmtId="4" fontId="287" fillId="0" borderId="0" xfId="0" applyNumberFormat="1" applyFont="1" applyAlignment="1">
      <alignment vertical="center"/>
    </xf>
    <xf numFmtId="173" fontId="287" fillId="0" borderId="0" xfId="0" applyNumberFormat="1" applyFont="1" applyAlignment="1">
      <alignment vertical="center"/>
    </xf>
    <xf numFmtId="4" fontId="287" fillId="0" borderId="0" xfId="5" applyNumberFormat="1" applyFont="1" applyFill="1" applyBorder="1" applyAlignment="1">
      <alignment vertical="center"/>
    </xf>
    <xf numFmtId="173" fontId="287" fillId="0" borderId="0" xfId="0" applyNumberFormat="1" applyFont="1" applyAlignment="1">
      <alignment horizontal="center" vertical="center"/>
    </xf>
    <xf numFmtId="49" fontId="287" fillId="0" borderId="0" xfId="0" applyNumberFormat="1" applyFont="1" applyAlignment="1">
      <alignment horizontal="centerContinuous" vertical="center"/>
    </xf>
    <xf numFmtId="175" fontId="287" fillId="0" borderId="0" xfId="0" applyNumberFormat="1" applyFont="1" applyAlignment="1">
      <alignment vertical="center"/>
    </xf>
    <xf numFmtId="0" fontId="287" fillId="0" borderId="0" xfId="4" applyFont="1" applyAlignment="1">
      <alignment vertical="center"/>
    </xf>
    <xf numFmtId="0" fontId="287" fillId="0" borderId="0" xfId="0" applyFont="1" applyAlignment="1">
      <alignment horizontal="left" vertical="center"/>
    </xf>
    <xf numFmtId="0" fontId="287" fillId="0" borderId="0" xfId="0" applyFont="1" applyAlignment="1">
      <alignment horizontal="left" vertical="center" wrapText="1"/>
    </xf>
    <xf numFmtId="175" fontId="299" fillId="0" borderId="0" xfId="0" applyNumberFormat="1" applyFont="1" applyAlignment="1">
      <alignment vertical="center"/>
    </xf>
    <xf numFmtId="49" fontId="287" fillId="0" borderId="0" xfId="0" applyNumberFormat="1" applyFont="1" applyAlignment="1">
      <alignment vertical="center"/>
    </xf>
    <xf numFmtId="169" fontId="287" fillId="0" borderId="0" xfId="1" applyNumberFormat="1" applyFont="1" applyFill="1" applyAlignment="1">
      <alignment vertical="center"/>
    </xf>
    <xf numFmtId="10" fontId="287" fillId="0" borderId="0" xfId="2" applyNumberFormat="1" applyFont="1" applyFill="1" applyAlignment="1">
      <alignment vertical="center"/>
    </xf>
    <xf numFmtId="172" fontId="287" fillId="0" borderId="0" xfId="0" applyNumberFormat="1" applyFont="1" applyAlignment="1">
      <alignment vertical="center"/>
    </xf>
    <xf numFmtId="0" fontId="287" fillId="0" borderId="0" xfId="0" applyFont="1" applyAlignment="1">
      <alignment vertical="center"/>
    </xf>
    <xf numFmtId="168" fontId="287" fillId="0" borderId="0" xfId="1" applyFont="1" applyAlignment="1">
      <alignment vertical="center"/>
    </xf>
    <xf numFmtId="168" fontId="287" fillId="0" borderId="0" xfId="1" applyFont="1" applyFill="1" applyBorder="1" applyAlignment="1">
      <alignment horizontal="right" vertical="center" wrapText="1"/>
    </xf>
    <xf numFmtId="179" fontId="287" fillId="0" borderId="0" xfId="0" applyNumberFormat="1" applyFont="1" applyAlignment="1">
      <alignment vertical="center"/>
    </xf>
    <xf numFmtId="168" fontId="287" fillId="0" borderId="0" xfId="1" applyFont="1" applyFill="1" applyAlignment="1">
      <alignment vertical="center"/>
    </xf>
    <xf numFmtId="168" fontId="287" fillId="0" borderId="0" xfId="1" applyFont="1" applyFill="1" applyBorder="1" applyAlignment="1">
      <alignment vertical="center"/>
    </xf>
    <xf numFmtId="168" fontId="287" fillId="0" borderId="0" xfId="0" applyNumberFormat="1" applyFont="1" applyAlignment="1">
      <alignment vertical="center"/>
    </xf>
    <xf numFmtId="0" fontId="299" fillId="0" borderId="0" xfId="0" applyFont="1" applyAlignment="1">
      <alignment vertical="center"/>
    </xf>
    <xf numFmtId="189" fontId="287" fillId="0" borderId="0" xfId="0" applyNumberFormat="1" applyFont="1" applyAlignment="1">
      <alignment vertical="center"/>
    </xf>
    <xf numFmtId="173" fontId="287" fillId="0" borderId="0" xfId="6" applyNumberFormat="1" applyFont="1" applyFill="1" applyBorder="1" applyAlignment="1">
      <alignment horizontal="center" vertical="center"/>
    </xf>
    <xf numFmtId="49" fontId="299" fillId="0" borderId="0" xfId="0" applyNumberFormat="1" applyFont="1" applyAlignment="1">
      <alignment vertical="center"/>
    </xf>
    <xf numFmtId="0" fontId="299" fillId="0" borderId="0" xfId="0" applyFont="1" applyAlignment="1">
      <alignment horizontal="center" vertical="center"/>
    </xf>
    <xf numFmtId="0" fontId="287" fillId="0" borderId="0" xfId="13" applyFont="1" applyAlignment="1">
      <alignment horizontal="right" vertical="center" wrapText="1"/>
    </xf>
    <xf numFmtId="169" fontId="287" fillId="0" borderId="0" xfId="1" applyNumberFormat="1" applyFont="1" applyFill="1" applyBorder="1" applyAlignment="1">
      <alignment vertical="center"/>
    </xf>
    <xf numFmtId="0" fontId="287" fillId="0" borderId="0" xfId="0" applyFont="1" applyAlignment="1">
      <alignment vertical="center" wrapText="1"/>
    </xf>
    <xf numFmtId="4" fontId="287" fillId="0" borderId="0" xfId="0" applyNumberFormat="1" applyFont="1" applyAlignment="1">
      <alignment horizontal="center" vertical="center"/>
    </xf>
    <xf numFmtId="189" fontId="287" fillId="0" borderId="0" xfId="0" applyNumberFormat="1" applyFont="1" applyAlignment="1">
      <alignment horizontal="center" vertical="center"/>
    </xf>
    <xf numFmtId="176" fontId="287" fillId="0" borderId="0" xfId="0" applyNumberFormat="1" applyFont="1" applyAlignment="1">
      <alignment horizontal="left" vertical="center"/>
    </xf>
    <xf numFmtId="3" fontId="299" fillId="0" borderId="0" xfId="1" applyNumberFormat="1" applyFont="1" applyFill="1" applyBorder="1" applyAlignment="1">
      <alignment horizontal="left" vertical="center" wrapText="1"/>
    </xf>
    <xf numFmtId="0" fontId="292" fillId="0" borderId="0" xfId="0" applyFont="1" applyAlignment="1">
      <alignment vertical="center"/>
    </xf>
    <xf numFmtId="49" fontId="287" fillId="0" borderId="0" xfId="0" applyNumberFormat="1" applyFont="1" applyAlignment="1">
      <alignment horizontal="center" vertical="center" wrapText="1"/>
    </xf>
    <xf numFmtId="49" fontId="291" fillId="2" borderId="0" xfId="0" applyNumberFormat="1" applyFont="1" applyFill="1" applyAlignment="1">
      <alignment horizontal="center" vertical="center"/>
    </xf>
    <xf numFmtId="0" fontId="299" fillId="0" borderId="1" xfId="0" applyFont="1" applyBorder="1" applyAlignment="1">
      <alignment horizontal="center" vertical="center" wrapText="1"/>
    </xf>
    <xf numFmtId="0" fontId="287" fillId="0" borderId="0" xfId="0" applyFont="1" applyAlignment="1">
      <alignment horizontal="center" vertical="center" wrapText="1"/>
    </xf>
    <xf numFmtId="177" fontId="287" fillId="0" borderId="0" xfId="0" applyNumberFormat="1" applyFont="1" applyAlignment="1">
      <alignment horizontal="center" vertical="center"/>
    </xf>
    <xf numFmtId="177" fontId="299" fillId="0" borderId="1" xfId="0" applyNumberFormat="1" applyFont="1" applyBorder="1" applyAlignment="1">
      <alignment horizontal="centerContinuous" vertical="center"/>
    </xf>
    <xf numFmtId="0" fontId="287" fillId="0" borderId="0" xfId="0" applyFont="1"/>
    <xf numFmtId="194" fontId="287" fillId="0" borderId="0" xfId="5" applyNumberFormat="1" applyFont="1" applyFill="1" applyAlignment="1">
      <alignment vertical="center" wrapText="1"/>
    </xf>
    <xf numFmtId="49" fontId="287" fillId="0" borderId="0" xfId="0" applyNumberFormat="1" applyFont="1" applyAlignment="1">
      <alignment vertical="center" wrapText="1"/>
    </xf>
    <xf numFmtId="176" fontId="287" fillId="0" borderId="0" xfId="0" applyNumberFormat="1" applyFont="1" applyAlignment="1">
      <alignment horizontal="center" vertical="center" wrapText="1"/>
    </xf>
    <xf numFmtId="168" fontId="287" fillId="0" borderId="0" xfId="1" applyFont="1" applyFill="1" applyAlignment="1">
      <alignment horizontal="center" vertical="center" wrapText="1"/>
    </xf>
    <xf numFmtId="172" fontId="287" fillId="0" borderId="0" xfId="0" applyNumberFormat="1" applyFont="1" applyAlignment="1">
      <alignment horizontal="center" vertical="center"/>
    </xf>
    <xf numFmtId="0" fontId="293" fillId="0" borderId="1" xfId="12" applyFont="1" applyBorder="1" applyAlignment="1">
      <alignment horizontal="center" vertical="center" wrapText="1"/>
    </xf>
    <xf numFmtId="49" fontId="299" fillId="0" borderId="0" xfId="0" applyNumberFormat="1" applyFont="1" applyAlignment="1">
      <alignment horizontal="center" vertical="center" wrapText="1"/>
    </xf>
    <xf numFmtId="168" fontId="290" fillId="4" borderId="1" xfId="1" applyFont="1" applyFill="1" applyBorder="1" applyAlignment="1">
      <alignment horizontal="right" vertical="center" wrapText="1"/>
    </xf>
    <xf numFmtId="10" fontId="290" fillId="4" borderId="1" xfId="2" applyNumberFormat="1" applyFont="1" applyFill="1" applyBorder="1" applyAlignment="1">
      <alignment horizontal="center" vertical="center" wrapText="1"/>
    </xf>
    <xf numFmtId="0" fontId="288" fillId="4" borderId="1" xfId="13" applyFont="1" applyFill="1" applyBorder="1" applyAlignment="1">
      <alignment vertical="center" wrapText="1"/>
    </xf>
    <xf numFmtId="0" fontId="289" fillId="2" borderId="1" xfId="13" applyFont="1" applyFill="1" applyBorder="1" applyAlignment="1">
      <alignment horizontal="center" vertical="center" wrapText="1"/>
    </xf>
    <xf numFmtId="0" fontId="293" fillId="0" borderId="5" xfId="12" applyFont="1" applyBorder="1" applyAlignment="1">
      <alignment horizontal="center" vertical="center" wrapText="1"/>
    </xf>
    <xf numFmtId="0" fontId="293" fillId="0" borderId="20" xfId="12" applyFont="1" applyBorder="1" applyAlignment="1">
      <alignment horizontal="center" vertical="center" wrapText="1"/>
    </xf>
    <xf numFmtId="168" fontId="298" fillId="0" borderId="0" xfId="1" applyFont="1" applyFill="1" applyAlignment="1">
      <alignment horizontal="center" vertical="center" wrapText="1"/>
    </xf>
    <xf numFmtId="168" fontId="298" fillId="0" borderId="0" xfId="1" applyFont="1" applyFill="1" applyBorder="1" applyAlignment="1">
      <alignment horizontal="center" vertical="center" wrapText="1"/>
    </xf>
    <xf numFmtId="182" fontId="298" fillId="0" borderId="0" xfId="2" applyNumberFormat="1" applyFont="1" applyFill="1" applyBorder="1" applyAlignment="1">
      <alignment horizontal="center" vertical="center" wrapText="1"/>
    </xf>
    <xf numFmtId="168" fontId="304" fillId="0" borderId="0" xfId="1" applyFont="1" applyFill="1" applyBorder="1" applyAlignment="1">
      <alignment horizontal="center" vertical="center" wrapText="1"/>
    </xf>
    <xf numFmtId="0" fontId="304" fillId="0" borderId="0" xfId="0" applyFont="1" applyAlignment="1">
      <alignment horizontal="center" vertical="center" wrapText="1"/>
    </xf>
    <xf numFmtId="0" fontId="304" fillId="0" borderId="1" xfId="0" applyFont="1" applyBorder="1" applyAlignment="1">
      <alignment horizontal="center" vertical="center" wrapText="1"/>
    </xf>
    <xf numFmtId="3" fontId="304" fillId="0" borderId="0" xfId="0" applyNumberFormat="1" applyFont="1" applyAlignment="1">
      <alignment horizontal="center" vertical="center" wrapText="1"/>
    </xf>
    <xf numFmtId="181" fontId="298" fillId="0" borderId="20" xfId="0" applyNumberFormat="1" applyFont="1" applyBorder="1" applyAlignment="1">
      <alignment horizontal="left" vertical="center" wrapText="1"/>
    </xf>
    <xf numFmtId="3" fontId="298" fillId="0" borderId="20" xfId="1" applyNumberFormat="1" applyFont="1" applyFill="1" applyBorder="1" applyAlignment="1">
      <alignment horizontal="center" vertical="center" wrapText="1"/>
    </xf>
    <xf numFmtId="183" fontId="298" fillId="0" borderId="20" xfId="1" applyNumberFormat="1" applyFont="1" applyFill="1" applyBorder="1" applyAlignment="1">
      <alignment horizontal="center" vertical="center" wrapText="1"/>
    </xf>
    <xf numFmtId="184" fontId="298" fillId="0" borderId="20" xfId="0" applyNumberFormat="1" applyFont="1" applyBorder="1" applyAlignment="1">
      <alignment horizontal="center" vertical="center" wrapText="1"/>
    </xf>
    <xf numFmtId="185" fontId="298" fillId="0" borderId="1" xfId="2" applyNumberFormat="1" applyFont="1" applyFill="1" applyBorder="1" applyAlignment="1">
      <alignment horizontal="center" vertical="center" wrapText="1"/>
    </xf>
    <xf numFmtId="186" fontId="298" fillId="0" borderId="1" xfId="2" applyNumberFormat="1" applyFont="1" applyFill="1" applyBorder="1" applyAlignment="1">
      <alignment horizontal="center" vertical="center" wrapText="1"/>
    </xf>
    <xf numFmtId="181" fontId="298" fillId="0" borderId="1" xfId="0" applyNumberFormat="1" applyFont="1" applyBorder="1" applyAlignment="1">
      <alignment horizontal="left" vertical="center" wrapText="1"/>
    </xf>
    <xf numFmtId="183" fontId="298" fillId="0" borderId="0" xfId="0" applyNumberFormat="1" applyFont="1" applyAlignment="1">
      <alignment horizontal="center" vertical="center" wrapText="1"/>
    </xf>
    <xf numFmtId="185" fontId="304" fillId="0" borderId="0" xfId="2" applyNumberFormat="1" applyFont="1" applyFill="1" applyBorder="1" applyAlignment="1">
      <alignment horizontal="center" vertical="center" wrapText="1"/>
    </xf>
    <xf numFmtId="186" fontId="304" fillId="0" borderId="0" xfId="2" applyNumberFormat="1" applyFont="1" applyFill="1" applyBorder="1" applyAlignment="1">
      <alignment horizontal="center" vertical="center" wrapText="1"/>
    </xf>
    <xf numFmtId="181" fontId="298" fillId="0" borderId="0" xfId="0" applyNumberFormat="1" applyFont="1" applyAlignment="1">
      <alignment horizontal="center" vertical="center" wrapText="1"/>
    </xf>
    <xf numFmtId="3" fontId="298" fillId="0" borderId="0" xfId="1" applyNumberFormat="1" applyFont="1" applyFill="1" applyBorder="1" applyAlignment="1">
      <alignment horizontal="center" vertical="center" wrapText="1"/>
    </xf>
    <xf numFmtId="187" fontId="298" fillId="0" borderId="0" xfId="1" applyNumberFormat="1" applyFont="1" applyFill="1" applyBorder="1" applyAlignment="1">
      <alignment horizontal="center" vertical="center" wrapText="1"/>
    </xf>
    <xf numFmtId="184" fontId="298" fillId="0" borderId="0" xfId="0" applyNumberFormat="1" applyFont="1" applyAlignment="1">
      <alignment horizontal="center" vertical="center" wrapText="1"/>
    </xf>
    <xf numFmtId="181" fontId="298" fillId="0" borderId="1" xfId="0" applyNumberFormat="1" applyFont="1" applyBorder="1" applyAlignment="1">
      <alignment horizontal="center" vertical="center" wrapText="1"/>
    </xf>
    <xf numFmtId="3" fontId="298" fillId="0" borderId="1" xfId="1" applyNumberFormat="1" applyFont="1" applyFill="1" applyBorder="1" applyAlignment="1">
      <alignment horizontal="center" vertical="center" wrapText="1"/>
    </xf>
    <xf numFmtId="183" fontId="298" fillId="0" borderId="1" xfId="1" applyNumberFormat="1" applyFont="1" applyFill="1" applyBorder="1" applyAlignment="1">
      <alignment horizontal="center" vertical="center" wrapText="1"/>
    </xf>
    <xf numFmtId="184" fontId="298" fillId="0" borderId="1" xfId="0" applyNumberFormat="1" applyFont="1" applyBorder="1" applyAlignment="1">
      <alignment horizontal="center" vertical="center" wrapText="1"/>
    </xf>
    <xf numFmtId="3" fontId="304" fillId="0" borderId="1" xfId="1" applyNumberFormat="1" applyFont="1" applyFill="1" applyBorder="1" applyAlignment="1">
      <alignment horizontal="center" vertical="center" wrapText="1"/>
    </xf>
    <xf numFmtId="3" fontId="304" fillId="0" borderId="0" xfId="1" applyNumberFormat="1" applyFont="1" applyFill="1" applyBorder="1" applyAlignment="1">
      <alignment horizontal="center" vertical="center" wrapText="1"/>
    </xf>
    <xf numFmtId="183" fontId="304" fillId="0" borderId="0" xfId="1" applyNumberFormat="1" applyFont="1" applyFill="1" applyBorder="1" applyAlignment="1">
      <alignment horizontal="center" vertical="center" wrapText="1"/>
    </xf>
    <xf numFmtId="184" fontId="304" fillId="0" borderId="0" xfId="0" applyNumberFormat="1" applyFont="1" applyAlignment="1">
      <alignment horizontal="center" vertical="center" wrapText="1"/>
    </xf>
    <xf numFmtId="188" fontId="304" fillId="0" borderId="1" xfId="0" applyNumberFormat="1" applyFont="1" applyBorder="1" applyAlignment="1">
      <alignment horizontal="center" vertical="center" wrapText="1"/>
    </xf>
    <xf numFmtId="14" fontId="304" fillId="0" borderId="0" xfId="0" applyNumberFormat="1" applyFont="1" applyAlignment="1">
      <alignment horizontal="center" vertical="center" wrapText="1"/>
    </xf>
    <xf numFmtId="183" fontId="298" fillId="0" borderId="0" xfId="1" applyNumberFormat="1" applyFont="1" applyFill="1" applyBorder="1" applyAlignment="1">
      <alignment horizontal="center" vertical="center" wrapText="1"/>
    </xf>
    <xf numFmtId="184" fontId="304" fillId="0" borderId="34" xfId="0" applyNumberFormat="1" applyFont="1" applyBorder="1" applyAlignment="1">
      <alignment horizontal="center" vertical="center" wrapText="1"/>
    </xf>
    <xf numFmtId="182" fontId="304" fillId="0" borderId="34" xfId="2" applyNumberFormat="1" applyFont="1" applyFill="1" applyBorder="1" applyAlignment="1">
      <alignment horizontal="center" vertical="center" wrapText="1"/>
    </xf>
    <xf numFmtId="182" fontId="304" fillId="0" borderId="0" xfId="2" applyNumberFormat="1" applyFont="1" applyFill="1" applyBorder="1" applyAlignment="1">
      <alignment horizontal="center" vertical="center" wrapText="1"/>
    </xf>
    <xf numFmtId="168" fontId="298" fillId="0" borderId="0" xfId="0" applyNumberFormat="1" applyFont="1" applyAlignment="1">
      <alignment horizontal="center" vertical="center" wrapText="1"/>
    </xf>
    <xf numFmtId="185" fontId="298" fillId="0" borderId="0" xfId="2" applyNumberFormat="1" applyFont="1" applyFill="1" applyBorder="1" applyAlignment="1">
      <alignment horizontal="center" vertical="center" wrapText="1"/>
    </xf>
    <xf numFmtId="4" fontId="298" fillId="0" borderId="0" xfId="0" applyNumberFormat="1" applyFont="1" applyAlignment="1">
      <alignment horizontal="center" vertical="center" wrapText="1"/>
    </xf>
    <xf numFmtId="183" fontId="298" fillId="0" borderId="1" xfId="0" applyNumberFormat="1" applyFont="1" applyBorder="1" applyAlignment="1">
      <alignment horizontal="center" vertical="center" wrapText="1"/>
    </xf>
    <xf numFmtId="49" fontId="287" fillId="0" borderId="0" xfId="0" applyNumberFormat="1" applyFont="1" applyAlignment="1">
      <alignment horizontal="center" vertical="center"/>
    </xf>
    <xf numFmtId="167" fontId="287" fillId="0" borderId="0" xfId="0" applyNumberFormat="1" applyFont="1" applyAlignment="1">
      <alignment horizontal="center" vertical="center"/>
    </xf>
    <xf numFmtId="0" fontId="299" fillId="0" borderId="0" xfId="0" applyFont="1" applyAlignment="1">
      <alignment horizontal="center" vertical="center" wrapText="1"/>
    </xf>
    <xf numFmtId="0" fontId="326" fillId="0" borderId="0" xfId="4" applyFont="1" applyAlignment="1">
      <alignment vertical="center" wrapText="1"/>
    </xf>
    <xf numFmtId="4" fontId="287" fillId="0" borderId="0" xfId="0" applyNumberFormat="1" applyFont="1" applyAlignment="1">
      <alignment vertical="center" wrapText="1"/>
    </xf>
    <xf numFmtId="1" fontId="287" fillId="0" borderId="1" xfId="0" applyNumberFormat="1" applyFont="1" applyBorder="1" applyAlignment="1">
      <alignment horizontal="center" vertical="center" wrapText="1"/>
    </xf>
    <xf numFmtId="173" fontId="287" fillId="0" borderId="1" xfId="2" applyNumberFormat="1" applyFont="1" applyFill="1" applyBorder="1" applyAlignment="1">
      <alignment horizontal="center" vertical="center" wrapText="1"/>
    </xf>
    <xf numFmtId="1" fontId="299" fillId="0" borderId="1" xfId="0" applyNumberFormat="1" applyFont="1" applyBorder="1" applyAlignment="1">
      <alignment horizontal="center" vertical="center" wrapText="1"/>
    </xf>
    <xf numFmtId="173" fontId="299" fillId="0" borderId="1" xfId="2" applyNumberFormat="1" applyFont="1" applyFill="1" applyBorder="1" applyAlignment="1">
      <alignment horizontal="center" vertical="center" wrapText="1"/>
    </xf>
    <xf numFmtId="0" fontId="326" fillId="0" borderId="0" xfId="0" applyFont="1" applyAlignment="1">
      <alignment vertical="center"/>
    </xf>
    <xf numFmtId="0" fontId="326" fillId="0" borderId="0" xfId="0" applyFont="1" applyAlignment="1">
      <alignment horizontal="left" vertical="center"/>
    </xf>
    <xf numFmtId="4" fontId="326" fillId="0" borderId="0" xfId="0" applyNumberFormat="1" applyFont="1" applyAlignment="1">
      <alignment vertical="center"/>
    </xf>
    <xf numFmtId="0" fontId="326" fillId="0" borderId="0" xfId="0" applyFont="1" applyAlignment="1">
      <alignment horizontal="center" vertical="center"/>
    </xf>
    <xf numFmtId="0" fontId="326" fillId="0" borderId="0" xfId="13" applyFont="1" applyAlignment="1">
      <alignment horizontal="right" vertical="center" wrapText="1"/>
    </xf>
    <xf numFmtId="0" fontId="287" fillId="0" borderId="1" xfId="0" applyFont="1" applyBorder="1" applyAlignment="1">
      <alignment horizontal="left" vertical="center" wrapText="1"/>
    </xf>
    <xf numFmtId="0" fontId="287" fillId="0" borderId="0" xfId="0" applyFont="1" applyProtection="1">
      <protection hidden="1"/>
    </xf>
    <xf numFmtId="0" fontId="287" fillId="0" borderId="41" xfId="0" applyFont="1" applyBorder="1"/>
    <xf numFmtId="172" fontId="287" fillId="0" borderId="0" xfId="27" applyNumberFormat="1" applyFont="1" applyAlignment="1">
      <alignment horizontal="center" vertical="center" wrapText="1"/>
    </xf>
    <xf numFmtId="198" fontId="287" fillId="0" borderId="0" xfId="1" applyNumberFormat="1" applyFont="1" applyFill="1" applyAlignment="1">
      <alignment vertical="center"/>
    </xf>
    <xf numFmtId="10" fontId="290" fillId="2" borderId="1" xfId="2" applyNumberFormat="1" applyFont="1" applyFill="1" applyBorder="1" applyAlignment="1">
      <alignment horizontal="center" vertical="center" wrapText="1"/>
    </xf>
    <xf numFmtId="168" fontId="290" fillId="2" borderId="0" xfId="1" applyFont="1" applyFill="1" applyAlignment="1">
      <alignment vertical="center"/>
    </xf>
    <xf numFmtId="1" fontId="291" fillId="2" borderId="1" xfId="0" applyNumberFormat="1" applyFont="1" applyFill="1" applyBorder="1" applyAlignment="1">
      <alignment horizontal="center" vertical="center" wrapText="1"/>
    </xf>
    <xf numFmtId="168" fontId="288" fillId="2" borderId="5" xfId="1" applyFont="1" applyFill="1" applyBorder="1" applyAlignment="1">
      <alignment vertical="center" wrapText="1"/>
    </xf>
    <xf numFmtId="1" fontId="290" fillId="2" borderId="1" xfId="0" applyNumberFormat="1" applyFont="1" applyFill="1" applyBorder="1" applyAlignment="1">
      <alignment horizontal="center" vertical="center" wrapText="1"/>
    </xf>
    <xf numFmtId="0" fontId="290" fillId="2" borderId="0" xfId="0" applyFont="1" applyFill="1" applyAlignment="1">
      <alignment vertical="center"/>
    </xf>
    <xf numFmtId="168" fontId="291" fillId="2" borderId="5" xfId="1" applyFont="1" applyFill="1" applyBorder="1" applyAlignment="1">
      <alignment horizontal="right" vertical="center" wrapText="1"/>
    </xf>
    <xf numFmtId="0" fontId="288" fillId="2" borderId="1" xfId="13" applyFont="1" applyFill="1" applyBorder="1" applyAlignment="1">
      <alignment vertical="center" wrapText="1"/>
    </xf>
    <xf numFmtId="0" fontId="298" fillId="2" borderId="0" xfId="4" applyFont="1" applyFill="1" applyAlignment="1">
      <alignment vertical="center" wrapText="1"/>
    </xf>
    <xf numFmtId="194" fontId="287" fillId="0" borderId="0" xfId="0" applyNumberFormat="1" applyFont="1" applyAlignment="1">
      <alignment horizontal="center" vertical="center"/>
    </xf>
    <xf numFmtId="197" fontId="287" fillId="0" borderId="0" xfId="0" applyNumberFormat="1" applyFont="1" applyAlignment="1">
      <alignment vertical="center"/>
    </xf>
    <xf numFmtId="168" fontId="287" fillId="0" borderId="0" xfId="1" applyFont="1" applyFill="1" applyAlignment="1">
      <alignment horizontal="centerContinuous" vertical="center"/>
    </xf>
    <xf numFmtId="191" fontId="287" fillId="0" borderId="0" xfId="1" applyNumberFormat="1" applyFont="1" applyFill="1" applyAlignment="1">
      <alignment vertical="center"/>
    </xf>
    <xf numFmtId="173" fontId="287" fillId="0" borderId="0" xfId="2" applyNumberFormat="1" applyFont="1" applyFill="1" applyAlignment="1">
      <alignment horizontal="left" vertical="center"/>
    </xf>
    <xf numFmtId="194" fontId="287" fillId="0" borderId="0" xfId="0" applyNumberFormat="1" applyFont="1" applyAlignment="1">
      <alignment horizontal="left" vertical="center"/>
    </xf>
    <xf numFmtId="9" fontId="287" fillId="0" borderId="0" xfId="2" applyFont="1" applyFill="1" applyAlignment="1">
      <alignment vertical="center"/>
    </xf>
    <xf numFmtId="3" fontId="287" fillId="0" borderId="0" xfId="4" applyNumberFormat="1" applyFont="1" applyAlignment="1">
      <alignment horizontal="left" vertical="center"/>
    </xf>
    <xf numFmtId="176" fontId="287" fillId="0" borderId="0" xfId="0" applyNumberFormat="1" applyFont="1" applyAlignment="1">
      <alignment vertical="center"/>
    </xf>
    <xf numFmtId="3" fontId="287" fillId="0" borderId="0" xfId="0" applyNumberFormat="1" applyFont="1" applyAlignment="1">
      <alignment horizontal="left" vertical="center"/>
    </xf>
    <xf numFmtId="2" fontId="287" fillId="0" borderId="0" xfId="0" applyNumberFormat="1" applyFont="1" applyAlignment="1">
      <alignment vertical="center"/>
    </xf>
    <xf numFmtId="179" fontId="287" fillId="0" borderId="1" xfId="0" applyNumberFormat="1" applyFont="1" applyBorder="1" applyAlignment="1">
      <alignment horizontal="center" vertical="center" wrapText="1"/>
    </xf>
    <xf numFmtId="168" fontId="287" fillId="0" borderId="0" xfId="1" applyFont="1" applyFill="1" applyAlignment="1">
      <alignment vertical="center" wrapText="1"/>
    </xf>
    <xf numFmtId="1" fontId="287" fillId="0" borderId="0" xfId="0" applyNumberFormat="1" applyFont="1" applyAlignment="1">
      <alignment vertical="center"/>
    </xf>
    <xf numFmtId="0" fontId="299" fillId="0" borderId="0" xfId="0" applyFont="1" applyAlignment="1">
      <alignment horizontal="right" vertical="center"/>
    </xf>
    <xf numFmtId="168" fontId="299" fillId="0" borderId="0" xfId="1" applyFont="1" applyFill="1" applyBorder="1" applyAlignment="1">
      <alignment vertical="center"/>
    </xf>
    <xf numFmtId="168" fontId="287" fillId="0" borderId="0" xfId="0" applyNumberFormat="1" applyFont="1" applyAlignment="1">
      <alignment horizontal="center" vertical="center"/>
    </xf>
    <xf numFmtId="168" fontId="287" fillId="0" borderId="0" xfId="0" applyNumberFormat="1" applyFont="1" applyAlignment="1">
      <alignment horizontal="left" vertical="center"/>
    </xf>
    <xf numFmtId="2" fontId="287" fillId="0" borderId="0" xfId="0" applyNumberFormat="1" applyFont="1" applyAlignment="1">
      <alignment horizontal="left" vertical="center" indent="3"/>
    </xf>
    <xf numFmtId="180" fontId="287" fillId="0" borderId="0" xfId="0" applyNumberFormat="1" applyFont="1" applyAlignment="1">
      <alignment vertical="center"/>
    </xf>
    <xf numFmtId="167" fontId="287" fillId="0" borderId="0" xfId="0" applyNumberFormat="1" applyFont="1" applyAlignment="1">
      <alignment horizontal="center" vertical="center" wrapText="1"/>
    </xf>
    <xf numFmtId="175" fontId="299" fillId="0" borderId="0" xfId="0" applyNumberFormat="1" applyFont="1" applyAlignment="1">
      <alignment horizontal="center" vertical="center" wrapText="1"/>
    </xf>
    <xf numFmtId="175" fontId="299" fillId="0" borderId="0" xfId="0" applyNumberFormat="1" applyFont="1" applyAlignment="1">
      <alignment horizontal="left" vertical="center"/>
    </xf>
    <xf numFmtId="178" fontId="299" fillId="0" borderId="0" xfId="0" applyNumberFormat="1" applyFont="1" applyAlignment="1">
      <alignment horizontal="left" vertical="center"/>
    </xf>
    <xf numFmtId="178" fontId="299" fillId="0" borderId="0" xfId="0" applyNumberFormat="1" applyFont="1" applyAlignment="1">
      <alignment vertical="center"/>
    </xf>
    <xf numFmtId="166" fontId="299" fillId="0" borderId="0" xfId="0" applyNumberFormat="1" applyFont="1" applyAlignment="1">
      <alignment vertical="center"/>
    </xf>
    <xf numFmtId="166" fontId="299" fillId="0" borderId="0" xfId="0" applyNumberFormat="1" applyFont="1" applyAlignment="1">
      <alignment horizontal="left" vertical="center"/>
    </xf>
    <xf numFmtId="173" fontId="287" fillId="0" borderId="0" xfId="0" applyNumberFormat="1" applyFont="1" applyAlignment="1">
      <alignment vertical="center" wrapText="1"/>
    </xf>
    <xf numFmtId="0" fontId="299" fillId="0" borderId="0" xfId="0" applyFont="1" applyAlignment="1">
      <alignment horizontal="left" vertical="center"/>
    </xf>
    <xf numFmtId="0" fontId="299" fillId="0" borderId="1" xfId="35072" applyFont="1" applyBorder="1" applyAlignment="1">
      <alignment vertical="center"/>
    </xf>
    <xf numFmtId="0" fontId="287" fillId="0" borderId="1" xfId="35072" applyFont="1" applyBorder="1" applyAlignment="1">
      <alignment vertical="center"/>
    </xf>
    <xf numFmtId="0" fontId="287" fillId="0" borderId="0" xfId="35067" applyFont="1" applyAlignment="1">
      <alignment horizontal="center"/>
    </xf>
    <xf numFmtId="0" fontId="287" fillId="0" borderId="0" xfId="35067" applyFont="1" applyAlignment="1">
      <alignment horizontal="right" wrapText="1"/>
    </xf>
    <xf numFmtId="0" fontId="287" fillId="0" borderId="0" xfId="35073" applyFont="1"/>
    <xf numFmtId="168" fontId="287" fillId="0" borderId="0" xfId="35074" applyFont="1" applyFill="1"/>
    <xf numFmtId="0" fontId="287" fillId="0" borderId="0" xfId="35073" applyFont="1" applyAlignment="1">
      <alignment horizontal="center"/>
    </xf>
    <xf numFmtId="0" fontId="287" fillId="0" borderId="0" xfId="35076" applyFont="1" applyFill="1" applyBorder="1" applyAlignment="1">
      <alignment horizontal="center" vertical="center" wrapText="1"/>
    </xf>
    <xf numFmtId="167" fontId="287" fillId="0" borderId="0" xfId="35076" applyNumberFormat="1" applyFont="1" applyFill="1" applyAlignment="1">
      <alignment vertical="center"/>
    </xf>
    <xf numFmtId="167" fontId="287" fillId="0" borderId="0" xfId="35076" applyNumberFormat="1" applyFont="1" applyFill="1" applyAlignment="1">
      <alignment horizontal="center" vertical="center" wrapText="1"/>
    </xf>
    <xf numFmtId="179" fontId="287" fillId="0" borderId="0" xfId="35076" applyNumberFormat="1" applyFont="1" applyFill="1" applyBorder="1" applyAlignment="1">
      <alignment horizontal="center" vertical="center" wrapText="1"/>
    </xf>
    <xf numFmtId="167" fontId="287" fillId="0" borderId="0" xfId="35076" applyNumberFormat="1" applyFont="1" applyFill="1" applyBorder="1" applyAlignment="1">
      <alignment horizontal="center" vertical="center" wrapText="1"/>
    </xf>
    <xf numFmtId="175" fontId="299" fillId="0" borderId="39" xfId="0" applyNumberFormat="1" applyFont="1" applyBorder="1" applyAlignment="1">
      <alignment horizontal="center" vertical="center" wrapText="1"/>
    </xf>
    <xf numFmtId="0" fontId="287" fillId="0" borderId="1" xfId="0" applyFont="1" applyBorder="1" applyAlignment="1">
      <alignment horizontal="justify" vertical="center"/>
    </xf>
    <xf numFmtId="0" fontId="299" fillId="0" borderId="1" xfId="0" applyFont="1" applyBorder="1" applyAlignment="1">
      <alignment horizontal="justify" vertical="center"/>
    </xf>
    <xf numFmtId="198" fontId="287" fillId="0" borderId="0" xfId="1" applyNumberFormat="1" applyFont="1" applyFill="1" applyAlignment="1">
      <alignment horizontal="center" vertical="center" wrapText="1"/>
    </xf>
    <xf numFmtId="0" fontId="298" fillId="0" borderId="0" xfId="0" applyFont="1" applyAlignment="1">
      <alignment horizontal="center" vertical="center" wrapText="1"/>
    </xf>
    <xf numFmtId="0" fontId="0" fillId="0" borderId="35" xfId="0" applyBorder="1" applyAlignment="1">
      <alignment horizontal="left"/>
    </xf>
    <xf numFmtId="168" fontId="304" fillId="0" borderId="0" xfId="0" applyNumberFormat="1" applyFont="1" applyAlignment="1">
      <alignment horizontal="center" vertical="center" wrapText="1"/>
    </xf>
    <xf numFmtId="0" fontId="177" fillId="0" borderId="0" xfId="35088" applyFill="1" applyAlignment="1">
      <alignment vertical="center"/>
    </xf>
    <xf numFmtId="167" fontId="290" fillId="0" borderId="0" xfId="35088" applyNumberFormat="1" applyFont="1" applyFill="1" applyAlignment="1">
      <alignment vertical="center"/>
    </xf>
    <xf numFmtId="0" fontId="290" fillId="0" borderId="0" xfId="35088" applyFont="1" applyFill="1" applyAlignment="1">
      <alignment vertical="center"/>
    </xf>
    <xf numFmtId="179" fontId="290" fillId="0" borderId="0" xfId="35088" applyNumberFormat="1" applyFont="1" applyFill="1" applyBorder="1" applyAlignment="1">
      <alignment vertical="center"/>
    </xf>
    <xf numFmtId="195" fontId="290" fillId="0" borderId="0" xfId="35088" applyNumberFormat="1" applyFont="1" applyFill="1" applyAlignment="1">
      <alignment vertical="center"/>
    </xf>
    <xf numFmtId="172" fontId="177" fillId="0" borderId="0" xfId="35088" applyNumberFormat="1" applyFill="1" applyAlignment="1">
      <alignment vertical="center"/>
    </xf>
    <xf numFmtId="0" fontId="177" fillId="0" borderId="0" xfId="35089"/>
    <xf numFmtId="175" fontId="177" fillId="0" borderId="0" xfId="35089" applyNumberFormat="1" applyAlignment="1">
      <alignment vertical="center"/>
    </xf>
    <xf numFmtId="0" fontId="334" fillId="0" borderId="0" xfId="35089" applyFont="1" applyAlignment="1">
      <alignment vertical="center"/>
    </xf>
    <xf numFmtId="0" fontId="291" fillId="0" borderId="0" xfId="35088" applyFont="1" applyFill="1" applyAlignment="1">
      <alignment vertical="center"/>
    </xf>
    <xf numFmtId="0" fontId="283" fillId="29" borderId="21" xfId="35095" applyFont="1" applyFill="1" applyBorder="1" applyAlignment="1">
      <alignment horizontal="center"/>
    </xf>
    <xf numFmtId="0" fontId="283" fillId="0" borderId="40" xfId="35095" applyFont="1" applyBorder="1" applyAlignment="1">
      <alignment wrapText="1"/>
    </xf>
    <xf numFmtId="0" fontId="283" fillId="0" borderId="40" xfId="35095" applyFont="1" applyBorder="1" applyAlignment="1">
      <alignment horizontal="right" wrapText="1"/>
    </xf>
    <xf numFmtId="1" fontId="287" fillId="0" borderId="0" xfId="0" applyNumberFormat="1" applyFont="1" applyAlignment="1">
      <alignment horizontal="center" vertical="center"/>
    </xf>
    <xf numFmtId="200" fontId="299"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89" fillId="2" borderId="18" xfId="13" applyFont="1" applyFill="1" applyBorder="1" applyAlignment="1">
      <alignment horizontal="center" vertical="center" wrapText="1"/>
    </xf>
    <xf numFmtId="1" fontId="291" fillId="2" borderId="18" xfId="0" applyNumberFormat="1" applyFont="1" applyFill="1" applyBorder="1" applyAlignment="1">
      <alignment horizontal="center" vertical="center" wrapText="1"/>
    </xf>
    <xf numFmtId="199" fontId="287" fillId="0" borderId="0" xfId="0" applyNumberFormat="1" applyFont="1" applyAlignment="1">
      <alignment vertical="center"/>
    </xf>
    <xf numFmtId="179" fontId="299" fillId="0" borderId="0" xfId="0" applyNumberFormat="1" applyFont="1" applyAlignment="1">
      <alignment vertical="center"/>
    </xf>
    <xf numFmtId="1" fontId="300" fillId="0" borderId="1" xfId="0" applyNumberFormat="1" applyFont="1" applyBorder="1" applyAlignment="1">
      <alignment horizontal="center" vertical="center" wrapText="1"/>
    </xf>
    <xf numFmtId="173" fontId="300" fillId="0" borderId="1" xfId="2" applyNumberFormat="1" applyFont="1" applyFill="1" applyBorder="1" applyAlignment="1">
      <alignment horizontal="center" vertical="center" wrapText="1"/>
    </xf>
    <xf numFmtId="194" fontId="287" fillId="0" borderId="0" xfId="0" applyNumberFormat="1" applyFont="1" applyAlignment="1">
      <alignment vertical="center"/>
    </xf>
    <xf numFmtId="183" fontId="298" fillId="0" borderId="1" xfId="0" applyNumberFormat="1" applyFont="1" applyBorder="1" applyAlignment="1">
      <alignment horizontal="left" vertical="center" wrapText="1"/>
    </xf>
    <xf numFmtId="183" fontId="304" fillId="0" borderId="1" xfId="0" applyNumberFormat="1" applyFont="1" applyBorder="1" applyAlignment="1">
      <alignment vertical="center" wrapText="1"/>
    </xf>
    <xf numFmtId="0" fontId="300" fillId="0" borderId="1" xfId="0" applyFont="1" applyBorder="1" applyAlignment="1">
      <alignment horizontal="center" vertical="center" wrapText="1"/>
    </xf>
    <xf numFmtId="1" fontId="287" fillId="0" borderId="0" xfId="0" applyNumberFormat="1" applyFont="1" applyAlignment="1">
      <alignment vertical="center" wrapText="1"/>
    </xf>
    <xf numFmtId="9" fontId="287" fillId="0" borderId="0" xfId="2" applyFont="1" applyFill="1" applyAlignment="1">
      <alignment horizontal="center" vertical="center" wrapText="1"/>
    </xf>
    <xf numFmtId="0" fontId="299" fillId="0" borderId="18" xfId="0" applyFont="1" applyBorder="1" applyAlignment="1">
      <alignment horizontal="justify" vertical="center"/>
    </xf>
    <xf numFmtId="0" fontId="288" fillId="0" borderId="1" xfId="13" applyFont="1" applyBorder="1" applyAlignment="1">
      <alignment horizontal="center" vertical="center" wrapText="1"/>
    </xf>
    <xf numFmtId="168" fontId="288" fillId="0" borderId="1" xfId="1" applyFont="1" applyFill="1" applyBorder="1" applyAlignment="1">
      <alignment vertical="center" wrapText="1"/>
    </xf>
    <xf numFmtId="168" fontId="290" fillId="0" borderId="5" xfId="1" applyFont="1" applyFill="1" applyBorder="1" applyAlignment="1">
      <alignment horizontal="right" vertical="center" wrapText="1"/>
    </xf>
    <xf numFmtId="168" fontId="288" fillId="0" borderId="5" xfId="1" applyFont="1" applyFill="1" applyBorder="1" applyAlignment="1">
      <alignment vertical="center" wrapText="1"/>
    </xf>
    <xf numFmtId="168" fontId="291" fillId="0" borderId="5" xfId="1" applyFont="1" applyFill="1" applyBorder="1" applyAlignment="1">
      <alignment horizontal="right" vertical="center" wrapText="1"/>
    </xf>
    <xf numFmtId="168" fontId="290" fillId="0" borderId="1" xfId="1" applyFont="1" applyFill="1" applyBorder="1" applyAlignment="1">
      <alignment horizontal="right" vertical="center" wrapText="1"/>
    </xf>
    <xf numFmtId="168" fontId="291" fillId="0" borderId="36" xfId="1" applyFont="1" applyFill="1" applyBorder="1" applyAlignment="1">
      <alignment horizontal="right" vertical="center" wrapText="1"/>
    </xf>
    <xf numFmtId="9" fontId="287" fillId="0" borderId="0" xfId="2" applyFont="1" applyFill="1" applyAlignment="1">
      <alignment horizontal="center" vertical="center"/>
    </xf>
    <xf numFmtId="181" fontId="304" fillId="0" borderId="0" xfId="0" applyNumberFormat="1" applyFont="1" applyAlignment="1">
      <alignment horizontal="center" vertical="center" wrapText="1"/>
    </xf>
    <xf numFmtId="49" fontId="304" fillId="0" borderId="0" xfId="0" applyNumberFormat="1" applyFont="1" applyAlignment="1">
      <alignment horizontal="center" vertical="center" wrapText="1"/>
    </xf>
    <xf numFmtId="183" fontId="304" fillId="0" borderId="0" xfId="0" applyNumberFormat="1" applyFont="1" applyAlignment="1">
      <alignment horizontal="center" vertical="center" wrapText="1"/>
    </xf>
    <xf numFmtId="181" fontId="304" fillId="0" borderId="1" xfId="0" applyNumberFormat="1" applyFont="1" applyBorder="1" applyAlignment="1">
      <alignment horizontal="center" vertical="center" wrapText="1"/>
    </xf>
    <xf numFmtId="0" fontId="292" fillId="2" borderId="0" xfId="0" applyFont="1" applyFill="1" applyAlignment="1">
      <alignment vertical="center"/>
    </xf>
    <xf numFmtId="168" fontId="299" fillId="2" borderId="0" xfId="1" applyFont="1" applyFill="1" applyAlignment="1">
      <alignment vertical="center"/>
    </xf>
    <xf numFmtId="0" fontId="299" fillId="2" borderId="0" xfId="0" applyFont="1" applyFill="1" applyAlignment="1">
      <alignment vertical="center"/>
    </xf>
    <xf numFmtId="168" fontId="292" fillId="2" borderId="0" xfId="1" applyFont="1" applyFill="1" applyBorder="1" applyAlignment="1">
      <alignment vertical="center"/>
    </xf>
    <xf numFmtId="0" fontId="336" fillId="30" borderId="16" xfId="0" applyFont="1" applyFill="1" applyBorder="1"/>
    <xf numFmtId="0" fontId="287" fillId="0" borderId="18" xfId="0" applyFont="1" applyBorder="1" applyAlignment="1">
      <alignment wrapText="1"/>
    </xf>
    <xf numFmtId="179" fontId="299" fillId="0" borderId="18" xfId="0" applyNumberFormat="1" applyFont="1" applyBorder="1" applyAlignment="1">
      <alignment horizontal="center" vertical="center" wrapText="1"/>
    </xf>
    <xf numFmtId="0" fontId="292" fillId="2" borderId="0" xfId="27" applyFont="1" applyFill="1" applyAlignment="1">
      <alignment horizontal="center" vertical="center"/>
    </xf>
    <xf numFmtId="168" fontId="292" fillId="2" borderId="0" xfId="17579" applyFont="1" applyFill="1" applyBorder="1" applyAlignment="1">
      <alignment horizontal="center" vertical="center"/>
    </xf>
    <xf numFmtId="0" fontId="299" fillId="0" borderId="0" xfId="27" applyFont="1" applyAlignment="1">
      <alignment horizontal="center" vertical="center" wrapText="1"/>
    </xf>
    <xf numFmtId="168" fontId="299" fillId="0" borderId="0" xfId="17579" applyFont="1" applyFill="1" applyBorder="1" applyAlignment="1">
      <alignment horizontal="center" vertical="center" wrapText="1"/>
    </xf>
    <xf numFmtId="1" fontId="286" fillId="0" borderId="0" xfId="27" applyNumberFormat="1" applyFont="1" applyAlignment="1">
      <alignment horizontal="center" vertical="center" wrapText="1"/>
    </xf>
    <xf numFmtId="164" fontId="286" fillId="0" borderId="0" xfId="27" applyNumberFormat="1" applyFont="1" applyAlignment="1">
      <alignment horizontal="center" vertical="center" wrapText="1"/>
    </xf>
    <xf numFmtId="172" fontId="286" fillId="0" borderId="0" xfId="27" applyNumberFormat="1" applyFont="1" applyAlignment="1">
      <alignment horizontal="center" vertical="center" wrapText="1"/>
    </xf>
    <xf numFmtId="183" fontId="341" fillId="0" borderId="0" xfId="0" applyNumberFormat="1" applyFont="1" applyAlignment="1">
      <alignment horizontal="center" vertical="center" wrapText="1"/>
    </xf>
    <xf numFmtId="183" fontId="304" fillId="0" borderId="1" xfId="0" applyNumberFormat="1" applyFont="1" applyBorder="1" applyAlignment="1">
      <alignment horizontal="center" vertical="center" wrapText="1"/>
    </xf>
    <xf numFmtId="181" fontId="328" fillId="0" borderId="0" xfId="0" applyNumberFormat="1" applyFont="1" applyAlignment="1">
      <alignment horizontal="left" vertical="center"/>
    </xf>
    <xf numFmtId="0" fontId="325" fillId="0" borderId="0" xfId="0" applyFont="1" applyAlignment="1">
      <alignment horizontal="center" vertical="center" wrapText="1"/>
    </xf>
    <xf numFmtId="0" fontId="304" fillId="0" borderId="1" xfId="0" applyFont="1" applyBorder="1" applyAlignment="1">
      <alignment horizontal="left" vertical="center" wrapText="1"/>
    </xf>
    <xf numFmtId="0" fontId="162" fillId="2" borderId="0" xfId="0" applyFont="1" applyFill="1" applyAlignment="1">
      <alignment vertical="center"/>
    </xf>
    <xf numFmtId="0" fontId="162" fillId="0" borderId="0" xfId="0" applyFont="1" applyAlignment="1">
      <alignment vertical="center"/>
    </xf>
    <xf numFmtId="168" fontId="162" fillId="2" borderId="0" xfId="1" applyFont="1" applyFill="1" applyBorder="1" applyAlignment="1">
      <alignment horizontal="center" vertical="center"/>
    </xf>
    <xf numFmtId="0" fontId="162" fillId="2" borderId="0" xfId="0" applyFont="1" applyFill="1" applyAlignment="1">
      <alignment horizontal="center" vertical="center"/>
    </xf>
    <xf numFmtId="168" fontId="162" fillId="2" borderId="0" xfId="1" applyFont="1" applyFill="1" applyBorder="1" applyAlignment="1">
      <alignment vertical="center"/>
    </xf>
    <xf numFmtId="10" fontId="162" fillId="4" borderId="1" xfId="2" applyNumberFormat="1" applyFont="1" applyFill="1" applyBorder="1" applyAlignment="1">
      <alignment horizontal="center" vertical="center"/>
    </xf>
    <xf numFmtId="0" fontId="288" fillId="0" borderId="1" xfId="13" applyFont="1" applyBorder="1" applyAlignment="1">
      <alignment vertical="center" wrapText="1"/>
    </xf>
    <xf numFmtId="1" fontId="290" fillId="0" borderId="1" xfId="0" applyNumberFormat="1" applyFont="1" applyBorder="1" applyAlignment="1">
      <alignment horizontal="center" vertical="center" wrapText="1"/>
    </xf>
    <xf numFmtId="10" fontId="290" fillId="0" borderId="1" xfId="2" applyNumberFormat="1" applyFont="1" applyFill="1" applyBorder="1" applyAlignment="1">
      <alignment horizontal="center" vertical="center" wrapText="1"/>
    </xf>
    <xf numFmtId="0" fontId="162" fillId="0" borderId="1" xfId="0" applyFont="1" applyBorder="1" applyAlignment="1">
      <alignment vertical="center"/>
    </xf>
    <xf numFmtId="0" fontId="162" fillId="2" borderId="18" xfId="0" applyFont="1" applyFill="1" applyBorder="1" applyAlignment="1">
      <alignment vertical="center"/>
    </xf>
    <xf numFmtId="10" fontId="162" fillId="2" borderId="18" xfId="2" applyNumberFormat="1" applyFont="1" applyFill="1" applyBorder="1" applyAlignment="1">
      <alignment horizontal="center" vertical="center"/>
    </xf>
    <xf numFmtId="10" fontId="162" fillId="2" borderId="1" xfId="2" applyNumberFormat="1" applyFont="1" applyFill="1" applyBorder="1" applyAlignment="1">
      <alignment horizontal="center" vertical="center"/>
    </xf>
    <xf numFmtId="49" fontId="290" fillId="0" borderId="1" xfId="0" applyNumberFormat="1" applyFont="1" applyBorder="1" applyAlignment="1">
      <alignment vertical="center" wrapText="1"/>
    </xf>
    <xf numFmtId="168" fontId="162" fillId="0" borderId="0" xfId="1" applyFont="1" applyFill="1" applyAlignment="1">
      <alignment vertical="center"/>
    </xf>
    <xf numFmtId="0" fontId="162" fillId="2" borderId="1" xfId="0" applyFont="1" applyFill="1" applyBorder="1" applyAlignment="1">
      <alignment vertical="center"/>
    </xf>
    <xf numFmtId="10" fontId="162" fillId="0" borderId="1" xfId="2" applyNumberFormat="1" applyFont="1" applyFill="1" applyBorder="1" applyAlignment="1">
      <alignment horizontal="center" vertical="center"/>
    </xf>
    <xf numFmtId="0" fontId="289" fillId="0" borderId="1" xfId="13" applyFont="1" applyBorder="1" applyAlignment="1">
      <alignment horizontal="center" vertical="center" wrapText="1"/>
    </xf>
    <xf numFmtId="1" fontId="291" fillId="0" borderId="1" xfId="0" applyNumberFormat="1" applyFont="1" applyBorder="1" applyAlignment="1">
      <alignment horizontal="center" vertical="center" wrapText="1"/>
    </xf>
    <xf numFmtId="0" fontId="162" fillId="0" borderId="0" xfId="0" applyFont="1" applyAlignment="1">
      <alignment horizontal="center" vertical="center" wrapText="1"/>
    </xf>
    <xf numFmtId="168" fontId="162" fillId="0" borderId="0" xfId="1" applyFont="1" applyFill="1" applyAlignment="1">
      <alignment horizontal="center" vertical="center"/>
    </xf>
    <xf numFmtId="0" fontId="162" fillId="0" borderId="0" xfId="0" applyFont="1" applyAlignment="1">
      <alignment horizontal="center" vertical="center"/>
    </xf>
    <xf numFmtId="0" fontId="162" fillId="0" borderId="0" xfId="0" applyFont="1" applyAlignment="1">
      <alignment vertical="center" wrapText="1"/>
    </xf>
    <xf numFmtId="168" fontId="162" fillId="0" borderId="0" xfId="1" applyFont="1" applyAlignment="1">
      <alignment vertical="center"/>
    </xf>
    <xf numFmtId="168" fontId="162" fillId="0" borderId="0" xfId="1" applyFont="1" applyAlignment="1">
      <alignment horizontal="center" vertical="center"/>
    </xf>
    <xf numFmtId="0" fontId="336" fillId="30" borderId="17" xfId="0" applyFont="1" applyFill="1" applyBorder="1"/>
    <xf numFmtId="181" fontId="304" fillId="33" borderId="1" xfId="0" applyNumberFormat="1" applyFont="1" applyFill="1" applyBorder="1" applyAlignment="1">
      <alignment vertical="center" wrapText="1"/>
    </xf>
    <xf numFmtId="3" fontId="304" fillId="33" borderId="1" xfId="1" applyNumberFormat="1" applyFont="1" applyFill="1" applyBorder="1" applyAlignment="1">
      <alignment horizontal="center" vertical="center" wrapText="1"/>
    </xf>
    <xf numFmtId="168" fontId="342" fillId="0" borderId="1" xfId="1" applyFont="1" applyFill="1" applyBorder="1" applyAlignment="1">
      <alignment vertical="center"/>
    </xf>
    <xf numFmtId="0" fontId="288" fillId="4" borderId="5" xfId="13" applyFont="1" applyFill="1" applyBorder="1" applyAlignment="1">
      <alignment vertical="center" wrapText="1"/>
    </xf>
    <xf numFmtId="0" fontId="288" fillId="0" borderId="0" xfId="13" applyFont="1" applyAlignment="1">
      <alignment horizontal="center" vertical="center" wrapText="1"/>
    </xf>
    <xf numFmtId="0" fontId="162" fillId="2" borderId="37" xfId="0" applyFont="1" applyFill="1" applyBorder="1" applyAlignment="1">
      <alignment vertical="center"/>
    </xf>
    <xf numFmtId="168" fontId="291" fillId="4" borderId="5" xfId="1" applyFont="1" applyFill="1" applyBorder="1" applyAlignment="1">
      <alignment horizontal="right" vertical="center" wrapText="1"/>
    </xf>
    <xf numFmtId="0" fontId="288" fillId="0" borderId="36" xfId="13" applyFont="1" applyBorder="1" applyAlignment="1">
      <alignment horizontal="center" vertical="center" wrapText="1"/>
    </xf>
    <xf numFmtId="168" fontId="291" fillId="0" borderId="1" xfId="1" applyFont="1" applyFill="1" applyBorder="1" applyAlignment="1">
      <alignment horizontal="right" vertical="center" wrapText="1"/>
    </xf>
    <xf numFmtId="2" fontId="338" fillId="0" borderId="31" xfId="35059" applyNumberFormat="1" applyFont="1" applyBorder="1" applyAlignment="1">
      <alignment vertical="center" wrapText="1"/>
    </xf>
    <xf numFmtId="0" fontId="328" fillId="30" borderId="16" xfId="0" applyFont="1" applyFill="1" applyBorder="1"/>
    <xf numFmtId="1" fontId="287" fillId="0" borderId="0" xfId="0" applyNumberFormat="1" applyFont="1" applyAlignment="1">
      <alignment horizontal="center" vertical="center" wrapText="1"/>
    </xf>
    <xf numFmtId="164" fontId="286" fillId="0" borderId="1" xfId="27" applyNumberFormat="1" applyFont="1" applyBorder="1" applyAlignment="1">
      <alignment horizontal="center" vertical="center" wrapText="1"/>
    </xf>
    <xf numFmtId="181" fontId="304" fillId="0" borderId="0" xfId="0" applyNumberFormat="1" applyFont="1" applyAlignment="1">
      <alignment horizontal="left" vertical="center" wrapText="1"/>
    </xf>
    <xf numFmtId="181" fontId="298" fillId="0" borderId="0" xfId="0" applyNumberFormat="1" applyFont="1" applyAlignment="1">
      <alignment horizontal="left" vertical="center" wrapText="1"/>
    </xf>
    <xf numFmtId="181" fontId="304" fillId="0" borderId="0" xfId="0" applyNumberFormat="1" applyFont="1" applyAlignment="1">
      <alignment vertical="center" wrapText="1"/>
    </xf>
    <xf numFmtId="0" fontId="304" fillId="0" borderId="0" xfId="0" applyFont="1" applyAlignment="1">
      <alignment vertical="center"/>
    </xf>
    <xf numFmtId="0" fontId="298" fillId="0" borderId="1" xfId="0" applyFont="1" applyBorder="1" applyAlignment="1">
      <alignment horizontal="center" vertical="center" wrapText="1"/>
    </xf>
    <xf numFmtId="181" fontId="304" fillId="0" borderId="1" xfId="0" applyNumberFormat="1" applyFont="1" applyBorder="1" applyAlignment="1">
      <alignment horizontal="left" vertical="center" wrapText="1"/>
    </xf>
    <xf numFmtId="168" fontId="304" fillId="0" borderId="1" xfId="0" applyNumberFormat="1" applyFont="1" applyBorder="1" applyAlignment="1">
      <alignment horizontal="center" vertical="center" wrapText="1"/>
    </xf>
    <xf numFmtId="0" fontId="304" fillId="0" borderId="0" xfId="0" applyFont="1" applyAlignment="1">
      <alignment horizontal="left" vertical="center" wrapText="1"/>
    </xf>
    <xf numFmtId="0" fontId="304" fillId="34" borderId="1" xfId="0" applyFont="1" applyFill="1" applyBorder="1" applyAlignment="1">
      <alignment horizontal="left" vertical="center" wrapText="1"/>
    </xf>
    <xf numFmtId="201" fontId="304" fillId="34" borderId="1" xfId="0" applyNumberFormat="1" applyFont="1" applyFill="1" applyBorder="1" applyAlignment="1">
      <alignment horizontal="center" vertical="center" wrapText="1"/>
    </xf>
    <xf numFmtId="0" fontId="288" fillId="31" borderId="1" xfId="13" applyFont="1" applyFill="1" applyBorder="1" applyAlignment="1">
      <alignment horizontal="center" vertical="center" wrapText="1"/>
    </xf>
    <xf numFmtId="1" fontId="285" fillId="31" borderId="1" xfId="0" applyNumberFormat="1" applyFont="1" applyFill="1" applyBorder="1" applyAlignment="1">
      <alignment horizontal="center" vertical="center"/>
    </xf>
    <xf numFmtId="168" fontId="285" fillId="31" borderId="1" xfId="1" applyFont="1" applyFill="1" applyBorder="1" applyAlignment="1">
      <alignment horizontal="center" vertical="center"/>
    </xf>
    <xf numFmtId="40" fontId="287" fillId="0" borderId="0" xfId="4448" applyNumberFormat="1" applyFont="1" applyAlignment="1">
      <alignment horizontal="center"/>
    </xf>
    <xf numFmtId="179" fontId="299" fillId="0" borderId="0" xfId="0" applyNumberFormat="1" applyFont="1" applyAlignment="1">
      <alignment horizontal="center" vertical="center" wrapText="1"/>
    </xf>
    <xf numFmtId="0" fontId="336" fillId="30" borderId="49" xfId="0" applyFont="1" applyFill="1" applyBorder="1"/>
    <xf numFmtId="181" fontId="304" fillId="0" borderId="18" xfId="0" applyNumberFormat="1" applyFont="1" applyBorder="1" applyAlignment="1">
      <alignment horizontal="center" vertical="center" wrapText="1"/>
    </xf>
    <xf numFmtId="3" fontId="304" fillId="0" borderId="18" xfId="1" applyNumberFormat="1" applyFont="1" applyFill="1" applyBorder="1" applyAlignment="1">
      <alignment horizontal="center" vertical="center" wrapText="1"/>
    </xf>
    <xf numFmtId="9" fontId="298" fillId="0" borderId="1" xfId="0" applyNumberFormat="1" applyFont="1" applyBorder="1" applyAlignment="1">
      <alignment horizontal="center" vertical="center" wrapText="1"/>
    </xf>
    <xf numFmtId="202" fontId="287" fillId="0" borderId="0" xfId="0" applyNumberFormat="1" applyFont="1" applyAlignment="1">
      <alignment vertical="center"/>
    </xf>
    <xf numFmtId="0" fontId="299" fillId="0" borderId="0" xfId="78" applyFont="1" applyAlignment="1">
      <alignment horizontal="center" vertical="center" wrapText="1"/>
    </xf>
    <xf numFmtId="168" fontId="299" fillId="0" borderId="0" xfId="0" applyNumberFormat="1" applyFont="1" applyAlignment="1">
      <alignment horizontal="center" vertical="center"/>
    </xf>
    <xf numFmtId="2" fontId="299" fillId="0" borderId="0" xfId="0" applyNumberFormat="1" applyFont="1" applyAlignment="1">
      <alignment horizontal="center" vertical="center"/>
    </xf>
    <xf numFmtId="183" fontId="304" fillId="0" borderId="18" xfId="1" applyNumberFormat="1" applyFont="1" applyFill="1" applyBorder="1" applyAlignment="1">
      <alignment horizontal="center" vertical="center" wrapText="1"/>
    </xf>
    <xf numFmtId="10" fontId="290" fillId="2" borderId="18" xfId="2" applyNumberFormat="1" applyFont="1" applyFill="1" applyBorder="1" applyAlignment="1">
      <alignment horizontal="center" vertical="center" wrapText="1"/>
    </xf>
    <xf numFmtId="203" fontId="287" fillId="0" borderId="1" xfId="0" applyNumberFormat="1" applyFont="1" applyBorder="1" applyAlignment="1">
      <alignment horizontal="center" vertical="center" wrapText="1"/>
    </xf>
    <xf numFmtId="0" fontId="299" fillId="0" borderId="5" xfId="0" applyFont="1" applyBorder="1" applyAlignment="1">
      <alignment horizontal="center" vertical="center" wrapText="1"/>
    </xf>
    <xf numFmtId="177" fontId="299" fillId="0" borderId="20" xfId="0" applyNumberFormat="1" applyFont="1" applyBorder="1" applyAlignment="1">
      <alignment horizontal="center" vertical="center"/>
    </xf>
    <xf numFmtId="170" fontId="304" fillId="0" borderId="0" xfId="0" applyNumberFormat="1" applyFont="1" applyAlignment="1">
      <alignment horizontal="center" vertical="center" wrapText="1"/>
    </xf>
    <xf numFmtId="0" fontId="298" fillId="0" borderId="1" xfId="0" applyFont="1" applyBorder="1" applyAlignment="1">
      <alignment horizontal="left" vertical="center" wrapText="1"/>
    </xf>
    <xf numFmtId="168" fontId="142" fillId="4" borderId="1" xfId="1" applyFont="1" applyFill="1" applyBorder="1" applyAlignment="1">
      <alignment horizontal="right" vertical="center" wrapText="1"/>
    </xf>
    <xf numFmtId="183" fontId="304" fillId="34" borderId="1" xfId="0" applyNumberFormat="1" applyFont="1" applyFill="1" applyBorder="1" applyAlignment="1">
      <alignment horizontal="center" vertical="center" wrapText="1"/>
    </xf>
    <xf numFmtId="181" fontId="328" fillId="0" borderId="0" xfId="0" applyNumberFormat="1" applyFont="1" applyAlignment="1">
      <alignment horizontal="center" vertical="center"/>
    </xf>
    <xf numFmtId="168" fontId="141" fillId="0" borderId="1" xfId="1" applyFont="1" applyFill="1" applyBorder="1" applyAlignment="1">
      <alignment vertical="center"/>
    </xf>
    <xf numFmtId="0" fontId="281" fillId="0" borderId="0" xfId="0" applyFont="1" applyAlignment="1">
      <alignment horizontal="center" vertical="center" wrapText="1"/>
    </xf>
    <xf numFmtId="168" fontId="281" fillId="0" borderId="0" xfId="1" applyFont="1" applyFill="1" applyAlignment="1">
      <alignment horizontal="center" vertical="center" wrapText="1"/>
    </xf>
    <xf numFmtId="169" fontId="281" fillId="0" borderId="0" xfId="1" applyNumberFormat="1" applyFont="1" applyFill="1" applyAlignment="1">
      <alignment horizontal="center" vertical="center" wrapText="1"/>
    </xf>
    <xf numFmtId="49" fontId="281" fillId="0" borderId="0" xfId="0" applyNumberFormat="1" applyFont="1" applyAlignment="1">
      <alignment horizontal="center" vertical="center" wrapText="1"/>
    </xf>
    <xf numFmtId="0" fontId="299" fillId="0" borderId="1" xfId="0" applyFont="1" applyBorder="1" applyAlignment="1">
      <alignment horizontal="center" vertical="center"/>
    </xf>
    <xf numFmtId="49" fontId="328" fillId="0" borderId="0" xfId="0" applyNumberFormat="1" applyFont="1" applyAlignment="1">
      <alignment vertical="center" wrapText="1"/>
    </xf>
    <xf numFmtId="0" fontId="281" fillId="0" borderId="0" xfId="0" applyFont="1" applyAlignment="1">
      <alignment vertical="center" wrapText="1"/>
    </xf>
    <xf numFmtId="0" fontId="281" fillId="0" borderId="0" xfId="0" applyFont="1" applyAlignment="1">
      <alignment vertical="center"/>
    </xf>
    <xf numFmtId="168" fontId="281" fillId="0" borderId="0" xfId="1" applyFont="1" applyAlignment="1">
      <alignment vertical="center"/>
    </xf>
    <xf numFmtId="169" fontId="281" fillId="0" borderId="0" xfId="1" applyNumberFormat="1" applyFont="1" applyAlignment="1">
      <alignment vertical="center"/>
    </xf>
    <xf numFmtId="49" fontId="328" fillId="0" borderId="0" xfId="0" applyNumberFormat="1" applyFont="1" applyAlignment="1">
      <alignment vertical="center"/>
    </xf>
    <xf numFmtId="189" fontId="281" fillId="0" borderId="0" xfId="0" applyNumberFormat="1" applyFont="1" applyAlignment="1">
      <alignment vertical="center"/>
    </xf>
    <xf numFmtId="4" fontId="281" fillId="0" borderId="0" xfId="0" applyNumberFormat="1" applyFont="1" applyAlignment="1">
      <alignment vertical="center"/>
    </xf>
    <xf numFmtId="0" fontId="281" fillId="0" borderId="0" xfId="0" applyFont="1" applyAlignment="1">
      <alignment horizontal="center" vertical="center"/>
    </xf>
    <xf numFmtId="0" fontId="281" fillId="0" borderId="0" xfId="13" applyFont="1" applyAlignment="1">
      <alignment horizontal="right" vertical="center" wrapText="1"/>
    </xf>
    <xf numFmtId="0" fontId="0" fillId="2" borderId="0" xfId="0" applyFill="1" applyAlignment="1">
      <alignment vertical="center"/>
    </xf>
    <xf numFmtId="0" fontId="281" fillId="2" borderId="0" xfId="0" applyFont="1" applyFill="1" applyAlignment="1">
      <alignment vertical="center"/>
    </xf>
    <xf numFmtId="168" fontId="281"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81" fillId="0" borderId="0" xfId="43926" applyFont="1" applyAlignment="1">
      <alignment vertical="center"/>
    </xf>
    <xf numFmtId="49" fontId="328" fillId="0" borderId="17" xfId="0" applyNumberFormat="1" applyFont="1" applyBorder="1" applyAlignment="1">
      <alignment horizontal="center" vertical="center" wrapText="1"/>
    </xf>
    <xf numFmtId="0" fontId="281" fillId="0" borderId="0" xfId="0" applyFont="1"/>
    <xf numFmtId="49" fontId="328" fillId="0" borderId="41" xfId="0" applyNumberFormat="1" applyFont="1" applyBorder="1" applyAlignment="1">
      <alignment horizontal="center" vertical="center" wrapText="1"/>
    </xf>
    <xf numFmtId="0" fontId="281" fillId="0" borderId="41" xfId="0" applyFont="1" applyBorder="1"/>
    <xf numFmtId="49" fontId="328" fillId="0" borderId="16" xfId="0" applyNumberFormat="1" applyFont="1" applyBorder="1" applyAlignment="1">
      <alignment horizontal="center" vertical="center" wrapText="1"/>
    </xf>
    <xf numFmtId="9" fontId="287" fillId="0" borderId="0" xfId="2" applyFont="1" applyFill="1" applyAlignment="1">
      <alignment horizontal="left" vertical="center"/>
    </xf>
    <xf numFmtId="0" fontId="326" fillId="0" borderId="0" xfId="4" applyFont="1" applyAlignment="1">
      <alignment horizontal="left" vertical="center" wrapText="1"/>
    </xf>
    <xf numFmtId="168" fontId="281" fillId="0" borderId="0" xfId="1" applyFont="1" applyFill="1" applyAlignment="1">
      <alignment vertical="center"/>
    </xf>
    <xf numFmtId="170" fontId="281" fillId="0" borderId="0" xfId="0" applyNumberFormat="1" applyFont="1" applyAlignment="1">
      <alignment vertical="center"/>
    </xf>
    <xf numFmtId="168" fontId="281" fillId="0" borderId="40" xfId="1" applyFont="1" applyFill="1" applyBorder="1" applyAlignment="1">
      <alignment horizontal="right" vertical="center" wrapText="1"/>
    </xf>
    <xf numFmtId="10" fontId="281" fillId="0" borderId="0" xfId="2" applyNumberFormat="1" applyFont="1" applyFill="1" applyAlignment="1">
      <alignment vertical="center"/>
    </xf>
    <xf numFmtId="10" fontId="281" fillId="0" borderId="0" xfId="1" applyNumberFormat="1" applyFont="1" applyFill="1" applyAlignment="1">
      <alignment vertical="center"/>
    </xf>
    <xf numFmtId="0" fontId="281" fillId="0" borderId="33" xfId="0" applyFont="1" applyBorder="1" applyAlignment="1">
      <alignment vertical="center"/>
    </xf>
    <xf numFmtId="170" fontId="328" fillId="0" borderId="33" xfId="1" applyNumberFormat="1" applyFont="1" applyFill="1" applyBorder="1" applyAlignment="1">
      <alignment vertical="center"/>
    </xf>
    <xf numFmtId="168" fontId="328" fillId="0" borderId="33" xfId="1" applyFont="1" applyFill="1" applyBorder="1" applyAlignment="1">
      <alignment vertical="center"/>
    </xf>
    <xf numFmtId="3" fontId="281" fillId="0" borderId="0" xfId="0" applyNumberFormat="1" applyFont="1" applyAlignment="1">
      <alignment vertical="center"/>
    </xf>
    <xf numFmtId="193" fontId="281" fillId="0" borderId="0" xfId="78" applyNumberFormat="1" applyFont="1" applyAlignment="1">
      <alignment horizontal="right" vertical="center"/>
    </xf>
    <xf numFmtId="173" fontId="281" fillId="0" borderId="0" xfId="2" applyNumberFormat="1" applyFont="1" applyFill="1" applyAlignment="1">
      <alignment vertical="center"/>
    </xf>
    <xf numFmtId="173" fontId="281" fillId="0" borderId="0" xfId="1" applyNumberFormat="1" applyFont="1" applyFill="1" applyAlignment="1">
      <alignment vertical="center"/>
    </xf>
    <xf numFmtId="0" fontId="281" fillId="0" borderId="0" xfId="43912" applyFont="1"/>
    <xf numFmtId="37" fontId="281" fillId="0" borderId="0" xfId="43915" applyNumberFormat="1" applyFont="1"/>
    <xf numFmtId="168" fontId="281" fillId="0" borderId="0" xfId="43915" applyFont="1"/>
    <xf numFmtId="9" fontId="281" fillId="0" borderId="0" xfId="2" applyFont="1" applyFill="1" applyAlignment="1">
      <alignment vertical="center"/>
    </xf>
    <xf numFmtId="0" fontId="281" fillId="0" borderId="0" xfId="35071" applyFont="1" applyAlignment="1">
      <alignment horizontal="center" vertical="center"/>
    </xf>
    <xf numFmtId="168" fontId="281" fillId="0" borderId="0" xfId="1" applyFont="1" applyFill="1" applyBorder="1" applyAlignment="1">
      <alignment vertical="center"/>
    </xf>
    <xf numFmtId="172" fontId="281" fillId="0" borderId="0" xfId="0" applyNumberFormat="1" applyFont="1" applyAlignment="1">
      <alignment vertical="center"/>
    </xf>
    <xf numFmtId="179" fontId="281" fillId="0" borderId="0" xfId="0" applyNumberFormat="1" applyFont="1" applyAlignment="1">
      <alignment vertical="center"/>
    </xf>
    <xf numFmtId="172" fontId="281" fillId="0" borderId="1" xfId="0" applyNumberFormat="1" applyFont="1" applyBorder="1" applyAlignment="1">
      <alignment vertical="center"/>
    </xf>
    <xf numFmtId="168" fontId="281" fillId="0" borderId="1" xfId="1" applyFont="1" applyFill="1" applyBorder="1" applyAlignment="1">
      <alignment vertical="center"/>
    </xf>
    <xf numFmtId="172" fontId="281" fillId="0" borderId="1" xfId="0" applyNumberFormat="1" applyFont="1" applyBorder="1" applyAlignment="1">
      <alignment horizontal="center" vertical="center" wrapText="1"/>
    </xf>
    <xf numFmtId="173" fontId="281" fillId="0" borderId="0" xfId="2" applyNumberFormat="1" applyFont="1" applyFill="1" applyAlignment="1">
      <alignment horizontal="center" vertical="center" wrapText="1"/>
    </xf>
    <xf numFmtId="168" fontId="281" fillId="0" borderId="1" xfId="1" applyFont="1" applyFill="1" applyBorder="1" applyAlignment="1">
      <alignment horizontal="center" vertical="center" wrapText="1"/>
    </xf>
    <xf numFmtId="168" fontId="281" fillId="0" borderId="0" xfId="1" applyFont="1" applyFill="1"/>
    <xf numFmtId="0" fontId="281" fillId="0" borderId="0" xfId="4453" applyFont="1" applyAlignment="1">
      <alignment horizontal="center"/>
    </xf>
    <xf numFmtId="0" fontId="354" fillId="2" borderId="0" xfId="27" applyFont="1" applyFill="1" applyAlignment="1">
      <alignment horizontal="center" vertical="center" wrapText="1"/>
    </xf>
    <xf numFmtId="0" fontId="336" fillId="2" borderId="0" xfId="27" applyFont="1" applyFill="1" applyAlignment="1">
      <alignment horizontal="center" vertical="center"/>
    </xf>
    <xf numFmtId="168" fontId="336" fillId="2" borderId="0" xfId="17579" applyFont="1" applyFill="1" applyBorder="1" applyAlignment="1">
      <alignment horizontal="center" vertical="center"/>
    </xf>
    <xf numFmtId="0" fontId="336" fillId="2" borderId="0" xfId="27" applyFont="1" applyFill="1" applyAlignment="1">
      <alignment horizontal="center" vertical="center" wrapText="1"/>
    </xf>
    <xf numFmtId="1" fontId="280" fillId="0" borderId="0" xfId="27" applyNumberFormat="1" applyAlignment="1">
      <alignment horizontal="center" vertical="center" wrapText="1"/>
    </xf>
    <xf numFmtId="164" fontId="280" fillId="0" borderId="0" xfId="27" applyNumberFormat="1" applyAlignment="1">
      <alignment horizontal="center" vertical="center" wrapText="1"/>
    </xf>
    <xf numFmtId="0" fontId="281" fillId="0" borderId="0" xfId="0" applyFont="1" applyAlignment="1">
      <alignment horizontal="left" vertical="center" wrapText="1"/>
    </xf>
    <xf numFmtId="0" fontId="281" fillId="0" borderId="0" xfId="35072" applyFont="1" applyAlignment="1">
      <alignment vertical="center"/>
    </xf>
    <xf numFmtId="0" fontId="328" fillId="0" borderId="1" xfId="35072" applyFont="1" applyBorder="1" applyAlignment="1">
      <alignment vertical="center"/>
    </xf>
    <xf numFmtId="0" fontId="328" fillId="0" borderId="1" xfId="0" applyFont="1" applyBorder="1" applyAlignment="1">
      <alignment horizontal="center" vertical="center"/>
    </xf>
    <xf numFmtId="0" fontId="281" fillId="0" borderId="1" xfId="35072" applyFont="1" applyBorder="1" applyAlignment="1">
      <alignment vertical="center"/>
    </xf>
    <xf numFmtId="170" fontId="281" fillId="0" borderId="1" xfId="1" applyNumberFormat="1" applyFont="1" applyFill="1" applyBorder="1" applyAlignment="1">
      <alignment horizontal="center" vertical="center"/>
    </xf>
    <xf numFmtId="177" fontId="328" fillId="0" borderId="1" xfId="0" applyNumberFormat="1" applyFont="1" applyBorder="1" applyAlignment="1">
      <alignment horizontal="centerContinuous" vertical="center"/>
    </xf>
    <xf numFmtId="170" fontId="328" fillId="0" borderId="1" xfId="1" applyNumberFormat="1" applyFont="1" applyFill="1" applyBorder="1" applyAlignment="1">
      <alignment horizontal="center" vertical="center"/>
    </xf>
    <xf numFmtId="175" fontId="281" fillId="0" borderId="0" xfId="0" applyNumberFormat="1" applyFont="1" applyAlignment="1">
      <alignment vertical="center"/>
    </xf>
    <xf numFmtId="167" fontId="281" fillId="0" borderId="0" xfId="0" applyNumberFormat="1" applyFont="1" applyAlignment="1">
      <alignment vertical="center"/>
    </xf>
    <xf numFmtId="0" fontId="281" fillId="0" borderId="0" xfId="0" applyFont="1" applyAlignment="1">
      <alignment horizontal="right" vertical="center"/>
    </xf>
    <xf numFmtId="177" fontId="281" fillId="0" borderId="0" xfId="0" applyNumberFormat="1" applyFont="1" applyAlignment="1">
      <alignment horizontal="center" vertical="center"/>
    </xf>
    <xf numFmtId="179" fontId="281" fillId="0" borderId="0" xfId="0" applyNumberFormat="1" applyFont="1" applyAlignment="1">
      <alignment horizontal="center" vertical="center" wrapText="1"/>
    </xf>
    <xf numFmtId="172" fontId="281" fillId="0" borderId="0" xfId="0" applyNumberFormat="1" applyFont="1" applyAlignment="1">
      <alignment horizontal="center" vertical="center" wrapText="1"/>
    </xf>
    <xf numFmtId="0" fontId="328" fillId="0" borderId="0" xfId="0" applyFont="1" applyAlignment="1">
      <alignment horizontal="center" vertical="center"/>
    </xf>
    <xf numFmtId="0" fontId="328" fillId="0" borderId="0" xfId="0" applyFont="1" applyAlignment="1">
      <alignment horizontal="right" vertical="center"/>
    </xf>
    <xf numFmtId="170" fontId="328" fillId="0" borderId="0" xfId="1" applyNumberFormat="1" applyFont="1" applyFill="1" applyBorder="1" applyAlignment="1">
      <alignment vertical="center"/>
    </xf>
    <xf numFmtId="168" fontId="328" fillId="0" borderId="0" xfId="1" applyFont="1" applyFill="1" applyBorder="1" applyAlignment="1">
      <alignment vertical="center"/>
    </xf>
    <xf numFmtId="168" fontId="281" fillId="0" borderId="0" xfId="35074" applyFont="1" applyFill="1"/>
    <xf numFmtId="0" fontId="328" fillId="0" borderId="2" xfId="0" applyFont="1" applyBorder="1" applyAlignment="1">
      <alignment horizontal="center" vertical="center" wrapText="1"/>
    </xf>
    <xf numFmtId="0" fontId="328" fillId="0" borderId="33" xfId="78" applyFont="1" applyBorder="1" applyAlignment="1">
      <alignment horizontal="center" vertical="center" wrapText="1"/>
    </xf>
    <xf numFmtId="49" fontId="281" fillId="0" borderId="1" xfId="0" applyNumberFormat="1" applyFont="1" applyBorder="1" applyAlignment="1">
      <alignment vertical="center" wrapText="1"/>
    </xf>
    <xf numFmtId="177" fontId="328" fillId="0" borderId="33" xfId="0" applyNumberFormat="1" applyFont="1" applyBorder="1" applyAlignment="1">
      <alignment vertical="center" wrapText="1"/>
    </xf>
    <xf numFmtId="179" fontId="328" fillId="0" borderId="50" xfId="0" applyNumberFormat="1" applyFont="1" applyBorder="1" applyAlignment="1">
      <alignment horizontal="center" vertical="center" wrapText="1"/>
    </xf>
    <xf numFmtId="0" fontId="328" fillId="0" borderId="51" xfId="0" applyFont="1" applyBorder="1" applyAlignment="1">
      <alignment horizontal="center" vertical="center" wrapText="1"/>
    </xf>
    <xf numFmtId="170" fontId="328" fillId="0" borderId="0" xfId="1" applyNumberFormat="1" applyFont="1" applyFill="1" applyBorder="1" applyAlignment="1">
      <alignment horizontal="center" vertical="center"/>
    </xf>
    <xf numFmtId="177" fontId="328" fillId="0" borderId="0" xfId="0" applyNumberFormat="1" applyFont="1" applyAlignment="1">
      <alignment vertical="center" wrapText="1"/>
    </xf>
    <xf numFmtId="0" fontId="281" fillId="0" borderId="0" xfId="35073" applyFont="1"/>
    <xf numFmtId="168" fontId="281" fillId="0" borderId="0" xfId="5" applyFont="1" applyFill="1" applyAlignment="1">
      <alignment vertical="center"/>
    </xf>
    <xf numFmtId="0" fontId="328" fillId="0" borderId="33" xfId="0" applyFont="1" applyBorder="1" applyAlignment="1">
      <alignment horizontal="center" vertical="center" wrapText="1"/>
    </xf>
    <xf numFmtId="203" fontId="281" fillId="0" borderId="0" xfId="0" applyNumberFormat="1" applyFont="1" applyAlignment="1">
      <alignment horizontal="center" vertical="center"/>
    </xf>
    <xf numFmtId="168" fontId="281" fillId="0" borderId="0" xfId="35074" applyFont="1" applyFill="1" applyAlignment="1">
      <alignment horizontal="center"/>
    </xf>
    <xf numFmtId="0" fontId="328" fillId="0" borderId="33" xfId="0" applyFont="1" applyBorder="1" applyAlignment="1">
      <alignment horizontal="center" vertical="center"/>
    </xf>
    <xf numFmtId="198" fontId="328" fillId="0" borderId="33" xfId="5" applyNumberFormat="1" applyFont="1" applyFill="1" applyBorder="1" applyAlignment="1">
      <alignment horizontal="center" vertical="center" wrapText="1"/>
    </xf>
    <xf numFmtId="168" fontId="281" fillId="0" borderId="0" xfId="1" applyFont="1" applyFill="1" applyBorder="1" applyAlignment="1">
      <alignment vertical="center" wrapText="1"/>
    </xf>
    <xf numFmtId="168" fontId="281" fillId="0" borderId="0" xfId="1" applyFont="1" applyFill="1" applyBorder="1" applyAlignment="1">
      <alignment horizontal="right" vertical="center" wrapText="1"/>
    </xf>
    <xf numFmtId="0" fontId="281" fillId="0" borderId="0" xfId="35076" applyFont="1" applyFill="1" applyBorder="1" applyAlignment="1">
      <alignment vertical="center"/>
    </xf>
    <xf numFmtId="0" fontId="281" fillId="0" borderId="0" xfId="35076" applyFont="1" applyFill="1" applyBorder="1" applyAlignment="1">
      <alignment horizontal="center" vertical="center"/>
    </xf>
    <xf numFmtId="0" fontId="281" fillId="0" borderId="0" xfId="35076" applyFont="1" applyFill="1" applyBorder="1" applyAlignment="1">
      <alignment vertical="center" wrapText="1"/>
    </xf>
    <xf numFmtId="0" fontId="281" fillId="0" borderId="0" xfId="35076" applyFont="1" applyFill="1" applyBorder="1" applyAlignment="1">
      <alignment horizontal="right" vertical="center" wrapText="1"/>
    </xf>
    <xf numFmtId="179" fontId="281" fillId="0" borderId="0" xfId="35076" applyNumberFormat="1" applyFont="1" applyFill="1" applyBorder="1" applyAlignment="1">
      <alignment vertical="center"/>
    </xf>
    <xf numFmtId="195" fontId="281" fillId="0" borderId="0" xfId="35076" applyNumberFormat="1" applyFont="1" applyFill="1" applyAlignment="1">
      <alignment vertical="center"/>
    </xf>
    <xf numFmtId="172" fontId="281" fillId="0" borderId="0" xfId="35076" applyNumberFormat="1" applyFont="1" applyFill="1" applyAlignment="1">
      <alignment vertical="center"/>
    </xf>
    <xf numFmtId="179" fontId="281" fillId="0" borderId="0" xfId="35076" applyNumberFormat="1" applyFont="1" applyFill="1" applyBorder="1" applyAlignment="1">
      <alignment horizontal="center" vertical="center" wrapText="1"/>
    </xf>
    <xf numFmtId="195" fontId="281" fillId="0" borderId="0" xfId="35076" applyNumberFormat="1" applyFont="1" applyFill="1" applyAlignment="1">
      <alignment horizontal="center" vertical="center" wrapText="1"/>
    </xf>
    <xf numFmtId="172" fontId="281" fillId="0" borderId="0" xfId="35076" applyNumberFormat="1" applyFont="1" applyFill="1" applyAlignment="1">
      <alignment horizontal="center" vertical="center" wrapText="1"/>
    </xf>
    <xf numFmtId="0" fontId="282" fillId="0" borderId="53" xfId="43919" applyFont="1" applyBorder="1" applyAlignment="1">
      <alignment wrapText="1"/>
    </xf>
    <xf numFmtId="0" fontId="282" fillId="0" borderId="40" xfId="35100" applyFont="1" applyBorder="1" applyAlignment="1">
      <alignment wrapText="1"/>
    </xf>
    <xf numFmtId="0" fontId="282" fillId="0" borderId="40" xfId="35100" applyFont="1" applyBorder="1" applyAlignment="1">
      <alignment horizontal="right" wrapText="1"/>
    </xf>
    <xf numFmtId="168" fontId="282" fillId="0" borderId="40" xfId="1" applyFont="1" applyFill="1" applyBorder="1" applyAlignment="1">
      <alignment horizontal="right" wrapText="1"/>
    </xf>
    <xf numFmtId="179" fontId="281" fillId="0" borderId="1" xfId="35088" applyNumberFormat="1" applyFont="1" applyFill="1" applyBorder="1" applyAlignment="1">
      <alignment vertical="center"/>
    </xf>
    <xf numFmtId="172" fontId="281" fillId="0" borderId="1" xfId="35088" applyNumberFormat="1" applyFont="1" applyFill="1" applyBorder="1" applyAlignment="1">
      <alignment vertical="center"/>
    </xf>
    <xf numFmtId="0" fontId="281" fillId="0" borderId="55" xfId="35067" applyFont="1" applyBorder="1" applyAlignment="1">
      <alignment horizontal="center"/>
    </xf>
    <xf numFmtId="0" fontId="281" fillId="0" borderId="1" xfId="35068" applyFont="1" applyBorder="1" applyAlignment="1">
      <alignment vertical="center" wrapText="1"/>
    </xf>
    <xf numFmtId="0" fontId="281" fillId="0" borderId="1" xfId="35069" applyFont="1" applyBorder="1" applyAlignment="1">
      <alignment vertical="center"/>
    </xf>
    <xf numFmtId="168" fontId="281" fillId="0" borderId="56" xfId="1" applyFont="1" applyFill="1" applyBorder="1" applyAlignment="1">
      <alignment horizontal="right" vertical="center" wrapText="1"/>
    </xf>
    <xf numFmtId="0" fontId="281" fillId="0" borderId="1" xfId="13" applyFont="1" applyBorder="1" applyAlignment="1">
      <alignment horizontal="center" vertical="center"/>
    </xf>
    <xf numFmtId="0" fontId="281" fillId="0" borderId="1" xfId="13" applyFont="1" applyBorder="1" applyAlignment="1">
      <alignment horizontal="center" vertical="center" wrapText="1"/>
    </xf>
    <xf numFmtId="0" fontId="281" fillId="0" borderId="1" xfId="35070" applyFont="1" applyBorder="1"/>
    <xf numFmtId="168" fontId="281" fillId="0" borderId="1" xfId="35070" applyNumberFormat="1" applyFont="1" applyBorder="1"/>
    <xf numFmtId="0" fontId="281" fillId="0" borderId="1" xfId="35070" applyFont="1" applyBorder="1" applyAlignment="1">
      <alignment horizontal="center"/>
    </xf>
    <xf numFmtId="0" fontId="281" fillId="0" borderId="1" xfId="4347" applyFont="1" applyBorder="1" applyAlignment="1">
      <alignment horizontal="center"/>
    </xf>
    <xf numFmtId="0" fontId="281" fillId="0" borderId="1" xfId="0" applyFont="1" applyBorder="1"/>
    <xf numFmtId="168" fontId="281" fillId="0" borderId="1" xfId="1" applyFont="1" applyFill="1" applyBorder="1"/>
    <xf numFmtId="0" fontId="281" fillId="0" borderId="1" xfId="4347" applyFont="1" applyBorder="1" applyAlignment="1">
      <alignment horizontal="center" wrapText="1"/>
    </xf>
    <xf numFmtId="49" fontId="287" fillId="0" borderId="0" xfId="0" applyNumberFormat="1" applyFont="1" applyAlignment="1">
      <alignment horizontal="left" vertical="center"/>
    </xf>
    <xf numFmtId="168" fontId="287" fillId="0" borderId="0" xfId="1" applyFont="1" applyFill="1" applyAlignment="1">
      <alignment horizontal="left" vertical="center"/>
    </xf>
    <xf numFmtId="168" fontId="281" fillId="0" borderId="0" xfId="1" applyFont="1" applyFill="1" applyBorder="1" applyAlignment="1">
      <alignment horizontal="left" vertical="center"/>
    </xf>
    <xf numFmtId="0" fontId="281" fillId="0" borderId="0" xfId="0" applyFont="1" applyAlignment="1">
      <alignment horizontal="left"/>
    </xf>
    <xf numFmtId="0" fontId="281" fillId="0" borderId="0" xfId="0" applyFont="1" applyAlignment="1">
      <alignment horizontal="left" vertical="center"/>
    </xf>
    <xf numFmtId="49" fontId="287" fillId="0" borderId="0" xfId="0" applyNumberFormat="1" applyFont="1" applyAlignment="1">
      <alignment horizontal="left"/>
    </xf>
    <xf numFmtId="0" fontId="326" fillId="0" borderId="0" xfId="4" applyFont="1" applyAlignment="1">
      <alignment horizontal="left" wrapText="1"/>
    </xf>
    <xf numFmtId="0" fontId="287" fillId="0" borderId="0" xfId="0" applyFont="1" applyAlignment="1">
      <alignment horizontal="left"/>
    </xf>
    <xf numFmtId="168" fontId="287" fillId="0" borderId="0" xfId="1" applyFont="1" applyFill="1" applyAlignment="1">
      <alignment horizontal="left"/>
    </xf>
    <xf numFmtId="168" fontId="281" fillId="0" borderId="0" xfId="1" applyFont="1" applyFill="1" applyBorder="1" applyAlignment="1">
      <alignment horizontal="left"/>
    </xf>
    <xf numFmtId="0" fontId="326" fillId="0" borderId="0" xfId="4" applyFont="1" applyAlignment="1">
      <alignment wrapText="1"/>
    </xf>
    <xf numFmtId="168" fontId="281" fillId="0" borderId="0" xfId="1" applyFont="1" applyFill="1" applyAlignment="1">
      <alignment horizontal="left" vertical="center"/>
    </xf>
    <xf numFmtId="172" fontId="281" fillId="0" borderId="1" xfId="0" applyNumberFormat="1" applyFont="1" applyBorder="1" applyAlignment="1">
      <alignment horizontal="center"/>
    </xf>
    <xf numFmtId="179" fontId="281" fillId="0" borderId="1" xfId="0" applyNumberFormat="1" applyFont="1" applyBorder="1" applyAlignment="1">
      <alignment horizontal="center"/>
    </xf>
    <xf numFmtId="168" fontId="281" fillId="0" borderId="1" xfId="1" applyFont="1" applyFill="1" applyBorder="1" applyAlignment="1">
      <alignment horizontal="center"/>
    </xf>
    <xf numFmtId="172" fontId="355" fillId="0" borderId="1" xfId="0" applyNumberFormat="1" applyFont="1" applyBorder="1" applyAlignment="1">
      <alignment horizontal="center" vertical="center" wrapText="1"/>
    </xf>
    <xf numFmtId="179" fontId="355" fillId="0" borderId="1" xfId="0" applyNumberFormat="1" applyFont="1" applyBorder="1" applyAlignment="1">
      <alignment horizontal="center" vertical="center" wrapText="1"/>
    </xf>
    <xf numFmtId="168" fontId="355" fillId="0" borderId="1" xfId="1" applyFont="1" applyFill="1" applyBorder="1" applyAlignment="1">
      <alignment horizontal="center" vertical="center" wrapText="1"/>
    </xf>
    <xf numFmtId="0" fontId="281" fillId="0" borderId="1" xfId="0" applyFont="1" applyBorder="1" applyAlignment="1">
      <alignment horizontal="center" vertical="center" wrapText="1"/>
    </xf>
    <xf numFmtId="181" fontId="304" fillId="0" borderId="45" xfId="0" applyNumberFormat="1" applyFont="1" applyBorder="1" applyAlignment="1">
      <alignment horizontal="center" vertical="center" wrapText="1"/>
    </xf>
    <xf numFmtId="188" fontId="304" fillId="0" borderId="45" xfId="0" applyNumberFormat="1" applyFont="1" applyBorder="1" applyAlignment="1">
      <alignment horizontal="center" vertical="center" wrapText="1"/>
    </xf>
    <xf numFmtId="168" fontId="326" fillId="0" borderId="0" xfId="1" applyFont="1" applyFill="1" applyBorder="1" applyAlignment="1">
      <alignment horizontal="left" vertical="center" wrapText="1"/>
    </xf>
    <xf numFmtId="168" fontId="287" fillId="0" borderId="0" xfId="1" applyFont="1" applyFill="1" applyAlignment="1">
      <alignment horizontal="center" vertical="center"/>
    </xf>
    <xf numFmtId="168" fontId="299" fillId="0" borderId="0" xfId="1" applyFont="1" applyFill="1" applyBorder="1" applyAlignment="1">
      <alignment horizontal="center" vertical="center"/>
    </xf>
    <xf numFmtId="168" fontId="299" fillId="0" borderId="0" xfId="1" applyFont="1" applyFill="1" applyAlignment="1">
      <alignment vertical="center"/>
    </xf>
    <xf numFmtId="0" fontId="360" fillId="0" borderId="0" xfId="0" applyFont="1" applyAlignment="1">
      <alignment vertical="center"/>
    </xf>
    <xf numFmtId="0" fontId="290" fillId="0" borderId="0" xfId="0" applyFont="1" applyAlignment="1">
      <alignment vertical="center" wrapText="1"/>
    </xf>
    <xf numFmtId="168" fontId="290" fillId="0" borderId="0" xfId="1" applyFont="1" applyFill="1" applyAlignment="1">
      <alignment vertical="center"/>
    </xf>
    <xf numFmtId="168" fontId="361" fillId="0" borderId="0" xfId="1" applyFont="1" applyFill="1" applyAlignment="1">
      <alignment vertical="center"/>
    </xf>
    <xf numFmtId="0" fontId="361" fillId="0" borderId="0" xfId="0" applyFont="1" applyAlignment="1">
      <alignment vertical="center"/>
    </xf>
    <xf numFmtId="169" fontId="290" fillId="0" borderId="0" xfId="1" applyNumberFormat="1" applyFont="1" applyFill="1" applyAlignment="1">
      <alignment vertical="center"/>
    </xf>
    <xf numFmtId="0" fontId="359" fillId="0" borderId="0" xfId="0" applyFont="1" applyAlignment="1">
      <alignment vertical="center"/>
    </xf>
    <xf numFmtId="0" fontId="359" fillId="0" borderId="0" xfId="0" applyFont="1" applyAlignment="1">
      <alignment horizontal="left" vertical="center"/>
    </xf>
    <xf numFmtId="4" fontId="359" fillId="0" borderId="0" xfId="0" applyNumberFormat="1" applyFont="1" applyAlignment="1">
      <alignment vertical="center"/>
    </xf>
    <xf numFmtId="0" fontId="359" fillId="0" borderId="0" xfId="0" applyFont="1" applyAlignment="1">
      <alignment horizontal="center" vertical="center"/>
    </xf>
    <xf numFmtId="0" fontId="359" fillId="0" borderId="0" xfId="13" applyFont="1" applyAlignment="1">
      <alignment horizontal="right" vertical="center" wrapText="1"/>
    </xf>
    <xf numFmtId="0" fontId="328" fillId="0" borderId="5" xfId="0" applyFont="1" applyBorder="1" applyAlignment="1">
      <alignment horizontal="center" vertical="center"/>
    </xf>
    <xf numFmtId="0" fontId="281" fillId="0" borderId="18" xfId="35072" applyFont="1" applyBorder="1" applyAlignment="1">
      <alignment vertical="center"/>
    </xf>
    <xf numFmtId="0" fontId="357" fillId="0" borderId="53" xfId="43935" applyFont="1" applyBorder="1" applyAlignment="1">
      <alignment vertical="center" wrapText="1"/>
    </xf>
    <xf numFmtId="0" fontId="282" fillId="0" borderId="53" xfId="43897" applyBorder="1" applyAlignment="1">
      <alignment horizontal="right" vertical="center" wrapText="1"/>
    </xf>
    <xf numFmtId="4" fontId="282" fillId="0" borderId="53" xfId="43897" applyNumberFormat="1" applyBorder="1" applyAlignment="1">
      <alignment horizontal="right" vertical="center" wrapText="1"/>
    </xf>
    <xf numFmtId="0" fontId="281" fillId="0" borderId="40" xfId="35075" applyFont="1" applyBorder="1" applyAlignment="1">
      <alignment horizontal="right" vertical="center" wrapText="1"/>
    </xf>
    <xf numFmtId="0" fontId="282" fillId="0" borderId="40" xfId="35121" applyFont="1" applyBorder="1" applyAlignment="1">
      <alignment horizontal="right" vertical="center" wrapText="1"/>
    </xf>
    <xf numFmtId="15" fontId="298" fillId="0" borderId="1" xfId="0" applyNumberFormat="1" applyFont="1" applyBorder="1" applyAlignment="1">
      <alignment horizontal="center" vertical="center" wrapText="1"/>
    </xf>
    <xf numFmtId="168" fontId="298" fillId="0" borderId="1" xfId="0" applyNumberFormat="1" applyFont="1" applyBorder="1" applyAlignment="1">
      <alignment horizontal="center" vertical="center" wrapText="1"/>
    </xf>
    <xf numFmtId="181" fontId="304" fillId="0" borderId="1" xfId="0" applyNumberFormat="1" applyFont="1" applyBorder="1" applyAlignment="1">
      <alignment horizontal="center" wrapText="1"/>
    </xf>
    <xf numFmtId="3" fontId="304" fillId="0" borderId="1" xfId="1" applyNumberFormat="1" applyFont="1" applyFill="1" applyBorder="1" applyAlignment="1">
      <alignment horizontal="center" wrapText="1"/>
    </xf>
    <xf numFmtId="183" fontId="304" fillId="0" borderId="1" xfId="1" applyNumberFormat="1" applyFont="1" applyFill="1" applyBorder="1" applyAlignment="1">
      <alignment horizontal="center" wrapText="1"/>
    </xf>
    <xf numFmtId="181" fontId="304" fillId="0" borderId="0" xfId="0" applyNumberFormat="1" applyFont="1" applyAlignment="1">
      <alignment horizontal="center" wrapText="1"/>
    </xf>
    <xf numFmtId="3" fontId="304" fillId="0" borderId="0" xfId="1" applyNumberFormat="1" applyFont="1" applyFill="1" applyBorder="1" applyAlignment="1">
      <alignment horizontal="center" wrapText="1"/>
    </xf>
    <xf numFmtId="183" fontId="304" fillId="0" borderId="0" xfId="1" applyNumberFormat="1" applyFont="1" applyFill="1" applyBorder="1" applyAlignment="1">
      <alignment horizontal="center" wrapText="1"/>
    </xf>
    <xf numFmtId="49" fontId="304" fillId="0" borderId="0" xfId="0" applyNumberFormat="1" applyFont="1" applyAlignment="1">
      <alignment horizontal="center" wrapText="1"/>
    </xf>
    <xf numFmtId="0" fontId="304" fillId="0" borderId="0" xfId="0" applyFont="1" applyAlignment="1">
      <alignment horizontal="center" wrapText="1"/>
    </xf>
    <xf numFmtId="0" fontId="298" fillId="0" borderId="0" xfId="0" applyFont="1" applyAlignment="1">
      <alignment horizontal="center" wrapText="1"/>
    </xf>
    <xf numFmtId="0" fontId="357" fillId="29" borderId="52" xfId="43936" applyFont="1" applyFill="1" applyBorder="1" applyAlignment="1">
      <alignment horizontal="center"/>
    </xf>
    <xf numFmtId="0" fontId="134" fillId="0" borderId="0" xfId="43948"/>
    <xf numFmtId="0" fontId="134" fillId="0" borderId="0" xfId="43949"/>
    <xf numFmtId="4" fontId="304"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62" fillId="0" borderId="1" xfId="0" applyFont="1" applyBorder="1" applyAlignment="1">
      <alignment horizontal="center" vertical="center"/>
    </xf>
    <xf numFmtId="181" fontId="298" fillId="0" borderId="18" xfId="0" applyNumberFormat="1" applyFont="1" applyBorder="1" applyAlignment="1">
      <alignment horizontal="left" vertical="center" wrapText="1"/>
    </xf>
    <xf numFmtId="3" fontId="298" fillId="0" borderId="18" xfId="1" applyNumberFormat="1" applyFont="1" applyFill="1" applyBorder="1" applyAlignment="1">
      <alignment horizontal="center" vertical="center" wrapText="1"/>
    </xf>
    <xf numFmtId="183" fontId="298" fillId="0" borderId="18" xfId="1" applyNumberFormat="1" applyFont="1" applyFill="1" applyBorder="1" applyAlignment="1">
      <alignment horizontal="center" vertical="center" wrapText="1"/>
    </xf>
    <xf numFmtId="4" fontId="304" fillId="0" borderId="1" xfId="1" applyNumberFormat="1" applyFont="1" applyFill="1" applyBorder="1" applyAlignment="1">
      <alignment horizontal="right" vertical="center" wrapText="1"/>
    </xf>
    <xf numFmtId="183" fontId="298" fillId="0" borderId="1" xfId="1" applyNumberFormat="1" applyFont="1" applyFill="1" applyBorder="1" applyAlignment="1">
      <alignment horizontal="right" vertical="center" wrapText="1"/>
    </xf>
    <xf numFmtId="168" fontId="132" fillId="0" borderId="1" xfId="1" applyFont="1" applyFill="1" applyBorder="1" applyAlignment="1">
      <alignment horizontal="left" vertical="center" wrapText="1"/>
    </xf>
    <xf numFmtId="168" fontId="360" fillId="5" borderId="0" xfId="1" applyFont="1" applyFill="1" applyBorder="1" applyAlignment="1">
      <alignment horizontal="center" vertical="center" wrapText="1"/>
    </xf>
    <xf numFmtId="168" fontId="0" fillId="0" borderId="0" xfId="0" applyNumberFormat="1"/>
    <xf numFmtId="0" fontId="283" fillId="0" borderId="53" xfId="35102" applyFont="1" applyBorder="1" applyAlignment="1">
      <alignment wrapText="1"/>
    </xf>
    <xf numFmtId="0" fontId="368" fillId="0" borderId="0" xfId="43971" applyAlignment="1">
      <alignment vertical="center"/>
    </xf>
    <xf numFmtId="0" fontId="283" fillId="0" borderId="53" xfId="43991" applyFont="1" applyBorder="1" applyAlignment="1">
      <alignment wrapText="1"/>
    </xf>
    <xf numFmtId="0" fontId="283" fillId="0" borderId="53" xfId="43991" applyFont="1" applyBorder="1" applyAlignment="1">
      <alignment horizontal="right" wrapText="1"/>
    </xf>
    <xf numFmtId="181" fontId="298" fillId="0" borderId="35" xfId="0" applyNumberFormat="1" applyFont="1" applyBorder="1" applyAlignment="1">
      <alignment horizontal="left" vertical="center" wrapText="1"/>
    </xf>
    <xf numFmtId="181" fontId="304" fillId="2" borderId="0" xfId="0" applyNumberFormat="1" applyFont="1" applyFill="1" applyAlignment="1">
      <alignment vertical="center" wrapText="1"/>
    </xf>
    <xf numFmtId="4" fontId="287" fillId="0" borderId="0" xfId="0" applyNumberFormat="1" applyFont="1" applyAlignment="1">
      <alignment horizontal="left" vertical="center"/>
    </xf>
    <xf numFmtId="4" fontId="371" fillId="0" borderId="0" xfId="0" applyNumberFormat="1" applyFont="1" applyAlignment="1">
      <alignment horizontal="center" vertical="center"/>
    </xf>
    <xf numFmtId="4" fontId="287" fillId="0" borderId="0" xfId="0" applyNumberFormat="1" applyFont="1" applyAlignment="1">
      <alignment horizontal="center" vertical="center" wrapText="1"/>
    </xf>
    <xf numFmtId="198" fontId="287" fillId="0" borderId="0" xfId="0" applyNumberFormat="1" applyFont="1" applyAlignment="1">
      <alignment vertical="center"/>
    </xf>
    <xf numFmtId="0" fontId="0" fillId="0" borderId="0" xfId="0" applyAlignment="1">
      <alignment horizontal="left"/>
    </xf>
    <xf numFmtId="9" fontId="298" fillId="0" borderId="0" xfId="0" applyNumberFormat="1" applyFont="1" applyAlignment="1">
      <alignment horizontal="center" vertical="center" wrapText="1"/>
    </xf>
    <xf numFmtId="43" fontId="288" fillId="0" borderId="1" xfId="13" applyNumberFormat="1" applyFont="1" applyBorder="1" applyAlignment="1">
      <alignment vertical="center" wrapText="1"/>
    </xf>
    <xf numFmtId="168" fontId="299" fillId="0" borderId="1" xfId="1" applyFont="1" applyFill="1" applyBorder="1" applyAlignment="1">
      <alignment horizontal="center" vertical="center"/>
    </xf>
    <xf numFmtId="0" fontId="124" fillId="0" borderId="0" xfId="44006"/>
    <xf numFmtId="43" fontId="287" fillId="0" borderId="0" xfId="0" applyNumberFormat="1" applyFont="1" applyAlignment="1">
      <alignment vertical="center"/>
    </xf>
    <xf numFmtId="0" fontId="123" fillId="0" borderId="0" xfId="44010"/>
    <xf numFmtId="0" fontId="280" fillId="0" borderId="0" xfId="44010" applyFont="1"/>
    <xf numFmtId="0" fontId="328" fillId="2" borderId="0" xfId="4" applyFont="1" applyFill="1" applyAlignment="1">
      <alignment vertical="center" wrapText="1"/>
    </xf>
    <xf numFmtId="0" fontId="281" fillId="0" borderId="0" xfId="44010" applyFont="1" applyAlignment="1">
      <alignment vertical="center"/>
    </xf>
    <xf numFmtId="49" fontId="328" fillId="2" borderId="0" xfId="44010" applyNumberFormat="1" applyFont="1" applyFill="1" applyAlignment="1">
      <alignment horizontal="center" vertical="center" wrapText="1"/>
    </xf>
    <xf numFmtId="49" fontId="328" fillId="0" borderId="0" xfId="4" applyNumberFormat="1" applyFont="1" applyAlignment="1">
      <alignment vertical="center" wrapText="1"/>
    </xf>
    <xf numFmtId="1" fontId="328" fillId="0" borderId="0" xfId="43926" applyNumberFormat="1" applyFont="1" applyAlignment="1">
      <alignment vertical="center" wrapText="1"/>
    </xf>
    <xf numFmtId="0" fontId="328" fillId="30" borderId="17" xfId="0" applyFont="1" applyFill="1" applyBorder="1"/>
    <xf numFmtId="0" fontId="283" fillId="0" borderId="58" xfId="35129" applyFont="1" applyBorder="1" applyAlignment="1">
      <alignment wrapText="1"/>
    </xf>
    <xf numFmtId="0" fontId="283" fillId="0" borderId="58" xfId="35129" applyFont="1" applyBorder="1" applyAlignment="1">
      <alignment horizontal="right" wrapText="1"/>
    </xf>
    <xf numFmtId="168" fontId="283" fillId="0" borderId="58" xfId="1" applyFont="1" applyFill="1" applyBorder="1" applyAlignment="1">
      <alignment horizontal="right" wrapText="1"/>
    </xf>
    <xf numFmtId="3" fontId="281" fillId="0" borderId="60" xfId="43978" applyNumberFormat="1" applyFont="1" applyFill="1" applyBorder="1" applyAlignment="1">
      <alignment horizontal="center" vertical="center"/>
    </xf>
    <xf numFmtId="43" fontId="298" fillId="0" borderId="0" xfId="0" applyNumberFormat="1" applyFont="1" applyAlignment="1">
      <alignment horizontal="center" vertical="center" wrapText="1"/>
    </xf>
    <xf numFmtId="43" fontId="304" fillId="0" borderId="0" xfId="0" applyNumberFormat="1" applyFont="1" applyAlignment="1">
      <alignment horizontal="center" vertical="center" wrapText="1"/>
    </xf>
    <xf numFmtId="49" fontId="328" fillId="2" borderId="0" xfId="4" applyNumberFormat="1" applyFont="1" applyFill="1" applyAlignment="1">
      <alignment horizontal="center" vertical="center" wrapText="1"/>
    </xf>
    <xf numFmtId="181" fontId="281" fillId="0" borderId="1" xfId="0" applyNumberFormat="1" applyFont="1" applyBorder="1" applyAlignment="1">
      <alignment vertical="top" wrapText="1"/>
    </xf>
    <xf numFmtId="3" fontId="281" fillId="0" borderId="1" xfId="0" applyNumberFormat="1" applyFont="1" applyBorder="1" applyAlignment="1">
      <alignment horizontal="center"/>
    </xf>
    <xf numFmtId="4" fontId="298" fillId="0" borderId="0" xfId="0" applyNumberFormat="1" applyFont="1" applyAlignment="1">
      <alignment horizontal="right" vertical="center" wrapText="1"/>
    </xf>
    <xf numFmtId="49" fontId="372" fillId="0" borderId="0" xfId="0" applyNumberFormat="1" applyFont="1" applyAlignment="1">
      <alignment horizontal="center" vertical="center" wrapText="1"/>
    </xf>
    <xf numFmtId="181" fontId="373" fillId="0" borderId="1" xfId="0" applyNumberFormat="1" applyFont="1" applyBorder="1" applyAlignment="1">
      <alignment horizontal="left" vertical="center" wrapText="1"/>
    </xf>
    <xf numFmtId="3" fontId="373" fillId="0" borderId="1" xfId="1" applyNumberFormat="1" applyFont="1" applyFill="1" applyBorder="1" applyAlignment="1">
      <alignment horizontal="center" vertical="center" wrapText="1"/>
    </xf>
    <xf numFmtId="183" fontId="373" fillId="0" borderId="1" xfId="1" applyNumberFormat="1" applyFont="1" applyFill="1" applyBorder="1" applyAlignment="1">
      <alignment horizontal="center" vertical="center" wrapText="1"/>
    </xf>
    <xf numFmtId="184" fontId="373" fillId="0" borderId="1" xfId="0" applyNumberFormat="1" applyFont="1" applyBorder="1" applyAlignment="1">
      <alignment horizontal="center" vertical="center" wrapText="1"/>
    </xf>
    <xf numFmtId="185" fontId="373" fillId="0" borderId="1" xfId="2" applyNumberFormat="1" applyFont="1" applyFill="1" applyBorder="1" applyAlignment="1">
      <alignment horizontal="center" vertical="center" wrapText="1"/>
    </xf>
    <xf numFmtId="186" fontId="373" fillId="0" borderId="1" xfId="2" applyNumberFormat="1" applyFont="1" applyFill="1" applyBorder="1" applyAlignment="1">
      <alignment horizontal="center" vertical="center" wrapText="1"/>
    </xf>
    <xf numFmtId="168" fontId="372" fillId="0" borderId="0" xfId="1" applyFont="1" applyFill="1" applyBorder="1" applyAlignment="1">
      <alignment horizontal="center" vertical="center" wrapText="1"/>
    </xf>
    <xf numFmtId="0" fontId="373" fillId="0" borderId="0" xfId="0" applyFont="1" applyAlignment="1">
      <alignment horizontal="center" vertical="center" wrapText="1"/>
    </xf>
    <xf numFmtId="181" fontId="373" fillId="0" borderId="18" xfId="0" applyNumberFormat="1" applyFont="1" applyBorder="1" applyAlignment="1">
      <alignment horizontal="left" vertical="center" wrapText="1"/>
    </xf>
    <xf numFmtId="3" fontId="373" fillId="0" borderId="18" xfId="1" applyNumberFormat="1" applyFont="1" applyFill="1" applyBorder="1" applyAlignment="1">
      <alignment horizontal="center" vertical="center" wrapText="1"/>
    </xf>
    <xf numFmtId="183" fontId="373" fillId="0" borderId="18" xfId="1" applyNumberFormat="1" applyFont="1" applyFill="1" applyBorder="1" applyAlignment="1">
      <alignment horizontal="center" vertical="center" wrapText="1"/>
    </xf>
    <xf numFmtId="182" fontId="373" fillId="0" borderId="0" xfId="2" applyNumberFormat="1" applyFont="1" applyFill="1" applyBorder="1" applyAlignment="1">
      <alignment horizontal="center" vertical="center" wrapText="1"/>
    </xf>
    <xf numFmtId="0" fontId="120" fillId="0" borderId="0" xfId="44015"/>
    <xf numFmtId="168" fontId="0" fillId="0" borderId="0" xfId="1" applyFont="1"/>
    <xf numFmtId="0" fontId="320" fillId="34" borderId="1" xfId="35102" applyFont="1" applyFill="1" applyBorder="1" applyAlignment="1">
      <alignment horizontal="center" vertical="center"/>
    </xf>
    <xf numFmtId="168" fontId="328" fillId="2" borderId="0" xfId="1" applyFont="1" applyFill="1" applyAlignment="1">
      <alignment horizontal="center" vertical="center" wrapText="1"/>
    </xf>
    <xf numFmtId="168" fontId="328" fillId="2" borderId="0" xfId="1" applyFont="1" applyFill="1" applyAlignment="1">
      <alignment vertical="center" wrapText="1"/>
    </xf>
    <xf numFmtId="170" fontId="328" fillId="2" borderId="0" xfId="1" applyNumberFormat="1" applyFont="1" applyFill="1" applyAlignment="1">
      <alignment horizontal="center" vertical="center" wrapText="1"/>
    </xf>
    <xf numFmtId="170" fontId="120" fillId="0" borderId="0" xfId="1" applyNumberFormat="1" applyFont="1"/>
    <xf numFmtId="170" fontId="328" fillId="2" borderId="0" xfId="1" applyNumberFormat="1" applyFont="1" applyFill="1" applyAlignment="1">
      <alignment vertical="center" wrapText="1"/>
    </xf>
    <xf numFmtId="0" fontId="360" fillId="0" borderId="0" xfId="0" applyFont="1" applyAlignment="1">
      <alignment horizontal="left" vertical="center"/>
    </xf>
    <xf numFmtId="4" fontId="360" fillId="0" borderId="0" xfId="0" applyNumberFormat="1" applyFont="1" applyAlignment="1">
      <alignment horizontal="center" vertical="center"/>
    </xf>
    <xf numFmtId="168" fontId="360" fillId="0" borderId="0" xfId="1" applyFont="1" applyFill="1" applyBorder="1" applyAlignment="1">
      <alignment vertical="center"/>
    </xf>
    <xf numFmtId="43" fontId="360" fillId="0" borderId="0" xfId="0" applyNumberFormat="1" applyFont="1" applyAlignment="1">
      <alignment vertical="center"/>
    </xf>
    <xf numFmtId="4" fontId="360" fillId="0" borderId="0" xfId="0" applyNumberFormat="1" applyFont="1" applyAlignment="1">
      <alignment vertical="center"/>
    </xf>
    <xf numFmtId="0" fontId="328" fillId="2" borderId="0" xfId="0" applyFont="1" applyFill="1" applyAlignment="1">
      <alignment vertical="center"/>
    </xf>
    <xf numFmtId="0" fontId="287" fillId="2" borderId="0" xfId="0" applyFont="1" applyFill="1" applyAlignment="1">
      <alignment vertical="center"/>
    </xf>
    <xf numFmtId="17" fontId="299" fillId="2" borderId="0" xfId="0" applyNumberFormat="1" applyFont="1" applyFill="1" applyAlignment="1">
      <alignment vertical="center" wrapText="1"/>
    </xf>
    <xf numFmtId="0" fontId="328" fillId="2" borderId="0" xfId="35072" applyFont="1" applyFill="1" applyAlignment="1">
      <alignment vertical="center"/>
    </xf>
    <xf numFmtId="0" fontId="328" fillId="2" borderId="0" xfId="0" applyFont="1" applyFill="1" applyAlignment="1">
      <alignment horizontal="center" vertical="center"/>
    </xf>
    <xf numFmtId="0" fontId="299" fillId="2" borderId="0" xfId="0" applyFont="1" applyFill="1" applyAlignment="1">
      <alignment horizontal="center" vertical="center"/>
    </xf>
    <xf numFmtId="0" fontId="281" fillId="2" borderId="0" xfId="35072" applyFont="1" applyFill="1" applyAlignment="1">
      <alignment vertical="center"/>
    </xf>
    <xf numFmtId="170" fontId="281" fillId="2" borderId="0" xfId="1" applyNumberFormat="1" applyFont="1" applyFill="1" applyBorder="1" applyAlignment="1">
      <alignment horizontal="center" vertical="center"/>
    </xf>
    <xf numFmtId="172" fontId="281" fillId="2" borderId="0" xfId="0" applyNumberFormat="1" applyFont="1" applyFill="1" applyAlignment="1">
      <alignment vertical="center"/>
    </xf>
    <xf numFmtId="170" fontId="287" fillId="2" borderId="0" xfId="1" applyNumberFormat="1" applyFont="1" applyFill="1" applyBorder="1" applyAlignment="1">
      <alignment horizontal="center" vertical="center"/>
    </xf>
    <xf numFmtId="172" fontId="287" fillId="2" borderId="0" xfId="0" applyNumberFormat="1" applyFont="1" applyFill="1" applyAlignment="1">
      <alignment vertical="center"/>
    </xf>
    <xf numFmtId="177" fontId="328" fillId="2" borderId="0" xfId="0" applyNumberFormat="1" applyFont="1" applyFill="1" applyAlignment="1">
      <alignment horizontal="center" vertical="center"/>
    </xf>
    <xf numFmtId="170" fontId="328" fillId="2" borderId="0" xfId="1" applyNumberFormat="1" applyFont="1" applyFill="1" applyBorder="1" applyAlignment="1">
      <alignment horizontal="center" vertical="center"/>
    </xf>
    <xf numFmtId="175" fontId="281" fillId="2" borderId="0" xfId="0" applyNumberFormat="1" applyFont="1" applyFill="1" applyAlignment="1">
      <alignment vertical="center"/>
    </xf>
    <xf numFmtId="170" fontId="299" fillId="2" borderId="0" xfId="1" applyNumberFormat="1" applyFont="1" applyFill="1" applyBorder="1" applyAlignment="1">
      <alignment horizontal="left" vertical="center"/>
    </xf>
    <xf numFmtId="175" fontId="287" fillId="2" borderId="0" xfId="0" applyNumberFormat="1" applyFont="1" applyFill="1" applyAlignment="1">
      <alignment vertical="center"/>
    </xf>
    <xf numFmtId="169" fontId="287" fillId="2" borderId="0" xfId="1" applyNumberFormat="1" applyFont="1" applyFill="1" applyBorder="1" applyAlignment="1">
      <alignment vertical="center"/>
    </xf>
    <xf numFmtId="1" fontId="287" fillId="2" borderId="0" xfId="0" applyNumberFormat="1" applyFont="1" applyFill="1" applyAlignment="1">
      <alignment vertical="center"/>
    </xf>
    <xf numFmtId="0" fontId="298" fillId="0" borderId="0" xfId="0" applyFont="1" applyAlignment="1">
      <alignment horizontal="left" vertical="center" wrapText="1"/>
    </xf>
    <xf numFmtId="4" fontId="281" fillId="0" borderId="0" xfId="43978" applyNumberFormat="1" applyFont="1" applyFill="1" applyBorder="1" applyAlignment="1">
      <alignment vertical="center"/>
    </xf>
    <xf numFmtId="0" fontId="283" fillId="0" borderId="61" xfId="44025" applyFont="1" applyBorder="1" applyAlignment="1">
      <alignment wrapText="1"/>
    </xf>
    <xf numFmtId="0" fontId="375" fillId="29" borderId="57" xfId="44026" applyFont="1" applyFill="1" applyBorder="1" applyAlignment="1">
      <alignment horizontal="center"/>
    </xf>
    <xf numFmtId="0" fontId="375" fillId="0" borderId="61" xfId="44026" applyFont="1" applyBorder="1" applyAlignment="1">
      <alignment wrapText="1"/>
    </xf>
    <xf numFmtId="0" fontId="375" fillId="0" borderId="61" xfId="44026" applyFont="1" applyBorder="1" applyAlignment="1">
      <alignment horizontal="right" wrapText="1"/>
    </xf>
    <xf numFmtId="4" fontId="375" fillId="0" borderId="61" xfId="44026" applyNumberFormat="1" applyFont="1" applyBorder="1" applyAlignment="1">
      <alignment horizontal="right" wrapText="1"/>
    </xf>
    <xf numFmtId="0" fontId="375" fillId="31" borderId="61" xfId="35102" applyFont="1" applyFill="1" applyBorder="1" applyAlignment="1">
      <alignment horizontal="right" wrapText="1"/>
    </xf>
    <xf numFmtId="170" fontId="298" fillId="0" borderId="0" xfId="1" applyNumberFormat="1" applyFont="1" applyFill="1" applyAlignment="1">
      <alignment horizontal="center" vertical="center" wrapText="1"/>
    </xf>
    <xf numFmtId="170" fontId="304" fillId="0" borderId="1" xfId="1" applyNumberFormat="1" applyFont="1" applyFill="1" applyBorder="1" applyAlignment="1">
      <alignment horizontal="center" vertical="center" wrapText="1"/>
    </xf>
    <xf numFmtId="168" fontId="117" fillId="0" borderId="1" xfId="1" applyFont="1" applyFill="1" applyBorder="1" applyAlignment="1">
      <alignment horizontal="left" vertical="center" wrapText="1"/>
    </xf>
    <xf numFmtId="49" fontId="328" fillId="2" borderId="0" xfId="4" applyNumberFormat="1" applyFont="1" applyFill="1" applyAlignment="1">
      <alignment vertical="center" wrapText="1"/>
    </xf>
    <xf numFmtId="0" fontId="281" fillId="2" borderId="0" xfId="43926" applyFont="1" applyFill="1" applyAlignment="1">
      <alignment vertical="center"/>
    </xf>
    <xf numFmtId="0" fontId="281" fillId="2" borderId="0" xfId="4" applyFill="1"/>
    <xf numFmtId="0" fontId="333" fillId="0" borderId="0" xfId="35059" applyFill="1"/>
    <xf numFmtId="0" fontId="333" fillId="0" borderId="31" xfId="35059" applyBorder="1"/>
    <xf numFmtId="2" fontId="333" fillId="0" borderId="31" xfId="35059" applyNumberFormat="1" applyBorder="1" applyAlignment="1">
      <alignment vertical="center" wrapText="1"/>
    </xf>
    <xf numFmtId="0" fontId="333" fillId="0" borderId="31" xfId="35059" applyBorder="1" applyAlignment="1">
      <alignment vertical="center" wrapText="1"/>
    </xf>
    <xf numFmtId="2" fontId="333" fillId="0" borderId="1" xfId="35059" applyNumberFormat="1" applyBorder="1" applyAlignment="1">
      <alignment vertical="center" wrapText="1"/>
    </xf>
    <xf numFmtId="0" fontId="285" fillId="31" borderId="20" xfId="44010" applyFont="1" applyFill="1" applyBorder="1" applyAlignment="1">
      <alignment vertical="center"/>
    </xf>
    <xf numFmtId="0" fontId="285" fillId="31" borderId="1" xfId="44010" applyFont="1" applyFill="1" applyBorder="1" applyAlignment="1">
      <alignment vertical="center"/>
    </xf>
    <xf numFmtId="170" fontId="285" fillId="31" borderId="1" xfId="1" applyNumberFormat="1" applyFont="1" applyFill="1" applyBorder="1" applyAlignment="1">
      <alignment vertical="center"/>
    </xf>
    <xf numFmtId="10" fontId="287" fillId="0" borderId="0" xfId="35076" applyNumberFormat="1" applyFont="1" applyFill="1" applyAlignment="1">
      <alignment horizontal="center" vertical="center" wrapText="1"/>
    </xf>
    <xf numFmtId="0" fontId="350" fillId="2" borderId="0" xfId="4" applyFont="1" applyFill="1" applyAlignment="1">
      <alignment vertical="center" wrapText="1"/>
    </xf>
    <xf numFmtId="0" fontId="281" fillId="2" borderId="0" xfId="4" applyFill="1" applyAlignment="1">
      <alignment vertical="center"/>
    </xf>
    <xf numFmtId="0" fontId="290" fillId="2" borderId="0" xfId="4" applyFont="1" applyFill="1"/>
    <xf numFmtId="208" fontId="287" fillId="0" borderId="1" xfId="0" applyNumberFormat="1" applyFont="1" applyBorder="1" applyAlignment="1">
      <alignment horizontal="center" vertical="center" wrapText="1"/>
    </xf>
    <xf numFmtId="0" fontId="283" fillId="0" borderId="61" xfId="44026" applyFont="1" applyBorder="1" applyAlignment="1">
      <alignment wrapText="1"/>
    </xf>
    <xf numFmtId="173" fontId="287" fillId="0" borderId="0" xfId="2" applyNumberFormat="1" applyFont="1" applyFill="1" applyAlignment="1">
      <alignment horizontal="center" vertical="center"/>
    </xf>
    <xf numFmtId="173" fontId="281" fillId="0" borderId="0" xfId="2" applyNumberFormat="1" applyFont="1" applyFill="1" applyAlignment="1">
      <alignment horizontal="center" vertical="center"/>
    </xf>
    <xf numFmtId="173" fontId="299" fillId="0" borderId="0" xfId="2" applyNumberFormat="1" applyFont="1" applyFill="1" applyAlignment="1">
      <alignment horizontal="center" vertical="center"/>
    </xf>
    <xf numFmtId="173" fontId="328" fillId="0" borderId="0" xfId="2" applyNumberFormat="1" applyFont="1" applyFill="1" applyAlignment="1">
      <alignment horizontal="center" vertical="center"/>
    </xf>
    <xf numFmtId="168" fontId="360" fillId="0" borderId="1" xfId="1" applyFont="1" applyFill="1" applyBorder="1" applyAlignment="1">
      <alignment vertical="center"/>
    </xf>
    <xf numFmtId="2" fontId="287" fillId="0" borderId="0" xfId="0" applyNumberFormat="1" applyFont="1" applyAlignment="1">
      <alignment horizontal="center" vertical="center"/>
    </xf>
    <xf numFmtId="0" fontId="291" fillId="0" borderId="1" xfId="0" applyFont="1" applyBorder="1" applyAlignment="1">
      <alignment horizontal="center" vertical="center" wrapText="1"/>
    </xf>
    <xf numFmtId="0" fontId="290" fillId="0" borderId="0" xfId="0" applyFont="1" applyAlignment="1">
      <alignment horizontal="center" vertical="center"/>
    </xf>
    <xf numFmtId="0" fontId="291" fillId="0" borderId="33" xfId="0" applyFont="1" applyBorder="1" applyAlignment="1">
      <alignment horizontal="center" vertical="center"/>
    </xf>
    <xf numFmtId="1" fontId="290" fillId="0" borderId="0" xfId="0" applyNumberFormat="1" applyFont="1" applyAlignment="1">
      <alignment horizontal="center" vertical="center"/>
    </xf>
    <xf numFmtId="1" fontId="290" fillId="0" borderId="0" xfId="0" applyNumberFormat="1" applyFont="1" applyAlignment="1">
      <alignment horizontal="center" vertical="center" wrapText="1"/>
    </xf>
    <xf numFmtId="203" fontId="290" fillId="0" borderId="0" xfId="0" applyNumberFormat="1" applyFont="1" applyAlignment="1">
      <alignment horizontal="center" vertical="center"/>
    </xf>
    <xf numFmtId="171" fontId="290" fillId="0" borderId="0" xfId="0" applyNumberFormat="1" applyFont="1" applyAlignment="1">
      <alignment horizontal="center" vertical="center"/>
    </xf>
    <xf numFmtId="173" fontId="290" fillId="0" borderId="0" xfId="2" applyNumberFormat="1" applyFont="1" applyFill="1" applyAlignment="1">
      <alignment vertical="center"/>
    </xf>
    <xf numFmtId="9" fontId="290" fillId="0" borderId="0" xfId="2" applyFont="1" applyFill="1" applyAlignment="1">
      <alignment horizontal="center" vertical="center"/>
    </xf>
    <xf numFmtId="0" fontId="290" fillId="0" borderId="0" xfId="78" applyFont="1" applyAlignment="1">
      <alignment horizontal="left" vertical="center"/>
    </xf>
    <xf numFmtId="192" fontId="290" fillId="0" borderId="0" xfId="78" applyNumberFormat="1" applyFont="1" applyAlignment="1">
      <alignment horizontal="center" vertical="center"/>
    </xf>
    <xf numFmtId="0" fontId="290" fillId="0" borderId="0" xfId="0" applyFont="1" applyAlignment="1">
      <alignment horizontal="center" vertical="center" wrapText="1"/>
    </xf>
    <xf numFmtId="189" fontId="290" fillId="0" borderId="0" xfId="0" applyNumberFormat="1" applyFont="1" applyAlignment="1">
      <alignment horizontal="center" vertical="center" wrapText="1"/>
    </xf>
    <xf numFmtId="168" fontId="290" fillId="0" borderId="0" xfId="1" applyFont="1" applyFill="1" applyAlignment="1">
      <alignment horizontal="center" vertical="center"/>
    </xf>
    <xf numFmtId="1" fontId="290" fillId="0" borderId="0" xfId="4" applyNumberFormat="1" applyFont="1" applyAlignment="1">
      <alignment horizontal="center" vertical="center" wrapText="1"/>
    </xf>
    <xf numFmtId="1" fontId="290" fillId="0" borderId="0" xfId="4" applyNumberFormat="1" applyFont="1" applyAlignment="1">
      <alignment horizontal="center" vertical="center"/>
    </xf>
    <xf numFmtId="0" fontId="290" fillId="0" borderId="0" xfId="4" applyFont="1" applyAlignment="1">
      <alignment horizontal="center" vertical="center"/>
    </xf>
    <xf numFmtId="9" fontId="290" fillId="0" borderId="0" xfId="2" applyFont="1" applyFill="1" applyAlignment="1">
      <alignment vertical="center"/>
    </xf>
    <xf numFmtId="0" fontId="291" fillId="0" borderId="0" xfId="0" applyFont="1" applyAlignment="1">
      <alignment vertical="center"/>
    </xf>
    <xf numFmtId="0" fontId="291" fillId="0" borderId="0" xfId="0" applyFont="1" applyAlignment="1">
      <alignment horizontal="center" vertical="center"/>
    </xf>
    <xf numFmtId="0" fontId="290" fillId="0" borderId="0" xfId="3" applyFont="1" applyAlignment="1">
      <alignment horizontal="center" vertical="center" wrapText="1"/>
    </xf>
    <xf numFmtId="203" fontId="290" fillId="0" borderId="0" xfId="0" applyNumberFormat="1" applyFont="1" applyAlignment="1">
      <alignment horizontal="center" vertical="center" wrapText="1"/>
    </xf>
    <xf numFmtId="170" fontId="290" fillId="0" borderId="0" xfId="1" applyNumberFormat="1" applyFont="1" applyFill="1" applyBorder="1" applyAlignment="1">
      <alignment horizontal="center" vertical="center"/>
    </xf>
    <xf numFmtId="176" fontId="290" fillId="0" borderId="0" xfId="0" applyNumberFormat="1" applyFont="1" applyAlignment="1">
      <alignment vertical="center"/>
    </xf>
    <xf numFmtId="198" fontId="290" fillId="0" borderId="0" xfId="2" applyNumberFormat="1" applyFont="1" applyFill="1" applyAlignment="1">
      <alignment vertical="center"/>
    </xf>
    <xf numFmtId="0" fontId="290" fillId="0" borderId="0" xfId="0" applyFont="1" applyAlignment="1">
      <alignment horizontal="left" vertical="center"/>
    </xf>
    <xf numFmtId="168" fontId="290" fillId="0" borderId="0" xfId="0" applyNumberFormat="1" applyFont="1" applyAlignment="1">
      <alignment horizontal="center" vertical="center" wrapText="1"/>
    </xf>
    <xf numFmtId="1" fontId="291" fillId="0" borderId="33" xfId="8849" applyNumberFormat="1" applyFont="1" applyFill="1" applyBorder="1" applyAlignment="1">
      <alignment horizontal="center" vertical="center" wrapText="1"/>
    </xf>
    <xf numFmtId="177" fontId="290" fillId="0" borderId="0" xfId="0" applyNumberFormat="1" applyFont="1" applyAlignment="1">
      <alignment horizontal="center" vertical="center"/>
    </xf>
    <xf numFmtId="3" fontId="290" fillId="0" borderId="0" xfId="1" applyNumberFormat="1" applyFont="1" applyFill="1" applyBorder="1" applyAlignment="1">
      <alignment horizontal="center" vertical="center" wrapText="1"/>
    </xf>
    <xf numFmtId="172" fontId="290" fillId="0" borderId="0" xfId="0" applyNumberFormat="1" applyFont="1" applyAlignment="1">
      <alignment vertical="center" wrapText="1"/>
    </xf>
    <xf numFmtId="179" fontId="290" fillId="0" borderId="0" xfId="0" applyNumberFormat="1" applyFont="1" applyAlignment="1">
      <alignment horizontal="center" vertical="center"/>
    </xf>
    <xf numFmtId="179" fontId="359" fillId="0" borderId="0" xfId="0" applyNumberFormat="1" applyFont="1" applyAlignment="1">
      <alignment horizontal="justify" vertical="center" wrapText="1"/>
    </xf>
    <xf numFmtId="49" fontId="290" fillId="0" borderId="0" xfId="0" applyNumberFormat="1" applyFont="1" applyAlignment="1">
      <alignment vertical="center"/>
    </xf>
    <xf numFmtId="174" fontId="290" fillId="0" borderId="0" xfId="1" applyNumberFormat="1" applyFont="1" applyFill="1" applyBorder="1" applyAlignment="1">
      <alignment horizontal="center" vertical="center" wrapText="1"/>
    </xf>
    <xf numFmtId="172" fontId="290" fillId="0" borderId="0" xfId="0" applyNumberFormat="1" applyFont="1" applyAlignment="1">
      <alignment vertical="center"/>
    </xf>
    <xf numFmtId="0" fontId="364" fillId="0" borderId="0" xfId="0" applyFont="1" applyAlignment="1">
      <alignment vertical="center"/>
    </xf>
    <xf numFmtId="177" fontId="290" fillId="0" borderId="0" xfId="0" applyNumberFormat="1" applyFont="1" applyAlignment="1">
      <alignment horizontal="left" vertical="center"/>
    </xf>
    <xf numFmtId="211" fontId="379" fillId="0" borderId="0" xfId="78" applyNumberFormat="1" applyFont="1" applyAlignment="1">
      <alignment horizontal="right" vertical="center"/>
    </xf>
    <xf numFmtId="209" fontId="379" fillId="0" borderId="0" xfId="78" applyNumberFormat="1" applyFont="1" applyAlignment="1">
      <alignment horizontal="right" vertical="center"/>
    </xf>
    <xf numFmtId="210" fontId="379" fillId="0" borderId="0" xfId="78" applyNumberFormat="1" applyFont="1" applyAlignment="1">
      <alignment horizontal="right" vertical="center"/>
    </xf>
    <xf numFmtId="167" fontId="379" fillId="0" borderId="0" xfId="78" applyNumberFormat="1" applyFont="1" applyAlignment="1">
      <alignment horizontal="centerContinuous" vertical="center"/>
    </xf>
    <xf numFmtId="212" fontId="379" fillId="0" borderId="0" xfId="78" applyNumberFormat="1" applyFont="1" applyAlignment="1">
      <alignment horizontal="right" vertical="center"/>
    </xf>
    <xf numFmtId="167" fontId="379" fillId="0" borderId="0" xfId="78" applyNumberFormat="1" applyFont="1" applyAlignment="1">
      <alignment horizontal="center" vertical="center"/>
    </xf>
    <xf numFmtId="211" fontId="334" fillId="0" borderId="0" xfId="78" applyNumberFormat="1" applyFont="1" applyAlignment="1">
      <alignment horizontal="right" vertical="center"/>
    </xf>
    <xf numFmtId="209" fontId="380" fillId="0" borderId="0" xfId="78" applyNumberFormat="1" applyFont="1" applyAlignment="1">
      <alignment horizontal="right" vertical="center"/>
    </xf>
    <xf numFmtId="212" fontId="380" fillId="0" borderId="0" xfId="78" applyNumberFormat="1" applyFont="1" applyAlignment="1">
      <alignment horizontal="right" vertical="center"/>
    </xf>
    <xf numFmtId="167" fontId="334" fillId="0" borderId="0" xfId="78" applyNumberFormat="1" applyFont="1" applyAlignment="1">
      <alignment horizontal="center" vertical="center"/>
    </xf>
    <xf numFmtId="0" fontId="381" fillId="0" borderId="63" xfId="78" applyFont="1" applyBorder="1" applyAlignment="1">
      <alignment horizontal="center" vertical="center"/>
    </xf>
    <xf numFmtId="0" fontId="381" fillId="0" borderId="63" xfId="78" applyFont="1" applyBorder="1" applyAlignment="1">
      <alignment horizontal="centerContinuous" vertical="center"/>
    </xf>
    <xf numFmtId="0" fontId="382" fillId="0" borderId="0" xfId="78" applyFont="1" applyAlignment="1">
      <alignment horizontal="centerContinuous" vertical="center"/>
    </xf>
    <xf numFmtId="0" fontId="381" fillId="0" borderId="64" xfId="78" applyFont="1" applyBorder="1" applyAlignment="1">
      <alignment horizontal="centerContinuous" vertical="center"/>
    </xf>
    <xf numFmtId="0" fontId="382" fillId="0" borderId="0" xfId="78" applyFont="1" applyAlignment="1">
      <alignment vertical="center"/>
    </xf>
    <xf numFmtId="209" fontId="383" fillId="0" borderId="0" xfId="78" applyNumberFormat="1" applyFont="1" applyAlignment="1">
      <alignment horizontal="right" vertical="center"/>
    </xf>
    <xf numFmtId="0" fontId="282" fillId="0" borderId="0" xfId="78" applyAlignment="1">
      <alignment vertical="center"/>
    </xf>
    <xf numFmtId="0" fontId="282" fillId="0" borderId="65" xfId="78" applyBorder="1" applyAlignment="1">
      <alignment horizontal="centerContinuous" vertical="center"/>
    </xf>
    <xf numFmtId="0" fontId="384" fillId="0" borderId="65" xfId="78" applyFont="1" applyBorder="1" applyAlignment="1">
      <alignment horizontal="centerContinuous" vertical="center"/>
    </xf>
    <xf numFmtId="185" fontId="298" fillId="0" borderId="62" xfId="2" applyNumberFormat="1" applyFont="1" applyFill="1" applyBorder="1" applyAlignment="1">
      <alignment horizontal="center" vertical="center" wrapText="1"/>
    </xf>
    <xf numFmtId="186" fontId="298" fillId="0" borderId="62" xfId="2" applyNumberFormat="1" applyFont="1" applyFill="1" applyBorder="1" applyAlignment="1">
      <alignment horizontal="center" vertical="center" wrapText="1"/>
    </xf>
    <xf numFmtId="3" fontId="298" fillId="0" borderId="62" xfId="1" applyNumberFormat="1" applyFont="1" applyFill="1" applyBorder="1" applyAlignment="1">
      <alignment horizontal="center" vertical="center" wrapText="1"/>
    </xf>
    <xf numFmtId="15" fontId="298" fillId="0" borderId="62" xfId="0" applyNumberFormat="1" applyFont="1" applyBorder="1" applyAlignment="1">
      <alignment horizontal="center" vertical="center" wrapText="1"/>
    </xf>
    <xf numFmtId="43" fontId="162" fillId="0" borderId="0" xfId="0" applyNumberFormat="1" applyFont="1" applyAlignment="1">
      <alignment horizontal="center" vertical="center"/>
    </xf>
    <xf numFmtId="0" fontId="283" fillId="29" borderId="0" xfId="44025" applyFont="1" applyFill="1" applyAlignment="1">
      <alignment horizontal="center"/>
    </xf>
    <xf numFmtId="185" fontId="298" fillId="0" borderId="66" xfId="2" applyNumberFormat="1" applyFont="1" applyFill="1" applyBorder="1" applyAlignment="1">
      <alignment horizontal="center" vertical="center" wrapText="1"/>
    </xf>
    <xf numFmtId="186" fontId="298" fillId="0" borderId="66" xfId="2" applyNumberFormat="1" applyFont="1" applyFill="1" applyBorder="1" applyAlignment="1">
      <alignment horizontal="center" vertical="center" wrapText="1"/>
    </xf>
    <xf numFmtId="0" fontId="281" fillId="0" borderId="0" xfId="44058" applyAlignment="1">
      <alignment vertical="center"/>
    </xf>
    <xf numFmtId="0" fontId="328" fillId="0" borderId="0" xfId="44058" applyFont="1" applyAlignment="1">
      <alignment vertical="center"/>
    </xf>
    <xf numFmtId="13" fontId="0" fillId="0" borderId="0" xfId="8801" applyNumberFormat="1" applyFont="1" applyAlignment="1">
      <alignment vertical="center"/>
    </xf>
    <xf numFmtId="1" fontId="290" fillId="0" borderId="67" xfId="0" applyNumberFormat="1" applyFont="1" applyBorder="1" applyAlignment="1">
      <alignment horizontal="center" vertical="center" wrapText="1"/>
    </xf>
    <xf numFmtId="0" fontId="162" fillId="0" borderId="67" xfId="0" applyFont="1" applyBorder="1" applyAlignment="1">
      <alignment vertical="center"/>
    </xf>
    <xf numFmtId="181" fontId="298" fillId="0" borderId="62" xfId="0" applyNumberFormat="1" applyFont="1" applyBorder="1" applyAlignment="1">
      <alignment horizontal="left" vertical="center" wrapText="1"/>
    </xf>
    <xf numFmtId="0" fontId="162" fillId="0" borderId="70" xfId="0" applyFont="1" applyBorder="1" applyAlignment="1">
      <alignment vertical="center"/>
    </xf>
    <xf numFmtId="168" fontId="285" fillId="0" borderId="1" xfId="1" applyFont="1" applyFill="1" applyBorder="1" applyAlignment="1">
      <alignment horizontal="center" vertical="center"/>
    </xf>
    <xf numFmtId="1" fontId="285" fillId="0" borderId="1" xfId="0" applyNumberFormat="1" applyFont="1" applyBorder="1" applyAlignment="1">
      <alignment horizontal="center" vertical="center"/>
    </xf>
    <xf numFmtId="179" fontId="290" fillId="38" borderId="0" xfId="35088" applyNumberFormat="1" applyFont="1" applyFill="1" applyBorder="1" applyAlignment="1">
      <alignment vertical="center"/>
    </xf>
    <xf numFmtId="195" fontId="290" fillId="0" borderId="0" xfId="35088" applyNumberFormat="1" applyFont="1" applyFill="1" applyBorder="1" applyAlignment="1">
      <alignment vertical="center"/>
    </xf>
    <xf numFmtId="175" fontId="388" fillId="0" borderId="0" xfId="0" applyNumberFormat="1" applyFont="1" applyAlignment="1">
      <alignment vertical="center"/>
    </xf>
    <xf numFmtId="0" fontId="95" fillId="2" borderId="0" xfId="44093" applyFill="1" applyProtection="1">
      <protection locked="0"/>
    </xf>
    <xf numFmtId="0" fontId="281" fillId="2" borderId="0" xfId="44092" applyFill="1" applyProtection="1">
      <protection locked="0"/>
    </xf>
    <xf numFmtId="0" fontId="162" fillId="0" borderId="73" xfId="0" applyFont="1" applyBorder="1" applyAlignment="1">
      <alignment vertical="center"/>
    </xf>
    <xf numFmtId="183" fontId="298" fillId="0" borderId="62" xfId="1" applyNumberFormat="1" applyFont="1" applyFill="1" applyBorder="1" applyAlignment="1">
      <alignment horizontal="center" vertical="center" wrapText="1"/>
    </xf>
    <xf numFmtId="213" fontId="298" fillId="0" borderId="1" xfId="1" applyNumberFormat="1" applyFont="1" applyFill="1" applyBorder="1" applyAlignment="1">
      <alignment horizontal="center" vertical="center" wrapText="1"/>
    </xf>
    <xf numFmtId="4" fontId="281" fillId="0" borderId="1" xfId="0" applyNumberFormat="1" applyFont="1" applyBorder="1"/>
    <xf numFmtId="0" fontId="375" fillId="0" borderId="1" xfId="35102" applyFont="1" applyBorder="1" applyAlignment="1">
      <alignment vertical="center" wrapText="1"/>
    </xf>
    <xf numFmtId="0" fontId="320" fillId="34" borderId="1" xfId="35102" applyFont="1" applyFill="1" applyBorder="1" applyAlignment="1">
      <alignment vertical="center"/>
    </xf>
    <xf numFmtId="170" fontId="320" fillId="34" borderId="1" xfId="1" applyNumberFormat="1" applyFont="1" applyFill="1" applyBorder="1" applyAlignment="1">
      <alignment vertical="center"/>
    </xf>
    <xf numFmtId="168" fontId="320" fillId="34" borderId="1" xfId="1" applyFont="1" applyFill="1" applyBorder="1" applyAlignment="1">
      <alignment vertical="center"/>
    </xf>
    <xf numFmtId="0" fontId="375" fillId="31" borderId="1" xfId="35102" applyFont="1" applyFill="1" applyBorder="1" applyAlignment="1">
      <alignment vertical="center" wrapText="1"/>
    </xf>
    <xf numFmtId="168" fontId="375" fillId="31" borderId="1" xfId="1" applyFont="1" applyFill="1" applyBorder="1" applyAlignment="1">
      <alignment vertical="center" wrapText="1"/>
    </xf>
    <xf numFmtId="168" fontId="375" fillId="0" borderId="1" xfId="1" applyFont="1" applyBorder="1" applyAlignment="1">
      <alignment vertical="center" wrapText="1"/>
    </xf>
    <xf numFmtId="170" fontId="288" fillId="0" borderId="1" xfId="1" applyNumberFormat="1" applyFont="1" applyFill="1" applyBorder="1" applyAlignment="1">
      <alignment vertical="center"/>
    </xf>
    <xf numFmtId="0" fontId="375" fillId="0" borderId="62" xfId="35102" applyFont="1" applyBorder="1" applyAlignment="1">
      <alignment vertical="center" wrapText="1"/>
    </xf>
    <xf numFmtId="170" fontId="288" fillId="0" borderId="62" xfId="1" applyNumberFormat="1" applyFont="1" applyFill="1" applyBorder="1" applyAlignment="1">
      <alignment vertical="center"/>
    </xf>
    <xf numFmtId="168" fontId="375" fillId="0" borderId="62" xfId="1" applyFont="1" applyBorder="1" applyAlignment="1">
      <alignment vertical="center" wrapText="1"/>
    </xf>
    <xf numFmtId="0" fontId="375" fillId="0" borderId="66" xfId="35102" applyFont="1" applyBorder="1" applyAlignment="1">
      <alignment vertical="center" wrapText="1"/>
    </xf>
    <xf numFmtId="170" fontId="288" fillId="0" borderId="66" xfId="1" applyNumberFormat="1" applyFont="1" applyFill="1" applyBorder="1" applyAlignment="1">
      <alignment vertical="center"/>
    </xf>
    <xf numFmtId="168" fontId="375" fillId="0" borderId="66" xfId="1" applyFont="1" applyBorder="1" applyAlignment="1">
      <alignment vertical="center" wrapText="1"/>
    </xf>
    <xf numFmtId="0" fontId="375" fillId="0" borderId="67" xfId="35102" applyFont="1" applyBorder="1" applyAlignment="1">
      <alignment vertical="center" wrapText="1"/>
    </xf>
    <xf numFmtId="168" fontId="375" fillId="0" borderId="67" xfId="1" applyFont="1" applyBorder="1" applyAlignment="1">
      <alignment vertical="center" wrapText="1"/>
    </xf>
    <xf numFmtId="170" fontId="288" fillId="0" borderId="67" xfId="1" applyNumberFormat="1" applyFont="1" applyFill="1" applyBorder="1" applyAlignment="1">
      <alignment vertical="center"/>
    </xf>
    <xf numFmtId="0" fontId="375" fillId="31" borderId="1" xfId="35102" applyFont="1" applyFill="1" applyBorder="1" applyAlignment="1">
      <alignment horizontal="left" vertical="center" wrapText="1"/>
    </xf>
    <xf numFmtId="0" fontId="375" fillId="0" borderId="1" xfId="35102" applyFont="1" applyBorder="1" applyAlignment="1">
      <alignment horizontal="left" vertical="center" wrapText="1"/>
    </xf>
    <xf numFmtId="0" fontId="375" fillId="0" borderId="62" xfId="35102" applyFont="1" applyBorder="1" applyAlignment="1">
      <alignment horizontal="left" vertical="center" wrapText="1"/>
    </xf>
    <xf numFmtId="0" fontId="375" fillId="0" borderId="66" xfId="35102" applyFont="1" applyBorder="1" applyAlignment="1">
      <alignment horizontal="left" vertical="center" wrapText="1"/>
    </xf>
    <xf numFmtId="0" fontId="375" fillId="0" borderId="67" xfId="35102" applyFont="1" applyBorder="1" applyAlignment="1">
      <alignment horizontal="left" vertical="center" wrapText="1"/>
    </xf>
    <xf numFmtId="9" fontId="389" fillId="0" borderId="0" xfId="2" applyFont="1" applyFill="1" applyAlignment="1">
      <alignment vertical="center"/>
    </xf>
    <xf numFmtId="0" fontId="113" fillId="0" borderId="1" xfId="0" applyFont="1" applyBorder="1" applyAlignment="1">
      <alignment vertical="center" wrapText="1"/>
    </xf>
    <xf numFmtId="0" fontId="115" fillId="0" borderId="1" xfId="0" applyFont="1" applyBorder="1" applyAlignment="1">
      <alignment vertical="center" wrapText="1"/>
    </xf>
    <xf numFmtId="0" fontId="121" fillId="0" borderId="1" xfId="0" applyFont="1" applyBorder="1" applyAlignment="1">
      <alignment vertical="center" wrapText="1"/>
    </xf>
    <xf numFmtId="0" fontId="109" fillId="0" borderId="1" xfId="0" applyFont="1" applyBorder="1" applyAlignment="1">
      <alignment vertical="center" wrapText="1"/>
    </xf>
    <xf numFmtId="0" fontId="105" fillId="0" borderId="1" xfId="0" applyFont="1" applyBorder="1" applyAlignment="1">
      <alignment vertical="center" wrapText="1"/>
    </xf>
    <xf numFmtId="0" fontId="101" fillId="0" borderId="1" xfId="0" applyFont="1" applyBorder="1" applyAlignment="1">
      <alignment vertical="center" wrapText="1"/>
    </xf>
    <xf numFmtId="168" fontId="141" fillId="0" borderId="68" xfId="1" applyFont="1" applyFill="1" applyBorder="1" applyAlignment="1">
      <alignment vertical="center"/>
    </xf>
    <xf numFmtId="168" fontId="94" fillId="0" borderId="68" xfId="1" applyFont="1" applyFill="1" applyBorder="1" applyAlignment="1">
      <alignment vertical="center"/>
    </xf>
    <xf numFmtId="0" fontId="288" fillId="0" borderId="1" xfId="13" applyFont="1" applyBorder="1" applyAlignment="1">
      <alignment horizontal="left" vertical="center" wrapText="1"/>
    </xf>
    <xf numFmtId="198" fontId="290" fillId="0" borderId="0" xfId="78" applyNumberFormat="1" applyFont="1" applyAlignment="1">
      <alignment horizontal="left" vertical="center"/>
    </xf>
    <xf numFmtId="0" fontId="299" fillId="0" borderId="75" xfId="78" applyFont="1" applyBorder="1" applyAlignment="1">
      <alignment horizontal="center" vertical="center" wrapText="1"/>
    </xf>
    <xf numFmtId="2" fontId="299" fillId="0" borderId="75" xfId="0" applyNumberFormat="1" applyFont="1" applyBorder="1" applyAlignment="1">
      <alignment horizontal="center" vertical="center"/>
    </xf>
    <xf numFmtId="0" fontId="375" fillId="0" borderId="75" xfId="35102" applyFont="1" applyBorder="1" applyAlignment="1">
      <alignment horizontal="left" vertical="center" wrapText="1"/>
    </xf>
    <xf numFmtId="0" fontId="375" fillId="0" borderId="73" xfId="35102" applyFont="1" applyBorder="1" applyAlignment="1">
      <alignment horizontal="left" vertical="center" wrapText="1"/>
    </xf>
    <xf numFmtId="0" fontId="375" fillId="0" borderId="73" xfId="35102" applyFont="1" applyBorder="1" applyAlignment="1">
      <alignment vertical="center" wrapText="1"/>
    </xf>
    <xf numFmtId="168" fontId="375" fillId="0" borderId="73" xfId="1" applyFont="1" applyBorder="1" applyAlignment="1">
      <alignment vertical="center" wrapText="1"/>
    </xf>
    <xf numFmtId="170" fontId="288" fillId="0" borderId="73" xfId="1" applyNumberFormat="1" applyFont="1" applyFill="1" applyBorder="1" applyAlignment="1">
      <alignment vertical="center"/>
    </xf>
    <xf numFmtId="4" fontId="0" fillId="0" borderId="0" xfId="0" applyNumberFormat="1"/>
    <xf numFmtId="0" fontId="283" fillId="0" borderId="71" xfId="44026" applyFont="1" applyBorder="1" applyAlignment="1">
      <alignment horizontal="right" wrapText="1"/>
    </xf>
    <xf numFmtId="4" fontId="283" fillId="0" borderId="71" xfId="44026" applyNumberFormat="1" applyFont="1" applyBorder="1" applyAlignment="1">
      <alignment horizontal="right" wrapText="1"/>
    </xf>
    <xf numFmtId="0" fontId="335" fillId="0" borderId="71" xfId="35100" applyBorder="1" applyAlignment="1">
      <alignment horizontal="right" wrapText="1"/>
    </xf>
    <xf numFmtId="168" fontId="282" fillId="0" borderId="71" xfId="1" applyFont="1" applyFill="1" applyBorder="1" applyAlignment="1">
      <alignment horizontal="right" wrapText="1"/>
    </xf>
    <xf numFmtId="198" fontId="287" fillId="0" borderId="0" xfId="0" applyNumberFormat="1" applyFont="1" applyAlignment="1">
      <alignment horizontal="center" vertical="center" wrapText="1"/>
    </xf>
    <xf numFmtId="181" fontId="298" fillId="0" borderId="73" xfId="0" applyNumberFormat="1" applyFont="1" applyBorder="1" applyAlignment="1">
      <alignment horizontal="left" vertical="center" wrapText="1"/>
    </xf>
    <xf numFmtId="183" fontId="298" fillId="0" borderId="73" xfId="0" applyNumberFormat="1" applyFont="1" applyBorder="1" applyAlignment="1">
      <alignment horizontal="center" vertical="center" wrapText="1"/>
    </xf>
    <xf numFmtId="0" fontId="288" fillId="0" borderId="73" xfId="13" applyFont="1" applyBorder="1" applyAlignment="1">
      <alignment vertical="center" wrapText="1"/>
    </xf>
    <xf numFmtId="1" fontId="290" fillId="2" borderId="73" xfId="0" applyNumberFormat="1" applyFont="1" applyFill="1" applyBorder="1" applyAlignment="1">
      <alignment horizontal="center" vertical="center" wrapText="1"/>
    </xf>
    <xf numFmtId="168" fontId="288" fillId="0" borderId="75" xfId="1" applyFont="1" applyFill="1" applyBorder="1" applyAlignment="1">
      <alignment vertical="center" wrapText="1"/>
    </xf>
    <xf numFmtId="0" fontId="162" fillId="2" borderId="73" xfId="0" applyFont="1" applyFill="1" applyBorder="1" applyAlignment="1">
      <alignment vertical="center"/>
    </xf>
    <xf numFmtId="49" fontId="290" fillId="0" borderId="0" xfId="0" applyNumberFormat="1" applyFont="1" applyAlignment="1">
      <alignment horizontal="center" vertical="center"/>
    </xf>
    <xf numFmtId="0" fontId="285" fillId="34" borderId="0" xfId="44010" applyFont="1" applyFill="1" applyAlignment="1">
      <alignment vertical="center"/>
    </xf>
    <xf numFmtId="170" fontId="285" fillId="34" borderId="0" xfId="1" applyNumberFormat="1" applyFont="1" applyFill="1" applyAlignment="1">
      <alignment vertical="center"/>
    </xf>
    <xf numFmtId="168" fontId="336" fillId="34" borderId="0" xfId="1" applyFont="1" applyFill="1" applyAlignment="1">
      <alignment vertical="center"/>
    </xf>
    <xf numFmtId="0" fontId="285" fillId="31" borderId="5" xfId="44010" applyFont="1" applyFill="1" applyBorder="1" applyAlignment="1">
      <alignment horizontal="center" vertical="center"/>
    </xf>
    <xf numFmtId="0" fontId="359" fillId="0" borderId="0" xfId="0" applyFont="1" applyAlignment="1">
      <alignment horizontal="justify" vertical="center" wrapText="1"/>
    </xf>
    <xf numFmtId="0" fontId="291" fillId="0" borderId="74" xfId="0" applyFont="1" applyBorder="1" applyAlignment="1">
      <alignment horizontal="center" vertical="center"/>
    </xf>
    <xf numFmtId="0" fontId="291" fillId="0" borderId="75" xfId="78" applyFont="1" applyBorder="1" applyAlignment="1">
      <alignment horizontal="center" vertical="center"/>
    </xf>
    <xf numFmtId="198" fontId="291" fillId="0" borderId="73" xfId="5" applyNumberFormat="1" applyFont="1" applyFill="1" applyBorder="1" applyAlignment="1">
      <alignment horizontal="center" vertical="center" wrapText="1"/>
    </xf>
    <xf numFmtId="0" fontId="291" fillId="0" borderId="72" xfId="0" applyFont="1" applyBorder="1" applyAlignment="1">
      <alignment horizontal="center" vertical="center"/>
    </xf>
    <xf numFmtId="0" fontId="291" fillId="0" borderId="73" xfId="0" applyFont="1" applyBorder="1" applyAlignment="1">
      <alignment horizontal="center" vertical="center"/>
    </xf>
    <xf numFmtId="0" fontId="291" fillId="0" borderId="73" xfId="4" applyFont="1" applyBorder="1" applyAlignment="1">
      <alignment horizontal="center" vertical="center"/>
    </xf>
    <xf numFmtId="177" fontId="291" fillId="0" borderId="73" xfId="0" applyNumberFormat="1" applyFont="1" applyBorder="1" applyAlignment="1">
      <alignment horizontal="center" vertical="center"/>
    </xf>
    <xf numFmtId="177" fontId="291" fillId="0" borderId="72" xfId="0" applyNumberFormat="1" applyFont="1" applyBorder="1" applyAlignment="1">
      <alignment horizontal="center" vertical="center"/>
    </xf>
    <xf numFmtId="177" fontId="291" fillId="0" borderId="73" xfId="0" applyNumberFormat="1" applyFont="1" applyBorder="1" applyAlignment="1">
      <alignment horizontal="center" vertical="center" wrapText="1"/>
    </xf>
    <xf numFmtId="177" fontId="291" fillId="0" borderId="72" xfId="0" applyNumberFormat="1" applyFont="1" applyBorder="1" applyAlignment="1">
      <alignment horizontal="left" vertical="center"/>
    </xf>
    <xf numFmtId="198" fontId="291" fillId="0" borderId="75" xfId="5" applyNumberFormat="1" applyFont="1" applyFill="1" applyBorder="1" applyAlignment="1">
      <alignment horizontal="center" vertical="center" wrapText="1"/>
    </xf>
    <xf numFmtId="0" fontId="291" fillId="0" borderId="75" xfId="78" applyFont="1" applyBorder="1" applyAlignment="1">
      <alignment horizontal="right" vertical="center"/>
    </xf>
    <xf numFmtId="203" fontId="291" fillId="0" borderId="75" xfId="5" applyNumberFormat="1" applyFont="1" applyFill="1" applyBorder="1" applyAlignment="1">
      <alignment horizontal="center" vertical="center" wrapText="1"/>
    </xf>
    <xf numFmtId="0" fontId="287" fillId="0" borderId="75" xfId="0" applyFont="1" applyBorder="1" applyAlignment="1">
      <alignment horizontal="center" vertical="center"/>
    </xf>
    <xf numFmtId="2" fontId="287" fillId="0" borderId="75" xfId="0" applyNumberFormat="1" applyFont="1" applyBorder="1" applyAlignment="1">
      <alignment horizontal="center" vertical="center"/>
    </xf>
    <xf numFmtId="0" fontId="137" fillId="0" borderId="18" xfId="0" applyFont="1" applyBorder="1" applyAlignment="1">
      <alignment vertical="center"/>
    </xf>
    <xf numFmtId="1" fontId="290" fillId="0" borderId="18" xfId="0" applyNumberFormat="1" applyFont="1" applyBorder="1" applyAlignment="1">
      <alignment horizontal="center" vertical="center" wrapText="1"/>
    </xf>
    <xf numFmtId="168" fontId="290" fillId="0" borderId="36" xfId="1" applyFont="1" applyFill="1" applyBorder="1" applyAlignment="1">
      <alignment horizontal="right" vertical="center" wrapText="1"/>
    </xf>
    <xf numFmtId="0" fontId="162" fillId="0" borderId="18" xfId="0" applyFont="1" applyBorder="1" applyAlignment="1">
      <alignment vertical="center"/>
    </xf>
    <xf numFmtId="170" fontId="0" fillId="0" borderId="0" xfId="44116" applyNumberFormat="1" applyFont="1" applyAlignment="1">
      <alignment vertical="center"/>
    </xf>
    <xf numFmtId="168" fontId="0" fillId="0" borderId="0" xfId="44116" applyFont="1" applyAlignment="1">
      <alignment vertical="center"/>
    </xf>
    <xf numFmtId="168" fontId="281" fillId="0" borderId="0" xfId="44116" applyFill="1" applyAlignment="1">
      <alignment vertical="center"/>
    </xf>
    <xf numFmtId="168" fontId="281" fillId="0" borderId="0" xfId="44116" applyBorder="1" applyAlignment="1">
      <alignment vertical="center"/>
    </xf>
    <xf numFmtId="170" fontId="330" fillId="0" borderId="0" xfId="44116" applyNumberFormat="1" applyFont="1" applyAlignment="1">
      <alignment vertical="center"/>
    </xf>
    <xf numFmtId="168" fontId="330" fillId="0" borderId="0" xfId="44116" applyFont="1" applyAlignment="1">
      <alignment vertical="center"/>
    </xf>
    <xf numFmtId="168" fontId="0" fillId="0" borderId="0" xfId="44116" applyFont="1" applyFill="1" applyAlignment="1">
      <alignment vertical="center"/>
    </xf>
    <xf numFmtId="181" fontId="372" fillId="0" borderId="18" xfId="0" applyNumberFormat="1" applyFont="1" applyBorder="1" applyAlignment="1">
      <alignment horizontal="center" vertical="center" wrapText="1"/>
    </xf>
    <xf numFmtId="3" fontId="372" fillId="0" borderId="18" xfId="1" applyNumberFormat="1" applyFont="1" applyFill="1" applyBorder="1" applyAlignment="1">
      <alignment horizontal="center" vertical="center" wrapText="1"/>
    </xf>
    <xf numFmtId="183" fontId="372" fillId="0" borderId="18" xfId="1" applyNumberFormat="1" applyFont="1" applyFill="1" applyBorder="1" applyAlignment="1">
      <alignment horizontal="center" vertical="center" wrapText="1"/>
    </xf>
    <xf numFmtId="183" fontId="304" fillId="0" borderId="1" xfId="1" applyNumberFormat="1" applyFont="1" applyFill="1" applyBorder="1" applyAlignment="1">
      <alignment horizontal="center" vertical="center" wrapText="1"/>
    </xf>
    <xf numFmtId="181" fontId="304" fillId="0" borderId="1" xfId="0" applyNumberFormat="1" applyFont="1" applyBorder="1" applyAlignment="1">
      <alignment vertical="center" wrapText="1"/>
    </xf>
    <xf numFmtId="49" fontId="298" fillId="0" borderId="0" xfId="0" applyNumberFormat="1" applyFont="1" applyAlignment="1">
      <alignment horizontal="center" vertical="center" wrapText="1"/>
    </xf>
    <xf numFmtId="0" fontId="288" fillId="4" borderId="0" xfId="13" applyFont="1" applyFill="1" applyAlignment="1">
      <alignment horizontal="center" vertical="center" wrapText="1"/>
    </xf>
    <xf numFmtId="0" fontId="95" fillId="0" borderId="80" xfId="0" applyFont="1" applyBorder="1" applyAlignment="1">
      <alignment vertical="center" wrapText="1"/>
    </xf>
    <xf numFmtId="1" fontId="290" fillId="0" borderId="80" xfId="0" applyNumberFormat="1" applyFont="1" applyBorder="1" applyAlignment="1">
      <alignment horizontal="center" vertical="center" wrapText="1"/>
    </xf>
    <xf numFmtId="168" fontId="94" fillId="0" borderId="81" xfId="1" applyFont="1" applyFill="1" applyBorder="1" applyAlignment="1">
      <alignment vertical="center"/>
    </xf>
    <xf numFmtId="0" fontId="162" fillId="0" borderId="80" xfId="0" applyFont="1" applyBorder="1" applyAlignment="1">
      <alignment vertical="center"/>
    </xf>
    <xf numFmtId="179" fontId="287" fillId="0" borderId="18" xfId="0" applyNumberFormat="1" applyFont="1" applyBorder="1" applyAlignment="1">
      <alignment horizontal="center" vertical="center" wrapText="1"/>
    </xf>
    <xf numFmtId="3" fontId="286" fillId="0" borderId="18" xfId="0" applyNumberFormat="1" applyFont="1" applyBorder="1" applyAlignment="1">
      <alignment horizontal="center" vertical="center"/>
    </xf>
    <xf numFmtId="0" fontId="359" fillId="0" borderId="0" xfId="0" applyFont="1" applyAlignment="1">
      <alignment horizontal="left" vertical="center" wrapText="1"/>
    </xf>
    <xf numFmtId="0" fontId="291" fillId="0" borderId="72" xfId="0" applyFont="1" applyBorder="1" applyAlignment="1">
      <alignment horizontal="center" vertical="center" wrapText="1"/>
    </xf>
    <xf numFmtId="0" fontId="291" fillId="0" borderId="0" xfId="0" applyFont="1" applyAlignment="1">
      <alignment horizontal="left" vertical="center"/>
    </xf>
    <xf numFmtId="0" fontId="290" fillId="0" borderId="0" xfId="0" applyFont="1" applyAlignment="1">
      <alignment horizontal="centerContinuous" vertical="center"/>
    </xf>
    <xf numFmtId="1" fontId="290" fillId="0" borderId="0" xfId="0" applyNumberFormat="1" applyFont="1" applyAlignment="1">
      <alignment vertical="center" wrapText="1"/>
    </xf>
    <xf numFmtId="194" fontId="290" fillId="0" borderId="0" xfId="5" applyNumberFormat="1" applyFont="1" applyFill="1" applyAlignment="1">
      <alignment horizontal="center" vertical="center" wrapText="1"/>
    </xf>
    <xf numFmtId="9" fontId="290" fillId="0" borderId="0" xfId="2" applyFont="1" applyFill="1" applyAlignment="1">
      <alignment horizontal="center" vertical="center" wrapText="1"/>
    </xf>
    <xf numFmtId="10" fontId="290" fillId="0" borderId="0" xfId="2" applyNumberFormat="1" applyFont="1" applyFill="1" applyBorder="1" applyAlignment="1">
      <alignment vertical="center"/>
    </xf>
    <xf numFmtId="1" fontId="290" fillId="0" borderId="0" xfId="0" applyNumberFormat="1" applyFont="1" applyAlignment="1">
      <alignment vertical="center"/>
    </xf>
    <xf numFmtId="0" fontId="290" fillId="0" borderId="0" xfId="4" applyFont="1" applyAlignment="1">
      <alignment vertical="center"/>
    </xf>
    <xf numFmtId="175" fontId="290" fillId="0" borderId="0" xfId="0" applyNumberFormat="1" applyFont="1" applyAlignment="1">
      <alignment vertical="center"/>
    </xf>
    <xf numFmtId="177" fontId="290" fillId="0" borderId="0" xfId="0" applyNumberFormat="1" applyFont="1" applyAlignment="1">
      <alignment horizontal="centerContinuous" vertical="center"/>
    </xf>
    <xf numFmtId="9" fontId="290" fillId="0" borderId="0" xfId="2" applyFont="1" applyFill="1" applyBorder="1" applyAlignment="1">
      <alignment horizontal="center" vertical="center"/>
    </xf>
    <xf numFmtId="175" fontId="291" fillId="0" borderId="0" xfId="0" applyNumberFormat="1" applyFont="1" applyAlignment="1">
      <alignment vertical="center"/>
    </xf>
    <xf numFmtId="0" fontId="291" fillId="0" borderId="72" xfId="4" applyFont="1" applyBorder="1" applyAlignment="1">
      <alignment horizontal="center" vertical="center"/>
    </xf>
    <xf numFmtId="0" fontId="291" fillId="0" borderId="44" xfId="0" applyFont="1" applyBorder="1" applyAlignment="1">
      <alignment horizontal="center" vertical="center"/>
    </xf>
    <xf numFmtId="172" fontId="290" fillId="0" borderId="0" xfId="0" applyNumberFormat="1" applyFont="1" applyAlignment="1">
      <alignment horizontal="center" vertical="center" wrapText="1"/>
    </xf>
    <xf numFmtId="170" fontId="291" fillId="0" borderId="72" xfId="1" applyNumberFormat="1" applyFont="1" applyFill="1" applyBorder="1" applyAlignment="1">
      <alignment horizontal="center" vertical="center" wrapText="1"/>
    </xf>
    <xf numFmtId="0" fontId="291" fillId="0" borderId="44" xfId="0" applyFont="1" applyBorder="1" applyAlignment="1">
      <alignment horizontal="center" vertical="center" wrapText="1"/>
    </xf>
    <xf numFmtId="0" fontId="359" fillId="0" borderId="0" xfId="4" applyFont="1" applyAlignment="1">
      <alignment vertical="center" wrapText="1"/>
    </xf>
    <xf numFmtId="1" fontId="80" fillId="0" borderId="45" xfId="27" applyNumberFormat="1" applyFont="1" applyBorder="1" applyAlignment="1">
      <alignment horizontal="center" vertical="center" wrapText="1"/>
    </xf>
    <xf numFmtId="164" fontId="80" fillId="0" borderId="45" xfId="27" applyNumberFormat="1" applyFont="1" applyBorder="1" applyAlignment="1">
      <alignment horizontal="center" vertical="center" wrapText="1"/>
    </xf>
    <xf numFmtId="1" fontId="80" fillId="0" borderId="1" xfId="27" applyNumberFormat="1" applyFont="1" applyBorder="1" applyAlignment="1">
      <alignment horizontal="center" vertical="center" wrapText="1"/>
    </xf>
    <xf numFmtId="177" fontId="291" fillId="0" borderId="20" xfId="0" applyNumberFormat="1" applyFont="1" applyBorder="1" applyAlignment="1">
      <alignment horizontal="center" vertical="center"/>
    </xf>
    <xf numFmtId="0" fontId="291" fillId="0" borderId="42" xfId="0" applyFont="1" applyBorder="1" applyAlignment="1">
      <alignment horizontal="center" vertical="center"/>
    </xf>
    <xf numFmtId="0" fontId="291" fillId="0" borderId="5" xfId="78" applyFont="1" applyBorder="1" applyAlignment="1">
      <alignment horizontal="center" vertical="center"/>
    </xf>
    <xf numFmtId="179" fontId="290" fillId="0" borderId="0" xfId="0" applyNumberFormat="1" applyFont="1" applyAlignment="1">
      <alignment horizontal="center" vertical="center" wrapText="1"/>
    </xf>
    <xf numFmtId="0" fontId="290" fillId="0" borderId="0" xfId="0" applyFont="1" applyAlignment="1">
      <alignment horizontal="left" vertical="center" wrapText="1"/>
    </xf>
    <xf numFmtId="0" fontId="290" fillId="0" borderId="0" xfId="35072" applyFont="1" applyAlignment="1">
      <alignment vertical="center"/>
    </xf>
    <xf numFmtId="0" fontId="291" fillId="0" borderId="1" xfId="35072" applyFont="1" applyBorder="1" applyAlignment="1">
      <alignment vertical="center"/>
    </xf>
    <xf numFmtId="0" fontId="291" fillId="0" borderId="1" xfId="0" applyFont="1" applyBorder="1" applyAlignment="1">
      <alignment horizontal="center" vertical="center"/>
    </xf>
    <xf numFmtId="0" fontId="291" fillId="0" borderId="1" xfId="0" applyFont="1" applyBorder="1" applyAlignment="1">
      <alignment horizontal="centerContinuous" vertical="center"/>
    </xf>
    <xf numFmtId="0" fontId="290" fillId="0" borderId="1" xfId="35072" applyFont="1" applyBorder="1" applyAlignment="1">
      <alignment vertical="center"/>
    </xf>
    <xf numFmtId="177" fontId="291" fillId="0" borderId="1" xfId="0" applyNumberFormat="1" applyFont="1" applyBorder="1" applyAlignment="1">
      <alignment horizontal="centerContinuous" vertical="center"/>
    </xf>
    <xf numFmtId="179" fontId="291" fillId="0" borderId="0" xfId="0" applyNumberFormat="1" applyFont="1" applyAlignment="1">
      <alignment horizontal="center" vertical="center" wrapText="1"/>
    </xf>
    <xf numFmtId="177" fontId="291" fillId="0" borderId="0" xfId="0" applyNumberFormat="1" applyFont="1" applyAlignment="1">
      <alignment horizontal="centerContinuous" vertical="center"/>
    </xf>
    <xf numFmtId="214" fontId="290" fillId="0" borderId="0" xfId="0" applyNumberFormat="1" applyFont="1" applyAlignment="1">
      <alignment vertical="center"/>
    </xf>
    <xf numFmtId="0" fontId="291" fillId="0" borderId="1" xfId="78" applyFont="1" applyBorder="1" applyAlignment="1">
      <alignment horizontal="center" vertical="center"/>
    </xf>
    <xf numFmtId="177" fontId="291" fillId="0" borderId="1" xfId="0" applyNumberFormat="1" applyFont="1" applyBorder="1" applyAlignment="1">
      <alignment horizontal="center" vertical="center"/>
    </xf>
    <xf numFmtId="179" fontId="291" fillId="0" borderId="1" xfId="0" applyNumberFormat="1" applyFont="1" applyBorder="1" applyAlignment="1">
      <alignment horizontal="center" vertical="center" wrapText="1"/>
    </xf>
    <xf numFmtId="198" fontId="291" fillId="0" borderId="1" xfId="5" applyNumberFormat="1" applyFont="1" applyFill="1" applyBorder="1" applyAlignment="1">
      <alignment horizontal="center" vertical="center" wrapText="1"/>
    </xf>
    <xf numFmtId="198" fontId="290" fillId="0" borderId="0" xfId="0" applyNumberFormat="1" applyFont="1" applyAlignment="1">
      <alignment vertical="center"/>
    </xf>
    <xf numFmtId="177" fontId="291" fillId="0" borderId="0" xfId="0" applyNumberFormat="1" applyFont="1" applyAlignment="1">
      <alignment horizontal="center" vertical="center"/>
    </xf>
    <xf numFmtId="0" fontId="291" fillId="0" borderId="0" xfId="0" applyFont="1" applyAlignment="1">
      <alignment horizontal="centerContinuous" vertical="center"/>
    </xf>
    <xf numFmtId="49" fontId="291" fillId="0" borderId="73" xfId="0" applyNumberFormat="1" applyFont="1" applyBorder="1" applyAlignment="1">
      <alignment vertical="center" wrapText="1"/>
    </xf>
    <xf numFmtId="0" fontId="291" fillId="0" borderId="2" xfId="0" applyFont="1" applyBorder="1" applyAlignment="1">
      <alignment horizontal="center" vertical="center" wrapText="1"/>
    </xf>
    <xf numFmtId="0" fontId="291" fillId="0" borderId="33" xfId="78" applyFont="1" applyBorder="1" applyAlignment="1">
      <alignment horizontal="center" vertical="center" wrapText="1"/>
    </xf>
    <xf numFmtId="0" fontId="291" fillId="0" borderId="42" xfId="78" applyFont="1" applyBorder="1" applyAlignment="1">
      <alignment horizontal="center" vertical="center" wrapText="1"/>
    </xf>
    <xf numFmtId="49" fontId="290" fillId="0" borderId="77" xfId="0" applyNumberFormat="1" applyFont="1" applyBorder="1" applyAlignment="1">
      <alignment vertical="center" wrapText="1"/>
    </xf>
    <xf numFmtId="49" fontId="290" fillId="0" borderId="35" xfId="0" applyNumberFormat="1" applyFont="1" applyBorder="1" applyAlignment="1">
      <alignment vertical="center" wrapText="1"/>
    </xf>
    <xf numFmtId="177" fontId="291" fillId="0" borderId="73" xfId="0" applyNumberFormat="1" applyFont="1" applyBorder="1" applyAlignment="1">
      <alignment vertical="center" wrapText="1"/>
    </xf>
    <xf numFmtId="0" fontId="291" fillId="0" borderId="51" xfId="0" applyFont="1" applyBorder="1" applyAlignment="1">
      <alignment horizontal="center" vertical="center" wrapText="1"/>
    </xf>
    <xf numFmtId="179" fontId="291" fillId="0" borderId="72" xfId="0" applyNumberFormat="1" applyFont="1" applyBorder="1" applyAlignment="1">
      <alignment horizontal="center" vertical="center" wrapText="1"/>
    </xf>
    <xf numFmtId="177" fontId="291" fillId="0" borderId="0" xfId="0" applyNumberFormat="1" applyFont="1" applyAlignment="1">
      <alignment vertical="center" wrapText="1"/>
    </xf>
    <xf numFmtId="0" fontId="291" fillId="0" borderId="0" xfId="0" applyFont="1" applyAlignment="1">
      <alignment horizontal="center" vertical="center" wrapText="1"/>
    </xf>
    <xf numFmtId="0" fontId="291" fillId="0" borderId="75" xfId="78" applyFont="1" applyBorder="1" applyAlignment="1">
      <alignment horizontal="center" vertical="center" wrapText="1"/>
    </xf>
    <xf numFmtId="177" fontId="291" fillId="0" borderId="72" xfId="0" applyNumberFormat="1" applyFont="1" applyBorder="1" applyAlignment="1">
      <alignment vertical="center" wrapText="1"/>
    </xf>
    <xf numFmtId="0" fontId="290" fillId="0" borderId="1" xfId="0" applyFont="1" applyBorder="1" applyAlignment="1">
      <alignment horizontal="center" vertical="center" wrapText="1"/>
    </xf>
    <xf numFmtId="1" fontId="290" fillId="0" borderId="1" xfId="5" applyNumberFormat="1" applyFont="1" applyFill="1" applyBorder="1" applyAlignment="1">
      <alignment horizontal="center" vertical="center" wrapText="1"/>
    </xf>
    <xf numFmtId="9" fontId="290" fillId="0" borderId="1" xfId="2" applyFont="1" applyFill="1" applyBorder="1" applyAlignment="1">
      <alignment horizontal="center" vertical="center" wrapText="1"/>
    </xf>
    <xf numFmtId="167" fontId="291" fillId="0" borderId="1" xfId="0" applyNumberFormat="1" applyFont="1" applyBorder="1" applyAlignment="1">
      <alignment horizontal="center" vertical="center"/>
    </xf>
    <xf numFmtId="1" fontId="291" fillId="0" borderId="1" xfId="8849" applyNumberFormat="1" applyFont="1" applyFill="1" applyBorder="1" applyAlignment="1">
      <alignment horizontal="center" vertical="center" wrapText="1"/>
    </xf>
    <xf numFmtId="9" fontId="291" fillId="0" borderId="1" xfId="0" applyNumberFormat="1" applyFont="1" applyBorder="1" applyAlignment="1">
      <alignment horizontal="center" vertical="center" wrapText="1"/>
    </xf>
    <xf numFmtId="167" fontId="80" fillId="0" borderId="1" xfId="35088" applyNumberFormat="1" applyFont="1" applyFill="1" applyBorder="1" applyAlignment="1">
      <alignment vertical="center"/>
    </xf>
    <xf numFmtId="179" fontId="290" fillId="0" borderId="1" xfId="35088" applyNumberFormat="1" applyFont="1" applyFill="1" applyBorder="1" applyAlignment="1">
      <alignment horizontal="center" vertical="center"/>
    </xf>
    <xf numFmtId="175" fontId="291" fillId="0" borderId="1" xfId="35089" applyNumberFormat="1" applyFont="1" applyBorder="1" applyAlignment="1">
      <alignment horizontal="left" vertical="center"/>
    </xf>
    <xf numFmtId="179" fontId="291" fillId="0" borderId="1" xfId="35088" applyNumberFormat="1" applyFont="1" applyFill="1" applyBorder="1" applyAlignment="1">
      <alignment horizontal="center" vertical="center"/>
    </xf>
    <xf numFmtId="0" fontId="361" fillId="0" borderId="0" xfId="35089" applyFont="1" applyAlignment="1">
      <alignment vertical="center"/>
    </xf>
    <xf numFmtId="179" fontId="80" fillId="0" borderId="1" xfId="35088" applyNumberFormat="1" applyFont="1" applyFill="1" applyBorder="1" applyAlignment="1">
      <alignment horizontal="center" vertical="center"/>
    </xf>
    <xf numFmtId="167" fontId="285" fillId="0" borderId="1" xfId="35089" applyNumberFormat="1" applyFont="1" applyBorder="1" applyAlignment="1">
      <alignment horizontal="center" vertical="center"/>
    </xf>
    <xf numFmtId="167" fontId="80" fillId="0" borderId="0" xfId="35088" applyNumberFormat="1" applyFont="1" applyFill="1" applyAlignment="1">
      <alignment vertical="center"/>
    </xf>
    <xf numFmtId="0" fontId="80" fillId="0" borderId="0" xfId="35088" applyFont="1" applyFill="1" applyAlignment="1">
      <alignment vertical="center"/>
    </xf>
    <xf numFmtId="179" fontId="80" fillId="0" borderId="0" xfId="35088" applyNumberFormat="1" applyFont="1" applyFill="1" applyBorder="1" applyAlignment="1">
      <alignment vertical="center"/>
    </xf>
    <xf numFmtId="167" fontId="290" fillId="0" borderId="0" xfId="0" applyNumberFormat="1" applyFont="1" applyAlignment="1">
      <alignment vertical="center"/>
    </xf>
    <xf numFmtId="167" fontId="290" fillId="0" borderId="0" xfId="0" applyNumberFormat="1" applyFont="1" applyAlignment="1">
      <alignment horizontal="center" vertical="center"/>
    </xf>
    <xf numFmtId="0" fontId="361" fillId="0" borderId="0" xfId="43961" applyFont="1" applyAlignment="1">
      <alignment vertical="center"/>
    </xf>
    <xf numFmtId="168" fontId="290" fillId="0" borderId="0" xfId="0" applyNumberFormat="1" applyFont="1" applyAlignment="1">
      <alignment vertical="center"/>
    </xf>
    <xf numFmtId="198" fontId="364" fillId="0" borderId="0" xfId="0" applyNumberFormat="1" applyFont="1" applyAlignment="1">
      <alignment horizontal="center" vertical="center"/>
    </xf>
    <xf numFmtId="198" fontId="364" fillId="0" borderId="0" xfId="0" applyNumberFormat="1" applyFont="1" applyAlignment="1">
      <alignment vertical="center"/>
    </xf>
    <xf numFmtId="168" fontId="291" fillId="0" borderId="1" xfId="1" applyFont="1" applyFill="1" applyBorder="1" applyAlignment="1">
      <alignment horizontal="center" vertical="center"/>
    </xf>
    <xf numFmtId="0" fontId="80" fillId="0" borderId="1" xfId="27" applyFont="1" applyBorder="1" applyAlignment="1">
      <alignment horizontal="center" vertical="center" wrapText="1"/>
    </xf>
    <xf numFmtId="0" fontId="285" fillId="0" borderId="1" xfId="0" applyFont="1" applyBorder="1" applyAlignment="1">
      <alignment horizontal="center" vertical="center" wrapText="1"/>
    </xf>
    <xf numFmtId="1" fontId="285" fillId="0" borderId="1" xfId="0" applyNumberFormat="1" applyFont="1" applyBorder="1" applyAlignment="1">
      <alignment horizontal="center" vertical="center" wrapText="1"/>
    </xf>
    <xf numFmtId="198" fontId="285" fillId="0" borderId="1" xfId="0" applyNumberFormat="1" applyFont="1" applyBorder="1" applyAlignment="1">
      <alignment horizontal="center" vertical="center" wrapText="1"/>
    </xf>
    <xf numFmtId="0" fontId="290" fillId="0" borderId="72" xfId="0" applyFont="1" applyBorder="1" applyAlignment="1">
      <alignment vertical="center"/>
    </xf>
    <xf numFmtId="0" fontId="290" fillId="0" borderId="42" xfId="0" applyFont="1" applyBorder="1" applyAlignment="1">
      <alignment horizontal="center" vertical="center"/>
    </xf>
    <xf numFmtId="2" fontId="290" fillId="0" borderId="0" xfId="0" applyNumberFormat="1" applyFont="1" applyAlignment="1">
      <alignment horizontal="center" vertical="center"/>
    </xf>
    <xf numFmtId="2" fontId="290" fillId="0" borderId="42" xfId="0" applyNumberFormat="1" applyFont="1" applyBorder="1" applyAlignment="1">
      <alignment horizontal="center" vertical="center"/>
    </xf>
    <xf numFmtId="0" fontId="291" fillId="0" borderId="75" xfId="0" applyFont="1" applyBorder="1" applyAlignment="1">
      <alignment horizontal="center" vertical="center"/>
    </xf>
    <xf numFmtId="177" fontId="291" fillId="0" borderId="42" xfId="0" applyNumberFormat="1" applyFont="1" applyBorder="1" applyAlignment="1">
      <alignment horizontal="center" vertical="center"/>
    </xf>
    <xf numFmtId="3" fontId="291" fillId="0" borderId="0" xfId="0" applyNumberFormat="1" applyFont="1" applyAlignment="1">
      <alignment horizontal="center" vertical="center"/>
    </xf>
    <xf numFmtId="0" fontId="287" fillId="0" borderId="18" xfId="0" applyFont="1" applyBorder="1" applyAlignment="1">
      <alignment horizontal="center" vertical="center" wrapText="1"/>
    </xf>
    <xf numFmtId="198" fontId="287" fillId="0" borderId="0" xfId="0" applyNumberFormat="1" applyFont="1" applyAlignment="1">
      <alignment horizontal="center" vertical="center"/>
    </xf>
    <xf numFmtId="0" fontId="79" fillId="0" borderId="0" xfId="44152"/>
    <xf numFmtId="0" fontId="79" fillId="0" borderId="0" xfId="44152" applyAlignment="1">
      <alignment horizontal="center"/>
    </xf>
    <xf numFmtId="0" fontId="79" fillId="0" borderId="0" xfId="44152" applyAlignment="1">
      <alignment horizontal="left" vertical="center" wrapText="1"/>
    </xf>
    <xf numFmtId="0" fontId="287" fillId="0" borderId="0" xfId="44152" applyFont="1" applyAlignment="1">
      <alignment vertical="center"/>
    </xf>
    <xf numFmtId="0" fontId="386" fillId="0" borderId="0" xfId="44152" applyFont="1"/>
    <xf numFmtId="168" fontId="79" fillId="0" borderId="1" xfId="1" applyFont="1" applyFill="1" applyBorder="1" applyAlignment="1">
      <alignment vertical="center"/>
    </xf>
    <xf numFmtId="215" fontId="290" fillId="0" borderId="0" xfId="2" applyNumberFormat="1" applyFont="1" applyFill="1" applyAlignment="1">
      <alignment vertical="center"/>
    </xf>
    <xf numFmtId="185" fontId="298" fillId="0" borderId="82" xfId="2" applyNumberFormat="1" applyFont="1" applyFill="1" applyBorder="1" applyAlignment="1">
      <alignment horizontal="center" vertical="center" wrapText="1"/>
    </xf>
    <xf numFmtId="186" fontId="298" fillId="0" borderId="82" xfId="2" applyNumberFormat="1" applyFont="1" applyFill="1" applyBorder="1" applyAlignment="1">
      <alignment horizontal="center" vertical="center" wrapText="1"/>
    </xf>
    <xf numFmtId="184" fontId="373" fillId="0" borderId="0" xfId="0" applyNumberFormat="1" applyFont="1" applyAlignment="1">
      <alignment horizontal="center" vertical="center" wrapText="1"/>
    </xf>
    <xf numFmtId="185" fontId="373" fillId="0" borderId="0" xfId="2" applyNumberFormat="1" applyFont="1" applyFill="1" applyBorder="1" applyAlignment="1">
      <alignment horizontal="center" vertical="center" wrapText="1"/>
    </xf>
    <xf numFmtId="186" fontId="373" fillId="0" borderId="0" xfId="2" applyNumberFormat="1" applyFont="1" applyFill="1" applyBorder="1" applyAlignment="1">
      <alignment horizontal="center" vertical="center" wrapText="1"/>
    </xf>
    <xf numFmtId="0" fontId="287" fillId="0" borderId="82" xfId="0" applyFont="1" applyBorder="1" applyAlignment="1">
      <alignment horizontal="justify" vertical="center"/>
    </xf>
    <xf numFmtId="0" fontId="333" fillId="0" borderId="31" xfId="35059" applyFill="1" applyBorder="1"/>
    <xf numFmtId="0" fontId="333" fillId="0" borderId="84" xfId="35059" applyFill="1" applyBorder="1"/>
    <xf numFmtId="179" fontId="287" fillId="0" borderId="0" xfId="0" applyNumberFormat="1" applyFont="1" applyAlignment="1">
      <alignment horizontal="center" vertical="center"/>
    </xf>
    <xf numFmtId="1" fontId="328" fillId="0" borderId="0" xfId="44170" applyNumberFormat="1" applyFont="1" applyAlignment="1">
      <alignment vertical="center" wrapText="1"/>
    </xf>
    <xf numFmtId="0" fontId="281" fillId="0" borderId="0" xfId="44170" applyFont="1" applyAlignment="1">
      <alignment vertical="center"/>
    </xf>
    <xf numFmtId="184" fontId="373" fillId="0" borderId="82" xfId="0" applyNumberFormat="1" applyFont="1" applyBorder="1" applyAlignment="1">
      <alignment horizontal="center" vertical="center" wrapText="1"/>
    </xf>
    <xf numFmtId="185" fontId="373" fillId="0" borderId="82" xfId="2" applyNumberFormat="1" applyFont="1" applyFill="1" applyBorder="1" applyAlignment="1">
      <alignment horizontal="center" vertical="center" wrapText="1"/>
    </xf>
    <xf numFmtId="186" fontId="373" fillId="0" borderId="82" xfId="2" applyNumberFormat="1" applyFont="1" applyFill="1" applyBorder="1" applyAlignment="1">
      <alignment horizontal="center" vertical="center" wrapText="1"/>
    </xf>
    <xf numFmtId="181" fontId="298" fillId="0" borderId="82" xfId="0" applyNumberFormat="1" applyFont="1" applyBorder="1" applyAlignment="1">
      <alignment horizontal="left" vertical="center" wrapText="1"/>
    </xf>
    <xf numFmtId="3" fontId="298" fillId="0" borderId="82" xfId="1" applyNumberFormat="1" applyFont="1" applyFill="1" applyBorder="1" applyAlignment="1">
      <alignment horizontal="center" vertical="center" wrapText="1"/>
    </xf>
    <xf numFmtId="183" fontId="298" fillId="0" borderId="82" xfId="1" applyNumberFormat="1" applyFont="1" applyFill="1" applyBorder="1" applyAlignment="1">
      <alignment horizontal="center" vertical="center" wrapText="1"/>
    </xf>
    <xf numFmtId="15" fontId="298" fillId="0" borderId="82" xfId="0" applyNumberFormat="1" applyFont="1" applyBorder="1" applyAlignment="1">
      <alignment horizontal="center" vertical="center" wrapText="1"/>
    </xf>
    <xf numFmtId="183" fontId="298" fillId="0" borderId="82" xfId="0" applyNumberFormat="1" applyFont="1" applyBorder="1" applyAlignment="1">
      <alignment horizontal="center" vertical="center" wrapText="1"/>
    </xf>
    <xf numFmtId="43" fontId="162" fillId="2" borderId="0" xfId="0" applyNumberFormat="1" applyFont="1" applyFill="1" applyAlignment="1">
      <alignment vertical="center"/>
    </xf>
    <xf numFmtId="1" fontId="290" fillId="0" borderId="82" xfId="0" applyNumberFormat="1" applyFont="1" applyBorder="1" applyAlignment="1">
      <alignment horizontal="center" vertical="center" wrapText="1"/>
    </xf>
    <xf numFmtId="168" fontId="141" fillId="0" borderId="83" xfId="1" applyFont="1" applyFill="1" applyBorder="1" applyAlignment="1">
      <alignment vertical="center"/>
    </xf>
    <xf numFmtId="0" fontId="162" fillId="0" borderId="82" xfId="0" applyFont="1" applyBorder="1" applyAlignment="1">
      <alignment vertical="center"/>
    </xf>
    <xf numFmtId="0" fontId="85" fillId="0" borderId="82" xfId="0" applyFont="1" applyBorder="1" applyAlignment="1">
      <alignment vertical="center" wrapText="1"/>
    </xf>
    <xf numFmtId="168" fontId="94" fillId="0" borderId="83" xfId="1" applyFont="1" applyFill="1" applyBorder="1" applyAlignment="1">
      <alignment vertical="center"/>
    </xf>
    <xf numFmtId="185" fontId="298" fillId="0" borderId="86" xfId="2" applyNumberFormat="1" applyFont="1" applyFill="1" applyBorder="1" applyAlignment="1">
      <alignment horizontal="center" vertical="center" wrapText="1"/>
    </xf>
    <xf numFmtId="186" fontId="298" fillId="0" borderId="86" xfId="2" applyNumberFormat="1" applyFont="1" applyFill="1" applyBorder="1" applyAlignment="1">
      <alignment horizontal="center" vertical="center" wrapText="1"/>
    </xf>
    <xf numFmtId="179" fontId="299" fillId="0" borderId="1" xfId="0" applyNumberFormat="1" applyFont="1" applyBorder="1" applyAlignment="1">
      <alignment horizontal="center" vertical="center" wrapText="1"/>
    </xf>
    <xf numFmtId="167" fontId="71" fillId="0" borderId="1" xfId="35088" applyNumberFormat="1" applyFont="1" applyFill="1" applyBorder="1" applyAlignment="1">
      <alignment vertical="center"/>
    </xf>
    <xf numFmtId="179" fontId="291" fillId="2" borderId="1" xfId="35088" applyNumberFormat="1" applyFont="1" applyFill="1" applyBorder="1" applyAlignment="1">
      <alignment horizontal="center" vertical="center"/>
    </xf>
    <xf numFmtId="175" fontId="390" fillId="0" borderId="0" xfId="35089" applyNumberFormat="1" applyFont="1" applyAlignment="1">
      <alignment vertical="center"/>
    </xf>
    <xf numFmtId="179" fontId="290" fillId="0" borderId="73" xfId="35088" applyNumberFormat="1" applyFont="1" applyFill="1" applyBorder="1" applyAlignment="1">
      <alignment horizontal="center" vertical="center"/>
    </xf>
    <xf numFmtId="179" fontId="71" fillId="0" borderId="73" xfId="35088" applyNumberFormat="1" applyFont="1" applyFill="1" applyBorder="1" applyAlignment="1">
      <alignment horizontal="center" vertical="center"/>
    </xf>
    <xf numFmtId="0" fontId="391" fillId="0" borderId="0" xfId="0" applyFont="1" applyAlignment="1">
      <alignment vertical="center"/>
    </xf>
    <xf numFmtId="198" fontId="291" fillId="0" borderId="0" xfId="5" applyNumberFormat="1" applyFont="1" applyFill="1" applyBorder="1" applyAlignment="1">
      <alignment horizontal="center" vertical="center" wrapText="1"/>
    </xf>
    <xf numFmtId="165" fontId="291" fillId="0" borderId="20" xfId="4" applyNumberFormat="1" applyFont="1" applyBorder="1" applyAlignment="1">
      <alignment horizontal="center" vertical="center" wrapText="1"/>
    </xf>
    <xf numFmtId="165" fontId="290" fillId="0" borderId="20" xfId="4" applyNumberFormat="1" applyFont="1" applyBorder="1" applyAlignment="1">
      <alignment horizontal="center" vertical="center" wrapText="1"/>
    </xf>
    <xf numFmtId="203" fontId="291" fillId="0" borderId="0" xfId="5" applyNumberFormat="1" applyFont="1" applyFill="1" applyBorder="1" applyAlignment="1">
      <alignment horizontal="center" vertical="center" wrapText="1"/>
    </xf>
    <xf numFmtId="0" fontId="299" fillId="0" borderId="87" xfId="0" applyFont="1" applyBorder="1" applyAlignment="1">
      <alignment horizontal="center" vertical="center"/>
    </xf>
    <xf numFmtId="216" fontId="290" fillId="0" borderId="0" xfId="0" applyNumberFormat="1" applyFont="1" applyAlignment="1">
      <alignment vertical="center"/>
    </xf>
    <xf numFmtId="185" fontId="298" fillId="0" borderId="88" xfId="2" applyNumberFormat="1" applyFont="1" applyFill="1" applyBorder="1" applyAlignment="1">
      <alignment horizontal="center" vertical="center" wrapText="1"/>
    </xf>
    <xf numFmtId="186" fontId="298" fillId="0" borderId="88" xfId="2" applyNumberFormat="1" applyFont="1" applyFill="1" applyBorder="1" applyAlignment="1">
      <alignment horizontal="center" vertical="center" wrapText="1"/>
    </xf>
    <xf numFmtId="179" fontId="299" fillId="2" borderId="1" xfId="0" applyNumberFormat="1" applyFont="1" applyFill="1" applyBorder="1" applyAlignment="1">
      <alignment horizontal="center" vertical="center" wrapText="1"/>
    </xf>
    <xf numFmtId="179" fontId="299" fillId="2" borderId="18" xfId="0" applyNumberFormat="1" applyFont="1" applyFill="1" applyBorder="1" applyAlignment="1">
      <alignment horizontal="center" vertical="center" wrapText="1"/>
    </xf>
    <xf numFmtId="168" fontId="291" fillId="0" borderId="1" xfId="1" applyFont="1" applyFill="1" applyBorder="1" applyAlignment="1">
      <alignment horizontal="center" vertical="center" wrapText="1"/>
    </xf>
    <xf numFmtId="172" fontId="290" fillId="0" borderId="1" xfId="43894" applyNumberFormat="1" applyFont="1" applyBorder="1" applyAlignment="1">
      <alignment horizontal="center" vertical="center"/>
    </xf>
    <xf numFmtId="172" fontId="290" fillId="0" borderId="1" xfId="0" applyNumberFormat="1" applyFont="1" applyBorder="1" applyAlignment="1">
      <alignment horizontal="center" vertical="center"/>
    </xf>
    <xf numFmtId="0" fontId="375" fillId="0" borderId="89" xfId="35102" applyFont="1" applyBorder="1" applyAlignment="1">
      <alignment horizontal="left" vertical="center" wrapText="1"/>
    </xf>
    <xf numFmtId="216" fontId="287" fillId="0" borderId="0" xfId="0" applyNumberFormat="1" applyFont="1" applyAlignment="1">
      <alignment horizontal="left" vertical="center"/>
    </xf>
    <xf numFmtId="185" fontId="298" fillId="0" borderId="90" xfId="2" applyNumberFormat="1" applyFont="1" applyFill="1" applyBorder="1" applyAlignment="1">
      <alignment horizontal="center" vertical="center" wrapText="1"/>
    </xf>
    <xf numFmtId="186" fontId="298" fillId="0" borderId="90" xfId="2" applyNumberFormat="1" applyFont="1" applyFill="1" applyBorder="1" applyAlignment="1">
      <alignment horizontal="center" vertical="center" wrapText="1"/>
    </xf>
    <xf numFmtId="184" fontId="373" fillId="0" borderId="90" xfId="0" applyNumberFormat="1" applyFont="1" applyBorder="1" applyAlignment="1">
      <alignment horizontal="center" vertical="center" wrapText="1"/>
    </xf>
    <xf numFmtId="185" fontId="373" fillId="0" borderId="90" xfId="2" applyNumberFormat="1" applyFont="1" applyFill="1" applyBorder="1" applyAlignment="1">
      <alignment horizontal="center" vertical="center" wrapText="1"/>
    </xf>
    <xf numFmtId="186" fontId="373" fillId="0" borderId="90" xfId="2" applyNumberFormat="1" applyFont="1" applyFill="1" applyBorder="1" applyAlignment="1">
      <alignment horizontal="center" vertical="center" wrapText="1"/>
    </xf>
    <xf numFmtId="181" fontId="298" fillId="0" borderId="90" xfId="0" applyNumberFormat="1" applyFont="1" applyBorder="1" applyAlignment="1">
      <alignment horizontal="left" vertical="center" wrapText="1"/>
    </xf>
    <xf numFmtId="3" fontId="298" fillId="0" borderId="90" xfId="1" applyNumberFormat="1" applyFont="1" applyFill="1" applyBorder="1" applyAlignment="1">
      <alignment horizontal="center" vertical="center" wrapText="1"/>
    </xf>
    <xf numFmtId="0" fontId="298" fillId="0" borderId="90" xfId="0" applyFont="1" applyBorder="1" applyAlignment="1">
      <alignment horizontal="center" vertical="center" wrapText="1"/>
    </xf>
    <xf numFmtId="183" fontId="298" fillId="0" borderId="90" xfId="0" applyNumberFormat="1" applyFont="1" applyBorder="1" applyAlignment="1">
      <alignment horizontal="center" vertical="center" wrapText="1"/>
    </xf>
    <xf numFmtId="181" fontId="304" fillId="0" borderId="90" xfId="0" applyNumberFormat="1" applyFont="1" applyBorder="1" applyAlignment="1">
      <alignment vertical="center" wrapText="1"/>
    </xf>
    <xf numFmtId="3" fontId="304" fillId="0" borderId="90" xfId="1" applyNumberFormat="1" applyFont="1" applyFill="1" applyBorder="1" applyAlignment="1">
      <alignment horizontal="center" vertical="center" wrapText="1"/>
    </xf>
    <xf numFmtId="183" fontId="304" fillId="0" borderId="90" xfId="1" applyNumberFormat="1" applyFont="1" applyFill="1" applyBorder="1" applyAlignment="1">
      <alignment horizontal="center" vertical="center" wrapText="1"/>
    </xf>
    <xf numFmtId="0" fontId="304" fillId="0" borderId="90" xfId="0" applyFont="1" applyBorder="1" applyAlignment="1">
      <alignment horizontal="left" vertical="center" wrapText="1"/>
    </xf>
    <xf numFmtId="168" fontId="304" fillId="0" borderId="90" xfId="0" applyNumberFormat="1" applyFont="1" applyBorder="1" applyAlignment="1">
      <alignment horizontal="center" vertical="center" wrapText="1"/>
    </xf>
    <xf numFmtId="168" fontId="298" fillId="0" borderId="90" xfId="0" applyNumberFormat="1" applyFont="1" applyBorder="1" applyAlignment="1">
      <alignment horizontal="center" vertical="center" wrapText="1"/>
    </xf>
    <xf numFmtId="9" fontId="298" fillId="0" borderId="90" xfId="0" applyNumberFormat="1" applyFont="1" applyBorder="1" applyAlignment="1">
      <alignment horizontal="center" vertical="center" wrapText="1"/>
    </xf>
    <xf numFmtId="3" fontId="298" fillId="0" borderId="90" xfId="0" applyNumberFormat="1" applyFont="1" applyBorder="1" applyAlignment="1">
      <alignment horizontal="center" vertical="center" wrapText="1"/>
    </xf>
    <xf numFmtId="4" fontId="298" fillId="0" borderId="90" xfId="0" applyNumberFormat="1" applyFont="1" applyBorder="1" applyAlignment="1">
      <alignment horizontal="center" vertical="center" wrapText="1"/>
    </xf>
    <xf numFmtId="4" fontId="304" fillId="33" borderId="1" xfId="1" applyNumberFormat="1" applyFont="1" applyFill="1" applyBorder="1" applyAlignment="1">
      <alignment horizontal="center" vertical="center" wrapText="1"/>
    </xf>
    <xf numFmtId="1" fontId="290" fillId="0" borderId="90" xfId="0" applyNumberFormat="1" applyFont="1" applyBorder="1" applyAlignment="1">
      <alignment horizontal="center" vertical="center" wrapText="1"/>
    </xf>
    <xf numFmtId="168" fontId="94" fillId="0" borderId="91" xfId="1" applyFont="1" applyFill="1" applyBorder="1" applyAlignment="1">
      <alignment vertical="center"/>
    </xf>
    <xf numFmtId="0" fontId="162" fillId="0" borderId="90" xfId="0" applyFont="1" applyBorder="1" applyAlignment="1">
      <alignment vertical="center"/>
    </xf>
    <xf numFmtId="10" fontId="290" fillId="0" borderId="90" xfId="2" applyNumberFormat="1" applyFont="1" applyFill="1" applyBorder="1" applyAlignment="1">
      <alignment horizontal="center" vertical="center" wrapText="1"/>
    </xf>
    <xf numFmtId="49" fontId="290" fillId="0" borderId="90" xfId="0" applyNumberFormat="1" applyFont="1" applyBorder="1" applyAlignment="1">
      <alignment vertical="center" wrapText="1"/>
    </xf>
    <xf numFmtId="0" fontId="288" fillId="0" borderId="90" xfId="13" applyFont="1" applyBorder="1" applyAlignment="1">
      <alignment horizontal="center" vertical="center" wrapText="1"/>
    </xf>
    <xf numFmtId="168" fontId="141" fillId="0" borderId="90" xfId="1" applyFont="1" applyFill="1" applyBorder="1" applyAlignment="1">
      <alignment vertical="center"/>
    </xf>
    <xf numFmtId="168" fontId="290" fillId="0" borderId="90" xfId="1" applyFont="1" applyFill="1" applyBorder="1" applyAlignment="1">
      <alignment horizontal="right" vertical="center" wrapText="1"/>
    </xf>
    <xf numFmtId="0" fontId="281" fillId="0" borderId="0" xfId="4" applyAlignment="1">
      <alignment vertical="center"/>
    </xf>
    <xf numFmtId="170" fontId="0" fillId="0" borderId="0" xfId="5" applyNumberFormat="1" applyFont="1" applyAlignment="1">
      <alignment vertical="center"/>
    </xf>
    <xf numFmtId="168" fontId="281"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29" fillId="0" borderId="18" xfId="4" applyFont="1" applyBorder="1" applyAlignment="1">
      <alignment horizontal="center" vertical="center"/>
    </xf>
    <xf numFmtId="4" fontId="329" fillId="0" borderId="35" xfId="4" applyNumberFormat="1" applyFont="1" applyBorder="1" applyAlignment="1">
      <alignment vertical="center"/>
    </xf>
    <xf numFmtId="4" fontId="329" fillId="0" borderId="14" xfId="4" applyNumberFormat="1" applyFont="1" applyBorder="1" applyAlignment="1">
      <alignment vertical="center"/>
    </xf>
    <xf numFmtId="0" fontId="329" fillId="0" borderId="14" xfId="4" applyFont="1" applyBorder="1" applyAlignment="1">
      <alignment horizontal="center" vertical="center"/>
    </xf>
    <xf numFmtId="4" fontId="329" fillId="0" borderId="14" xfId="4" applyNumberFormat="1" applyFont="1" applyBorder="1" applyAlignment="1">
      <alignment horizontal="center" vertical="center"/>
    </xf>
    <xf numFmtId="0" fontId="328" fillId="0" borderId="90" xfId="4" applyFont="1" applyBorder="1" applyAlignment="1">
      <alignment horizontal="center" vertical="center" wrapText="1"/>
    </xf>
    <xf numFmtId="167" fontId="281" fillId="0" borderId="90" xfId="4" applyNumberFormat="1" applyBorder="1" applyAlignment="1">
      <alignment vertical="center"/>
    </xf>
    <xf numFmtId="198" fontId="290" fillId="0" borderId="0" xfId="0" applyNumberFormat="1" applyFont="1" applyAlignment="1">
      <alignment horizontal="center" vertical="center"/>
    </xf>
    <xf numFmtId="13" fontId="0" fillId="0" borderId="0" xfId="44116" applyNumberFormat="1" applyFont="1" applyAlignment="1">
      <alignment vertical="center"/>
    </xf>
    <xf numFmtId="183" fontId="298" fillId="0" borderId="90" xfId="0" applyNumberFormat="1" applyFont="1" applyBorder="1" applyAlignment="1">
      <alignment horizontal="left" vertical="center" wrapText="1"/>
    </xf>
    <xf numFmtId="49" fontId="328" fillId="2" borderId="0" xfId="0" applyNumberFormat="1" applyFont="1" applyFill="1" applyAlignment="1">
      <alignment horizontal="center" vertical="center" wrapText="1"/>
    </xf>
    <xf numFmtId="0" fontId="0" fillId="0" borderId="95" xfId="0" applyBorder="1" applyAlignment="1">
      <alignment horizontal="centerContinuous"/>
    </xf>
    <xf numFmtId="44" fontId="0" fillId="0" borderId="98" xfId="0" applyNumberFormat="1" applyBorder="1"/>
    <xf numFmtId="217" fontId="0" fillId="0" borderId="99" xfId="1" applyNumberFormat="1" applyFont="1" applyBorder="1"/>
    <xf numFmtId="217" fontId="0" fillId="0" borderId="100" xfId="1" applyNumberFormat="1" applyFont="1" applyBorder="1"/>
    <xf numFmtId="44" fontId="0" fillId="0" borderId="102" xfId="0" applyNumberFormat="1" applyBorder="1"/>
    <xf numFmtId="217" fontId="0" fillId="0" borderId="103" xfId="1" applyNumberFormat="1" applyFont="1" applyBorder="1"/>
    <xf numFmtId="217" fontId="0" fillId="0" borderId="104" xfId="1" applyNumberFormat="1" applyFont="1" applyBorder="1"/>
    <xf numFmtId="44" fontId="0" fillId="0" borderId="105" xfId="0" applyNumberFormat="1" applyBorder="1"/>
    <xf numFmtId="217" fontId="0" fillId="0" borderId="106"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72" fillId="0" borderId="0" xfId="0" applyFont="1" applyAlignment="1">
      <alignment horizontal="center"/>
    </xf>
    <xf numFmtId="0" fontId="291" fillId="0" borderId="0" xfId="4" applyFont="1" applyAlignment="1">
      <alignment horizontal="centerContinuous" vertical="center"/>
    </xf>
    <xf numFmtId="0" fontId="290"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91" fillId="0" borderId="93" xfId="4" applyFont="1" applyBorder="1" applyAlignment="1">
      <alignment horizontal="centerContinuous" vertical="center"/>
    </xf>
    <xf numFmtId="0" fontId="291" fillId="0" borderId="94" xfId="4" applyFont="1" applyBorder="1" applyAlignment="1">
      <alignment horizontal="centerContinuous" vertical="center"/>
    </xf>
    <xf numFmtId="0" fontId="290" fillId="0" borderId="94" xfId="4" applyFont="1" applyBorder="1" applyAlignment="1">
      <alignment horizontal="centerContinuous" vertical="center"/>
    </xf>
    <xf numFmtId="170" fontId="0" fillId="0" borderId="95"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90" fillId="0" borderId="108" xfId="4" applyNumberFormat="1" applyFont="1" applyBorder="1" applyAlignment="1">
      <alignment vertical="center"/>
    </xf>
    <xf numFmtId="44" fontId="290" fillId="0" borderId="109" xfId="4" applyNumberFormat="1" applyFont="1" applyBorder="1" applyAlignment="1">
      <alignment vertical="center"/>
    </xf>
    <xf numFmtId="0" fontId="290" fillId="0" borderId="101" xfId="4" applyFont="1" applyBorder="1" applyAlignment="1">
      <alignment vertical="center"/>
    </xf>
    <xf numFmtId="44" fontId="290" fillId="0" borderId="110" xfId="4" applyNumberFormat="1" applyFont="1" applyBorder="1" applyAlignment="1">
      <alignment vertical="center"/>
    </xf>
    <xf numFmtId="44" fontId="290" fillId="0" borderId="111" xfId="4" applyNumberFormat="1" applyFont="1" applyBorder="1" applyAlignment="1">
      <alignment vertical="center"/>
    </xf>
    <xf numFmtId="0" fontId="290" fillId="0" borderId="104" xfId="4" applyFont="1" applyBorder="1" applyAlignment="1">
      <alignment vertical="center"/>
    </xf>
    <xf numFmtId="44" fontId="290" fillId="0" borderId="112" xfId="4" applyNumberFormat="1" applyFont="1" applyBorder="1" applyAlignment="1">
      <alignment vertical="center"/>
    </xf>
    <xf numFmtId="44" fontId="290" fillId="0" borderId="113" xfId="4" applyNumberFormat="1" applyFont="1" applyBorder="1" applyAlignment="1">
      <alignment vertical="center"/>
    </xf>
    <xf numFmtId="0" fontId="290" fillId="0" borderId="107" xfId="4" applyFont="1" applyBorder="1" applyAlignment="1">
      <alignment vertical="center"/>
    </xf>
    <xf numFmtId="44" fontId="290" fillId="0" borderId="92" xfId="4" applyNumberFormat="1" applyFont="1" applyBorder="1" applyAlignment="1">
      <alignment vertical="center"/>
    </xf>
    <xf numFmtId="0" fontId="290" fillId="0" borderId="92" xfId="4" applyFont="1" applyBorder="1" applyAlignment="1">
      <alignment vertical="center"/>
    </xf>
    <xf numFmtId="0" fontId="281" fillId="0" borderId="0" xfId="44058" applyAlignment="1">
      <alignment horizontal="center" vertical="center"/>
    </xf>
    <xf numFmtId="0" fontId="281" fillId="0" borderId="2" xfId="44058" applyBorder="1" applyAlignment="1">
      <alignment horizontal="center" vertical="center"/>
    </xf>
    <xf numFmtId="0" fontId="304" fillId="0" borderId="0" xfId="4" applyFont="1" applyAlignment="1">
      <alignment horizontal="left" vertical="center"/>
    </xf>
    <xf numFmtId="0" fontId="328" fillId="0" borderId="90" xfId="0" applyFont="1" applyBorder="1" applyAlignment="1">
      <alignment horizontal="center" vertical="center" wrapText="1"/>
    </xf>
    <xf numFmtId="0" fontId="0" fillId="0" borderId="90" xfId="0" applyBorder="1" applyAlignment="1">
      <alignment vertical="center"/>
    </xf>
    <xf numFmtId="0" fontId="329" fillId="0" borderId="90" xfId="0" applyFont="1" applyBorder="1" applyAlignment="1">
      <alignment horizontal="center" vertical="center"/>
    </xf>
    <xf numFmtId="0" fontId="281" fillId="0" borderId="90" xfId="0" applyFont="1" applyBorder="1" applyAlignment="1">
      <alignment vertical="center"/>
    </xf>
    <xf numFmtId="167" fontId="281" fillId="0" borderId="97" xfId="0" applyNumberFormat="1" applyFont="1" applyBorder="1" applyAlignment="1">
      <alignment vertical="center"/>
    </xf>
    <xf numFmtId="167" fontId="281" fillId="0" borderId="3" xfId="0" applyNumberFormat="1" applyFont="1" applyBorder="1" applyAlignment="1">
      <alignment vertical="center"/>
    </xf>
    <xf numFmtId="0" fontId="329" fillId="0" borderId="18" xfId="0" applyFont="1" applyBorder="1" applyAlignment="1">
      <alignment horizontal="center" vertical="center"/>
    </xf>
    <xf numFmtId="4" fontId="329" fillId="0" borderId="35" xfId="0" applyNumberFormat="1" applyFont="1" applyBorder="1" applyAlignment="1">
      <alignment vertical="center"/>
    </xf>
    <xf numFmtId="4" fontId="329" fillId="0" borderId="18" xfId="0" applyNumberFormat="1" applyFont="1" applyBorder="1" applyAlignment="1">
      <alignment vertical="center"/>
    </xf>
    <xf numFmtId="0" fontId="330" fillId="0" borderId="0" xfId="0" applyFont="1" applyAlignment="1">
      <alignment vertical="center"/>
    </xf>
    <xf numFmtId="4" fontId="330" fillId="0" borderId="0" xfId="0" applyNumberFormat="1" applyFont="1" applyAlignment="1">
      <alignment vertical="center"/>
    </xf>
    <xf numFmtId="0" fontId="0" fillId="0" borderId="0" xfId="0" applyAlignment="1">
      <alignment horizontal="right" vertical="center"/>
    </xf>
    <xf numFmtId="0" fontId="329" fillId="0" borderId="19" xfId="0" applyFont="1" applyBorder="1" applyAlignment="1">
      <alignment horizontal="center" vertical="center"/>
    </xf>
    <xf numFmtId="4" fontId="329" fillId="0" borderId="14" xfId="0" applyNumberFormat="1" applyFont="1" applyBorder="1" applyAlignment="1">
      <alignment vertical="center"/>
    </xf>
    <xf numFmtId="0" fontId="329" fillId="0" borderId="14" xfId="0" applyFont="1" applyBorder="1" applyAlignment="1">
      <alignment horizontal="center" vertical="center"/>
    </xf>
    <xf numFmtId="4" fontId="329" fillId="0" borderId="14" xfId="0" applyNumberFormat="1" applyFont="1" applyBorder="1" applyAlignment="1">
      <alignment horizontal="center" vertical="center"/>
    </xf>
    <xf numFmtId="4" fontId="0" fillId="0" borderId="0" xfId="0" applyNumberFormat="1" applyAlignment="1">
      <alignment vertical="center"/>
    </xf>
    <xf numFmtId="0" fontId="329"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91" fillId="2" borderId="33" xfId="78" applyFont="1" applyFill="1" applyBorder="1" applyAlignment="1">
      <alignment horizontal="center" vertical="center" wrapText="1"/>
    </xf>
    <xf numFmtId="179" fontId="290" fillId="2" borderId="0" xfId="0" applyNumberFormat="1" applyFont="1" applyFill="1" applyAlignment="1">
      <alignment horizontal="center" vertical="center"/>
    </xf>
    <xf numFmtId="179" fontId="291" fillId="2" borderId="50" xfId="0" applyNumberFormat="1" applyFont="1" applyFill="1" applyBorder="1" applyAlignment="1">
      <alignment horizontal="center" vertical="center" wrapText="1"/>
    </xf>
    <xf numFmtId="0" fontId="60" fillId="0" borderId="0" xfId="44242"/>
    <xf numFmtId="0" fontId="60" fillId="0" borderId="0" xfId="44243"/>
    <xf numFmtId="0" fontId="60" fillId="0" borderId="0" xfId="44243" applyAlignment="1">
      <alignment horizontal="center" vertical="center"/>
    </xf>
    <xf numFmtId="200" fontId="60" fillId="0" borderId="0" xfId="44243" applyNumberFormat="1" applyAlignment="1">
      <alignment horizontal="center" vertical="center"/>
    </xf>
    <xf numFmtId="0" fontId="0" fillId="0" borderId="116" xfId="0" applyBorder="1" applyAlignment="1">
      <alignment vertical="center"/>
    </xf>
    <xf numFmtId="170" fontId="0" fillId="0" borderId="116" xfId="44116" applyNumberFormat="1" applyFont="1" applyBorder="1" applyAlignment="1">
      <alignment vertical="center"/>
    </xf>
    <xf numFmtId="4" fontId="0" fillId="0" borderId="116" xfId="0" applyNumberFormat="1" applyBorder="1" applyAlignment="1">
      <alignment vertical="center"/>
    </xf>
    <xf numFmtId="168" fontId="281" fillId="0" borderId="117" xfId="44116" applyBorder="1" applyAlignment="1">
      <alignment vertical="center"/>
    </xf>
    <xf numFmtId="0" fontId="375" fillId="0" borderId="114" xfId="35102" applyFont="1" applyBorder="1" applyAlignment="1">
      <alignment horizontal="left" vertical="center" wrapText="1"/>
    </xf>
    <xf numFmtId="0" fontId="375" fillId="0" borderId="114" xfId="35102" applyFont="1" applyBorder="1" applyAlignment="1">
      <alignment vertical="center" wrapText="1"/>
    </xf>
    <xf numFmtId="168" fontId="375" fillId="0" borderId="114" xfId="1" applyFont="1" applyBorder="1" applyAlignment="1">
      <alignment vertical="center" wrapText="1"/>
    </xf>
    <xf numFmtId="170" fontId="288" fillId="0" borderId="114" xfId="1" applyNumberFormat="1" applyFont="1" applyFill="1" applyBorder="1" applyAlignment="1">
      <alignment vertical="center"/>
    </xf>
    <xf numFmtId="0" fontId="290" fillId="0" borderId="114" xfId="0" applyFont="1" applyBorder="1" applyAlignment="1">
      <alignment horizontal="center" vertical="center" wrapText="1"/>
    </xf>
    <xf numFmtId="1" fontId="290" fillId="0" borderId="114" xfId="5" applyNumberFormat="1" applyFont="1" applyFill="1" applyBorder="1" applyAlignment="1">
      <alignment horizontal="center" vertical="center" wrapText="1"/>
    </xf>
    <xf numFmtId="172" fontId="290" fillId="0" borderId="114" xfId="43894" applyNumberFormat="1" applyFont="1" applyBorder="1" applyAlignment="1">
      <alignment horizontal="center" vertical="center"/>
    </xf>
    <xf numFmtId="167" fontId="80" fillId="0" borderId="114" xfId="35088" applyNumberFormat="1" applyFont="1" applyFill="1" applyBorder="1" applyAlignment="1">
      <alignment vertical="center"/>
    </xf>
    <xf numFmtId="179" fontId="290" fillId="0" borderId="114" xfId="35088" applyNumberFormat="1" applyFont="1" applyFill="1" applyBorder="1" applyAlignment="1">
      <alignment horizontal="center" vertical="center"/>
    </xf>
    <xf numFmtId="167" fontId="71" fillId="0" borderId="114" xfId="35088" applyNumberFormat="1" applyFont="1" applyFill="1" applyBorder="1" applyAlignment="1">
      <alignment vertical="center"/>
    </xf>
    <xf numFmtId="3" fontId="298" fillId="0" borderId="114" xfId="1" applyNumberFormat="1" applyFont="1" applyFill="1" applyBorder="1" applyAlignment="1">
      <alignment horizontal="center" vertical="center" wrapText="1"/>
    </xf>
    <xf numFmtId="0" fontId="298" fillId="0" borderId="114" xfId="0" applyFont="1" applyBorder="1" applyAlignment="1">
      <alignment horizontal="center" vertical="center" wrapText="1"/>
    </xf>
    <xf numFmtId="183" fontId="298" fillId="0" borderId="114" xfId="0" applyNumberFormat="1" applyFont="1" applyBorder="1" applyAlignment="1">
      <alignment horizontal="center" vertical="center" wrapText="1"/>
    </xf>
    <xf numFmtId="1" fontId="290" fillId="2" borderId="114" xfId="0" applyNumberFormat="1" applyFont="1" applyFill="1" applyBorder="1" applyAlignment="1">
      <alignment horizontal="center" vertical="center" wrapText="1"/>
    </xf>
    <xf numFmtId="168" fontId="288" fillId="0" borderId="115" xfId="1" applyFont="1" applyFill="1" applyBorder="1" applyAlignment="1">
      <alignment vertical="center" wrapText="1"/>
    </xf>
    <xf numFmtId="0" fontId="162" fillId="2" borderId="114" xfId="0" applyFont="1" applyFill="1" applyBorder="1" applyAlignment="1">
      <alignment vertical="center"/>
    </xf>
    <xf numFmtId="0" fontId="120" fillId="34" borderId="0" xfId="44015" applyFill="1"/>
    <xf numFmtId="183" fontId="298" fillId="0" borderId="114" xfId="0" applyNumberFormat="1" applyFont="1" applyBorder="1" applyAlignment="1">
      <alignment horizontal="left" vertical="center" wrapText="1"/>
    </xf>
    <xf numFmtId="198" fontId="299" fillId="0" borderId="0" xfId="0" applyNumberFormat="1" applyFont="1" applyAlignment="1">
      <alignment horizontal="left" vertical="center"/>
    </xf>
    <xf numFmtId="0" fontId="375" fillId="0" borderId="90" xfId="35102" applyFont="1" applyBorder="1" applyAlignment="1">
      <alignment horizontal="left" vertical="center" wrapText="1"/>
    </xf>
    <xf numFmtId="0" fontId="375" fillId="0" borderId="90" xfId="35102" applyFont="1" applyBorder="1" applyAlignment="1">
      <alignment vertical="center" wrapText="1"/>
    </xf>
    <xf numFmtId="168" fontId="375" fillId="0" borderId="90" xfId="1" applyFont="1" applyBorder="1" applyAlignment="1">
      <alignment vertical="center" wrapText="1"/>
    </xf>
    <xf numFmtId="170" fontId="288" fillId="0" borderId="90" xfId="1" applyNumberFormat="1" applyFont="1" applyFill="1" applyBorder="1" applyAlignment="1">
      <alignment vertical="center"/>
    </xf>
    <xf numFmtId="170" fontId="288" fillId="31" borderId="1" xfId="1" applyNumberFormat="1" applyFont="1" applyFill="1" applyBorder="1" applyAlignment="1">
      <alignment vertical="center"/>
    </xf>
    <xf numFmtId="181" fontId="298" fillId="0" borderId="114" xfId="0" applyNumberFormat="1" applyFont="1" applyBorder="1" applyAlignment="1">
      <alignment horizontal="left" vertical="center" wrapText="1"/>
    </xf>
    <xf numFmtId="183" fontId="298" fillId="0" borderId="114" xfId="1" applyNumberFormat="1" applyFont="1" applyFill="1" applyBorder="1" applyAlignment="1">
      <alignment horizontal="center" vertical="center" wrapText="1"/>
    </xf>
    <xf numFmtId="183" fontId="298" fillId="0" borderId="119" xfId="0" applyNumberFormat="1" applyFont="1" applyBorder="1" applyAlignment="1">
      <alignment horizontal="left" vertical="center" wrapText="1"/>
    </xf>
    <xf numFmtId="3" fontId="298" fillId="0" borderId="119" xfId="1" applyNumberFormat="1" applyFont="1" applyFill="1" applyBorder="1" applyAlignment="1">
      <alignment horizontal="center" vertical="center" wrapText="1"/>
    </xf>
    <xf numFmtId="0" fontId="298" fillId="0" borderId="119" xfId="0" applyFont="1" applyBorder="1" applyAlignment="1">
      <alignment horizontal="center" vertical="center" wrapText="1"/>
    </xf>
    <xf numFmtId="183" fontId="298" fillId="0" borderId="119" xfId="0" applyNumberFormat="1" applyFont="1" applyBorder="1" applyAlignment="1">
      <alignment horizontal="center" vertical="center" wrapText="1"/>
    </xf>
    <xf numFmtId="10" fontId="290" fillId="0" borderId="119" xfId="2" applyNumberFormat="1" applyFont="1" applyFill="1" applyBorder="1" applyAlignment="1">
      <alignment horizontal="center" vertical="center" wrapText="1"/>
    </xf>
    <xf numFmtId="0" fontId="288" fillId="0" borderId="119" xfId="13" applyFont="1" applyBorder="1" applyAlignment="1">
      <alignment vertical="center" wrapText="1"/>
    </xf>
    <xf numFmtId="0" fontId="162" fillId="2" borderId="119" xfId="0" applyFont="1" applyFill="1" applyBorder="1" applyAlignment="1">
      <alignment vertical="center"/>
    </xf>
    <xf numFmtId="0" fontId="101" fillId="0" borderId="119" xfId="0" applyFont="1" applyBorder="1" applyAlignment="1">
      <alignment vertical="center" wrapText="1"/>
    </xf>
    <xf numFmtId="1" fontId="290" fillId="0" borderId="119" xfId="0" applyNumberFormat="1" applyFont="1" applyBorder="1" applyAlignment="1">
      <alignment horizontal="center" vertical="center" wrapText="1"/>
    </xf>
    <xf numFmtId="168" fontId="141" fillId="0" borderId="120" xfId="1" applyFont="1" applyFill="1" applyBorder="1" applyAlignment="1">
      <alignment vertical="center"/>
    </xf>
    <xf numFmtId="0" fontId="162" fillId="0" borderId="119" xfId="0" applyFont="1" applyBorder="1" applyAlignment="1">
      <alignment vertical="center"/>
    </xf>
    <xf numFmtId="168" fontId="290" fillId="0" borderId="119" xfId="1" applyFont="1" applyFill="1" applyBorder="1" applyAlignment="1">
      <alignment horizontal="right" vertical="center" wrapText="1"/>
    </xf>
    <xf numFmtId="49" fontId="328" fillId="0" borderId="0" xfId="4" applyNumberFormat="1" applyFont="1" applyAlignment="1">
      <alignment horizontal="center" vertical="center" wrapText="1"/>
    </xf>
    <xf numFmtId="4" fontId="0" fillId="0" borderId="118" xfId="0" applyNumberFormat="1" applyBorder="1" applyAlignment="1">
      <alignment vertical="center"/>
    </xf>
    <xf numFmtId="168" fontId="281" fillId="0" borderId="121" xfId="44116" applyBorder="1" applyAlignment="1">
      <alignment vertical="center"/>
    </xf>
    <xf numFmtId="203" fontId="281" fillId="0" borderId="1" xfId="0" applyNumberFormat="1" applyFont="1" applyBorder="1" applyAlignment="1">
      <alignment vertical="center"/>
    </xf>
    <xf numFmtId="220" fontId="287" fillId="0" borderId="0" xfId="1" applyNumberFormat="1" applyFont="1" applyFill="1" applyBorder="1" applyAlignment="1">
      <alignment vertical="center"/>
    </xf>
    <xf numFmtId="0" fontId="48" fillId="0" borderId="67" xfId="0" applyFont="1" applyBorder="1" applyAlignment="1">
      <alignment vertical="center" wrapText="1"/>
    </xf>
    <xf numFmtId="0" fontId="328" fillId="0" borderId="90" xfId="0" applyFont="1" applyBorder="1" applyAlignment="1">
      <alignment horizontal="centerContinuous" vertical="center" wrapText="1"/>
    </xf>
    <xf numFmtId="0" fontId="328" fillId="0" borderId="90" xfId="4" applyFont="1" applyBorder="1" applyAlignment="1">
      <alignment horizontal="centerContinuous" vertical="center" wrapText="1"/>
    </xf>
    <xf numFmtId="170" fontId="0" fillId="0" borderId="122" xfId="5" applyNumberFormat="1" applyFont="1" applyFill="1" applyBorder="1" applyAlignment="1">
      <alignment vertical="center"/>
    </xf>
    <xf numFmtId="216" fontId="287" fillId="0" borderId="0" xfId="0" applyNumberFormat="1" applyFont="1" applyAlignment="1">
      <alignment horizontal="center" vertical="center"/>
    </xf>
    <xf numFmtId="0" fontId="47" fillId="0" borderId="0" xfId="44307"/>
    <xf numFmtId="0" fontId="46" fillId="0" borderId="0" xfId="44311"/>
    <xf numFmtId="183" fontId="298" fillId="0" borderId="124" xfId="0" applyNumberFormat="1" applyFont="1" applyBorder="1" applyAlignment="1">
      <alignment horizontal="left" vertical="center" wrapText="1"/>
    </xf>
    <xf numFmtId="3" fontId="298" fillId="0" borderId="124" xfId="1" applyNumberFormat="1" applyFont="1" applyFill="1" applyBorder="1" applyAlignment="1">
      <alignment horizontal="center" vertical="center" wrapText="1"/>
    </xf>
    <xf numFmtId="0" fontId="298" fillId="0" borderId="124" xfId="0" applyFont="1" applyBorder="1" applyAlignment="1">
      <alignment horizontal="center" vertical="center" wrapText="1"/>
    </xf>
    <xf numFmtId="183" fontId="298" fillId="0" borderId="124" xfId="0" applyNumberFormat="1" applyFont="1" applyBorder="1" applyAlignment="1">
      <alignment horizontal="center" vertical="center" wrapText="1"/>
    </xf>
    <xf numFmtId="181" fontId="304" fillId="0" borderId="124" xfId="0" applyNumberFormat="1" applyFont="1" applyBorder="1" applyAlignment="1">
      <alignment horizontal="center" vertical="center" wrapText="1"/>
    </xf>
    <xf numFmtId="181" fontId="298" fillId="0" borderId="124" xfId="0" applyNumberFormat="1" applyFont="1" applyBorder="1" applyAlignment="1">
      <alignment horizontal="left" vertical="center" wrapText="1"/>
    </xf>
    <xf numFmtId="183" fontId="304" fillId="0" borderId="124" xfId="0" applyNumberFormat="1" applyFont="1" applyBorder="1" applyAlignment="1">
      <alignment horizontal="center" vertical="center" wrapText="1"/>
    </xf>
    <xf numFmtId="0" fontId="298" fillId="0" borderId="124" xfId="0" applyFont="1" applyBorder="1" applyAlignment="1">
      <alignment horizontal="left" vertical="center" wrapText="1"/>
    </xf>
    <xf numFmtId="1" fontId="290" fillId="0" borderId="124" xfId="0" applyNumberFormat="1" applyFont="1" applyBorder="1" applyAlignment="1">
      <alignment horizontal="center" vertical="center" wrapText="1"/>
    </xf>
    <xf numFmtId="168" fontId="342" fillId="0" borderId="124" xfId="1" applyFont="1" applyFill="1" applyBorder="1" applyAlignment="1">
      <alignment vertical="center"/>
    </xf>
    <xf numFmtId="0" fontId="162" fillId="2" borderId="124" xfId="0" applyFont="1" applyFill="1" applyBorder="1" applyAlignment="1">
      <alignment vertical="center"/>
    </xf>
    <xf numFmtId="10" fontId="162" fillId="2" borderId="124" xfId="2" applyNumberFormat="1" applyFont="1" applyFill="1" applyBorder="1" applyAlignment="1">
      <alignment horizontal="center" vertical="center"/>
    </xf>
    <xf numFmtId="0" fontId="289" fillId="2" borderId="124" xfId="13" applyFont="1" applyFill="1" applyBorder="1" applyAlignment="1">
      <alignment horizontal="center" vertical="center" wrapText="1"/>
    </xf>
    <xf numFmtId="0" fontId="288" fillId="0" borderId="124" xfId="13" applyFont="1" applyBorder="1" applyAlignment="1">
      <alignment horizontal="center" vertical="center" wrapText="1"/>
    </xf>
    <xf numFmtId="0" fontId="85" fillId="0" borderId="67" xfId="0" applyFont="1" applyBorder="1" applyAlignment="1">
      <alignment vertical="center" wrapText="1"/>
    </xf>
    <xf numFmtId="0" fontId="104" fillId="0" borderId="1" xfId="0" applyFont="1" applyBorder="1" applyAlignment="1">
      <alignment vertical="center"/>
    </xf>
    <xf numFmtId="0" fontId="99" fillId="0" borderId="1" xfId="0" applyFont="1" applyBorder="1" applyAlignment="1">
      <alignment vertical="center"/>
    </xf>
    <xf numFmtId="0" fontId="95" fillId="0" borderId="1" xfId="0" applyFont="1" applyBorder="1" applyAlignment="1">
      <alignment vertical="center"/>
    </xf>
    <xf numFmtId="0" fontId="122" fillId="0" borderId="1" xfId="0" applyFont="1" applyBorder="1" applyAlignment="1">
      <alignment vertical="center"/>
    </xf>
    <xf numFmtId="0" fontId="130" fillId="0" borderId="1" xfId="0" applyFont="1" applyBorder="1" applyAlignment="1">
      <alignment vertical="center"/>
    </xf>
    <xf numFmtId="181" fontId="328" fillId="32" borderId="0" xfId="0" applyNumberFormat="1" applyFont="1" applyFill="1" applyAlignment="1">
      <alignment vertical="center"/>
    </xf>
    <xf numFmtId="49" fontId="328" fillId="0" borderId="0" xfId="4" applyNumberFormat="1" applyFont="1" applyAlignment="1">
      <alignment vertical="center"/>
    </xf>
    <xf numFmtId="0" fontId="393" fillId="0" borderId="0" xfId="78" applyFont="1" applyAlignment="1">
      <alignment horizontal="centerContinuous" vertical="center"/>
    </xf>
    <xf numFmtId="210" fontId="394" fillId="0" borderId="0" xfId="78" applyNumberFormat="1" applyFont="1" applyAlignment="1">
      <alignment horizontal="right" vertical="center"/>
    </xf>
    <xf numFmtId="209" fontId="394" fillId="0" borderId="0" xfId="78" applyNumberFormat="1" applyFont="1" applyAlignment="1">
      <alignment horizontal="right" vertical="center"/>
    </xf>
    <xf numFmtId="212" fontId="394" fillId="0" borderId="0" xfId="78" applyNumberFormat="1" applyFont="1" applyAlignment="1">
      <alignment horizontal="right" vertical="center"/>
    </xf>
    <xf numFmtId="0" fontId="381" fillId="0" borderId="64" xfId="78" applyFont="1" applyBorder="1" applyAlignment="1">
      <alignment horizontal="left" vertical="center"/>
    </xf>
    <xf numFmtId="4" fontId="0" fillId="0" borderId="90" xfId="0" applyNumberFormat="1" applyBorder="1" applyAlignment="1">
      <alignment vertical="center"/>
    </xf>
    <xf numFmtId="4" fontId="281" fillId="0" borderId="90" xfId="0" applyNumberFormat="1" applyFont="1" applyBorder="1" applyAlignment="1">
      <alignment vertical="center"/>
    </xf>
    <xf numFmtId="44" fontId="291" fillId="0" borderId="123" xfId="4" applyNumberFormat="1" applyFont="1" applyBorder="1" applyAlignment="1">
      <alignment horizontal="centerContinuous" vertical="center"/>
    </xf>
    <xf numFmtId="44" fontId="291" fillId="0" borderId="125" xfId="4" applyNumberFormat="1" applyFont="1" applyBorder="1" applyAlignment="1">
      <alignment horizontal="centerContinuous" vertical="center"/>
    </xf>
    <xf numFmtId="0" fontId="291" fillId="0" borderId="125" xfId="4" applyFont="1" applyBorder="1" applyAlignment="1">
      <alignment horizontal="centerContinuous" vertical="center"/>
    </xf>
    <xf numFmtId="44" fontId="290" fillId="0" borderId="125" xfId="4" applyNumberFormat="1" applyFont="1" applyBorder="1" applyAlignment="1">
      <alignment horizontal="centerContinuous" vertical="center"/>
    </xf>
    <xf numFmtId="0" fontId="290" fillId="0" borderId="125" xfId="4" applyFont="1" applyBorder="1" applyAlignment="1">
      <alignment horizontal="centerContinuous" vertical="center"/>
    </xf>
    <xf numFmtId="4" fontId="281" fillId="0" borderId="90" xfId="4" applyNumberFormat="1" applyBorder="1" applyAlignment="1">
      <alignment vertical="center"/>
    </xf>
    <xf numFmtId="4" fontId="359" fillId="0" borderId="0" xfId="0" applyNumberFormat="1" applyFont="1" applyAlignment="1">
      <alignment horizontal="left" vertical="center" wrapText="1"/>
    </xf>
    <xf numFmtId="0" fontId="162" fillId="2" borderId="129" xfId="0" applyFont="1" applyFill="1" applyBorder="1" applyAlignment="1">
      <alignment vertical="center"/>
    </xf>
    <xf numFmtId="0" fontId="304" fillId="0" borderId="90" xfId="0" applyFont="1" applyBorder="1" applyAlignment="1">
      <alignment horizontal="center" vertical="center" wrapText="1"/>
    </xf>
    <xf numFmtId="0" fontId="289" fillId="2" borderId="130" xfId="13" applyFont="1" applyFill="1" applyBorder="1" applyAlignment="1">
      <alignment horizontal="center" vertical="center" wrapText="1"/>
    </xf>
    <xf numFmtId="1" fontId="291" fillId="2" borderId="130" xfId="0" applyNumberFormat="1" applyFont="1" applyFill="1" applyBorder="1" applyAlignment="1">
      <alignment horizontal="center" vertical="center" wrapText="1"/>
    </xf>
    <xf numFmtId="168" fontId="291" fillId="0" borderId="131" xfId="1" applyFont="1" applyFill="1" applyBorder="1" applyAlignment="1">
      <alignment horizontal="right" vertical="center" wrapText="1"/>
    </xf>
    <xf numFmtId="0" fontId="162" fillId="2" borderId="130" xfId="0" applyFont="1" applyFill="1" applyBorder="1" applyAlignment="1">
      <alignment vertical="center"/>
    </xf>
    <xf numFmtId="10" fontId="290" fillId="2" borderId="130" xfId="2" applyNumberFormat="1" applyFont="1" applyFill="1" applyBorder="1" applyAlignment="1">
      <alignment horizontal="center" vertical="center" wrapText="1"/>
    </xf>
    <xf numFmtId="10" fontId="162" fillId="2" borderId="130" xfId="2" applyNumberFormat="1" applyFont="1" applyFill="1" applyBorder="1" applyAlignment="1">
      <alignment horizontal="center" vertical="center"/>
    </xf>
    <xf numFmtId="0" fontId="329" fillId="0" borderId="93" xfId="0" applyFont="1" applyBorder="1" applyAlignment="1">
      <alignment horizontal="center" vertical="center"/>
    </xf>
    <xf numFmtId="168" fontId="281" fillId="0" borderId="0" xfId="5" applyAlignment="1">
      <alignment vertical="center"/>
    </xf>
    <xf numFmtId="0" fontId="329" fillId="0" borderId="13" xfId="4" applyFont="1" applyBorder="1" applyAlignment="1">
      <alignment horizontal="left" vertical="center" wrapText="1"/>
    </xf>
    <xf numFmtId="170" fontId="281" fillId="0" borderId="0" xfId="44116" applyNumberFormat="1" applyAlignment="1">
      <alignment vertical="center"/>
    </xf>
    <xf numFmtId="167" fontId="281" fillId="0" borderId="96" xfId="4" applyNumberFormat="1" applyBorder="1" applyAlignment="1">
      <alignment vertical="center"/>
    </xf>
    <xf numFmtId="0" fontId="0" fillId="0" borderId="90" xfId="0" applyBorder="1" applyAlignment="1">
      <alignment horizontal="centerContinuous"/>
    </xf>
    <xf numFmtId="0" fontId="0" fillId="0" borderId="95" xfId="0" applyBorder="1" applyAlignment="1">
      <alignment horizontal="center" vertical="center" wrapText="1"/>
    </xf>
    <xf numFmtId="0" fontId="0" fillId="0" borderId="90" xfId="0" applyBorder="1" applyAlignment="1">
      <alignment horizontal="center" vertical="center" wrapText="1"/>
    </xf>
    <xf numFmtId="0" fontId="285" fillId="0" borderId="90" xfId="0" applyFont="1" applyBorder="1" applyAlignment="1">
      <alignment horizontal="center"/>
    </xf>
    <xf numFmtId="0" fontId="299" fillId="0" borderId="19" xfId="0" applyFont="1" applyBorder="1" applyAlignment="1">
      <alignment horizontal="center" vertical="center" wrapText="1"/>
    </xf>
    <xf numFmtId="0" fontId="299" fillId="0" borderId="133" xfId="0" applyFont="1" applyBorder="1" applyAlignment="1">
      <alignment horizontal="center" vertical="center" wrapText="1"/>
    </xf>
    <xf numFmtId="217" fontId="0" fillId="0" borderId="104" xfId="44359" applyNumberFormat="1" applyFont="1" applyBorder="1"/>
    <xf numFmtId="217" fontId="0" fillId="0" borderId="99" xfId="44359" applyNumberFormat="1" applyFont="1" applyBorder="1"/>
    <xf numFmtId="217" fontId="0" fillId="0" borderId="100" xfId="44359" applyNumberFormat="1" applyFont="1" applyBorder="1"/>
    <xf numFmtId="217" fontId="0" fillId="0" borderId="103" xfId="44359" applyNumberFormat="1" applyFont="1" applyBorder="1"/>
    <xf numFmtId="217" fontId="0" fillId="0" borderId="106" xfId="44359" applyNumberFormat="1" applyFont="1" applyBorder="1"/>
    <xf numFmtId="181" fontId="298" fillId="0" borderId="134" xfId="0" applyNumberFormat="1" applyFont="1" applyBorder="1" applyAlignment="1">
      <alignment horizontal="left" vertical="center" wrapText="1"/>
    </xf>
    <xf numFmtId="183" fontId="298" fillId="0" borderId="134" xfId="1" applyNumberFormat="1" applyFont="1" applyFill="1" applyBorder="1" applyAlignment="1">
      <alignment horizontal="center" vertical="center" wrapText="1"/>
    </xf>
    <xf numFmtId="181" fontId="298" fillId="0" borderId="130" xfId="0" applyNumberFormat="1" applyFont="1" applyBorder="1" applyAlignment="1">
      <alignment horizontal="left" vertical="center" wrapText="1"/>
    </xf>
    <xf numFmtId="3" fontId="298" fillId="0" borderId="130" xfId="1" applyNumberFormat="1" applyFont="1" applyFill="1" applyBorder="1" applyAlignment="1">
      <alignment horizontal="center" vertical="center" wrapText="1"/>
    </xf>
    <xf numFmtId="213" fontId="298" fillId="0" borderId="130" xfId="1" applyNumberFormat="1" applyFont="1" applyFill="1" applyBorder="1" applyAlignment="1">
      <alignment horizontal="center" vertical="center" wrapText="1"/>
    </xf>
    <xf numFmtId="15" fontId="298" fillId="0" borderId="130" xfId="0" applyNumberFormat="1" applyFont="1" applyBorder="1" applyAlignment="1">
      <alignment horizontal="center" vertical="center" wrapText="1"/>
    </xf>
    <xf numFmtId="9" fontId="298" fillId="0" borderId="130" xfId="0" applyNumberFormat="1" applyFont="1" applyBorder="1" applyAlignment="1">
      <alignment horizontal="center" vertical="center" wrapText="1"/>
    </xf>
    <xf numFmtId="43" fontId="304" fillId="0" borderId="0" xfId="0" applyNumberFormat="1" applyFont="1" applyAlignment="1">
      <alignment horizontal="center" wrapText="1"/>
    </xf>
    <xf numFmtId="183" fontId="298" fillId="0" borderId="130" xfId="1" applyNumberFormat="1" applyFont="1" applyFill="1" applyBorder="1" applyAlignment="1">
      <alignment horizontal="center" vertical="center" wrapText="1"/>
    </xf>
    <xf numFmtId="184" fontId="298" fillId="0" borderId="130" xfId="0" applyNumberFormat="1" applyFont="1" applyBorder="1" applyAlignment="1">
      <alignment horizontal="center" vertical="center" wrapText="1"/>
    </xf>
    <xf numFmtId="185" fontId="298" fillId="0" borderId="130" xfId="2" applyNumberFormat="1" applyFont="1" applyFill="1" applyBorder="1" applyAlignment="1">
      <alignment horizontal="center" vertical="center" wrapText="1"/>
    </xf>
    <xf numFmtId="43" fontId="0" fillId="0" borderId="0" xfId="0" applyNumberFormat="1" applyAlignment="1">
      <alignment vertical="center"/>
    </xf>
    <xf numFmtId="168" fontId="290" fillId="0" borderId="130" xfId="1" applyFont="1" applyFill="1" applyBorder="1" applyAlignment="1">
      <alignment horizontal="right" vertical="center" wrapText="1"/>
    </xf>
    <xf numFmtId="168" fontId="0" fillId="0" borderId="0" xfId="44116" applyFont="1" applyFill="1" applyAlignment="1">
      <alignment horizontal="center" vertical="center"/>
    </xf>
    <xf numFmtId="4" fontId="281" fillId="0" borderId="0" xfId="44058" applyNumberFormat="1" applyAlignment="1">
      <alignment vertical="center"/>
    </xf>
    <xf numFmtId="189" fontId="281" fillId="0" borderId="0" xfId="44058" applyNumberFormat="1" applyAlignment="1">
      <alignment vertical="center"/>
    </xf>
    <xf numFmtId="170" fontId="287" fillId="0" borderId="0" xfId="1" applyNumberFormat="1" applyFont="1" applyFill="1" applyAlignment="1">
      <alignment vertical="center"/>
    </xf>
    <xf numFmtId="181" fontId="298" fillId="0" borderId="136" xfId="0" applyNumberFormat="1" applyFont="1" applyBorder="1" applyAlignment="1">
      <alignment horizontal="left" vertical="center" wrapText="1"/>
    </xf>
    <xf numFmtId="3" fontId="298" fillId="0" borderId="136" xfId="1" applyNumberFormat="1" applyFont="1" applyFill="1" applyBorder="1" applyAlignment="1">
      <alignment horizontal="center" vertical="center" wrapText="1"/>
    </xf>
    <xf numFmtId="213" fontId="298" fillId="0" borderId="136" xfId="1" applyNumberFormat="1" applyFont="1" applyFill="1" applyBorder="1" applyAlignment="1">
      <alignment horizontal="center" vertical="center" wrapText="1"/>
    </xf>
    <xf numFmtId="15" fontId="298" fillId="0" borderId="136" xfId="0" applyNumberFormat="1" applyFont="1" applyBorder="1" applyAlignment="1">
      <alignment horizontal="center" vertical="center" wrapText="1"/>
    </xf>
    <xf numFmtId="9" fontId="298" fillId="0" borderId="136" xfId="0" applyNumberFormat="1" applyFont="1" applyBorder="1" applyAlignment="1">
      <alignment horizontal="center" vertical="center" wrapText="1"/>
    </xf>
    <xf numFmtId="0" fontId="0" fillId="0" borderId="140" xfId="0" applyBorder="1" applyAlignment="1">
      <alignment horizontal="centerContinuous" vertical="center"/>
    </xf>
    <xf numFmtId="170" fontId="328" fillId="0" borderId="90" xfId="44116" applyNumberFormat="1" applyFont="1" applyFill="1" applyBorder="1" applyAlignment="1">
      <alignment horizontal="centerContinuous" vertical="center" wrapText="1"/>
    </xf>
    <xf numFmtId="170" fontId="328" fillId="0" borderId="90" xfId="44116" applyNumberFormat="1" applyFont="1" applyFill="1" applyBorder="1" applyAlignment="1">
      <alignment horizontal="center" vertical="center" wrapText="1"/>
    </xf>
    <xf numFmtId="170" fontId="0" fillId="0" borderId="137" xfId="44116" applyNumberFormat="1" applyFont="1" applyFill="1" applyBorder="1" applyAlignment="1">
      <alignment vertical="center"/>
    </xf>
    <xf numFmtId="4" fontId="0" fillId="0" borderId="137" xfId="0" applyNumberFormat="1" applyBorder="1" applyAlignment="1">
      <alignment vertical="center"/>
    </xf>
    <xf numFmtId="170" fontId="0" fillId="0" borderId="137" xfId="0" applyNumberFormat="1" applyBorder="1" applyAlignment="1">
      <alignment vertical="center"/>
    </xf>
    <xf numFmtId="9" fontId="0" fillId="0" borderId="90" xfId="8801" applyFont="1" applyFill="1" applyBorder="1" applyAlignment="1">
      <alignment horizontal="center" vertical="center"/>
    </xf>
    <xf numFmtId="170" fontId="329" fillId="0" borderId="137" xfId="44116" applyNumberFormat="1" applyFont="1" applyFill="1" applyBorder="1" applyAlignment="1">
      <alignment vertical="center"/>
    </xf>
    <xf numFmtId="4" fontId="329" fillId="0" borderId="137" xfId="0" applyNumberFormat="1" applyFont="1" applyBorder="1" applyAlignment="1">
      <alignment vertical="center"/>
    </xf>
    <xf numFmtId="9" fontId="329" fillId="0" borderId="90" xfId="8801" applyFont="1" applyFill="1" applyBorder="1" applyAlignment="1">
      <alignment horizontal="center" vertical="center"/>
    </xf>
    <xf numFmtId="0" fontId="0" fillId="0" borderId="137" xfId="0" applyBorder="1" applyAlignment="1">
      <alignment vertical="center"/>
    </xf>
    <xf numFmtId="170" fontId="281" fillId="0" borderId="137" xfId="44116" applyNumberFormat="1" applyFill="1" applyBorder="1" applyAlignment="1">
      <alignment vertical="center"/>
    </xf>
    <xf numFmtId="0" fontId="281" fillId="0" borderId="137" xfId="0" applyFont="1" applyBorder="1" applyAlignment="1">
      <alignment vertical="center"/>
    </xf>
    <xf numFmtId="170" fontId="281" fillId="0" borderId="3" xfId="44116" applyNumberFormat="1" applyFill="1" applyBorder="1" applyAlignment="1">
      <alignment vertical="center"/>
    </xf>
    <xf numFmtId="170" fontId="329" fillId="0" borderId="35" xfId="44116" applyNumberFormat="1" applyFont="1" applyFill="1" applyBorder="1" applyAlignment="1">
      <alignment horizontal="center" vertical="center"/>
    </xf>
    <xf numFmtId="170" fontId="329" fillId="0" borderId="139" xfId="44116" applyNumberFormat="1" applyFont="1" applyFill="1" applyBorder="1" applyAlignment="1">
      <alignment horizontal="center" vertical="center"/>
    </xf>
    <xf numFmtId="4" fontId="329" fillId="0" borderId="139" xfId="0" applyNumberFormat="1" applyFont="1" applyBorder="1" applyAlignment="1">
      <alignment vertical="center"/>
    </xf>
    <xf numFmtId="170" fontId="0" fillId="0" borderId="0" xfId="44116" applyNumberFormat="1" applyFont="1" applyFill="1" applyAlignment="1">
      <alignment vertical="center"/>
    </xf>
    <xf numFmtId="168" fontId="281" fillId="0" borderId="0" xfId="44116" applyFill="1" applyAlignment="1">
      <alignment horizontal="right" vertical="center"/>
    </xf>
    <xf numFmtId="170" fontId="0" fillId="0" borderId="0" xfId="44116" applyNumberFormat="1" applyFont="1" applyFill="1" applyAlignment="1">
      <alignment horizontal="right" vertical="center"/>
    </xf>
    <xf numFmtId="170" fontId="329" fillId="0" borderId="14" xfId="44116" applyNumberFormat="1" applyFont="1" applyFill="1" applyBorder="1" applyAlignment="1">
      <alignment horizontal="center" vertical="center"/>
    </xf>
    <xf numFmtId="9" fontId="329" fillId="0" borderId="14" xfId="8801" applyFont="1" applyFill="1" applyBorder="1" applyAlignment="1">
      <alignment horizontal="center" vertical="center"/>
    </xf>
    <xf numFmtId="9" fontId="281" fillId="0" borderId="0" xfId="8801" applyFill="1" applyAlignment="1">
      <alignment horizontal="right" vertical="center"/>
    </xf>
    <xf numFmtId="170" fontId="328" fillId="0" borderId="90" xfId="5" applyNumberFormat="1" applyFont="1" applyFill="1" applyBorder="1" applyAlignment="1">
      <alignment horizontal="center" vertical="center" wrapText="1"/>
    </xf>
    <xf numFmtId="170" fontId="281" fillId="0" borderId="137" xfId="5" applyNumberFormat="1" applyFill="1" applyBorder="1" applyAlignment="1">
      <alignment vertical="center"/>
    </xf>
    <xf numFmtId="4" fontId="281" fillId="0" borderId="137" xfId="4" applyNumberFormat="1" applyBorder="1" applyAlignment="1">
      <alignment vertical="center"/>
    </xf>
    <xf numFmtId="167" fontId="281" fillId="0" borderId="137" xfId="4" applyNumberFormat="1" applyBorder="1" applyAlignment="1">
      <alignment vertical="center"/>
    </xf>
    <xf numFmtId="9" fontId="0" fillId="0" borderId="90" xfId="6" applyFont="1" applyFill="1" applyBorder="1" applyAlignment="1">
      <alignment horizontal="center" vertical="center"/>
    </xf>
    <xf numFmtId="170" fontId="329" fillId="0" borderId="137" xfId="5" applyNumberFormat="1" applyFont="1" applyFill="1" applyBorder="1" applyAlignment="1">
      <alignment vertical="center"/>
    </xf>
    <xf numFmtId="9" fontId="329" fillId="0" borderId="90"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29" fillId="0" borderId="14" xfId="5" applyNumberFormat="1" applyFont="1" applyFill="1" applyBorder="1" applyAlignment="1">
      <alignment horizontal="center" vertical="center"/>
    </xf>
    <xf numFmtId="9" fontId="329"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81" fillId="0" borderId="137" xfId="0" applyNumberFormat="1" applyFont="1" applyBorder="1" applyAlignment="1">
      <alignment vertical="center"/>
    </xf>
    <xf numFmtId="0" fontId="299" fillId="0" borderId="138" xfId="0" applyFont="1" applyBorder="1" applyAlignment="1">
      <alignment horizontal="center" vertical="center" wrapText="1"/>
    </xf>
    <xf numFmtId="0" fontId="0" fillId="0" borderId="138" xfId="0" applyBorder="1" applyAlignment="1">
      <alignment horizontal="center"/>
    </xf>
    <xf numFmtId="181" fontId="298" fillId="0" borderId="141" xfId="0" applyNumberFormat="1" applyFont="1" applyBorder="1" applyAlignment="1">
      <alignment horizontal="left" vertical="center" wrapText="1"/>
    </xf>
    <xf numFmtId="3" fontId="298" fillId="0" borderId="141" xfId="1" applyNumberFormat="1" applyFont="1" applyFill="1" applyBorder="1" applyAlignment="1">
      <alignment horizontal="center" vertical="center" wrapText="1"/>
    </xf>
    <xf numFmtId="213" fontId="298" fillId="0" borderId="141" xfId="1" applyNumberFormat="1" applyFont="1" applyFill="1" applyBorder="1" applyAlignment="1">
      <alignment horizontal="center" vertical="center" wrapText="1"/>
    </xf>
    <xf numFmtId="15" fontId="298" fillId="0" borderId="141" xfId="0" applyNumberFormat="1" applyFont="1" applyBorder="1" applyAlignment="1">
      <alignment horizontal="center" vertical="center" wrapText="1"/>
    </xf>
    <xf numFmtId="9" fontId="298" fillId="0" borderId="141" xfId="0" applyNumberFormat="1" applyFont="1" applyBorder="1" applyAlignment="1">
      <alignment horizontal="center" vertical="center" wrapText="1"/>
    </xf>
    <xf numFmtId="181" fontId="304" fillId="0" borderId="141" xfId="0" applyNumberFormat="1" applyFont="1" applyBorder="1" applyAlignment="1">
      <alignment horizontal="center" vertical="center" wrapText="1"/>
    </xf>
    <xf numFmtId="0" fontId="281" fillId="0" borderId="2" xfId="44058" applyBorder="1" applyAlignment="1">
      <alignment vertical="center"/>
    </xf>
    <xf numFmtId="4" fontId="329" fillId="0" borderId="35" xfId="44058" applyNumberFormat="1" applyFont="1" applyBorder="1" applyAlignment="1">
      <alignment vertical="center"/>
    </xf>
    <xf numFmtId="0" fontId="330" fillId="0" borderId="0" xfId="44058" applyFont="1" applyAlignment="1">
      <alignment vertical="center"/>
    </xf>
    <xf numFmtId="4" fontId="330" fillId="0" borderId="0" xfId="44058" applyNumberFormat="1" applyFont="1" applyAlignment="1">
      <alignment vertical="center"/>
    </xf>
    <xf numFmtId="207" fontId="281" fillId="0" borderId="0" xfId="44058" applyNumberFormat="1" applyAlignment="1">
      <alignment vertical="center"/>
    </xf>
    <xf numFmtId="0" fontId="281" fillId="0" borderId="0" xfId="44058" applyAlignment="1">
      <alignment horizontal="right" vertical="center"/>
    </xf>
    <xf numFmtId="0" fontId="329" fillId="0" borderId="19" xfId="44058" applyFont="1" applyBorder="1" applyAlignment="1">
      <alignment horizontal="center" vertical="center"/>
    </xf>
    <xf numFmtId="4" fontId="329" fillId="0" borderId="14" xfId="44058" applyNumberFormat="1" applyFont="1" applyBorder="1" applyAlignment="1">
      <alignment vertical="center"/>
    </xf>
    <xf numFmtId="0" fontId="329" fillId="0" borderId="13" xfId="44058" applyFont="1" applyBorder="1" applyAlignment="1">
      <alignment horizontal="center" vertical="center"/>
    </xf>
    <xf numFmtId="0" fontId="329" fillId="0" borderId="18" xfId="44058" applyFont="1" applyBorder="1" applyAlignment="1">
      <alignment horizontal="center" vertical="center"/>
    </xf>
    <xf numFmtId="4" fontId="328" fillId="0" borderId="0" xfId="44058" applyNumberFormat="1" applyFont="1" applyAlignment="1">
      <alignment vertical="center"/>
    </xf>
    <xf numFmtId="213" fontId="298" fillId="0" borderId="18" xfId="1" applyNumberFormat="1" applyFont="1" applyFill="1" applyBorder="1" applyAlignment="1">
      <alignment horizontal="center" vertical="center" wrapText="1"/>
    </xf>
    <xf numFmtId="15" fontId="298" fillId="0" borderId="90" xfId="0" applyNumberFormat="1" applyFont="1" applyBorder="1" applyAlignment="1">
      <alignment horizontal="center" vertical="center" wrapText="1"/>
    </xf>
    <xf numFmtId="170" fontId="285" fillId="0" borderId="146" xfId="5" applyNumberFormat="1" applyFont="1" applyBorder="1" applyAlignment="1">
      <alignment horizontal="center" vertical="center" wrapText="1"/>
    </xf>
    <xf numFmtId="185" fontId="0" fillId="0" borderId="146" xfId="2" applyNumberFormat="1" applyFont="1" applyBorder="1" applyAlignment="1">
      <alignment vertical="center"/>
    </xf>
    <xf numFmtId="4" fontId="290" fillId="0" borderId="132" xfId="5" applyNumberFormat="1" applyFont="1" applyBorder="1" applyAlignment="1">
      <alignment vertical="center"/>
    </xf>
    <xf numFmtId="4" fontId="290" fillId="0" borderId="147" xfId="5" applyNumberFormat="1" applyFont="1" applyBorder="1" applyAlignment="1">
      <alignment vertical="center"/>
    </xf>
    <xf numFmtId="185" fontId="285" fillId="0" borderId="146" xfId="2" applyNumberFormat="1" applyFont="1" applyBorder="1" applyAlignment="1">
      <alignment vertical="center"/>
    </xf>
    <xf numFmtId="0" fontId="291" fillId="2" borderId="0" xfId="0" applyFont="1" applyFill="1" applyAlignment="1">
      <alignment vertical="center"/>
    </xf>
    <xf numFmtId="0" fontId="0" fillId="0" borderId="142" xfId="0" applyBorder="1" applyAlignment="1">
      <alignment horizontal="center"/>
    </xf>
    <xf numFmtId="179" fontId="287" fillId="0" borderId="31" xfId="0" applyNumberFormat="1" applyFont="1" applyBorder="1" applyAlignment="1">
      <alignment horizontal="center" vertical="center" wrapText="1"/>
    </xf>
    <xf numFmtId="0" fontId="290" fillId="0" borderId="0" xfId="44392" applyFont="1" applyAlignment="1">
      <alignment vertical="center"/>
    </xf>
    <xf numFmtId="0" fontId="290" fillId="0" borderId="0" xfId="44392" applyFont="1" applyAlignment="1">
      <alignment horizontal="center" vertical="center" wrapText="1"/>
    </xf>
    <xf numFmtId="0" fontId="291" fillId="0" borderId="0" xfId="44392" applyFont="1" applyAlignment="1">
      <alignment horizontal="center" vertical="center" wrapText="1"/>
    </xf>
    <xf numFmtId="196" fontId="290" fillId="0" borderId="0" xfId="44393" applyNumberFormat="1" applyFont="1" applyFill="1" applyBorder="1" applyAlignment="1">
      <alignment horizontal="center" vertical="center" wrapText="1"/>
    </xf>
    <xf numFmtId="14" fontId="290" fillId="0" borderId="0" xfId="44392" applyNumberFormat="1" applyFont="1" applyAlignment="1">
      <alignment horizontal="right" vertical="center" wrapText="1"/>
    </xf>
    <xf numFmtId="0" fontId="290" fillId="0" borderId="0" xfId="44394" applyFont="1" applyAlignment="1">
      <alignment horizontal="left" vertical="center" wrapText="1"/>
    </xf>
    <xf numFmtId="0" fontId="291" fillId="0" borderId="0" xfId="44392" applyFont="1" applyAlignment="1">
      <alignment vertical="center"/>
    </xf>
    <xf numFmtId="0" fontId="290" fillId="0" borderId="0" xfId="44392" applyFont="1" applyAlignment="1">
      <alignment horizontal="center" vertical="center"/>
    </xf>
    <xf numFmtId="0" fontId="291" fillId="0" borderId="0" xfId="44392" applyFont="1" applyAlignment="1">
      <alignment horizontal="center" vertical="center"/>
    </xf>
    <xf numFmtId="196" fontId="290" fillId="0" borderId="0" xfId="44392" applyNumberFormat="1" applyFont="1" applyAlignment="1">
      <alignment horizontal="center" vertical="center"/>
    </xf>
    <xf numFmtId="14" fontId="290" fillId="0" borderId="0" xfId="44392" applyNumberFormat="1" applyFont="1" applyAlignment="1">
      <alignment horizontal="right" vertical="center"/>
    </xf>
    <xf numFmtId="0" fontId="290" fillId="0" borderId="0" xfId="44392" applyFont="1" applyAlignment="1">
      <alignment horizontal="left" vertical="center" wrapText="1"/>
    </xf>
    <xf numFmtId="0" fontId="373" fillId="0" borderId="0" xfId="44392" applyFont="1"/>
    <xf numFmtId="0" fontId="304" fillId="0" borderId="0" xfId="44392" applyFont="1" applyAlignment="1">
      <alignment horizontal="center" vertical="center" wrapText="1"/>
    </xf>
    <xf numFmtId="0" fontId="298" fillId="0" borderId="0" xfId="44392" applyFont="1" applyAlignment="1">
      <alignment horizontal="center" vertical="center" wrapText="1"/>
    </xf>
    <xf numFmtId="196" fontId="298" fillId="0" borderId="0" xfId="44393" applyNumberFormat="1" applyFont="1" applyFill="1" applyBorder="1" applyAlignment="1">
      <alignment horizontal="center" vertical="center" wrapText="1"/>
    </xf>
    <xf numFmtId="196" fontId="298" fillId="0" borderId="0" xfId="44392" applyNumberFormat="1" applyFont="1" applyAlignment="1">
      <alignment horizontal="right" vertical="center" wrapText="1"/>
    </xf>
    <xf numFmtId="196" fontId="298" fillId="0" borderId="0" xfId="44394" applyNumberFormat="1" applyFont="1" applyAlignment="1">
      <alignment horizontal="left" vertical="center" wrapText="1"/>
    </xf>
    <xf numFmtId="14" fontId="298" fillId="0" borderId="0" xfId="44392" applyNumberFormat="1" applyFont="1" applyAlignment="1">
      <alignment horizontal="center" vertical="center"/>
    </xf>
    <xf numFmtId="0" fontId="298" fillId="0" borderId="0" xfId="44392" applyFont="1" applyAlignment="1">
      <alignment vertical="center"/>
    </xf>
    <xf numFmtId="0" fontId="304" fillId="0" borderId="0" xfId="44392" applyFont="1" applyAlignment="1">
      <alignment horizontal="center" vertical="center"/>
    </xf>
    <xf numFmtId="0" fontId="298" fillId="0" borderId="0" xfId="44392" applyFont="1" applyAlignment="1">
      <alignment horizontal="center" vertical="center"/>
    </xf>
    <xf numFmtId="196" fontId="298" fillId="0" borderId="0" xfId="44392" applyNumberFormat="1" applyFont="1" applyAlignment="1">
      <alignment horizontal="center" vertical="center"/>
    </xf>
    <xf numFmtId="196" fontId="298" fillId="0" borderId="0" xfId="44392" applyNumberFormat="1" applyFont="1" applyAlignment="1">
      <alignment horizontal="right" vertical="center"/>
    </xf>
    <xf numFmtId="196" fontId="298" fillId="0" borderId="0" xfId="44392" applyNumberFormat="1" applyFont="1" applyAlignment="1">
      <alignment horizontal="left" vertical="center" wrapText="1"/>
    </xf>
    <xf numFmtId="0" fontId="397" fillId="0" borderId="0" xfId="0" applyFont="1"/>
    <xf numFmtId="0" fontId="0" fillId="0" borderId="90" xfId="0" applyBorder="1" applyAlignment="1">
      <alignment horizontal="center"/>
    </xf>
    <xf numFmtId="219" fontId="0" fillId="0" borderId="90" xfId="44359" applyNumberFormat="1" applyFont="1" applyBorder="1"/>
    <xf numFmtId="218" fontId="0" fillId="0" borderId="90" xfId="44360" applyNumberFormat="1" applyFont="1" applyBorder="1"/>
    <xf numFmtId="217" fontId="0" fillId="0" borderId="90" xfId="1" applyNumberFormat="1" applyFont="1" applyBorder="1" applyAlignment="1">
      <alignment horizontal="center" vertical="center" wrapText="1"/>
    </xf>
    <xf numFmtId="0" fontId="0" fillId="0" borderId="90" xfId="0" applyBorder="1"/>
    <xf numFmtId="3" fontId="285" fillId="0" borderId="146" xfId="5" applyNumberFormat="1" applyFont="1" applyBorder="1" applyAlignment="1">
      <alignment vertical="center"/>
    </xf>
    <xf numFmtId="3" fontId="378" fillId="0" borderId="146" xfId="5" applyNumberFormat="1" applyFont="1" applyBorder="1" applyAlignment="1">
      <alignment vertical="center"/>
    </xf>
    <xf numFmtId="3" fontId="0" fillId="0" borderId="146" xfId="5" applyNumberFormat="1" applyFont="1" applyBorder="1" applyAlignment="1">
      <alignment vertical="center"/>
    </xf>
    <xf numFmtId="167" fontId="328" fillId="0" borderId="93" xfId="4" applyNumberFormat="1" applyFont="1" applyBorder="1" applyAlignment="1">
      <alignment vertical="center"/>
    </xf>
    <xf numFmtId="167" fontId="328" fillId="0" borderId="94" xfId="4" applyNumberFormat="1" applyFont="1" applyBorder="1" applyAlignment="1">
      <alignment vertical="center"/>
    </xf>
    <xf numFmtId="167" fontId="328" fillId="0" borderId="95" xfId="4" applyNumberFormat="1" applyFont="1" applyBorder="1" applyAlignment="1">
      <alignment vertical="center"/>
    </xf>
    <xf numFmtId="0" fontId="22" fillId="0" borderId="0" xfId="44396"/>
    <xf numFmtId="0" fontId="93" fillId="2" borderId="3" xfId="44100" applyFill="1" applyBorder="1"/>
    <xf numFmtId="0" fontId="287" fillId="0" borderId="90" xfId="44152" applyFont="1" applyBorder="1" applyAlignment="1">
      <alignment vertical="center"/>
    </xf>
    <xf numFmtId="0" fontId="287" fillId="0" borderId="90" xfId="44152" applyFont="1" applyBorder="1" applyAlignment="1">
      <alignment horizontal="center" vertical="center"/>
    </xf>
    <xf numFmtId="0" fontId="291" fillId="0" borderId="90" xfId="0" applyFont="1" applyBorder="1" applyAlignment="1">
      <alignment horizontal="center" vertical="center" wrapText="1"/>
    </xf>
    <xf numFmtId="0" fontId="299" fillId="0" borderId="90" xfId="0" applyFont="1" applyBorder="1" applyAlignment="1">
      <alignment horizontal="center" vertical="center" wrapText="1"/>
    </xf>
    <xf numFmtId="198" fontId="290" fillId="0" borderId="90" xfId="0" applyNumberFormat="1" applyFont="1" applyBorder="1" applyAlignment="1">
      <alignment horizontal="center" vertical="center"/>
    </xf>
    <xf numFmtId="9" fontId="287" fillId="0" borderId="90" xfId="2" applyFont="1" applyFill="1" applyBorder="1" applyAlignment="1">
      <alignment horizontal="center" vertical="center" wrapText="1"/>
    </xf>
    <xf numFmtId="4" fontId="281" fillId="0" borderId="90" xfId="0" applyNumberFormat="1" applyFont="1" applyBorder="1" applyAlignment="1">
      <alignment vertical="center" wrapText="1"/>
    </xf>
    <xf numFmtId="168" fontId="281" fillId="0" borderId="90" xfId="44116" applyBorder="1" applyAlignment="1">
      <alignment vertical="center"/>
    </xf>
    <xf numFmtId="9" fontId="281" fillId="0" borderId="90" xfId="8801" applyBorder="1" applyAlignment="1">
      <alignment horizontal="center" vertical="center"/>
    </xf>
    <xf numFmtId="0" fontId="336" fillId="0" borderId="90" xfId="0" applyFont="1" applyBorder="1" applyAlignment="1">
      <alignment horizontal="center" vertical="center"/>
    </xf>
    <xf numFmtId="0" fontId="328" fillId="0" borderId="90" xfId="0" applyFont="1" applyBorder="1" applyAlignment="1">
      <alignment horizontal="center" vertical="center"/>
    </xf>
    <xf numFmtId="0" fontId="281" fillId="0" borderId="90" xfId="0" applyFont="1" applyBorder="1" applyAlignment="1">
      <alignment vertical="center" wrapText="1"/>
    </xf>
    <xf numFmtId="168" fontId="336" fillId="0" borderId="90" xfId="44116" applyFont="1" applyBorder="1" applyAlignment="1">
      <alignment vertical="center"/>
    </xf>
    <xf numFmtId="168" fontId="328" fillId="0" borderId="90" xfId="44116" applyFont="1" applyBorder="1" applyAlignment="1">
      <alignment vertical="center"/>
    </xf>
    <xf numFmtId="173" fontId="336" fillId="0" borderId="90" xfId="8801" applyNumberFormat="1" applyFont="1" applyBorder="1" applyAlignment="1">
      <alignment horizontal="center" vertical="center"/>
    </xf>
    <xf numFmtId="168" fontId="0" fillId="0" borderId="0" xfId="44116" applyFont="1" applyAlignment="1">
      <alignment horizontal="center" vertical="center"/>
    </xf>
    <xf numFmtId="9" fontId="0" fillId="0" borderId="0" xfId="8801" applyFont="1" applyAlignment="1">
      <alignment vertical="center"/>
    </xf>
    <xf numFmtId="0" fontId="281" fillId="2" borderId="0" xfId="44058" applyFill="1" applyAlignment="1">
      <alignment vertical="center"/>
    </xf>
    <xf numFmtId="0" fontId="285" fillId="0" borderId="0" xfId="44086" applyFont="1" applyAlignment="1">
      <alignment horizontal="center"/>
    </xf>
    <xf numFmtId="203" fontId="290" fillId="0" borderId="1" xfId="43894" applyNumberFormat="1" applyFont="1" applyBorder="1" applyAlignment="1">
      <alignment horizontal="center" vertical="center"/>
    </xf>
    <xf numFmtId="203" fontId="291" fillId="0" borderId="1" xfId="43894" applyNumberFormat="1" applyFont="1" applyBorder="1" applyAlignment="1">
      <alignment horizontal="center" vertical="center"/>
    </xf>
    <xf numFmtId="167" fontId="21" fillId="0" borderId="1" xfId="35088" applyNumberFormat="1" applyFont="1" applyFill="1" applyBorder="1" applyAlignment="1">
      <alignment vertical="center"/>
    </xf>
    <xf numFmtId="173" fontId="287" fillId="0" borderId="146" xfId="2" applyNumberFormat="1" applyFont="1" applyFill="1" applyBorder="1" applyAlignment="1">
      <alignment horizontal="center" vertical="center" wrapText="1"/>
    </xf>
    <xf numFmtId="1" fontId="287" fillId="0" borderId="146" xfId="0" applyNumberFormat="1" applyFont="1" applyBorder="1" applyAlignment="1">
      <alignment horizontal="center" vertical="center" wrapText="1"/>
    </xf>
    <xf numFmtId="4" fontId="281" fillId="0" borderId="35" xfId="44058" applyNumberFormat="1" applyBorder="1" applyAlignment="1">
      <alignment vertical="center"/>
    </xf>
    <xf numFmtId="167" fontId="281" fillId="0" borderId="0" xfId="44058" applyNumberFormat="1" applyAlignment="1">
      <alignment vertical="center"/>
    </xf>
    <xf numFmtId="167" fontId="334" fillId="0" borderId="150" xfId="78" applyNumberFormat="1" applyFont="1" applyBorder="1" applyAlignment="1">
      <alignment horizontal="center" vertical="center"/>
    </xf>
    <xf numFmtId="211" fontId="334" fillId="0" borderId="150" xfId="78" applyNumberFormat="1" applyFont="1" applyBorder="1" applyAlignment="1">
      <alignment horizontal="center" vertical="center"/>
    </xf>
    <xf numFmtId="0" fontId="402" fillId="0" borderId="0" xfId="78" applyFont="1" applyAlignment="1">
      <alignment horizontal="center" vertical="center"/>
    </xf>
    <xf numFmtId="212" fontId="383" fillId="0" borderId="0" xfId="78" applyNumberFormat="1" applyFont="1" applyAlignment="1">
      <alignment horizontal="right" vertical="center"/>
    </xf>
    <xf numFmtId="210" fontId="282" fillId="0" borderId="0" xfId="78" applyNumberFormat="1" applyAlignment="1">
      <alignment vertical="center"/>
    </xf>
    <xf numFmtId="211" fontId="383" fillId="0" borderId="0" xfId="78" applyNumberFormat="1" applyFont="1" applyAlignment="1">
      <alignment horizontal="right" vertical="center"/>
    </xf>
    <xf numFmtId="223" fontId="383" fillId="0" borderId="0" xfId="78" applyNumberFormat="1" applyFont="1" applyAlignment="1">
      <alignment horizontal="right" vertical="center"/>
    </xf>
    <xf numFmtId="0" fontId="381" fillId="0" borderId="0" xfId="78" applyFont="1" applyAlignment="1">
      <alignment horizontal="center" vertical="center"/>
    </xf>
    <xf numFmtId="0" fontId="395" fillId="39" borderId="151" xfId="44408" applyFont="1" applyFill="1" applyBorder="1" applyAlignment="1">
      <alignment horizontal="center" vertical="center" wrapText="1"/>
    </xf>
    <xf numFmtId="14" fontId="395" fillId="39" borderId="151" xfId="44408" applyNumberFormat="1" applyFont="1" applyFill="1" applyBorder="1" applyAlignment="1">
      <alignment horizontal="center" vertical="center" wrapText="1"/>
    </xf>
    <xf numFmtId="0" fontId="353" fillId="2" borderId="0" xfId="35116" applyFont="1" applyFill="1" applyAlignment="1">
      <alignment vertical="center" wrapText="1"/>
    </xf>
    <xf numFmtId="0" fontId="281" fillId="2" borderId="0" xfId="43894" applyFont="1" applyFill="1" applyAlignment="1">
      <alignment vertical="center"/>
    </xf>
    <xf numFmtId="0" fontId="400" fillId="39" borderId="151" xfId="44408" applyFont="1" applyFill="1" applyBorder="1" applyAlignment="1">
      <alignment horizontal="center" vertical="center" wrapText="1"/>
    </xf>
    <xf numFmtId="14" fontId="400" fillId="39" borderId="151" xfId="44408" applyNumberFormat="1" applyFont="1" applyFill="1" applyBorder="1" applyAlignment="1">
      <alignment horizontal="center" vertical="center" wrapText="1"/>
    </xf>
    <xf numFmtId="0" fontId="353" fillId="2" borderId="0" xfId="44171" applyFont="1" applyFill="1" applyAlignment="1">
      <alignment vertical="center" wrapText="1"/>
    </xf>
    <xf numFmtId="0" fontId="281" fillId="2" borderId="0" xfId="44170" applyFont="1" applyFill="1" applyAlignment="1">
      <alignment vertical="center"/>
    </xf>
    <xf numFmtId="0" fontId="395" fillId="39" borderId="126" xfId="44408" applyFont="1" applyFill="1" applyBorder="1" applyAlignment="1">
      <alignment horizontal="center" vertical="center" wrapText="1"/>
    </xf>
    <xf numFmtId="0" fontId="395" fillId="39" borderId="127" xfId="44408" applyFont="1" applyFill="1" applyBorder="1" applyAlignment="1">
      <alignment horizontal="center" vertical="center" wrapText="1"/>
    </xf>
    <xf numFmtId="0" fontId="395" fillId="39" borderId="128" xfId="44408" applyFont="1" applyFill="1" applyBorder="1" applyAlignment="1">
      <alignment horizontal="center" vertical="center" wrapText="1"/>
    </xf>
    <xf numFmtId="14" fontId="395" fillId="39" borderId="128" xfId="44408" applyNumberFormat="1" applyFont="1" applyFill="1" applyBorder="1" applyAlignment="1">
      <alignment horizontal="center" vertical="center" wrapText="1"/>
    </xf>
    <xf numFmtId="0" fontId="352" fillId="2" borderId="0" xfId="43926" applyFont="1" applyFill="1" applyAlignment="1">
      <alignment vertical="center"/>
    </xf>
    <xf numFmtId="196" fontId="395" fillId="39" borderId="151" xfId="44408" applyNumberFormat="1" applyFont="1" applyFill="1" applyBorder="1" applyAlignment="1">
      <alignment horizontal="center" vertical="center" wrapText="1"/>
    </xf>
    <xf numFmtId="0" fontId="352" fillId="2" borderId="0" xfId="43926" applyFont="1" applyFill="1"/>
    <xf numFmtId="181" fontId="304" fillId="0" borderId="151" xfId="0" applyNumberFormat="1" applyFont="1" applyBorder="1" applyAlignment="1">
      <alignment horizontal="center" vertical="center" wrapText="1"/>
    </xf>
    <xf numFmtId="0" fontId="304" fillId="0" borderId="151" xfId="0" applyFont="1" applyBorder="1" applyAlignment="1">
      <alignment horizontal="center" vertical="center" wrapText="1"/>
    </xf>
    <xf numFmtId="181" fontId="304" fillId="0" borderId="151" xfId="0" applyNumberFormat="1" applyFont="1" applyBorder="1" applyAlignment="1">
      <alignment horizontal="left" vertical="center" wrapText="1"/>
    </xf>
    <xf numFmtId="3" fontId="298" fillId="0" borderId="151" xfId="1" applyNumberFormat="1" applyFont="1" applyFill="1" applyBorder="1" applyAlignment="1">
      <alignment horizontal="center" vertical="center" wrapText="1"/>
    </xf>
    <xf numFmtId="168" fontId="298" fillId="0" borderId="151" xfId="0" applyNumberFormat="1" applyFont="1" applyBorder="1" applyAlignment="1">
      <alignment horizontal="center" vertical="center" wrapText="1"/>
    </xf>
    <xf numFmtId="0" fontId="304" fillId="0" borderId="151" xfId="0" applyFont="1" applyBorder="1" applyAlignment="1">
      <alignment horizontal="left" vertical="center" wrapText="1"/>
    </xf>
    <xf numFmtId="0" fontId="298" fillId="0" borderId="151" xfId="0" applyFont="1" applyBorder="1" applyAlignment="1">
      <alignment horizontal="center" vertical="center" wrapText="1"/>
    </xf>
    <xf numFmtId="9" fontId="298" fillId="0" borderId="151" xfId="0" applyNumberFormat="1" applyFont="1" applyBorder="1" applyAlignment="1">
      <alignment horizontal="center" vertical="center" wrapText="1"/>
    </xf>
    <xf numFmtId="3" fontId="304" fillId="0" borderId="151" xfId="1" applyNumberFormat="1" applyFont="1" applyFill="1" applyBorder="1" applyAlignment="1">
      <alignment horizontal="center" vertical="center" wrapText="1"/>
    </xf>
    <xf numFmtId="168" fontId="304" fillId="0" borderId="151" xfId="0" applyNumberFormat="1" applyFont="1" applyBorder="1" applyAlignment="1">
      <alignment horizontal="center" vertical="center" wrapText="1"/>
    </xf>
    <xf numFmtId="183" fontId="298" fillId="0" borderId="151" xfId="1" applyNumberFormat="1" applyFont="1" applyFill="1" applyBorder="1" applyAlignment="1">
      <alignment horizontal="center" vertical="center" wrapText="1"/>
    </xf>
    <xf numFmtId="43" fontId="304" fillId="0" borderId="151" xfId="0" applyNumberFormat="1" applyFont="1" applyBorder="1" applyAlignment="1">
      <alignment horizontal="center" vertical="center" wrapText="1"/>
    </xf>
    <xf numFmtId="181" fontId="298" fillId="0" borderId="151" xfId="0" applyNumberFormat="1" applyFont="1" applyBorder="1" applyAlignment="1">
      <alignment horizontal="left" vertical="center" wrapText="1"/>
    </xf>
    <xf numFmtId="181" fontId="298" fillId="0" borderId="155" xfId="0" applyNumberFormat="1" applyFont="1" applyBorder="1" applyAlignment="1">
      <alignment horizontal="left" vertical="center" wrapText="1"/>
    </xf>
    <xf numFmtId="3" fontId="298" fillId="0" borderId="155" xfId="1" applyNumberFormat="1" applyFont="1" applyFill="1" applyBorder="1" applyAlignment="1">
      <alignment horizontal="center" vertical="center" wrapText="1"/>
    </xf>
    <xf numFmtId="183" fontId="298" fillId="0" borderId="155" xfId="1" applyNumberFormat="1" applyFont="1" applyFill="1" applyBorder="1" applyAlignment="1">
      <alignment horizontal="center" vertical="center" wrapText="1"/>
    </xf>
    <xf numFmtId="217" fontId="285" fillId="0" borderId="95" xfId="0" applyNumberFormat="1" applyFont="1" applyBorder="1" applyAlignment="1">
      <alignment vertical="center"/>
    </xf>
    <xf numFmtId="217" fontId="285" fillId="0" borderId="90" xfId="0" applyNumberFormat="1" applyFont="1" applyBorder="1" applyAlignment="1">
      <alignment vertical="center"/>
    </xf>
    <xf numFmtId="217" fontId="285" fillId="0" borderId="90" xfId="1" applyNumberFormat="1" applyFont="1" applyBorder="1" applyAlignment="1">
      <alignment vertical="center"/>
    </xf>
    <xf numFmtId="217" fontId="285" fillId="0" borderId="135" xfId="0" applyNumberFormat="1" applyFont="1" applyBorder="1" applyAlignment="1">
      <alignment vertical="center"/>
    </xf>
    <xf numFmtId="217" fontId="285" fillId="0" borderId="90" xfId="44359" applyNumberFormat="1" applyFont="1" applyBorder="1" applyAlignment="1">
      <alignment vertical="center"/>
    </xf>
    <xf numFmtId="44" fontId="291" fillId="0" borderId="123" xfId="4" applyNumberFormat="1" applyFont="1" applyBorder="1" applyAlignment="1">
      <alignment horizontal="left" vertical="center"/>
    </xf>
    <xf numFmtId="0" fontId="0" fillId="0" borderId="90" xfId="0" applyBorder="1" applyAlignment="1">
      <alignment vertical="center" wrapText="1"/>
    </xf>
    <xf numFmtId="44" fontId="291" fillId="0" borderId="152" xfId="4" applyNumberFormat="1" applyFont="1" applyBorder="1" applyAlignment="1">
      <alignment horizontal="centerContinuous" vertical="center"/>
    </xf>
    <xf numFmtId="0" fontId="291" fillId="0" borderId="152" xfId="4" applyFont="1" applyBorder="1" applyAlignment="1">
      <alignment horizontal="centerContinuous" vertical="center"/>
    </xf>
    <xf numFmtId="170" fontId="285" fillId="0" borderId="152" xfId="5" applyNumberFormat="1" applyFont="1" applyBorder="1" applyAlignment="1">
      <alignment horizontal="center" vertical="center" wrapText="1"/>
    </xf>
    <xf numFmtId="170" fontId="336" fillId="0" borderId="152" xfId="5" applyNumberFormat="1" applyFont="1" applyFill="1" applyBorder="1" applyAlignment="1">
      <alignment horizontal="center" vertical="center" wrapText="1"/>
    </xf>
    <xf numFmtId="44" fontId="290" fillId="0" borderId="152" xfId="4" applyNumberFormat="1" applyFont="1" applyBorder="1" applyAlignment="1">
      <alignment vertical="center"/>
    </xf>
    <xf numFmtId="0" fontId="290" fillId="0" borderId="152" xfId="4" applyFont="1" applyBorder="1" applyAlignment="1">
      <alignment vertical="center"/>
    </xf>
    <xf numFmtId="170" fontId="0" fillId="0" borderId="152" xfId="5" applyNumberFormat="1" applyFont="1" applyFill="1" applyBorder="1" applyAlignment="1">
      <alignment vertical="center"/>
    </xf>
    <xf numFmtId="185" fontId="0" fillId="0" borderId="152" xfId="2" applyNumberFormat="1" applyFont="1" applyBorder="1" applyAlignment="1">
      <alignment vertical="center"/>
    </xf>
    <xf numFmtId="170" fontId="290" fillId="0" borderId="152" xfId="5" applyNumberFormat="1" applyFont="1" applyFill="1" applyBorder="1" applyAlignment="1">
      <alignment vertical="center"/>
    </xf>
    <xf numFmtId="3" fontId="285" fillId="0" borderId="152" xfId="5" applyNumberFormat="1" applyFont="1" applyBorder="1" applyAlignment="1">
      <alignment vertical="center"/>
    </xf>
    <xf numFmtId="185" fontId="285" fillId="0" borderId="152" xfId="2" applyNumberFormat="1" applyFont="1" applyBorder="1" applyAlignment="1">
      <alignment vertical="center"/>
    </xf>
    <xf numFmtId="0" fontId="333" fillId="0" borderId="154" xfId="35059" applyFill="1" applyBorder="1"/>
    <xf numFmtId="9" fontId="281" fillId="0" borderId="0" xfId="8801" applyAlignment="1">
      <alignment vertical="center"/>
    </xf>
    <xf numFmtId="0" fontId="286" fillId="0" borderId="18" xfId="0" applyFont="1" applyBorder="1" applyAlignment="1">
      <alignment horizontal="center" vertical="center"/>
    </xf>
    <xf numFmtId="0" fontId="403" fillId="0" borderId="0" xfId="0" applyFont="1" applyAlignment="1">
      <alignment horizontal="center" vertical="center" wrapText="1"/>
    </xf>
    <xf numFmtId="168" fontId="403" fillId="0" borderId="0" xfId="1" applyFont="1" applyAlignment="1">
      <alignment horizontal="center" vertical="center" wrapText="1"/>
    </xf>
    <xf numFmtId="0" fontId="403" fillId="0" borderId="160" xfId="0" applyFont="1" applyBorder="1" applyAlignment="1">
      <alignment horizontal="left" vertical="center" wrapText="1"/>
    </xf>
    <xf numFmtId="3" fontId="403" fillId="0" borderId="160" xfId="1" applyNumberFormat="1" applyFont="1" applyBorder="1" applyAlignment="1">
      <alignment horizontal="center" vertical="center" wrapText="1"/>
    </xf>
    <xf numFmtId="168" fontId="403" fillId="0" borderId="160" xfId="0" applyNumberFormat="1" applyFont="1" applyBorder="1" applyAlignment="1">
      <alignment horizontal="center" vertical="center" wrapText="1"/>
    </xf>
    <xf numFmtId="4" fontId="403" fillId="0" borderId="0" xfId="0" applyNumberFormat="1" applyFont="1" applyAlignment="1">
      <alignment horizontal="center" vertical="center" wrapText="1"/>
    </xf>
    <xf numFmtId="0" fontId="304" fillId="0" borderId="160" xfId="0" applyFont="1" applyBorder="1" applyAlignment="1">
      <alignment horizontal="left" vertical="center" wrapText="1"/>
    </xf>
    <xf numFmtId="3" fontId="304" fillId="0" borderId="160" xfId="1" applyNumberFormat="1" applyFont="1" applyBorder="1" applyAlignment="1">
      <alignment horizontal="center" vertical="center" wrapText="1"/>
    </xf>
    <xf numFmtId="168" fontId="304" fillId="0" borderId="160" xfId="0" applyNumberFormat="1" applyFont="1" applyBorder="1" applyAlignment="1">
      <alignment horizontal="center" vertical="center" wrapText="1"/>
    </xf>
    <xf numFmtId="0" fontId="298" fillId="0" borderId="160" xfId="0" applyFont="1" applyBorder="1" applyAlignment="1">
      <alignment horizontal="left" vertical="center" wrapText="1"/>
    </xf>
    <xf numFmtId="3" fontId="298" fillId="0" borderId="160" xfId="1" applyNumberFormat="1" applyFont="1" applyBorder="1" applyAlignment="1">
      <alignment horizontal="center" vertical="center" wrapText="1"/>
    </xf>
    <xf numFmtId="203" fontId="290" fillId="0" borderId="1" xfId="0" applyNumberFormat="1" applyFont="1" applyBorder="1" applyAlignment="1">
      <alignment horizontal="center" vertical="center"/>
    </xf>
    <xf numFmtId="203" fontId="290" fillId="0" borderId="114" xfId="0" applyNumberFormat="1" applyFont="1" applyBorder="1" applyAlignment="1">
      <alignment horizontal="center" vertical="center"/>
    </xf>
    <xf numFmtId="49" fontId="299" fillId="2" borderId="0" xfId="0" applyNumberFormat="1" applyFont="1" applyFill="1" applyAlignment="1">
      <alignment vertical="center"/>
    </xf>
    <xf numFmtId="168" fontId="287" fillId="2" borderId="0" xfId="1" applyFont="1" applyFill="1" applyAlignment="1">
      <alignment vertical="center"/>
    </xf>
    <xf numFmtId="0" fontId="287" fillId="2" borderId="0" xfId="0" applyFont="1" applyFill="1" applyAlignment="1">
      <alignment horizontal="left" vertical="center"/>
    </xf>
    <xf numFmtId="2" fontId="287" fillId="2" borderId="0" xfId="0" applyNumberFormat="1" applyFont="1" applyFill="1" applyAlignment="1">
      <alignment vertical="center"/>
    </xf>
    <xf numFmtId="0" fontId="287" fillId="2" borderId="0" xfId="0" applyFont="1" applyFill="1" applyAlignment="1">
      <alignment horizontal="center" vertical="center"/>
    </xf>
    <xf numFmtId="167" fontId="281" fillId="2" borderId="0" xfId="0" applyNumberFormat="1" applyFont="1" applyFill="1" applyAlignment="1">
      <alignment vertical="center"/>
    </xf>
    <xf numFmtId="0" fontId="281" fillId="2" borderId="0" xfId="0" applyFont="1" applyFill="1" applyAlignment="1">
      <alignment horizontal="right" vertical="center"/>
    </xf>
    <xf numFmtId="179" fontId="281" fillId="2" borderId="0" xfId="0" applyNumberFormat="1" applyFont="1" applyFill="1" applyAlignment="1">
      <alignment vertical="center"/>
    </xf>
    <xf numFmtId="179" fontId="287" fillId="2" borderId="0" xfId="0" applyNumberFormat="1" applyFont="1" applyFill="1" applyAlignment="1">
      <alignment vertical="center"/>
    </xf>
    <xf numFmtId="14" fontId="290" fillId="0" borderId="0" xfId="44392" applyNumberFormat="1" applyFont="1" applyAlignment="1">
      <alignment horizontal="center" vertical="center" wrapText="1"/>
    </xf>
    <xf numFmtId="14" fontId="290" fillId="0" borderId="0" xfId="44392" applyNumberFormat="1" applyFont="1" applyAlignment="1">
      <alignment horizontal="center" vertical="center"/>
    </xf>
    <xf numFmtId="170" fontId="0" fillId="2" borderId="0" xfId="44116" applyNumberFormat="1" applyFont="1" applyFill="1" applyAlignment="1">
      <alignment vertical="center"/>
    </xf>
    <xf numFmtId="0" fontId="290" fillId="0" borderId="90" xfId="0" applyFont="1" applyBorder="1" applyAlignment="1">
      <alignment horizontal="left" vertical="center" wrapText="1"/>
    </xf>
    <xf numFmtId="198" fontId="291" fillId="0" borderId="90" xfId="0" applyNumberFormat="1" applyFont="1" applyBorder="1" applyAlignment="1">
      <alignment horizontal="center" vertical="center"/>
    </xf>
    <xf numFmtId="173" fontId="299" fillId="0" borderId="90" xfId="2" applyNumberFormat="1" applyFont="1" applyFill="1" applyBorder="1" applyAlignment="1">
      <alignment horizontal="center" vertical="center" wrapText="1"/>
    </xf>
    <xf numFmtId="198" fontId="292" fillId="0" borderId="1" xfId="0" applyNumberFormat="1" applyFont="1" applyBorder="1" applyAlignment="1">
      <alignment horizontal="center" vertical="center" wrapText="1"/>
    </xf>
    <xf numFmtId="0" fontId="299" fillId="0" borderId="133" xfId="0" applyFont="1" applyBorder="1" applyAlignment="1">
      <alignment horizontal="center" vertical="center"/>
    </xf>
    <xf numFmtId="2" fontId="291" fillId="2" borderId="90" xfId="44093" applyNumberFormat="1" applyFont="1" applyFill="1" applyBorder="1" applyAlignment="1">
      <alignment horizontal="center" vertical="center" wrapText="1"/>
    </xf>
    <xf numFmtId="0" fontId="17" fillId="0" borderId="1" xfId="0" applyFont="1" applyBorder="1" applyAlignment="1">
      <alignment vertical="center" wrapText="1"/>
    </xf>
    <xf numFmtId="0" fontId="287" fillId="0" borderId="160" xfId="44152" applyFont="1" applyBorder="1" applyAlignment="1">
      <alignment vertical="center"/>
    </xf>
    <xf numFmtId="0" fontId="287" fillId="0" borderId="160" xfId="44152" applyFont="1" applyBorder="1" applyAlignment="1">
      <alignment horizontal="center" vertical="center"/>
    </xf>
    <xf numFmtId="4" fontId="396" fillId="0" borderId="0" xfId="44058" applyNumberFormat="1" applyFont="1" applyAlignment="1">
      <alignment vertical="center"/>
    </xf>
    <xf numFmtId="0" fontId="291" fillId="0" borderId="164" xfId="0" applyFont="1" applyBorder="1" applyAlignment="1">
      <alignment horizontal="center" vertical="center"/>
    </xf>
    <xf numFmtId="0" fontId="291" fillId="0" borderId="164" xfId="78" applyFont="1" applyBorder="1" applyAlignment="1">
      <alignment horizontal="center" vertical="center"/>
    </xf>
    <xf numFmtId="0" fontId="299" fillId="0" borderId="164" xfId="0" applyFont="1" applyBorder="1" applyAlignment="1">
      <alignment horizontal="center" vertical="center"/>
    </xf>
    <xf numFmtId="179" fontId="290" fillId="0" borderId="164" xfId="35088" applyNumberFormat="1" applyFont="1" applyFill="1" applyBorder="1" applyAlignment="1">
      <alignment horizontal="center" vertical="center"/>
    </xf>
    <xf numFmtId="203" fontId="290" fillId="0" borderId="164" xfId="0" applyNumberFormat="1" applyFont="1" applyBorder="1" applyAlignment="1">
      <alignment horizontal="center" vertical="center"/>
    </xf>
    <xf numFmtId="179" fontId="291" fillId="0" borderId="164" xfId="0" applyNumberFormat="1" applyFont="1" applyBorder="1" applyAlignment="1">
      <alignment horizontal="center" vertical="center"/>
    </xf>
    <xf numFmtId="203" fontId="291" fillId="0" borderId="164" xfId="5" applyNumberFormat="1" applyFont="1" applyFill="1" applyBorder="1" applyAlignment="1">
      <alignment horizontal="center" vertical="center" wrapText="1"/>
    </xf>
    <xf numFmtId="177" fontId="290" fillId="0" borderId="164" xfId="0" applyNumberFormat="1" applyFont="1" applyBorder="1" applyAlignment="1">
      <alignment horizontal="center" vertical="center"/>
    </xf>
    <xf numFmtId="177" fontId="291" fillId="0" borderId="164" xfId="0" applyNumberFormat="1" applyFont="1" applyBorder="1" applyAlignment="1">
      <alignment horizontal="center" vertical="center"/>
    </xf>
    <xf numFmtId="167" fontId="15" fillId="0" borderId="1" xfId="35088" applyNumberFormat="1" applyFont="1" applyFill="1" applyBorder="1" applyAlignment="1">
      <alignment vertical="center"/>
    </xf>
    <xf numFmtId="167" fontId="15" fillId="0" borderId="1" xfId="35089" applyNumberFormat="1" applyFont="1" applyBorder="1" applyAlignment="1">
      <alignment vertical="center"/>
    </xf>
    <xf numFmtId="0" fontId="15" fillId="0" borderId="90" xfId="0" applyFont="1" applyBorder="1" applyAlignment="1">
      <alignment vertical="center" wrapText="1"/>
    </xf>
    <xf numFmtId="0" fontId="15" fillId="0" borderId="18" xfId="0" applyFont="1" applyBorder="1" applyAlignment="1">
      <alignment vertical="center"/>
    </xf>
    <xf numFmtId="0" fontId="15" fillId="0" borderId="82" xfId="0" applyFont="1" applyBorder="1" applyAlignment="1">
      <alignment vertical="center" wrapText="1"/>
    </xf>
    <xf numFmtId="3" fontId="292" fillId="0" borderId="18" xfId="0" applyNumberFormat="1" applyFont="1" applyBorder="1" applyAlignment="1">
      <alignment horizontal="center" vertical="center"/>
    </xf>
    <xf numFmtId="0" fontId="283" fillId="0" borderId="164" xfId="44067" applyFont="1" applyBorder="1" applyAlignment="1">
      <alignment wrapText="1"/>
    </xf>
    <xf numFmtId="1" fontId="283" fillId="0" borderId="164" xfId="44067" applyNumberFormat="1" applyFont="1" applyBorder="1" applyAlignment="1">
      <alignment horizontal="center" wrapText="1"/>
    </xf>
    <xf numFmtId="0" fontId="287" fillId="0" borderId="164" xfId="44152" applyFont="1" applyBorder="1" applyAlignment="1">
      <alignment vertical="center" wrapText="1"/>
    </xf>
    <xf numFmtId="0" fontId="287" fillId="0" borderId="164" xfId="44152" applyFont="1" applyBorder="1" applyAlignment="1">
      <alignment horizontal="center" vertical="center" wrapText="1"/>
    </xf>
    <xf numFmtId="0" fontId="79" fillId="0" borderId="0" xfId="44152" applyAlignment="1">
      <alignment wrapText="1"/>
    </xf>
    <xf numFmtId="0" fontId="285" fillId="0" borderId="0" xfId="44152" applyFont="1" applyAlignment="1">
      <alignment vertical="center" wrapText="1"/>
    </xf>
    <xf numFmtId="183" fontId="304" fillId="0" borderId="0" xfId="0" applyNumberFormat="1" applyFont="1" applyAlignment="1">
      <alignment vertical="center" wrapText="1"/>
    </xf>
    <xf numFmtId="0" fontId="13" fillId="0" borderId="18" xfId="0" applyFont="1" applyBorder="1" applyAlignment="1">
      <alignment vertical="center"/>
    </xf>
    <xf numFmtId="0" fontId="372" fillId="2" borderId="0" xfId="0" applyFont="1" applyFill="1" applyAlignment="1">
      <alignment horizontal="left"/>
    </xf>
    <xf numFmtId="0" fontId="328" fillId="2" borderId="0" xfId="44058" applyFont="1" applyFill="1" applyAlignment="1">
      <alignment vertical="center"/>
    </xf>
    <xf numFmtId="0" fontId="285" fillId="0" borderId="164" xfId="44152" applyFont="1" applyBorder="1" applyAlignment="1">
      <alignment horizontal="center"/>
    </xf>
    <xf numFmtId="0" fontId="285" fillId="0" borderId="164" xfId="44152" applyFont="1" applyBorder="1" applyAlignment="1">
      <alignment horizontal="center" wrapText="1"/>
    </xf>
    <xf numFmtId="0" fontId="405" fillId="0" borderId="164" xfId="44420" applyFont="1" applyBorder="1" applyAlignment="1">
      <alignment wrapText="1"/>
    </xf>
    <xf numFmtId="0" fontId="405" fillId="0" borderId="164" xfId="44420" applyFont="1" applyBorder="1" applyAlignment="1">
      <alignment horizontal="center" wrapText="1"/>
    </xf>
    <xf numFmtId="0" fontId="299" fillId="0" borderId="164" xfId="44152" applyFont="1" applyBorder="1" applyAlignment="1">
      <alignment vertical="center" wrapText="1"/>
    </xf>
    <xf numFmtId="0" fontId="299" fillId="0" borderId="164" xfId="44152" applyFont="1" applyBorder="1" applyAlignment="1">
      <alignment horizontal="center" vertical="center" wrapText="1"/>
    </xf>
    <xf numFmtId="0" fontId="299" fillId="0" borderId="164" xfId="44152" applyFont="1" applyBorder="1" applyAlignment="1">
      <alignment vertical="center"/>
    </xf>
    <xf numFmtId="0" fontId="79" fillId="0" borderId="164" xfId="44152" applyBorder="1" applyAlignment="1">
      <alignment wrapText="1"/>
    </xf>
    <xf numFmtId="0" fontId="299" fillId="0" borderId="164" xfId="44152" applyFont="1" applyBorder="1" applyAlignment="1">
      <alignment horizontal="center" vertical="center"/>
    </xf>
    <xf numFmtId="0" fontId="405" fillId="0" borderId="164" xfId="44420" applyFont="1" applyBorder="1" applyAlignment="1">
      <alignment horizontal="center" vertical="center" wrapText="1"/>
    </xf>
    <xf numFmtId="0" fontId="285" fillId="0" borderId="164" xfId="44152" applyFont="1" applyBorder="1" applyAlignment="1">
      <alignment horizontal="center" vertical="center" wrapText="1"/>
    </xf>
    <xf numFmtId="0" fontId="285" fillId="0" borderId="164" xfId="44152" applyFont="1" applyBorder="1"/>
    <xf numFmtId="1" fontId="285" fillId="0" borderId="164" xfId="44152" applyNumberFormat="1" applyFont="1" applyBorder="1" applyAlignment="1">
      <alignment horizontal="center"/>
    </xf>
    <xf numFmtId="9" fontId="328" fillId="40" borderId="54" xfId="8801" applyFont="1" applyFill="1" applyBorder="1" applyAlignment="1">
      <alignment horizontal="center" vertical="center"/>
    </xf>
    <xf numFmtId="0" fontId="11" fillId="0" borderId="1" xfId="0" applyFont="1" applyBorder="1" applyAlignment="1">
      <alignment vertical="center"/>
    </xf>
    <xf numFmtId="0" fontId="11" fillId="0" borderId="67" xfId="0" applyFont="1" applyBorder="1" applyAlignment="1">
      <alignment vertical="center" wrapText="1"/>
    </xf>
    <xf numFmtId="4" fontId="281" fillId="0" borderId="166" xfId="44058" applyNumberFormat="1" applyBorder="1" applyAlignment="1">
      <alignment vertical="center"/>
    </xf>
    <xf numFmtId="0" fontId="281" fillId="0" borderId="167" xfId="44058" applyBorder="1" applyAlignment="1">
      <alignment vertical="center"/>
    </xf>
    <xf numFmtId="0" fontId="328" fillId="0" borderId="167" xfId="44058" applyFont="1" applyBorder="1" applyAlignment="1">
      <alignment horizontal="center" vertical="center" wrapText="1"/>
    </xf>
    <xf numFmtId="49" fontId="328" fillId="0" borderId="167" xfId="44058" applyNumberFormat="1" applyFont="1" applyBorder="1" applyAlignment="1">
      <alignment horizontal="center" vertical="center" wrapText="1"/>
    </xf>
    <xf numFmtId="170" fontId="329" fillId="2" borderId="14" xfId="44116" applyNumberFormat="1" applyFont="1" applyFill="1" applyBorder="1" applyAlignment="1">
      <alignment horizontal="center" vertical="center"/>
    </xf>
    <xf numFmtId="4" fontId="329" fillId="2" borderId="14" xfId="0" applyNumberFormat="1" applyFont="1" applyFill="1" applyBorder="1" applyAlignment="1">
      <alignment vertical="center"/>
    </xf>
    <xf numFmtId="0" fontId="329" fillId="2" borderId="14" xfId="0" applyFont="1" applyFill="1" applyBorder="1" applyAlignment="1">
      <alignment horizontal="center" vertical="center"/>
    </xf>
    <xf numFmtId="4" fontId="329" fillId="2" borderId="14" xfId="0" applyNumberFormat="1" applyFont="1" applyFill="1" applyBorder="1" applyAlignment="1">
      <alignment horizontal="center" vertical="center"/>
    </xf>
    <xf numFmtId="9" fontId="329" fillId="2" borderId="14" xfId="8801" applyFont="1" applyFill="1" applyBorder="1" applyAlignment="1">
      <alignment horizontal="center" vertical="center"/>
    </xf>
    <xf numFmtId="198" fontId="291" fillId="0" borderId="5" xfId="5" applyNumberFormat="1" applyFont="1" applyFill="1" applyBorder="1" applyAlignment="1">
      <alignment horizontal="center" vertical="center" wrapText="1"/>
    </xf>
    <xf numFmtId="0" fontId="287" fillId="0" borderId="167" xfId="44152" applyFont="1" applyBorder="1" applyAlignment="1">
      <alignment vertical="center" wrapText="1"/>
    </xf>
    <xf numFmtId="0" fontId="287" fillId="0" borderId="167" xfId="44152" applyFont="1" applyBorder="1" applyAlignment="1">
      <alignment horizontal="center" vertical="center" wrapText="1"/>
    </xf>
    <xf numFmtId="43" fontId="10" fillId="0" borderId="0" xfId="0" applyNumberFormat="1" applyFont="1" applyAlignment="1">
      <alignment horizontal="center" vertical="center"/>
    </xf>
    <xf numFmtId="0" fontId="10" fillId="0" borderId="1" xfId="0" applyFont="1" applyBorder="1" applyAlignment="1">
      <alignment vertical="center" wrapText="1"/>
    </xf>
    <xf numFmtId="0" fontId="329" fillId="0" borderId="167" xfId="44058" applyFont="1" applyBorder="1" applyAlignment="1">
      <alignment horizontal="center" vertical="center"/>
    </xf>
    <xf numFmtId="9" fontId="281" fillId="0" borderId="167" xfId="8801" applyBorder="1" applyAlignment="1">
      <alignment horizontal="center" vertical="center"/>
    </xf>
    <xf numFmtId="9" fontId="328" fillId="0" borderId="167" xfId="8801" applyFont="1" applyBorder="1" applyAlignment="1">
      <alignment horizontal="center" vertical="center"/>
    </xf>
    <xf numFmtId="168" fontId="0" fillId="0" borderId="167" xfId="44116" applyFont="1" applyBorder="1" applyAlignment="1">
      <alignment horizontal="center" vertical="center"/>
    </xf>
    <xf numFmtId="9" fontId="0" fillId="0" borderId="167" xfId="8801" applyFont="1" applyBorder="1" applyAlignment="1">
      <alignment vertical="center"/>
    </xf>
    <xf numFmtId="222" fontId="0" fillId="0" borderId="167" xfId="44116" applyNumberFormat="1" applyFont="1" applyBorder="1" applyAlignment="1">
      <alignment vertical="center"/>
    </xf>
    <xf numFmtId="168" fontId="328" fillId="2" borderId="167" xfId="44116" applyFont="1" applyFill="1" applyBorder="1" applyAlignment="1">
      <alignment horizontal="center" vertical="center" wrapText="1"/>
    </xf>
    <xf numFmtId="9" fontId="328" fillId="2" borderId="167" xfId="8801" applyFont="1" applyFill="1" applyBorder="1" applyAlignment="1">
      <alignment horizontal="center" vertical="center" wrapText="1"/>
    </xf>
    <xf numFmtId="9" fontId="328" fillId="2" borderId="167" xfId="8801" applyFont="1" applyFill="1" applyBorder="1" applyAlignment="1">
      <alignment horizontal="center" vertical="center"/>
    </xf>
    <xf numFmtId="0" fontId="400" fillId="39" borderId="167" xfId="44408" applyFont="1" applyFill="1" applyBorder="1" applyAlignment="1">
      <alignment horizontal="center" vertical="center" wrapText="1"/>
    </xf>
    <xf numFmtId="167" fontId="7" fillId="0" borderId="1" xfId="35088" applyNumberFormat="1" applyFont="1" applyFill="1" applyBorder="1" applyAlignment="1">
      <alignment vertical="center"/>
    </xf>
    <xf numFmtId="0" fontId="290" fillId="0" borderId="167" xfId="0" applyFont="1" applyBorder="1" applyAlignment="1">
      <alignment horizontal="left" vertical="center" wrapText="1"/>
    </xf>
    <xf numFmtId="198" fontId="290" fillId="0" borderId="167" xfId="0" applyNumberFormat="1" applyFont="1" applyBorder="1" applyAlignment="1">
      <alignment horizontal="center" vertical="center"/>
    </xf>
    <xf numFmtId="9" fontId="287" fillId="0" borderId="167" xfId="2" applyFont="1" applyFill="1" applyBorder="1" applyAlignment="1">
      <alignment horizontal="center" vertical="center" wrapText="1"/>
    </xf>
    <xf numFmtId="0" fontId="405" fillId="0" borderId="167" xfId="44420" applyFont="1" applyBorder="1" applyAlignment="1">
      <alignment wrapText="1"/>
    </xf>
    <xf numFmtId="0" fontId="405" fillId="0" borderId="167" xfId="44420" applyFont="1" applyBorder="1" applyAlignment="1">
      <alignment horizontal="center" vertical="center" wrapText="1"/>
    </xf>
    <xf numFmtId="164" fontId="7" fillId="0" borderId="45" xfId="27" applyNumberFormat="1" applyFont="1" applyBorder="1" applyAlignment="1">
      <alignment horizontal="center" vertical="center" wrapText="1"/>
    </xf>
    <xf numFmtId="0" fontId="328" fillId="30" borderId="9" xfId="4" applyFont="1" applyFill="1" applyBorder="1" applyAlignment="1">
      <alignment vertical="center" wrapText="1"/>
    </xf>
    <xf numFmtId="0" fontId="328" fillId="30" borderId="0" xfId="4" applyFont="1" applyFill="1" applyAlignment="1">
      <alignment vertical="center" wrapText="1"/>
    </xf>
    <xf numFmtId="49" fontId="328" fillId="2" borderId="0" xfId="0" applyNumberFormat="1" applyFont="1" applyFill="1" applyAlignment="1">
      <alignment vertical="center" wrapText="1"/>
    </xf>
    <xf numFmtId="221" fontId="0" fillId="0" borderId="167" xfId="44116" applyNumberFormat="1" applyFont="1" applyFill="1" applyBorder="1" applyAlignment="1">
      <alignment vertical="center"/>
    </xf>
    <xf numFmtId="221" fontId="329" fillId="0" borderId="18" xfId="44116" applyNumberFormat="1" applyFont="1" applyFill="1" applyBorder="1" applyAlignment="1">
      <alignment vertical="center"/>
    </xf>
    <xf numFmtId="221" fontId="329" fillId="0" borderId="2" xfId="44116" applyNumberFormat="1" applyFont="1" applyFill="1" applyBorder="1" applyAlignment="1">
      <alignment vertical="center"/>
    </xf>
    <xf numFmtId="221" fontId="0" fillId="0" borderId="0" xfId="44116" applyNumberFormat="1" applyFont="1" applyFill="1" applyAlignment="1">
      <alignment vertical="center"/>
    </xf>
    <xf numFmtId="221" fontId="329" fillId="0" borderId="35" xfId="44116" applyNumberFormat="1" applyFont="1" applyFill="1" applyBorder="1" applyAlignment="1">
      <alignment vertical="center"/>
    </xf>
    <xf numFmtId="221" fontId="396" fillId="0" borderId="0" xfId="44116" applyNumberFormat="1" applyFont="1" applyFill="1" applyAlignment="1">
      <alignment vertical="center"/>
    </xf>
    <xf numFmtId="221" fontId="329" fillId="0" borderId="167" xfId="44116" applyNumberFormat="1" applyFont="1" applyFill="1" applyBorder="1" applyAlignment="1">
      <alignment vertical="center"/>
    </xf>
    <xf numFmtId="168" fontId="334" fillId="0" borderId="0" xfId="44116" applyFont="1" applyFill="1" applyAlignment="1">
      <alignment vertical="center"/>
    </xf>
    <xf numFmtId="221" fontId="329" fillId="0" borderId="14" xfId="44116" applyNumberFormat="1" applyFont="1" applyFill="1" applyBorder="1" applyAlignment="1">
      <alignment vertical="center"/>
    </xf>
    <xf numFmtId="221" fontId="329" fillId="0" borderId="15" xfId="44116" applyNumberFormat="1" applyFont="1" applyFill="1" applyBorder="1" applyAlignment="1">
      <alignment vertical="center"/>
    </xf>
    <xf numFmtId="168" fontId="299" fillId="0" borderId="0" xfId="1" applyFont="1" applyFill="1" applyAlignment="1">
      <alignment horizontal="center" vertical="center"/>
    </xf>
    <xf numFmtId="168" fontId="328" fillId="0" borderId="0" xfId="1" applyFont="1" applyFill="1" applyAlignment="1">
      <alignment horizontal="center" vertical="center"/>
    </xf>
    <xf numFmtId="181" fontId="298" fillId="0" borderId="167" xfId="0" applyNumberFormat="1" applyFont="1" applyBorder="1" applyAlignment="1">
      <alignment horizontal="left" vertical="center" wrapText="1"/>
    </xf>
    <xf numFmtId="3" fontId="298" fillId="0" borderId="167" xfId="1" applyNumberFormat="1" applyFont="1" applyFill="1" applyBorder="1" applyAlignment="1">
      <alignment horizontal="center" vertical="center" wrapText="1"/>
    </xf>
    <xf numFmtId="183" fontId="298" fillId="0" borderId="167" xfId="1" applyNumberFormat="1" applyFont="1" applyFill="1" applyBorder="1" applyAlignment="1">
      <alignment horizontal="center" vertical="center" wrapText="1"/>
    </xf>
    <xf numFmtId="224" fontId="298" fillId="0" borderId="151" xfId="1" applyNumberFormat="1" applyFont="1" applyFill="1" applyBorder="1" applyAlignment="1">
      <alignment horizontal="center" vertical="center" wrapText="1"/>
    </xf>
    <xf numFmtId="44" fontId="162" fillId="0" borderId="0" xfId="44414" applyFont="1" applyAlignment="1">
      <alignment horizontal="center" vertical="center"/>
    </xf>
    <xf numFmtId="0" fontId="287" fillId="0" borderId="167" xfId="44152" applyFont="1" applyBorder="1" applyAlignment="1">
      <alignment horizontal="left" vertical="center" wrapText="1"/>
    </xf>
    <xf numFmtId="0" fontId="287" fillId="0" borderId="164" xfId="44152" applyFont="1" applyBorder="1" applyAlignment="1">
      <alignment horizontal="left" vertical="center" wrapText="1"/>
    </xf>
    <xf numFmtId="3" fontId="281" fillId="0" borderId="137" xfId="4" applyNumberFormat="1" applyBorder="1" applyAlignment="1">
      <alignment vertical="center"/>
    </xf>
    <xf numFmtId="44" fontId="290" fillId="0" borderId="169" xfId="4" applyNumberFormat="1" applyFont="1" applyBorder="1" applyAlignment="1">
      <alignment horizontal="left" vertical="center"/>
    </xf>
    <xf numFmtId="44" fontId="290" fillId="0" borderId="42" xfId="4" applyNumberFormat="1" applyFont="1" applyBorder="1" applyAlignment="1">
      <alignment horizontal="left" vertical="center"/>
    </xf>
    <xf numFmtId="44" fontId="290" fillId="0" borderId="68" xfId="4" applyNumberFormat="1" applyFont="1" applyBorder="1" applyAlignment="1">
      <alignment horizontal="left" vertical="center"/>
    </xf>
    <xf numFmtId="170" fontId="0" fillId="0" borderId="170" xfId="5" applyNumberFormat="1" applyFont="1" applyFill="1" applyBorder="1" applyAlignment="1">
      <alignment vertical="center"/>
    </xf>
    <xf numFmtId="185" fontId="0" fillId="0" borderId="170" xfId="2" applyNumberFormat="1" applyFont="1" applyBorder="1" applyAlignment="1">
      <alignment vertical="center"/>
    </xf>
    <xf numFmtId="0" fontId="290" fillId="2" borderId="0" xfId="0" applyFont="1" applyFill="1" applyAlignment="1">
      <alignment horizontal="center" vertical="center" wrapText="1"/>
    </xf>
    <xf numFmtId="14" fontId="290" fillId="0" borderId="18" xfId="44408" applyNumberFormat="1" applyFont="1" applyBorder="1" applyAlignment="1">
      <alignment horizontal="center" vertical="center"/>
    </xf>
    <xf numFmtId="0" fontId="290" fillId="0" borderId="18" xfId="44408" applyFont="1" applyBorder="1" applyAlignment="1">
      <alignment vertical="center"/>
    </xf>
    <xf numFmtId="49" fontId="328" fillId="0" borderId="1" xfId="0" applyNumberFormat="1" applyFont="1" applyBorder="1" applyAlignment="1">
      <alignment horizontal="center" vertical="center" wrapText="1"/>
    </xf>
    <xf numFmtId="0" fontId="405" fillId="0" borderId="170" xfId="44420" applyFont="1" applyBorder="1" applyAlignment="1">
      <alignment wrapText="1"/>
    </xf>
    <xf numFmtId="0" fontId="405" fillId="0" borderId="170" xfId="44420" applyFont="1" applyBorder="1" applyAlignment="1">
      <alignment horizontal="center" wrapText="1"/>
    </xf>
    <xf numFmtId="0" fontId="405" fillId="0" borderId="167" xfId="44420" applyFont="1" applyBorder="1" applyAlignment="1">
      <alignment horizontal="left" vertical="center" wrapText="1"/>
    </xf>
    <xf numFmtId="0" fontId="283" fillId="0" borderId="71" xfId="44025" applyFont="1" applyBorder="1" applyAlignment="1">
      <alignment wrapText="1"/>
    </xf>
    <xf numFmtId="167" fontId="4" fillId="0" borderId="1" xfId="35088" applyNumberFormat="1" applyFont="1" applyFill="1" applyBorder="1" applyAlignment="1">
      <alignment vertical="center"/>
    </xf>
    <xf numFmtId="164" fontId="4" fillId="0" borderId="45" xfId="27" applyNumberFormat="1" applyFont="1" applyBorder="1" applyAlignment="1">
      <alignment horizontal="center" vertical="center" wrapText="1"/>
    </xf>
    <xf numFmtId="0" fontId="281" fillId="0" borderId="42" xfId="44058" applyBorder="1" applyAlignment="1">
      <alignment horizontal="centerContinuous" vertical="center" wrapText="1"/>
    </xf>
    <xf numFmtId="0" fontId="281" fillId="0" borderId="68" xfId="44058" applyBorder="1" applyAlignment="1">
      <alignment horizontal="centerContinuous" vertical="center" wrapText="1"/>
    </xf>
    <xf numFmtId="0" fontId="281" fillId="0" borderId="42" xfId="44058" applyBorder="1" applyAlignment="1">
      <alignment horizontal="centerContinuous" vertical="center"/>
    </xf>
    <xf numFmtId="0" fontId="281" fillId="0" borderId="68" xfId="44058" applyBorder="1" applyAlignment="1">
      <alignment horizontal="centerContinuous" vertical="center"/>
    </xf>
    <xf numFmtId="0" fontId="328" fillId="0" borderId="171" xfId="44058" applyFont="1" applyBorder="1" applyAlignment="1">
      <alignment horizontal="center" vertical="center" wrapText="1"/>
    </xf>
    <xf numFmtId="168" fontId="328" fillId="0" borderId="171" xfId="44116" applyFont="1" applyFill="1" applyBorder="1" applyAlignment="1">
      <alignment horizontal="center" vertical="center" wrapText="1"/>
    </xf>
    <xf numFmtId="4" fontId="328" fillId="0" borderId="171" xfId="44058" applyNumberFormat="1" applyFont="1" applyBorder="1" applyAlignment="1">
      <alignment horizontal="center" vertical="center" wrapText="1"/>
    </xf>
    <xf numFmtId="4" fontId="281" fillId="0" borderId="169" xfId="44058" applyNumberFormat="1" applyBorder="1" applyAlignment="1">
      <alignment vertical="center"/>
    </xf>
    <xf numFmtId="4" fontId="281" fillId="0" borderId="171" xfId="44058" applyNumberFormat="1" applyBorder="1" applyAlignment="1">
      <alignment vertical="center"/>
    </xf>
    <xf numFmtId="221" fontId="281" fillId="0" borderId="42" xfId="44116" applyNumberFormat="1" applyFill="1" applyBorder="1" applyAlignment="1">
      <alignment vertical="center"/>
    </xf>
    <xf numFmtId="0" fontId="281" fillId="0" borderId="171" xfId="44058" applyBorder="1" applyAlignment="1">
      <alignment vertical="center"/>
    </xf>
    <xf numFmtId="4" fontId="407" fillId="0" borderId="169" xfId="44058" applyNumberFormat="1" applyFont="1" applyBorder="1" applyAlignment="1">
      <alignment vertical="center"/>
    </xf>
    <xf numFmtId="168" fontId="396" fillId="0" borderId="0" xfId="44116" applyFont="1" applyFill="1" applyAlignment="1">
      <alignment horizontal="right" vertical="center"/>
    </xf>
    <xf numFmtId="0" fontId="336" fillId="0" borderId="0" xfId="0" applyFont="1"/>
    <xf numFmtId="0" fontId="287" fillId="0" borderId="170" xfId="0" applyFont="1" applyBorder="1" applyAlignment="1">
      <alignment horizontal="center" vertical="center" wrapText="1"/>
    </xf>
    <xf numFmtId="0" fontId="286" fillId="0" borderId="170" xfId="0" applyFont="1" applyBorder="1" applyAlignment="1">
      <alignment horizontal="center" vertical="center"/>
    </xf>
    <xf numFmtId="0" fontId="287" fillId="0" borderId="172" xfId="0" applyFont="1" applyBorder="1" applyAlignment="1">
      <alignment horizontal="center" vertical="center" wrapText="1"/>
    </xf>
    <xf numFmtId="0" fontId="286" fillId="0" borderId="172" xfId="0" applyFont="1" applyBorder="1" applyAlignment="1">
      <alignment horizontal="center" vertical="center"/>
    </xf>
    <xf numFmtId="0" fontId="299" fillId="0" borderId="170" xfId="0" applyFont="1" applyBorder="1" applyAlignment="1">
      <alignment horizontal="center" vertical="center" wrapText="1"/>
    </xf>
    <xf numFmtId="168" fontId="328" fillId="0" borderId="0" xfId="1" applyFont="1" applyFill="1" applyAlignment="1">
      <alignment vertical="center"/>
    </xf>
    <xf numFmtId="0" fontId="328" fillId="0" borderId="0" xfId="0" applyFont="1" applyAlignment="1">
      <alignment vertical="center"/>
    </xf>
    <xf numFmtId="0" fontId="356" fillId="36" borderId="170" xfId="0" applyFont="1" applyFill="1" applyBorder="1" applyAlignment="1">
      <alignment horizontal="center" vertical="center" wrapText="1"/>
    </xf>
    <xf numFmtId="0" fontId="299" fillId="35" borderId="170" xfId="0" applyFont="1" applyFill="1" applyBorder="1" applyAlignment="1">
      <alignment horizontal="center" vertical="center"/>
    </xf>
    <xf numFmtId="168" fontId="299" fillId="35" borderId="170" xfId="89" applyFont="1" applyFill="1" applyBorder="1" applyAlignment="1">
      <alignment horizontal="center" vertical="center"/>
    </xf>
    <xf numFmtId="0" fontId="299" fillId="35" borderId="170" xfId="0" applyFont="1" applyFill="1" applyBorder="1" applyAlignment="1">
      <alignment horizontal="center" vertical="center" wrapText="1"/>
    </xf>
    <xf numFmtId="168" fontId="299" fillId="35" borderId="170" xfId="89" applyFont="1" applyFill="1" applyBorder="1" applyAlignment="1">
      <alignment horizontal="center" vertical="center" wrapText="1"/>
    </xf>
    <xf numFmtId="0" fontId="292" fillId="0" borderId="170" xfId="27" applyFont="1" applyBorder="1" applyAlignment="1">
      <alignment horizontal="center" vertical="center" wrapText="1"/>
    </xf>
    <xf numFmtId="1" fontId="286" fillId="0" borderId="172" xfId="27" applyNumberFormat="1" applyFont="1" applyBorder="1" applyAlignment="1">
      <alignment horizontal="center" vertical="center" wrapText="1"/>
    </xf>
    <xf numFmtId="164" fontId="286" fillId="0" borderId="172" xfId="27" applyNumberFormat="1" applyFont="1" applyBorder="1" applyAlignment="1">
      <alignment horizontal="center" vertical="center" wrapText="1"/>
    </xf>
    <xf numFmtId="1" fontId="286" fillId="0" borderId="170" xfId="27" applyNumberFormat="1" applyFont="1" applyBorder="1" applyAlignment="1">
      <alignment horizontal="center" vertical="center" wrapText="1"/>
    </xf>
    <xf numFmtId="164" fontId="286" fillId="0" borderId="170" xfId="27" applyNumberFormat="1" applyFont="1" applyBorder="1" applyAlignment="1">
      <alignment horizontal="center" vertical="center" wrapText="1"/>
    </xf>
    <xf numFmtId="172" fontId="286" fillId="0" borderId="170" xfId="27" applyNumberFormat="1" applyFont="1" applyBorder="1" applyAlignment="1">
      <alignment horizontal="center" vertical="center" wrapText="1"/>
    </xf>
    <xf numFmtId="203" fontId="286" fillId="0" borderId="170" xfId="27" applyNumberFormat="1" applyFont="1" applyBorder="1" applyAlignment="1">
      <alignment horizontal="center" vertical="center" wrapText="1"/>
    </xf>
    <xf numFmtId="0" fontId="292" fillId="28" borderId="170" xfId="0" applyFont="1" applyFill="1" applyBorder="1" applyAlignment="1">
      <alignment horizontal="center" vertical="center" wrapText="1"/>
    </xf>
    <xf numFmtId="1" fontId="292" fillId="28" borderId="170" xfId="0" applyNumberFormat="1" applyFont="1" applyFill="1" applyBorder="1" applyAlignment="1">
      <alignment horizontal="center" vertical="center" wrapText="1"/>
    </xf>
    <xf numFmtId="199" fontId="292" fillId="28" borderId="170" xfId="0" applyNumberFormat="1" applyFont="1" applyFill="1" applyBorder="1" applyAlignment="1">
      <alignment horizontal="center" vertical="center" wrapText="1"/>
    </xf>
    <xf numFmtId="198" fontId="292" fillId="28" borderId="170" xfId="0" applyNumberFormat="1" applyFont="1" applyFill="1" applyBorder="1" applyAlignment="1">
      <alignment horizontal="center" vertical="center" wrapText="1"/>
    </xf>
    <xf numFmtId="3" fontId="292" fillId="28" borderId="170" xfId="0" applyNumberFormat="1" applyFont="1" applyFill="1" applyBorder="1" applyAlignment="1">
      <alignment horizontal="center" vertical="center" wrapText="1"/>
    </xf>
    <xf numFmtId="167" fontId="281" fillId="0" borderId="97" xfId="44058" applyNumberFormat="1" applyBorder="1" applyAlignment="1">
      <alignment vertical="center"/>
    </xf>
    <xf numFmtId="181" fontId="304" fillId="2" borderId="1" xfId="0" applyNumberFormat="1" applyFont="1" applyFill="1" applyBorder="1" applyAlignment="1">
      <alignment vertical="center" wrapText="1"/>
    </xf>
    <xf numFmtId="3" fontId="304" fillId="2" borderId="1" xfId="0" applyNumberFormat="1" applyFont="1" applyFill="1" applyBorder="1" applyAlignment="1">
      <alignment horizontal="center" vertical="center" wrapText="1"/>
    </xf>
    <xf numFmtId="183" fontId="372" fillId="2" borderId="1" xfId="1" applyNumberFormat="1" applyFont="1" applyFill="1" applyBorder="1" applyAlignment="1">
      <alignment horizontal="center" vertical="center" wrapText="1"/>
    </xf>
    <xf numFmtId="3" fontId="281" fillId="0" borderId="0" xfId="43978" applyNumberFormat="1" applyFont="1" applyFill="1" applyBorder="1" applyAlignment="1">
      <alignment horizontal="center" vertical="center"/>
    </xf>
    <xf numFmtId="0" fontId="298" fillId="2" borderId="0" xfId="0" applyFont="1" applyFill="1" applyAlignment="1">
      <alignment horizontal="center" vertical="center" wrapText="1"/>
    </xf>
    <xf numFmtId="0" fontId="3" fillId="0" borderId="18" xfId="0" applyFont="1" applyBorder="1" applyAlignment="1">
      <alignment vertical="center"/>
    </xf>
    <xf numFmtId="44" fontId="162" fillId="0" borderId="0" xfId="0" applyNumberFormat="1" applyFont="1" applyAlignment="1">
      <alignment horizontal="center" vertical="center"/>
    </xf>
    <xf numFmtId="0" fontId="0" fillId="0" borderId="170" xfId="0" applyBorder="1" applyAlignment="1">
      <alignment vertical="center"/>
    </xf>
    <xf numFmtId="170" fontId="0" fillId="0" borderId="169" xfId="44116" applyNumberFormat="1" applyFont="1" applyFill="1" applyBorder="1" applyAlignment="1">
      <alignment vertical="center"/>
    </xf>
    <xf numFmtId="4" fontId="0" fillId="0" borderId="169" xfId="0" applyNumberFormat="1" applyBorder="1" applyAlignment="1">
      <alignment vertical="center"/>
    </xf>
    <xf numFmtId="170" fontId="0" fillId="0" borderId="169" xfId="0" applyNumberFormat="1" applyBorder="1" applyAlignment="1">
      <alignment vertical="center"/>
    </xf>
    <xf numFmtId="4" fontId="0" fillId="0" borderId="170" xfId="0" applyNumberFormat="1" applyBorder="1" applyAlignment="1">
      <alignment vertical="center"/>
    </xf>
    <xf numFmtId="9" fontId="0" fillId="0" borderId="170" xfId="8801" applyFont="1" applyFill="1" applyBorder="1" applyAlignment="1">
      <alignment horizontal="center" vertical="center"/>
    </xf>
    <xf numFmtId="0" fontId="281" fillId="0" borderId="69" xfId="44058" applyBorder="1" applyAlignment="1">
      <alignment horizontal="center" vertical="center" textRotation="90"/>
    </xf>
    <xf numFmtId="0" fontId="281" fillId="0" borderId="4" xfId="44058" applyBorder="1" applyAlignment="1">
      <alignment horizontal="center" vertical="center" textRotation="90"/>
    </xf>
    <xf numFmtId="0" fontId="369" fillId="0" borderId="4" xfId="44058" applyFont="1" applyBorder="1" applyAlignment="1">
      <alignment horizontal="center" vertical="center" textRotation="90" wrapText="1"/>
    </xf>
    <xf numFmtId="0" fontId="410" fillId="0" borderId="0" xfId="44433" applyAlignment="1">
      <alignment vertical="center"/>
    </xf>
    <xf numFmtId="204" fontId="328" fillId="0" borderId="35" xfId="44433" applyNumberFormat="1" applyFont="1" applyBorder="1" applyAlignment="1">
      <alignment vertical="center"/>
    </xf>
    <xf numFmtId="204" fontId="328" fillId="0" borderId="2" xfId="44433" applyNumberFormat="1" applyFont="1" applyBorder="1" applyAlignment="1">
      <alignment vertical="center"/>
    </xf>
    <xf numFmtId="0" fontId="410" fillId="0" borderId="167" xfId="44433" applyBorder="1" applyAlignment="1">
      <alignment vertical="center"/>
    </xf>
    <xf numFmtId="49" fontId="410" fillId="0" borderId="167" xfId="44433" applyNumberFormat="1" applyBorder="1" applyAlignment="1">
      <alignment vertical="center"/>
    </xf>
    <xf numFmtId="222" fontId="281" fillId="0" borderId="167" xfId="44433" applyNumberFormat="1" applyFont="1" applyBorder="1" applyAlignment="1">
      <alignment vertical="center"/>
    </xf>
    <xf numFmtId="222" fontId="410" fillId="0" borderId="167" xfId="44433" applyNumberFormat="1" applyBorder="1" applyAlignment="1">
      <alignment vertical="center"/>
    </xf>
    <xf numFmtId="222" fontId="281" fillId="0" borderId="167" xfId="44433" applyNumberFormat="1" applyFont="1" applyBorder="1" applyAlignment="1">
      <alignment horizontal="center" vertical="center"/>
    </xf>
    <xf numFmtId="222" fontId="281" fillId="0" borderId="167" xfId="44433" applyNumberFormat="1" applyFont="1" applyBorder="1" applyAlignment="1">
      <alignment horizontal="right" vertical="center"/>
    </xf>
    <xf numFmtId="49" fontId="281" fillId="0" borderId="167" xfId="44433" applyNumberFormat="1" applyFont="1" applyBorder="1" applyAlignment="1">
      <alignment vertical="center"/>
    </xf>
    <xf numFmtId="167" fontId="328" fillId="0" borderId="167" xfId="44433" applyNumberFormat="1" applyFont="1" applyBorder="1" applyAlignment="1">
      <alignment horizontal="center" vertical="center" wrapText="1"/>
    </xf>
    <xf numFmtId="222" fontId="328" fillId="0" borderId="167" xfId="44433" applyNumberFormat="1" applyFont="1" applyBorder="1" applyAlignment="1">
      <alignment vertical="center"/>
    </xf>
    <xf numFmtId="167" fontId="281" fillId="0" borderId="167" xfId="44433" applyNumberFormat="1" applyFont="1" applyBorder="1" applyAlignment="1">
      <alignment horizontal="left" vertical="center"/>
    </xf>
    <xf numFmtId="49" fontId="281" fillId="0" borderId="167" xfId="44433" applyNumberFormat="1" applyFont="1" applyBorder="1" applyAlignment="1">
      <alignment horizontal="left" vertical="center"/>
    </xf>
    <xf numFmtId="0" fontId="410" fillId="0" borderId="167" xfId="44433" applyBorder="1" applyAlignment="1">
      <alignment horizontal="left" vertical="center"/>
    </xf>
    <xf numFmtId="49" fontId="328" fillId="40" borderId="54" xfId="44433" applyNumberFormat="1" applyFont="1" applyFill="1" applyBorder="1" applyAlignment="1">
      <alignment horizontal="center" vertical="center"/>
    </xf>
    <xf numFmtId="222" fontId="328" fillId="40" borderId="54" xfId="44433" applyNumberFormat="1" applyFont="1" applyFill="1" applyBorder="1" applyAlignment="1">
      <alignment vertical="center"/>
    </xf>
    <xf numFmtId="43" fontId="410" fillId="0" borderId="0" xfId="44433" applyNumberFormat="1" applyAlignment="1">
      <alignment vertical="center"/>
    </xf>
    <xf numFmtId="0" fontId="398" fillId="0" borderId="0" xfId="44433" applyFont="1" applyAlignment="1">
      <alignment vertical="top"/>
    </xf>
    <xf numFmtId="0" fontId="281" fillId="0" borderId="0" xfId="44433" applyFont="1" applyAlignment="1">
      <alignment vertical="center"/>
    </xf>
    <xf numFmtId="0" fontId="398" fillId="0" borderId="0" xfId="44433" applyFont="1" applyAlignment="1">
      <alignment vertical="center"/>
    </xf>
    <xf numFmtId="0" fontId="410" fillId="2" borderId="0" xfId="44433" applyFill="1" applyAlignment="1">
      <alignment vertical="center"/>
    </xf>
    <xf numFmtId="204" fontId="328" fillId="2" borderId="167" xfId="44433" applyNumberFormat="1" applyFont="1" applyFill="1" applyBorder="1" applyAlignment="1">
      <alignment horizontal="center" vertical="center" wrapText="1"/>
    </xf>
    <xf numFmtId="0" fontId="328" fillId="0" borderId="167" xfId="44058" applyFont="1" applyBorder="1" applyAlignment="1">
      <alignment horizontal="centerContinuous" vertical="center" wrapText="1"/>
    </xf>
    <xf numFmtId="167" fontId="281" fillId="0" borderId="167" xfId="44058" applyNumberFormat="1" applyBorder="1" applyAlignment="1">
      <alignment vertical="center"/>
    </xf>
    <xf numFmtId="0" fontId="281" fillId="0" borderId="167" xfId="4" applyBorder="1" applyAlignment="1">
      <alignment vertical="center"/>
    </xf>
    <xf numFmtId="0" fontId="281" fillId="0" borderId="0" xfId="44058" applyAlignment="1">
      <alignment horizontal="center" vertical="center" textRotation="90"/>
    </xf>
    <xf numFmtId="221" fontId="328" fillId="0" borderId="167" xfId="44116" applyNumberFormat="1" applyFont="1" applyFill="1" applyBorder="1" applyAlignment="1">
      <alignment horizontal="center" vertical="center" wrapText="1"/>
    </xf>
    <xf numFmtId="167" fontId="0" fillId="0" borderId="4" xfId="44434" applyNumberFormat="1" applyFont="1" applyFill="1" applyBorder="1" applyAlignment="1">
      <alignment vertical="center"/>
    </xf>
    <xf numFmtId="0" fontId="281" fillId="0" borderId="172" xfId="44058" applyBorder="1" applyAlignment="1">
      <alignment vertical="center"/>
    </xf>
    <xf numFmtId="167" fontId="281" fillId="0" borderId="173" xfId="44058" applyNumberFormat="1" applyBorder="1" applyAlignment="1">
      <alignment vertical="center"/>
    </xf>
    <xf numFmtId="4" fontId="281" fillId="0" borderId="42" xfId="44058" applyNumberFormat="1" applyBorder="1" applyAlignment="1">
      <alignment vertical="center"/>
    </xf>
    <xf numFmtId="4" fontId="329" fillId="0" borderId="42" xfId="44058" applyNumberFormat="1" applyFont="1" applyBorder="1" applyAlignment="1">
      <alignment vertical="center"/>
    </xf>
    <xf numFmtId="221" fontId="329" fillId="0" borderId="42" xfId="44116" applyNumberFormat="1" applyFont="1" applyFill="1" applyBorder="1" applyAlignment="1">
      <alignment vertical="center"/>
    </xf>
    <xf numFmtId="9" fontId="0" fillId="0" borderId="171" xfId="8801" applyFont="1" applyFill="1" applyBorder="1" applyAlignment="1">
      <alignment vertical="center"/>
    </xf>
    <xf numFmtId="4" fontId="411" fillId="0" borderId="14" xfId="44116" applyNumberFormat="1" applyFont="1" applyFill="1" applyBorder="1" applyAlignment="1">
      <alignment vertical="center"/>
    </xf>
    <xf numFmtId="0" fontId="412" fillId="0" borderId="0" xfId="44058" applyFont="1" applyAlignment="1">
      <alignment vertical="center"/>
    </xf>
    <xf numFmtId="0" fontId="0" fillId="0" borderId="153" xfId="0" pivotButton="1" applyBorder="1" applyAlignment="1">
      <alignment horizontal="center" vertical="center" wrapText="1"/>
    </xf>
    <xf numFmtId="200" fontId="0" fillId="0" borderId="85" xfId="0" applyNumberFormat="1" applyBorder="1" applyAlignment="1">
      <alignment horizontal="center" vertical="center" wrapText="1"/>
    </xf>
    <xf numFmtId="226" fontId="304" fillId="0" borderId="18" xfId="1" applyNumberFormat="1" applyFont="1" applyFill="1" applyBorder="1" applyAlignment="1">
      <alignment horizontal="center" vertical="center" wrapText="1"/>
    </xf>
    <xf numFmtId="0" fontId="2" fillId="0" borderId="82" xfId="0" applyFont="1" applyBorder="1" applyAlignment="1">
      <alignment vertical="center" wrapText="1"/>
    </xf>
    <xf numFmtId="0" fontId="375" fillId="0" borderId="1" xfId="35102" applyFont="1" applyBorder="1" applyAlignment="1">
      <alignment horizontal="center" vertical="center" wrapText="1"/>
    </xf>
    <xf numFmtId="0" fontId="0" fillId="0" borderId="171" xfId="0" applyBorder="1" applyAlignment="1">
      <alignment horizontal="center" vertical="center" wrapText="1"/>
    </xf>
    <xf numFmtId="200" fontId="0" fillId="0" borderId="171"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0" fillId="2" borderId="2" xfId="0" applyFill="1" applyBorder="1" applyAlignment="1">
      <alignment horizontal="center" vertical="center"/>
    </xf>
    <xf numFmtId="0" fontId="336" fillId="0" borderId="170" xfId="0" applyFont="1" applyBorder="1" applyAlignment="1">
      <alignment horizontal="center" vertical="center"/>
    </xf>
    <xf numFmtId="0" fontId="1" fillId="0" borderId="0" xfId="44435"/>
    <xf numFmtId="44" fontId="1" fillId="0" borderId="170" xfId="44414" applyFont="1" applyBorder="1" applyAlignment="1">
      <alignment horizontal="center"/>
    </xf>
    <xf numFmtId="0" fontId="320" fillId="0" borderId="1" xfId="35102" applyFont="1" applyBorder="1" applyAlignment="1">
      <alignment horizontal="left" vertical="center" wrapText="1"/>
    </xf>
    <xf numFmtId="0" fontId="320" fillId="0" borderId="1" xfId="35102" applyFont="1" applyBorder="1" applyAlignment="1">
      <alignment horizontal="center" vertical="center" wrapText="1"/>
    </xf>
    <xf numFmtId="44" fontId="320" fillId="0" borderId="1" xfId="44414" applyFont="1" applyBorder="1" applyAlignment="1">
      <alignment horizontal="center" vertical="center" wrapText="1"/>
    </xf>
    <xf numFmtId="0" fontId="291" fillId="2" borderId="0" xfId="0" applyFont="1" applyFill="1" applyAlignment="1">
      <alignment horizontal="left" vertical="center" wrapText="1"/>
    </xf>
    <xf numFmtId="0" fontId="291" fillId="2" borderId="0" xfId="0" applyFont="1" applyFill="1" applyAlignment="1">
      <alignment vertical="center" wrapText="1"/>
    </xf>
    <xf numFmtId="0" fontId="291" fillId="2" borderId="0" xfId="0" applyFont="1" applyFill="1" applyAlignment="1">
      <alignment horizontal="center" vertical="center"/>
    </xf>
    <xf numFmtId="0" fontId="1" fillId="0" borderId="0" xfId="44435" applyAlignment="1">
      <alignment horizontal="centerContinuous"/>
    </xf>
    <xf numFmtId="210" fontId="1" fillId="0" borderId="0" xfId="44435" applyNumberFormat="1"/>
    <xf numFmtId="14" fontId="1" fillId="0" borderId="0" xfId="44435" applyNumberFormat="1"/>
    <xf numFmtId="168" fontId="0" fillId="0" borderId="0" xfId="44436" applyFont="1"/>
    <xf numFmtId="209" fontId="1" fillId="0" borderId="0" xfId="44435" applyNumberFormat="1"/>
    <xf numFmtId="0" fontId="1" fillId="0" borderId="0" xfId="44435" applyAlignment="1">
      <alignment vertical="center"/>
    </xf>
    <xf numFmtId="0" fontId="285" fillId="0" borderId="0" xfId="44435" applyFont="1"/>
    <xf numFmtId="0" fontId="285" fillId="33" borderId="169" xfId="44435" applyFont="1" applyFill="1" applyBorder="1" applyAlignment="1">
      <alignment horizontal="centerContinuous"/>
    </xf>
    <xf numFmtId="0" fontId="285" fillId="33" borderId="170" xfId="44435" applyFont="1" applyFill="1" applyBorder="1" applyAlignment="1">
      <alignment horizontal="center"/>
    </xf>
    <xf numFmtId="0" fontId="1" fillId="0" borderId="169" xfId="44435" applyBorder="1" applyAlignment="1">
      <alignment horizontal="centerContinuous" vertical="center"/>
    </xf>
    <xf numFmtId="3" fontId="1" fillId="0" borderId="170" xfId="44435" applyNumberFormat="1" applyBorder="1" applyAlignment="1">
      <alignment horizontal="center"/>
    </xf>
    <xf numFmtId="3" fontId="1" fillId="0" borderId="0" xfId="44435" applyNumberFormat="1"/>
    <xf numFmtId="168" fontId="0" fillId="0" borderId="152" xfId="5" applyFont="1" applyFill="1" applyBorder="1" applyAlignment="1">
      <alignment vertical="center"/>
    </xf>
    <xf numFmtId="0" fontId="291" fillId="0" borderId="170" xfId="44408" applyFont="1" applyBorder="1" applyAlignment="1">
      <alignment horizontal="center" vertical="center"/>
    </xf>
    <xf numFmtId="0" fontId="290" fillId="0" borderId="170" xfId="44408" applyFont="1" applyBorder="1" applyAlignment="1">
      <alignment horizontal="center" vertical="center"/>
    </xf>
    <xf numFmtId="14" fontId="290" fillId="0" borderId="170" xfId="44408" applyNumberFormat="1" applyFont="1" applyBorder="1" applyAlignment="1">
      <alignment horizontal="center" vertical="center" wrapText="1"/>
    </xf>
    <xf numFmtId="196" fontId="290" fillId="0" borderId="170" xfId="44408" applyNumberFormat="1" applyFont="1" applyBorder="1" applyAlignment="1">
      <alignment vertical="center" wrapText="1"/>
    </xf>
    <xf numFmtId="0" fontId="290" fillId="0" borderId="170" xfId="44408" applyFont="1" applyBorder="1" applyAlignment="1">
      <alignment vertical="center"/>
    </xf>
    <xf numFmtId="14" fontId="290" fillId="0" borderId="170" xfId="0" applyNumberFormat="1" applyFont="1" applyBorder="1" applyAlignment="1">
      <alignment horizontal="justify" vertical="center" wrapText="1"/>
    </xf>
    <xf numFmtId="14" fontId="290" fillId="0" borderId="170" xfId="44408" applyNumberFormat="1" applyFont="1" applyBorder="1" applyAlignment="1">
      <alignment horizontal="center" vertical="center"/>
    </xf>
    <xf numFmtId="14" fontId="290" fillId="41" borderId="170" xfId="0" applyNumberFormat="1" applyFont="1" applyFill="1" applyBorder="1" applyAlignment="1">
      <alignment horizontal="center"/>
    </xf>
    <xf numFmtId="14" fontId="290" fillId="41" borderId="170" xfId="0" applyNumberFormat="1" applyFont="1" applyFill="1" applyBorder="1" applyAlignment="1">
      <alignment horizontal="justify" vertical="center" wrapText="1"/>
    </xf>
    <xf numFmtId="196" fontId="290" fillId="41" borderId="170" xfId="44408" applyNumberFormat="1" applyFont="1" applyFill="1" applyBorder="1" applyAlignment="1">
      <alignment vertical="center" wrapText="1"/>
    </xf>
    <xf numFmtId="14" fontId="290" fillId="41" borderId="170" xfId="44408" applyNumberFormat="1" applyFont="1" applyFill="1" applyBorder="1" applyAlignment="1">
      <alignment horizontal="center" vertical="center"/>
    </xf>
    <xf numFmtId="0" fontId="290" fillId="41" borderId="170" xfId="44408" applyFont="1" applyFill="1" applyBorder="1" applyAlignment="1">
      <alignment vertical="center"/>
    </xf>
    <xf numFmtId="198" fontId="290" fillId="2" borderId="170" xfId="44408" applyNumberFormat="1" applyFont="1" applyFill="1" applyBorder="1" applyAlignment="1">
      <alignment horizontal="center" vertical="center"/>
    </xf>
    <xf numFmtId="14" fontId="290" fillId="2" borderId="170" xfId="44408" applyNumberFormat="1" applyFont="1" applyFill="1" applyBorder="1" applyAlignment="1">
      <alignment horizontal="center" vertical="center"/>
    </xf>
    <xf numFmtId="14" fontId="290" fillId="2" borderId="170" xfId="0" applyNumberFormat="1" applyFont="1" applyFill="1" applyBorder="1" applyAlignment="1">
      <alignment horizontal="justify" vertical="center" wrapText="1"/>
    </xf>
    <xf numFmtId="0" fontId="290" fillId="2" borderId="170" xfId="44408" applyFont="1" applyFill="1" applyBorder="1" applyAlignment="1">
      <alignment vertical="center"/>
    </xf>
    <xf numFmtId="0" fontId="290" fillId="41" borderId="170" xfId="44408" applyFont="1" applyFill="1" applyBorder="1" applyAlignment="1">
      <alignment horizontal="center" vertical="center" wrapText="1"/>
    </xf>
    <xf numFmtId="0" fontId="290" fillId="41" borderId="170" xfId="44408" applyFont="1" applyFill="1" applyBorder="1" applyAlignment="1">
      <alignment horizontal="left" vertical="center" wrapText="1"/>
    </xf>
    <xf numFmtId="14" fontId="290" fillId="41" borderId="170" xfId="0" applyNumberFormat="1" applyFont="1" applyFill="1" applyBorder="1" applyAlignment="1">
      <alignment vertical="center" wrapText="1"/>
    </xf>
    <xf numFmtId="14" fontId="290" fillId="2" borderId="170" xfId="0" applyNumberFormat="1" applyFont="1" applyFill="1" applyBorder="1" applyAlignment="1">
      <alignment vertical="center" wrapText="1"/>
    </xf>
    <xf numFmtId="0" fontId="290" fillId="0" borderId="170" xfId="44408" applyFont="1" applyBorder="1" applyAlignment="1">
      <alignment horizontal="left" vertical="center" wrapText="1"/>
    </xf>
    <xf numFmtId="196" fontId="290" fillId="0" borderId="170" xfId="44408" applyNumberFormat="1" applyFont="1" applyBorder="1" applyAlignment="1">
      <alignment horizontal="center" vertical="center"/>
    </xf>
    <xf numFmtId="198" fontId="290" fillId="0" borderId="170" xfId="44408" applyNumberFormat="1" applyFont="1" applyBorder="1" applyAlignment="1">
      <alignment horizontal="center" vertical="center" wrapText="1"/>
    </xf>
    <xf numFmtId="0" fontId="290" fillId="0" borderId="170" xfId="44408" applyFont="1" applyBorder="1" applyAlignment="1">
      <alignment horizontal="left" vertical="center"/>
    </xf>
    <xf numFmtId="14" fontId="290" fillId="0" borderId="170" xfId="0" applyNumberFormat="1" applyFont="1" applyBorder="1" applyAlignment="1">
      <alignment horizontal="center" vertical="center" wrapText="1"/>
    </xf>
    <xf numFmtId="14" fontId="290" fillId="41" borderId="170" xfId="0" applyNumberFormat="1" applyFont="1" applyFill="1" applyBorder="1" applyAlignment="1">
      <alignment horizontal="center" vertical="center" wrapText="1"/>
    </xf>
    <xf numFmtId="14" fontId="290" fillId="42" borderId="170" xfId="44408" applyNumberFormat="1" applyFont="1" applyFill="1" applyBorder="1" applyAlignment="1">
      <alignment horizontal="center" vertical="center" wrapText="1"/>
    </xf>
    <xf numFmtId="196" fontId="290" fillId="42" borderId="170" xfId="44408" applyNumberFormat="1" applyFont="1" applyFill="1" applyBorder="1" applyAlignment="1">
      <alignment vertical="center" wrapText="1"/>
    </xf>
    <xf numFmtId="14" fontId="290" fillId="2" borderId="170" xfId="0" applyNumberFormat="1" applyFont="1" applyFill="1" applyBorder="1" applyAlignment="1">
      <alignment horizontal="center" vertical="center" wrapText="1"/>
    </xf>
    <xf numFmtId="0" fontId="290" fillId="2" borderId="170" xfId="44408" applyFont="1" applyFill="1" applyBorder="1" applyAlignment="1">
      <alignment horizontal="left" vertical="center" wrapText="1"/>
    </xf>
    <xf numFmtId="196" fontId="290" fillId="2" borderId="170" xfId="44408" applyNumberFormat="1" applyFont="1" applyFill="1" applyBorder="1" applyAlignment="1">
      <alignment vertical="center" wrapText="1"/>
    </xf>
    <xf numFmtId="14" fontId="290" fillId="41" borderId="170" xfId="0" applyNumberFormat="1" applyFont="1" applyFill="1" applyBorder="1" applyAlignment="1">
      <alignment horizontal="center" vertical="center"/>
    </xf>
    <xf numFmtId="14" fontId="290" fillId="2" borderId="170" xfId="44408" applyNumberFormat="1" applyFont="1" applyFill="1" applyBorder="1" applyAlignment="1">
      <alignment horizontal="center" vertical="center" wrapText="1"/>
    </xf>
    <xf numFmtId="0" fontId="290" fillId="2" borderId="170" xfId="44408" applyFont="1" applyFill="1" applyBorder="1" applyAlignment="1">
      <alignment vertical="center" wrapText="1"/>
    </xf>
    <xf numFmtId="0" fontId="290" fillId="41" borderId="170" xfId="44408" applyFont="1" applyFill="1" applyBorder="1" applyAlignment="1">
      <alignment vertical="center" wrapText="1"/>
    </xf>
    <xf numFmtId="0" fontId="290" fillId="0" borderId="170" xfId="44408" applyFont="1" applyBorder="1" applyAlignment="1">
      <alignment vertical="center" wrapText="1"/>
    </xf>
    <xf numFmtId="14" fontId="290" fillId="41" borderId="170" xfId="44408" applyNumberFormat="1" applyFont="1" applyFill="1" applyBorder="1" applyAlignment="1">
      <alignment horizontal="center" vertical="center" wrapText="1"/>
    </xf>
    <xf numFmtId="0" fontId="290" fillId="41" borderId="170" xfId="44408" applyFont="1" applyFill="1" applyBorder="1" applyAlignment="1">
      <alignment horizontal="justify" vertical="center" wrapText="1"/>
    </xf>
    <xf numFmtId="0" fontId="290" fillId="0" borderId="170" xfId="0" applyFont="1" applyBorder="1" applyAlignment="1">
      <alignment vertical="center" wrapText="1"/>
    </xf>
    <xf numFmtId="198" fontId="290" fillId="41" borderId="170" xfId="0" applyNumberFormat="1" applyFont="1" applyFill="1" applyBorder="1" applyAlignment="1">
      <alignment vertical="center" wrapText="1"/>
    </xf>
    <xf numFmtId="0" fontId="290" fillId="2" borderId="170" xfId="44408" applyFont="1" applyFill="1" applyBorder="1" applyAlignment="1">
      <alignment horizontal="justify" vertical="center" wrapText="1"/>
    </xf>
    <xf numFmtId="14" fontId="290" fillId="41" borderId="170" xfId="44408" applyNumberFormat="1" applyFont="1" applyFill="1" applyBorder="1" applyAlignment="1">
      <alignment vertical="center"/>
    </xf>
    <xf numFmtId="0" fontId="409" fillId="0" borderId="170" xfId="0" applyFont="1" applyBorder="1" applyAlignment="1">
      <alignment horizontal="center" vertical="center" wrapText="1"/>
    </xf>
    <xf numFmtId="17" fontId="391" fillId="0" borderId="170" xfId="0" applyNumberFormat="1" applyFont="1" applyBorder="1" applyAlignment="1">
      <alignment horizontal="center" vertical="center" wrapText="1"/>
    </xf>
    <xf numFmtId="0" fontId="391" fillId="0" borderId="170" xfId="0" applyFont="1" applyBorder="1" applyAlignment="1">
      <alignment horizontal="center" vertical="center" wrapText="1"/>
    </xf>
    <xf numFmtId="198" fontId="391" fillId="0" borderId="170" xfId="0" applyNumberFormat="1" applyFont="1" applyBorder="1" applyAlignment="1">
      <alignment horizontal="center" vertical="center" wrapText="1"/>
    </xf>
    <xf numFmtId="1" fontId="391" fillId="0" borderId="170" xfId="0" applyNumberFormat="1" applyFont="1" applyBorder="1" applyAlignment="1">
      <alignment horizontal="center" vertical="center" wrapText="1"/>
    </xf>
    <xf numFmtId="49" fontId="391" fillId="0" borderId="170" xfId="0" applyNumberFormat="1" applyFont="1" applyBorder="1" applyAlignment="1">
      <alignment horizontal="center" vertical="center" wrapText="1"/>
    </xf>
    <xf numFmtId="10" fontId="391" fillId="0" borderId="170" xfId="0" applyNumberFormat="1" applyFont="1" applyBorder="1" applyAlignment="1">
      <alignment horizontal="center" vertical="center" wrapText="1"/>
    </xf>
    <xf numFmtId="0" fontId="409" fillId="41" borderId="170" xfId="0" applyFont="1" applyFill="1" applyBorder="1" applyAlignment="1">
      <alignment horizontal="center" vertical="center" wrapText="1"/>
    </xf>
    <xf numFmtId="17" fontId="391" fillId="41" borderId="170" xfId="0" applyNumberFormat="1" applyFont="1" applyFill="1" applyBorder="1" applyAlignment="1">
      <alignment horizontal="center" vertical="center" wrapText="1"/>
    </xf>
    <xf numFmtId="0" fontId="391" fillId="41" borderId="170" xfId="0" applyFont="1" applyFill="1" applyBorder="1" applyAlignment="1">
      <alignment horizontal="center" vertical="center" wrapText="1"/>
    </xf>
    <xf numFmtId="198" fontId="391" fillId="41" borderId="170" xfId="0" applyNumberFormat="1" applyFont="1" applyFill="1" applyBorder="1" applyAlignment="1">
      <alignment horizontal="center" vertical="center" wrapText="1"/>
    </xf>
    <xf numFmtId="1" fontId="391" fillId="41" borderId="170" xfId="0" applyNumberFormat="1" applyFont="1" applyFill="1" applyBorder="1" applyAlignment="1">
      <alignment horizontal="center" vertical="center" wrapText="1"/>
    </xf>
    <xf numFmtId="49" fontId="391" fillId="41" borderId="170" xfId="0" applyNumberFormat="1" applyFont="1" applyFill="1" applyBorder="1" applyAlignment="1">
      <alignment horizontal="center" vertical="center" wrapText="1"/>
    </xf>
    <xf numFmtId="10" fontId="391" fillId="41" borderId="170" xfId="0" applyNumberFormat="1" applyFont="1" applyFill="1" applyBorder="1" applyAlignment="1">
      <alignment horizontal="center" vertical="center" wrapText="1"/>
    </xf>
    <xf numFmtId="4" fontId="391" fillId="41" borderId="170" xfId="0" applyNumberFormat="1" applyFont="1" applyFill="1" applyBorder="1" applyAlignment="1">
      <alignment horizontal="center" vertical="center" wrapText="1"/>
    </xf>
    <xf numFmtId="4" fontId="391" fillId="0" borderId="170" xfId="0" applyNumberFormat="1" applyFont="1" applyBorder="1" applyAlignment="1">
      <alignment horizontal="center" vertical="center" wrapText="1"/>
    </xf>
    <xf numFmtId="0" fontId="409" fillId="2" borderId="170" xfId="0" applyFont="1" applyFill="1" applyBorder="1" applyAlignment="1">
      <alignment horizontal="center" vertical="center" wrapText="1"/>
    </xf>
    <xf numFmtId="17" fontId="391" fillId="2" borderId="170" xfId="0" applyNumberFormat="1" applyFont="1" applyFill="1" applyBorder="1" applyAlignment="1">
      <alignment horizontal="center" vertical="center" wrapText="1"/>
    </xf>
    <xf numFmtId="0" fontId="391" fillId="2" borderId="170" xfId="0" applyFont="1" applyFill="1" applyBorder="1" applyAlignment="1">
      <alignment horizontal="center" vertical="center" wrapText="1"/>
    </xf>
    <xf numFmtId="198" fontId="391" fillId="2" borderId="170" xfId="0" applyNumberFormat="1" applyFont="1" applyFill="1" applyBorder="1" applyAlignment="1">
      <alignment horizontal="center" vertical="center" wrapText="1"/>
    </xf>
    <xf numFmtId="1" fontId="391" fillId="2" borderId="170" xfId="0" applyNumberFormat="1" applyFont="1" applyFill="1" applyBorder="1" applyAlignment="1">
      <alignment horizontal="center" vertical="center" wrapText="1"/>
    </xf>
    <xf numFmtId="49" fontId="391" fillId="2" borderId="170" xfId="0" applyNumberFormat="1" applyFont="1" applyFill="1" applyBorder="1" applyAlignment="1">
      <alignment horizontal="center" vertical="center" wrapText="1"/>
    </xf>
    <xf numFmtId="10" fontId="391" fillId="2" borderId="170" xfId="0" applyNumberFormat="1" applyFont="1" applyFill="1" applyBorder="1" applyAlignment="1">
      <alignment horizontal="center" vertical="center" wrapText="1"/>
    </xf>
    <xf numFmtId="0" fontId="383" fillId="41" borderId="170" xfId="44408" applyFont="1" applyFill="1" applyBorder="1" applyAlignment="1">
      <alignment horizontal="center" vertical="center" wrapText="1"/>
    </xf>
    <xf numFmtId="17" fontId="334" fillId="41" borderId="170" xfId="44408" applyNumberFormat="1" applyFont="1" applyFill="1" applyBorder="1" applyAlignment="1">
      <alignment horizontal="center" vertical="center" wrapText="1"/>
    </xf>
    <xf numFmtId="0" fontId="334" fillId="41" borderId="170" xfId="44408" applyFont="1" applyFill="1" applyBorder="1" applyAlignment="1">
      <alignment horizontal="center" vertical="center" wrapText="1"/>
    </xf>
    <xf numFmtId="1" fontId="334" fillId="41" borderId="170" xfId="44408" applyNumberFormat="1" applyFont="1" applyFill="1" applyBorder="1" applyAlignment="1">
      <alignment horizontal="center" vertical="center" wrapText="1"/>
    </xf>
    <xf numFmtId="198" fontId="334" fillId="41" borderId="170" xfId="44408" applyNumberFormat="1" applyFont="1" applyFill="1" applyBorder="1" applyAlignment="1">
      <alignment horizontal="center" vertical="center" wrapText="1"/>
    </xf>
    <xf numFmtId="10" fontId="334" fillId="41" borderId="170" xfId="44408" applyNumberFormat="1" applyFont="1" applyFill="1" applyBorder="1" applyAlignment="1">
      <alignment horizontal="center" vertical="center" wrapText="1"/>
    </xf>
    <xf numFmtId="0" fontId="383" fillId="2" borderId="170" xfId="44408" applyFont="1" applyFill="1" applyBorder="1" applyAlignment="1">
      <alignment horizontal="center" vertical="center" wrapText="1"/>
    </xf>
    <xf numFmtId="17" fontId="334" fillId="2" borderId="170" xfId="44408" applyNumberFormat="1" applyFont="1" applyFill="1" applyBorder="1" applyAlignment="1">
      <alignment horizontal="center" vertical="center" wrapText="1"/>
    </xf>
    <xf numFmtId="0" fontId="334" fillId="2" borderId="170" xfId="44408" applyFont="1" applyFill="1" applyBorder="1" applyAlignment="1">
      <alignment horizontal="center" vertical="center" wrapText="1"/>
    </xf>
    <xf numFmtId="1" fontId="334" fillId="2" borderId="170" xfId="44408" applyNumberFormat="1" applyFont="1" applyFill="1" applyBorder="1" applyAlignment="1">
      <alignment horizontal="center" vertical="center" wrapText="1"/>
    </xf>
    <xf numFmtId="198" fontId="334" fillId="2" borderId="170" xfId="44408" applyNumberFormat="1" applyFont="1" applyFill="1" applyBorder="1" applyAlignment="1">
      <alignment horizontal="center" vertical="center" wrapText="1"/>
    </xf>
    <xf numFmtId="10" fontId="334" fillId="2" borderId="170" xfId="44408" applyNumberFormat="1" applyFont="1" applyFill="1" applyBorder="1" applyAlignment="1">
      <alignment horizontal="center" vertical="center" wrapText="1"/>
    </xf>
    <xf numFmtId="225" fontId="334" fillId="41" borderId="170" xfId="44409" applyNumberFormat="1" applyFont="1" applyFill="1" applyBorder="1" applyAlignment="1">
      <alignment horizontal="center" vertical="center" wrapText="1"/>
    </xf>
    <xf numFmtId="225" fontId="334" fillId="2" borderId="170" xfId="44409" applyNumberFormat="1" applyFont="1" applyFill="1" applyBorder="1" applyAlignment="1">
      <alignment horizontal="center" vertical="center" wrapText="1"/>
    </xf>
    <xf numFmtId="0" fontId="299" fillId="2" borderId="3" xfId="0" applyFont="1" applyFill="1" applyBorder="1" applyAlignment="1">
      <alignment horizontal="center" vertical="center"/>
    </xf>
    <xf numFmtId="0" fontId="299" fillId="2" borderId="0" xfId="0" applyFont="1" applyFill="1" applyAlignment="1">
      <alignment horizontal="center" vertical="center"/>
    </xf>
    <xf numFmtId="0" fontId="299" fillId="2" borderId="163" xfId="0" applyFont="1" applyFill="1" applyBorder="1" applyAlignment="1">
      <alignment horizontal="center" vertical="center"/>
    </xf>
    <xf numFmtId="0" fontId="299" fillId="2" borderId="11" xfId="0" applyFont="1" applyFill="1" applyBorder="1" applyAlignment="1">
      <alignment horizontal="center" vertical="center"/>
    </xf>
    <xf numFmtId="0" fontId="299" fillId="2" borderId="9" xfId="0" applyFont="1" applyFill="1" applyBorder="1" applyAlignment="1">
      <alignment horizontal="center" vertical="center"/>
    </xf>
    <xf numFmtId="0" fontId="299" fillId="2" borderId="10" xfId="0" applyFont="1" applyFill="1" applyBorder="1" applyAlignment="1">
      <alignment horizontal="center" vertical="center"/>
    </xf>
    <xf numFmtId="0" fontId="328" fillId="0" borderId="0" xfId="0" applyFont="1" applyAlignment="1">
      <alignment horizontal="left" vertical="center" wrapText="1"/>
    </xf>
    <xf numFmtId="0" fontId="328" fillId="0" borderId="1" xfId="13" applyFont="1" applyBorder="1" applyAlignment="1">
      <alignment horizontal="center" vertical="center" wrapText="1"/>
    </xf>
    <xf numFmtId="0" fontId="328" fillId="0" borderId="1" xfId="0" applyFont="1" applyBorder="1" applyAlignment="1">
      <alignment horizontal="center" vertical="center" wrapText="1"/>
    </xf>
    <xf numFmtId="49" fontId="291" fillId="0" borderId="0" xfId="0" applyNumberFormat="1" applyFont="1" applyAlignment="1">
      <alignment horizontal="center" vertical="center" wrapText="1"/>
    </xf>
    <xf numFmtId="0" fontId="291" fillId="2" borderId="0" xfId="0" applyFont="1" applyFill="1" applyAlignment="1">
      <alignment horizontal="left" vertical="center" wrapText="1"/>
    </xf>
    <xf numFmtId="0" fontId="331" fillId="2" borderId="0" xfId="27" applyFont="1" applyFill="1" applyAlignment="1">
      <alignment horizontal="center" vertical="center" wrapText="1"/>
    </xf>
    <xf numFmtId="0" fontId="291" fillId="2" borderId="0" xfId="0" applyFont="1" applyFill="1" applyAlignment="1">
      <alignment horizontal="left" vertical="center"/>
    </xf>
    <xf numFmtId="0" fontId="300" fillId="0" borderId="0" xfId="27" applyFont="1" applyAlignment="1">
      <alignment horizontal="center" vertical="center" wrapText="1"/>
    </xf>
    <xf numFmtId="0" fontId="354" fillId="2" borderId="0" xfId="27" applyFont="1" applyFill="1" applyAlignment="1">
      <alignment horizontal="center" vertical="center" wrapText="1"/>
    </xf>
    <xf numFmtId="0" fontId="299" fillId="0" borderId="72" xfId="0" applyFont="1" applyBorder="1" applyAlignment="1">
      <alignment horizontal="center" vertical="center"/>
    </xf>
    <xf numFmtId="0" fontId="299" fillId="0" borderId="75" xfId="0" applyFont="1" applyBorder="1" applyAlignment="1">
      <alignment horizontal="center" vertical="center"/>
    </xf>
    <xf numFmtId="17" fontId="299" fillId="0" borderId="143" xfId="0" applyNumberFormat="1" applyFont="1" applyBorder="1" applyAlignment="1">
      <alignment horizontal="center" vertical="center" wrapText="1"/>
    </xf>
    <xf numFmtId="17" fontId="299" fillId="0" borderId="145" xfId="0" applyNumberFormat="1" applyFont="1" applyBorder="1" applyAlignment="1">
      <alignment horizontal="center" vertical="center" wrapText="1"/>
    </xf>
    <xf numFmtId="168" fontId="299" fillId="0" borderId="143" xfId="1" applyFont="1" applyFill="1" applyBorder="1" applyAlignment="1">
      <alignment horizontal="center" vertical="center" wrapText="1"/>
    </xf>
    <xf numFmtId="168" fontId="299" fillId="0" borderId="145" xfId="1" applyFont="1" applyFill="1" applyBorder="1" applyAlignment="1">
      <alignment horizontal="center" vertical="center" wrapText="1"/>
    </xf>
    <xf numFmtId="0" fontId="356" fillId="36" borderId="170" xfId="0" applyFont="1" applyFill="1" applyBorder="1" applyAlignment="1">
      <alignment horizontal="center" vertical="center" wrapText="1"/>
    </xf>
    <xf numFmtId="0" fontId="328" fillId="37" borderId="1" xfId="0" applyFont="1" applyFill="1" applyBorder="1" applyAlignment="1">
      <alignment horizontal="center" vertical="center"/>
    </xf>
    <xf numFmtId="0" fontId="299" fillId="0" borderId="0" xfId="0" applyFont="1" applyAlignment="1">
      <alignment horizontal="center" vertical="center"/>
    </xf>
    <xf numFmtId="49" fontId="328" fillId="0" borderId="1" xfId="0" applyNumberFormat="1" applyFont="1" applyBorder="1" applyAlignment="1">
      <alignment horizontal="center" vertical="center" wrapText="1"/>
    </xf>
    <xf numFmtId="49" fontId="291" fillId="2" borderId="143" xfId="0" applyNumberFormat="1" applyFont="1" applyFill="1" applyBorder="1" applyAlignment="1">
      <alignment horizontal="center" vertical="center" wrapText="1"/>
    </xf>
    <xf numFmtId="49" fontId="291" fillId="2" borderId="145" xfId="0" applyNumberFormat="1" applyFont="1" applyFill="1" applyBorder="1" applyAlignment="1">
      <alignment horizontal="center" vertical="center" wrapText="1"/>
    </xf>
    <xf numFmtId="49" fontId="291" fillId="0" borderId="72" xfId="0" applyNumberFormat="1" applyFont="1" applyBorder="1" applyAlignment="1">
      <alignment horizontal="center" vertical="center" wrapText="1"/>
    </xf>
    <xf numFmtId="49" fontId="291" fillId="0" borderId="75" xfId="0" applyNumberFormat="1" applyFont="1" applyBorder="1" applyAlignment="1">
      <alignment horizontal="center" vertical="center" wrapText="1"/>
    </xf>
    <xf numFmtId="0" fontId="291" fillId="0" borderId="143" xfId="0" applyFont="1" applyBorder="1" applyAlignment="1">
      <alignment horizontal="center" vertical="center" wrapText="1"/>
    </xf>
    <xf numFmtId="0" fontId="291" fillId="0" borderId="144" xfId="0" applyFont="1" applyBorder="1" applyAlignment="1">
      <alignment horizontal="center" vertical="center" wrapText="1"/>
    </xf>
    <xf numFmtId="0" fontId="291" fillId="0" borderId="145" xfId="0" applyFont="1" applyBorder="1" applyAlignment="1">
      <alignment horizontal="center" vertical="center" wrapText="1"/>
    </xf>
    <xf numFmtId="0" fontId="287" fillId="0" borderId="0" xfId="35076" applyFont="1" applyFill="1" applyBorder="1" applyAlignment="1">
      <alignment horizontal="center" vertical="center" wrapText="1"/>
    </xf>
    <xf numFmtId="0" fontId="281" fillId="0" borderId="0" xfId="35076" applyFont="1" applyFill="1" applyBorder="1" applyAlignment="1">
      <alignment horizontal="center" vertical="center"/>
    </xf>
    <xf numFmtId="0" fontId="80" fillId="0" borderId="78" xfId="35088" applyFont="1" applyFill="1" applyBorder="1" applyAlignment="1">
      <alignment horizontal="center" vertical="center" wrapText="1"/>
    </xf>
    <xf numFmtId="0" fontId="80" fillId="0" borderId="18" xfId="35088" applyFont="1" applyFill="1" applyBorder="1" applyAlignment="1">
      <alignment horizontal="center" vertical="center" wrapText="1"/>
    </xf>
    <xf numFmtId="0" fontId="80" fillId="0" borderId="142" xfId="35088" applyFont="1" applyFill="1" applyBorder="1" applyAlignment="1">
      <alignment horizontal="center" vertical="center" wrapText="1"/>
    </xf>
    <xf numFmtId="0" fontId="71" fillId="0" borderId="142" xfId="35088" applyFont="1" applyFill="1" applyBorder="1" applyAlignment="1">
      <alignment horizontal="center" vertical="center" wrapText="1"/>
    </xf>
    <xf numFmtId="0" fontId="71" fillId="0" borderId="18" xfId="35088" applyFont="1" applyFill="1" applyBorder="1" applyAlignment="1">
      <alignment horizontal="center" vertical="center" wrapText="1"/>
    </xf>
    <xf numFmtId="49" fontId="291" fillId="0" borderId="74" xfId="0" applyNumberFormat="1" applyFont="1" applyBorder="1" applyAlignment="1">
      <alignment horizontal="center" vertical="center" wrapText="1"/>
    </xf>
    <xf numFmtId="0" fontId="291" fillId="0" borderId="72" xfId="0" applyFont="1" applyBorder="1" applyAlignment="1">
      <alignment horizontal="center" vertical="center" wrapText="1"/>
    </xf>
    <xf numFmtId="0" fontId="291" fillId="0" borderId="74" xfId="0" applyFont="1" applyBorder="1" applyAlignment="1">
      <alignment horizontal="center" vertical="center" wrapText="1"/>
    </xf>
    <xf numFmtId="0" fontId="291" fillId="0" borderId="75" xfId="0" applyFont="1" applyBorder="1" applyAlignment="1">
      <alignment horizontal="center" vertical="center" wrapText="1"/>
    </xf>
    <xf numFmtId="0" fontId="80" fillId="0" borderId="38" xfId="35088" applyFont="1" applyFill="1" applyBorder="1" applyAlignment="1">
      <alignment horizontal="center" vertical="center" wrapText="1"/>
    </xf>
    <xf numFmtId="0" fontId="290" fillId="0" borderId="0" xfId="4" applyFont="1" applyAlignment="1">
      <alignment horizontal="left" vertical="center" wrapText="1"/>
    </xf>
    <xf numFmtId="0" fontId="290" fillId="0" borderId="0" xfId="4" applyFont="1" applyAlignment="1">
      <alignment horizontal="justify" vertical="center" wrapText="1"/>
    </xf>
    <xf numFmtId="49" fontId="291" fillId="2" borderId="144" xfId="0" applyNumberFormat="1" applyFont="1" applyFill="1" applyBorder="1" applyAlignment="1">
      <alignment horizontal="center" vertical="center" wrapText="1"/>
    </xf>
    <xf numFmtId="0" fontId="291" fillId="0" borderId="0" xfId="0" applyFont="1" applyAlignment="1">
      <alignment horizontal="left" vertical="center"/>
    </xf>
    <xf numFmtId="17" fontId="291" fillId="0" borderId="72" xfId="0" applyNumberFormat="1" applyFont="1" applyBorder="1" applyAlignment="1">
      <alignment horizontal="center" vertical="center" wrapText="1"/>
    </xf>
    <xf numFmtId="17" fontId="291" fillId="0" borderId="75" xfId="0" applyNumberFormat="1" applyFont="1" applyBorder="1" applyAlignment="1">
      <alignment horizontal="center" vertical="center" wrapText="1"/>
    </xf>
    <xf numFmtId="168" fontId="299" fillId="0" borderId="143" xfId="1" applyFont="1" applyFill="1" applyBorder="1" applyAlignment="1">
      <alignment horizontal="center" vertical="center"/>
    </xf>
    <xf numFmtId="168" fontId="299" fillId="0" borderId="145" xfId="1" applyFont="1" applyFill="1" applyBorder="1" applyAlignment="1">
      <alignment horizontal="center" vertical="center"/>
    </xf>
    <xf numFmtId="17" fontId="299" fillId="0" borderId="35" xfId="0" applyNumberFormat="1" applyFont="1" applyBorder="1" applyAlignment="1">
      <alignment horizontal="center" vertical="center" wrapText="1"/>
    </xf>
    <xf numFmtId="17" fontId="299" fillId="0" borderId="2" xfId="0" applyNumberFormat="1" applyFont="1" applyBorder="1" applyAlignment="1">
      <alignment horizontal="center" vertical="center" wrapText="1"/>
    </xf>
    <xf numFmtId="0" fontId="290" fillId="0" borderId="0" xfId="0" applyFont="1" applyAlignment="1">
      <alignment horizontal="left" vertical="center" wrapText="1"/>
    </xf>
    <xf numFmtId="0" fontId="291" fillId="0" borderId="164" xfId="0" applyFont="1" applyBorder="1" applyAlignment="1">
      <alignment horizontal="center" vertical="center"/>
    </xf>
    <xf numFmtId="0" fontId="291" fillId="0" borderId="59" xfId="0" applyFont="1" applyBorder="1" applyAlignment="1">
      <alignment horizontal="center" vertical="center" wrapText="1"/>
    </xf>
    <xf numFmtId="0" fontId="291" fillId="0" borderId="18" xfId="0" applyFont="1" applyBorder="1" applyAlignment="1">
      <alignment horizontal="center" vertical="center" wrapText="1"/>
    </xf>
    <xf numFmtId="0" fontId="362" fillId="0" borderId="1" xfId="0" applyFont="1" applyBorder="1" applyAlignment="1">
      <alignment horizontal="center" vertical="center" wrapText="1"/>
    </xf>
    <xf numFmtId="0" fontId="300" fillId="0" borderId="1" xfId="0" applyFont="1" applyBorder="1" applyAlignment="1">
      <alignment horizontal="center" vertical="center" wrapText="1"/>
    </xf>
    <xf numFmtId="0" fontId="328" fillId="30" borderId="13" xfId="0" applyFont="1" applyFill="1" applyBorder="1" applyAlignment="1">
      <alignment horizontal="center" vertical="center" wrapText="1"/>
    </xf>
    <xf numFmtId="0" fontId="328" fillId="30" borderId="14" xfId="0" applyFont="1" applyFill="1" applyBorder="1" applyAlignment="1">
      <alignment horizontal="center" vertical="center" wrapText="1"/>
    </xf>
    <xf numFmtId="49" fontId="328" fillId="0" borderId="0" xfId="0" applyNumberFormat="1" applyFont="1" applyAlignment="1">
      <alignment horizontal="center" vertical="center" wrapText="1"/>
    </xf>
    <xf numFmtId="49" fontId="336" fillId="0" borderId="0" xfId="0" applyNumberFormat="1" applyFont="1" applyAlignment="1">
      <alignment horizontal="center" vertical="center" wrapText="1"/>
    </xf>
    <xf numFmtId="181" fontId="328" fillId="32" borderId="0" xfId="0" applyNumberFormat="1" applyFont="1" applyFill="1" applyAlignment="1">
      <alignment horizontal="left" vertical="center"/>
    </xf>
    <xf numFmtId="43" fontId="341" fillId="0" borderId="17" xfId="0" applyNumberFormat="1" applyFont="1" applyBorder="1" applyAlignment="1">
      <alignment horizontal="left" vertical="center" wrapText="1"/>
    </xf>
    <xf numFmtId="43" fontId="341" fillId="0" borderId="41" xfId="0" applyNumberFormat="1" applyFont="1" applyBorder="1" applyAlignment="1">
      <alignment horizontal="left" vertical="center" wrapText="1"/>
    </xf>
    <xf numFmtId="43" fontId="341" fillId="0" borderId="49" xfId="0" applyNumberFormat="1" applyFont="1" applyBorder="1" applyAlignment="1">
      <alignment horizontal="left" vertical="center" wrapText="1"/>
    </xf>
    <xf numFmtId="0" fontId="281" fillId="0" borderId="0" xfId="0" applyFont="1" applyAlignment="1">
      <alignment horizontal="center" vertical="center" wrapText="1"/>
    </xf>
    <xf numFmtId="0" fontId="328" fillId="0" borderId="0" xfId="0" applyFont="1" applyAlignment="1">
      <alignment horizontal="center" vertical="center" wrapText="1"/>
    </xf>
    <xf numFmtId="49" fontId="281" fillId="0" borderId="0" xfId="0" applyNumberFormat="1" applyFont="1" applyAlignment="1">
      <alignment horizontal="center" vertical="center" wrapText="1"/>
    </xf>
    <xf numFmtId="0" fontId="328" fillId="30" borderId="15" xfId="0" applyFont="1" applyFill="1" applyBorder="1" applyAlignment="1">
      <alignment horizontal="center" vertical="center" wrapText="1"/>
    </xf>
    <xf numFmtId="181" fontId="304" fillId="35" borderId="20" xfId="0" applyNumberFormat="1" applyFont="1" applyFill="1" applyBorder="1" applyAlignment="1">
      <alignment horizontal="center" vertical="center" wrapText="1"/>
    </xf>
    <xf numFmtId="181" fontId="304" fillId="35" borderId="44" xfId="0" applyNumberFormat="1" applyFont="1" applyFill="1" applyBorder="1" applyAlignment="1">
      <alignment horizontal="center" vertical="center" wrapText="1"/>
    </xf>
    <xf numFmtId="181" fontId="304" fillId="35" borderId="33" xfId="0" applyNumberFormat="1" applyFont="1" applyFill="1" applyBorder="1" applyAlignment="1">
      <alignment horizontal="center" vertical="center" wrapText="1"/>
    </xf>
    <xf numFmtId="181" fontId="304" fillId="35" borderId="5" xfId="0" applyNumberFormat="1" applyFont="1" applyFill="1" applyBorder="1" applyAlignment="1">
      <alignment horizontal="center" vertical="center" wrapText="1"/>
    </xf>
    <xf numFmtId="181" fontId="304" fillId="35" borderId="42" xfId="0" applyNumberFormat="1" applyFont="1" applyFill="1" applyBorder="1" applyAlignment="1">
      <alignment horizontal="center" vertical="center" wrapText="1"/>
    </xf>
    <xf numFmtId="181" fontId="328" fillId="0" borderId="0" xfId="0" applyNumberFormat="1" applyFont="1" applyAlignment="1">
      <alignment horizontal="left" vertical="center"/>
    </xf>
    <xf numFmtId="181" fontId="304" fillId="35" borderId="1" xfId="0" applyNumberFormat="1" applyFont="1" applyFill="1" applyBorder="1" applyAlignment="1">
      <alignment horizontal="center" vertical="center" wrapText="1"/>
    </xf>
    <xf numFmtId="0" fontId="328" fillId="30" borderId="9" xfId="4" applyFont="1" applyFill="1" applyBorder="1" applyAlignment="1">
      <alignment horizontal="center" vertical="center" wrapText="1"/>
    </xf>
    <xf numFmtId="0" fontId="328" fillId="30" borderId="0" xfId="4" applyFont="1" applyFill="1" applyAlignment="1">
      <alignment horizontal="center" vertical="center" wrapText="1"/>
    </xf>
    <xf numFmtId="49" fontId="328" fillId="2" borderId="0" xfId="0" applyNumberFormat="1" applyFont="1" applyFill="1" applyAlignment="1">
      <alignment horizontal="center" vertical="center" wrapText="1"/>
    </xf>
    <xf numFmtId="0" fontId="328" fillId="2" borderId="0" xfId="44058" applyFont="1" applyFill="1" applyAlignment="1">
      <alignment horizontal="left" vertical="center"/>
    </xf>
    <xf numFmtId="44" fontId="290" fillId="0" borderId="159" xfId="4" applyNumberFormat="1" applyFont="1" applyBorder="1" applyAlignment="1">
      <alignment horizontal="left" vertical="center"/>
    </xf>
    <xf numFmtId="44" fontId="290" fillId="0" borderId="161" xfId="4" applyNumberFormat="1" applyFont="1" applyBorder="1" applyAlignment="1">
      <alignment horizontal="left" vertical="center"/>
    </xf>
    <xf numFmtId="44" fontId="290" fillId="0" borderId="162" xfId="4" applyNumberFormat="1" applyFont="1" applyBorder="1" applyAlignment="1">
      <alignment horizontal="left" vertical="center"/>
    </xf>
    <xf numFmtId="0" fontId="0" fillId="0" borderId="79" xfId="0" applyBorder="1" applyAlignment="1">
      <alignment horizontal="center" vertical="center" wrapText="1"/>
    </xf>
    <xf numFmtId="0" fontId="0" fillId="0" borderId="18" xfId="0" applyBorder="1" applyAlignment="1">
      <alignment horizontal="center" vertical="center" wrapText="1"/>
    </xf>
    <xf numFmtId="0" fontId="397" fillId="0" borderId="0" xfId="0" applyFont="1" applyAlignment="1">
      <alignment horizontal="left" vertical="center" wrapText="1"/>
    </xf>
    <xf numFmtId="44" fontId="291" fillId="0" borderId="152" xfId="4" applyNumberFormat="1" applyFont="1" applyBorder="1" applyAlignment="1">
      <alignment horizontal="left" vertical="center"/>
    </xf>
    <xf numFmtId="0" fontId="0" fillId="0" borderId="0" xfId="0" applyAlignment="1">
      <alignment horizontal="left" vertical="center" wrapText="1"/>
    </xf>
    <xf numFmtId="0" fontId="328" fillId="0" borderId="85" xfId="0" applyFont="1" applyBorder="1" applyAlignment="1">
      <alignment horizontal="center" vertical="center" wrapText="1"/>
    </xf>
    <xf numFmtId="0" fontId="0" fillId="0" borderId="36"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0" fillId="0" borderId="0" xfId="0" applyAlignment="1">
      <alignment vertical="center" wrapText="1"/>
    </xf>
    <xf numFmtId="0" fontId="336" fillId="0" borderId="152" xfId="0" applyFont="1" applyBorder="1" applyAlignment="1">
      <alignment horizontal="left"/>
    </xf>
    <xf numFmtId="0" fontId="0" fillId="0" borderId="0" xfId="0" applyAlignment="1">
      <alignment horizontal="justify" vertical="center" wrapText="1"/>
    </xf>
    <xf numFmtId="0" fontId="0" fillId="0" borderId="0" xfId="0" applyAlignment="1">
      <alignment horizontal="justify" vertical="center"/>
    </xf>
    <xf numFmtId="167" fontId="328" fillId="0" borderId="93" xfId="4" applyNumberFormat="1" applyFont="1" applyBorder="1" applyAlignment="1">
      <alignment horizontal="left" vertical="center"/>
    </xf>
    <xf numFmtId="167" fontId="328" fillId="0" borderId="94" xfId="4" applyNumberFormat="1" applyFont="1" applyBorder="1" applyAlignment="1">
      <alignment horizontal="left" vertical="center"/>
    </xf>
    <xf numFmtId="167" fontId="328" fillId="0" borderId="95" xfId="4" applyNumberFormat="1" applyFont="1" applyBorder="1" applyAlignment="1">
      <alignment horizontal="left" vertical="center"/>
    </xf>
    <xf numFmtId="0" fontId="0" fillId="0" borderId="156" xfId="0" applyBorder="1" applyAlignment="1">
      <alignment horizontal="center"/>
    </xf>
    <xf numFmtId="0" fontId="0" fillId="0" borderId="157" xfId="0" applyBorder="1" applyAlignment="1">
      <alignment horizontal="center"/>
    </xf>
    <xf numFmtId="0" fontId="0" fillId="0" borderId="158" xfId="0" applyBorder="1" applyAlignment="1">
      <alignment horizontal="center"/>
    </xf>
    <xf numFmtId="44" fontId="290" fillId="0" borderId="156" xfId="4" applyNumberFormat="1" applyFont="1" applyBorder="1" applyAlignment="1">
      <alignment horizontal="left" vertical="center"/>
    </xf>
    <xf numFmtId="44" fontId="290" fillId="0" borderId="157" xfId="4" applyNumberFormat="1" applyFont="1" applyBorder="1" applyAlignment="1">
      <alignment horizontal="left" vertical="center"/>
    </xf>
    <xf numFmtId="44" fontId="290" fillId="0" borderId="158" xfId="4" applyNumberFormat="1" applyFont="1" applyBorder="1" applyAlignment="1">
      <alignment horizontal="left" vertical="center"/>
    </xf>
    <xf numFmtId="0" fontId="281" fillId="0" borderId="172" xfId="44058" applyBorder="1" applyAlignment="1">
      <alignment horizontal="center" vertical="center" textRotation="89"/>
    </xf>
    <xf numFmtId="0" fontId="281" fillId="0" borderId="31" xfId="44058" applyBorder="1" applyAlignment="1">
      <alignment horizontal="center" vertical="center" textRotation="89"/>
    </xf>
    <xf numFmtId="0" fontId="281" fillId="0" borderId="18" xfId="44058" applyBorder="1" applyAlignment="1">
      <alignment horizontal="center" vertical="center" textRotation="89"/>
    </xf>
    <xf numFmtId="0" fontId="281" fillId="0" borderId="69" xfId="44058" applyBorder="1" applyAlignment="1">
      <alignment horizontal="center" vertical="center" textRotation="90"/>
    </xf>
    <xf numFmtId="0" fontId="281" fillId="0" borderId="4" xfId="44058" applyBorder="1" applyAlignment="1">
      <alignment horizontal="center" vertical="center" textRotation="90"/>
    </xf>
    <xf numFmtId="0" fontId="369" fillId="0" borderId="4" xfId="44058" applyFont="1" applyBorder="1" applyAlignment="1">
      <alignment horizontal="center" vertical="center" textRotation="90" wrapText="1"/>
    </xf>
    <xf numFmtId="0" fontId="369" fillId="0" borderId="36" xfId="44058" applyFont="1" applyBorder="1" applyAlignment="1">
      <alignment horizontal="center" vertical="center" textRotation="90" wrapText="1"/>
    </xf>
    <xf numFmtId="0" fontId="328" fillId="0" borderId="0" xfId="44058" applyFont="1" applyAlignment="1">
      <alignment horizontal="center" vertical="center"/>
    </xf>
    <xf numFmtId="0" fontId="328" fillId="2" borderId="0" xfId="4" applyFont="1" applyFill="1" applyAlignment="1">
      <alignment horizontal="center" vertical="center" wrapText="1"/>
    </xf>
    <xf numFmtId="49" fontId="328" fillId="0" borderId="0" xfId="4" applyNumberFormat="1" applyFont="1" applyAlignment="1">
      <alignment horizontal="center" vertical="center"/>
    </xf>
    <xf numFmtId="49" fontId="328" fillId="30" borderId="0" xfId="4" applyNumberFormat="1" applyFont="1" applyFill="1" applyAlignment="1">
      <alignment horizontal="center" vertical="center"/>
    </xf>
    <xf numFmtId="0" fontId="328" fillId="2" borderId="167" xfId="44433" applyFont="1" applyFill="1" applyBorder="1" applyAlignment="1">
      <alignment horizontal="center" vertical="center" wrapText="1"/>
    </xf>
    <xf numFmtId="0" fontId="328" fillId="2" borderId="167" xfId="44433" applyFont="1" applyFill="1" applyBorder="1" applyAlignment="1">
      <alignment vertical="center" wrapText="1"/>
    </xf>
    <xf numFmtId="204" fontId="328" fillId="2" borderId="169" xfId="44433" applyNumberFormat="1" applyFont="1" applyFill="1" applyBorder="1" applyAlignment="1">
      <alignment horizontal="center" vertical="center"/>
    </xf>
    <xf numFmtId="204" fontId="328" fillId="2" borderId="42" xfId="44433" applyNumberFormat="1" applyFont="1" applyFill="1" applyBorder="1" applyAlignment="1">
      <alignment horizontal="center" vertical="center"/>
    </xf>
    <xf numFmtId="204" fontId="328" fillId="2" borderId="68" xfId="44433" applyNumberFormat="1" applyFont="1" applyFill="1" applyBorder="1" applyAlignment="1">
      <alignment horizontal="center" vertical="center"/>
    </xf>
    <xf numFmtId="204" fontId="353" fillId="2" borderId="169" xfId="44433" applyNumberFormat="1" applyFont="1" applyFill="1" applyBorder="1" applyAlignment="1">
      <alignment horizontal="center" vertical="center"/>
    </xf>
    <xf numFmtId="204" fontId="353" fillId="2" borderId="42" xfId="44433" applyNumberFormat="1" applyFont="1" applyFill="1" applyBorder="1" applyAlignment="1">
      <alignment horizontal="center" vertical="center"/>
    </xf>
    <xf numFmtId="204" fontId="353" fillId="2" borderId="68" xfId="44433" applyNumberFormat="1" applyFont="1" applyFill="1" applyBorder="1" applyAlignment="1">
      <alignment horizontal="center" vertical="center"/>
    </xf>
    <xf numFmtId="0" fontId="285" fillId="0" borderId="0" xfId="44086" applyFont="1" applyAlignment="1">
      <alignment horizontal="center"/>
    </xf>
    <xf numFmtId="0" fontId="328" fillId="30" borderId="0" xfId="4" applyFont="1" applyFill="1" applyAlignment="1">
      <alignment horizontal="center" vertical="center"/>
    </xf>
    <xf numFmtId="49" fontId="328" fillId="0" borderId="0" xfId="4" applyNumberFormat="1" applyFont="1" applyAlignment="1">
      <alignment horizontal="center" vertical="center" wrapText="1"/>
    </xf>
    <xf numFmtId="49" fontId="328" fillId="30" borderId="13" xfId="0" applyNumberFormat="1" applyFont="1" applyFill="1" applyBorder="1" applyAlignment="1">
      <alignment horizontal="center" vertical="center" wrapText="1"/>
    </xf>
    <xf numFmtId="49" fontId="328" fillId="30" borderId="14" xfId="0" applyNumberFormat="1" applyFont="1" applyFill="1" applyBorder="1" applyAlignment="1">
      <alignment horizontal="center" vertical="center"/>
    </xf>
    <xf numFmtId="49" fontId="328" fillId="30" borderId="15" xfId="0" applyNumberFormat="1" applyFont="1" applyFill="1" applyBorder="1" applyAlignment="1">
      <alignment horizontal="center" vertical="center"/>
    </xf>
    <xf numFmtId="0" fontId="288" fillId="4" borderId="1" xfId="13" applyFont="1" applyFill="1" applyBorder="1" applyAlignment="1">
      <alignment horizontal="center" vertical="center" wrapText="1"/>
    </xf>
    <xf numFmtId="0" fontId="0" fillId="0" borderId="1" xfId="0" applyBorder="1" applyAlignment="1">
      <alignment vertical="center" wrapText="1"/>
    </xf>
    <xf numFmtId="0" fontId="0" fillId="0" borderId="119" xfId="0" applyBorder="1" applyAlignment="1">
      <alignment vertical="center" wrapText="1"/>
    </xf>
    <xf numFmtId="0" fontId="288" fillId="4" borderId="69" xfId="13" applyFont="1" applyFill="1" applyBorder="1" applyAlignment="1">
      <alignment horizontal="center" vertical="center" wrapText="1"/>
    </xf>
    <xf numFmtId="0" fontId="288" fillId="4" borderId="4" xfId="13" applyFont="1" applyFill="1" applyBorder="1" applyAlignment="1">
      <alignment horizontal="center" vertical="center" wrapText="1"/>
    </xf>
    <xf numFmtId="0" fontId="288" fillId="4" borderId="76" xfId="13" applyFont="1" applyFill="1" applyBorder="1" applyAlignment="1">
      <alignment horizontal="center" vertical="center" wrapText="1"/>
    </xf>
    <xf numFmtId="0" fontId="288" fillId="4" borderId="85" xfId="13" applyFont="1" applyFill="1" applyBorder="1" applyAlignment="1">
      <alignment horizontal="center" vertical="center" wrapText="1"/>
    </xf>
    <xf numFmtId="0" fontId="285" fillId="4" borderId="1" xfId="0" applyFont="1" applyFill="1" applyBorder="1" applyAlignment="1">
      <alignment horizontal="center" vertical="center" wrapText="1"/>
    </xf>
    <xf numFmtId="0" fontId="288" fillId="4" borderId="90" xfId="13" applyFont="1" applyFill="1" applyBorder="1" applyAlignment="1">
      <alignment horizontal="center" vertical="center" wrapText="1"/>
    </xf>
    <xf numFmtId="0" fontId="291" fillId="41" borderId="172" xfId="44408" applyFont="1" applyFill="1" applyBorder="1" applyAlignment="1">
      <alignment horizontal="center" vertical="center"/>
    </xf>
    <xf numFmtId="0" fontId="291" fillId="41" borderId="31" xfId="44408" applyFont="1" applyFill="1" applyBorder="1" applyAlignment="1">
      <alignment horizontal="center" vertical="center"/>
    </xf>
    <xf numFmtId="0" fontId="291" fillId="41" borderId="18" xfId="44408" applyFont="1" applyFill="1" applyBorder="1" applyAlignment="1">
      <alignment horizontal="center" vertical="center"/>
    </xf>
    <xf numFmtId="0" fontId="290" fillId="41" borderId="172" xfId="44408" applyFont="1" applyFill="1" applyBorder="1" applyAlignment="1">
      <alignment horizontal="center" vertical="center"/>
    </xf>
    <xf numFmtId="0" fontId="290" fillId="41" borderId="31" xfId="44408" applyFont="1" applyFill="1" applyBorder="1" applyAlignment="1">
      <alignment horizontal="center" vertical="center"/>
    </xf>
    <xf numFmtId="0" fontId="290" fillId="41" borderId="18" xfId="44408" applyFont="1" applyFill="1" applyBorder="1" applyAlignment="1">
      <alignment horizontal="center" vertical="center"/>
    </xf>
    <xf numFmtId="0" fontId="290" fillId="41" borderId="172" xfId="44408" applyFont="1" applyFill="1" applyBorder="1" applyAlignment="1">
      <alignment horizontal="center" vertical="center" wrapText="1"/>
    </xf>
    <xf numFmtId="196" fontId="290" fillId="41" borderId="172" xfId="44408" applyNumberFormat="1" applyFont="1" applyFill="1" applyBorder="1" applyAlignment="1">
      <alignment horizontal="center" vertical="center"/>
    </xf>
    <xf numFmtId="196" fontId="290" fillId="41" borderId="31" xfId="44408" applyNumberFormat="1" applyFont="1" applyFill="1" applyBorder="1" applyAlignment="1">
      <alignment horizontal="center" vertical="center"/>
    </xf>
    <xf numFmtId="196" fontId="290" fillId="41" borderId="18" xfId="44408" applyNumberFormat="1" applyFont="1" applyFill="1" applyBorder="1" applyAlignment="1">
      <alignment horizontal="center" vertical="center"/>
    </xf>
    <xf numFmtId="0" fontId="290" fillId="41" borderId="31" xfId="44408" applyFont="1" applyFill="1" applyBorder="1" applyAlignment="1">
      <alignment horizontal="center" vertical="center" wrapText="1"/>
    </xf>
    <xf numFmtId="0" fontId="290" fillId="41" borderId="18" xfId="44408" applyFont="1" applyFill="1" applyBorder="1" applyAlignment="1">
      <alignment horizontal="center" vertical="center" wrapText="1"/>
    </xf>
    <xf numFmtId="198" fontId="290" fillId="41" borderId="172" xfId="44408" applyNumberFormat="1" applyFont="1" applyFill="1" applyBorder="1" applyAlignment="1">
      <alignment horizontal="center" vertical="center"/>
    </xf>
    <xf numFmtId="198" fontId="290" fillId="41" borderId="31" xfId="44408" applyNumberFormat="1" applyFont="1" applyFill="1" applyBorder="1" applyAlignment="1">
      <alignment horizontal="center" vertical="center"/>
    </xf>
    <xf numFmtId="198" fontId="290" fillId="41" borderId="18" xfId="44408" applyNumberFormat="1" applyFont="1" applyFill="1" applyBorder="1" applyAlignment="1">
      <alignment horizontal="center" vertical="center"/>
    </xf>
    <xf numFmtId="0" fontId="291" fillId="2" borderId="172" xfId="44408" applyFont="1" applyFill="1" applyBorder="1" applyAlignment="1">
      <alignment horizontal="center" vertical="center"/>
    </xf>
    <xf numFmtId="0" fontId="291" fillId="2" borderId="31" xfId="44408" applyFont="1" applyFill="1" applyBorder="1" applyAlignment="1">
      <alignment horizontal="center" vertical="center"/>
    </xf>
    <xf numFmtId="0" fontId="291" fillId="2" borderId="18" xfId="44408" applyFont="1" applyFill="1" applyBorder="1" applyAlignment="1">
      <alignment horizontal="center" vertical="center"/>
    </xf>
    <xf numFmtId="0" fontId="290" fillId="2" borderId="172" xfId="44408" applyFont="1" applyFill="1" applyBorder="1" applyAlignment="1">
      <alignment horizontal="center" vertical="center"/>
    </xf>
    <xf numFmtId="0" fontId="290" fillId="2" borderId="31" xfId="44408" applyFont="1" applyFill="1" applyBorder="1" applyAlignment="1">
      <alignment horizontal="center" vertical="center"/>
    </xf>
    <xf numFmtId="0" fontId="290" fillId="2" borderId="18" xfId="44408" applyFont="1" applyFill="1" applyBorder="1" applyAlignment="1">
      <alignment horizontal="center" vertical="center"/>
    </xf>
    <xf numFmtId="196" fontId="290" fillId="2" borderId="172" xfId="44408" applyNumberFormat="1" applyFont="1" applyFill="1" applyBorder="1" applyAlignment="1">
      <alignment horizontal="center" vertical="center"/>
    </xf>
    <xf numFmtId="196" fontId="290" fillId="2" borderId="31" xfId="44408" applyNumberFormat="1" applyFont="1" applyFill="1" applyBorder="1" applyAlignment="1">
      <alignment horizontal="center" vertical="center"/>
    </xf>
    <xf numFmtId="196" fontId="290" fillId="2" borderId="18" xfId="44408" applyNumberFormat="1" applyFont="1" applyFill="1" applyBorder="1" applyAlignment="1">
      <alignment horizontal="center" vertical="center"/>
    </xf>
    <xf numFmtId="0" fontId="290" fillId="2" borderId="172" xfId="44408" applyFont="1" applyFill="1" applyBorder="1" applyAlignment="1">
      <alignment horizontal="center" vertical="center" wrapText="1"/>
    </xf>
    <xf numFmtId="0" fontId="290" fillId="2" borderId="31" xfId="44408" applyFont="1" applyFill="1" applyBorder="1" applyAlignment="1">
      <alignment horizontal="center" vertical="center" wrapText="1"/>
    </xf>
    <xf numFmtId="0" fontId="290" fillId="2" borderId="18" xfId="44408" applyFont="1" applyFill="1" applyBorder="1" applyAlignment="1">
      <alignment horizontal="center" vertical="center" wrapText="1"/>
    </xf>
    <xf numFmtId="198" fontId="290" fillId="2" borderId="172" xfId="44408" applyNumberFormat="1" applyFont="1" applyFill="1" applyBorder="1" applyAlignment="1">
      <alignment horizontal="center" vertical="center"/>
    </xf>
    <xf numFmtId="198" fontId="290" fillId="2" borderId="31" xfId="44408" applyNumberFormat="1" applyFont="1" applyFill="1" applyBorder="1" applyAlignment="1">
      <alignment horizontal="center" vertical="center"/>
    </xf>
    <xf numFmtId="198" fontId="290" fillId="2" borderId="18" xfId="44408" applyNumberFormat="1" applyFont="1" applyFill="1" applyBorder="1" applyAlignment="1">
      <alignment horizontal="center" vertical="center"/>
    </xf>
    <xf numFmtId="0" fontId="290" fillId="41" borderId="172" xfId="0" applyFont="1" applyFill="1" applyBorder="1" applyAlignment="1">
      <alignment horizontal="center" vertical="center" wrapText="1"/>
    </xf>
    <xf numFmtId="0" fontId="290" fillId="41" borderId="31" xfId="0" applyFont="1" applyFill="1" applyBorder="1" applyAlignment="1">
      <alignment horizontal="center" vertical="center" wrapText="1"/>
    </xf>
    <xf numFmtId="0" fontId="290" fillId="41" borderId="18" xfId="0" applyFont="1" applyFill="1" applyBorder="1" applyAlignment="1">
      <alignment horizontal="center" vertical="center" wrapText="1"/>
    </xf>
    <xf numFmtId="198" fontId="290" fillId="41" borderId="172" xfId="44414" applyNumberFormat="1" applyFont="1" applyFill="1" applyBorder="1" applyAlignment="1">
      <alignment horizontal="center" vertical="center" wrapText="1"/>
    </xf>
    <xf numFmtId="198" fontId="290" fillId="41" borderId="31" xfId="44414" applyNumberFormat="1" applyFont="1" applyFill="1" applyBorder="1" applyAlignment="1">
      <alignment horizontal="center" vertical="center" wrapText="1"/>
    </xf>
    <xf numFmtId="198" fontId="290" fillId="41" borderId="18" xfId="44414" applyNumberFormat="1" applyFont="1" applyFill="1" applyBorder="1" applyAlignment="1">
      <alignment horizontal="center" vertical="center" wrapText="1"/>
    </xf>
    <xf numFmtId="0" fontId="291" fillId="41" borderId="170" xfId="44408" applyFont="1" applyFill="1" applyBorder="1" applyAlignment="1">
      <alignment horizontal="center" vertical="center"/>
    </xf>
    <xf numFmtId="0" fontId="290" fillId="41" borderId="170" xfId="44408" applyFont="1" applyFill="1" applyBorder="1" applyAlignment="1">
      <alignment horizontal="center" vertical="center" wrapText="1"/>
    </xf>
    <xf numFmtId="0" fontId="290" fillId="41" borderId="170" xfId="44408" applyFont="1" applyFill="1" applyBorder="1" applyAlignment="1">
      <alignment horizontal="center" vertical="center"/>
    </xf>
    <xf numFmtId="196" fontId="290" fillId="41" borderId="170" xfId="44408" applyNumberFormat="1" applyFont="1" applyFill="1" applyBorder="1" applyAlignment="1">
      <alignment horizontal="center" vertical="center"/>
    </xf>
    <xf numFmtId="198" fontId="290" fillId="41" borderId="170" xfId="44408" applyNumberFormat="1" applyFont="1" applyFill="1" applyBorder="1" applyAlignment="1">
      <alignment horizontal="center" vertical="center"/>
    </xf>
    <xf numFmtId="44" fontId="290" fillId="41" borderId="170" xfId="44414" applyFont="1" applyFill="1" applyBorder="1" applyAlignment="1">
      <alignment horizontal="center" vertical="center"/>
    </xf>
    <xf numFmtId="198" fontId="290" fillId="41" borderId="170" xfId="0" applyNumberFormat="1" applyFont="1" applyFill="1" applyBorder="1" applyAlignment="1">
      <alignment horizontal="center" vertical="center" wrapText="1"/>
    </xf>
    <xf numFmtId="0" fontId="291" fillId="2" borderId="170" xfId="44408" applyFont="1" applyFill="1" applyBorder="1" applyAlignment="1">
      <alignment horizontal="center" vertical="center"/>
    </xf>
    <xf numFmtId="0" fontId="290" fillId="2" borderId="170" xfId="44408" applyFont="1" applyFill="1" applyBorder="1" applyAlignment="1">
      <alignment horizontal="center" vertical="center"/>
    </xf>
    <xf numFmtId="44" fontId="290" fillId="2" borderId="170" xfId="44414" applyFont="1" applyFill="1" applyBorder="1" applyAlignment="1">
      <alignment horizontal="center" vertical="center"/>
    </xf>
    <xf numFmtId="198" fontId="290" fillId="2" borderId="170" xfId="44408" applyNumberFormat="1" applyFont="1" applyFill="1" applyBorder="1" applyAlignment="1">
      <alignment horizontal="center" vertical="center"/>
    </xf>
    <xf numFmtId="198" fontId="290" fillId="2" borderId="170" xfId="0" applyNumberFormat="1" applyFont="1" applyFill="1" applyBorder="1" applyAlignment="1">
      <alignment horizontal="center" vertical="center" wrapText="1"/>
    </xf>
    <xf numFmtId="0" fontId="291" fillId="0" borderId="172" xfId="44408" applyFont="1" applyBorder="1" applyAlignment="1">
      <alignment horizontal="center" vertical="center"/>
    </xf>
    <xf numFmtId="0" fontId="291" fillId="0" borderId="31" xfId="44408" applyFont="1" applyBorder="1" applyAlignment="1">
      <alignment horizontal="center" vertical="center"/>
    </xf>
    <xf numFmtId="0" fontId="291" fillId="0" borderId="18" xfId="44408" applyFont="1" applyBorder="1" applyAlignment="1">
      <alignment horizontal="center" vertical="center"/>
    </xf>
    <xf numFmtId="0" fontId="290" fillId="0" borderId="172" xfId="44408" applyFont="1" applyBorder="1" applyAlignment="1">
      <alignment horizontal="center" vertical="center"/>
    </xf>
    <xf numFmtId="0" fontId="290" fillId="0" borderId="31" xfId="44408" applyFont="1" applyBorder="1" applyAlignment="1">
      <alignment horizontal="center" vertical="center"/>
    </xf>
    <xf numFmtId="0" fontId="290" fillId="0" borderId="18" xfId="44408" applyFont="1" applyBorder="1" applyAlignment="1">
      <alignment horizontal="center" vertical="center"/>
    </xf>
    <xf numFmtId="196" fontId="290" fillId="0" borderId="172" xfId="44408" applyNumberFormat="1" applyFont="1" applyBorder="1" applyAlignment="1">
      <alignment horizontal="center" vertical="center"/>
    </xf>
    <xf numFmtId="196" fontId="290" fillId="0" borderId="31" xfId="44408" applyNumberFormat="1" applyFont="1" applyBorder="1" applyAlignment="1">
      <alignment horizontal="center" vertical="center"/>
    </xf>
    <xf numFmtId="196" fontId="290" fillId="0" borderId="18" xfId="44408" applyNumberFormat="1" applyFont="1" applyBorder="1" applyAlignment="1">
      <alignment horizontal="center" vertical="center"/>
    </xf>
    <xf numFmtId="198" fontId="290" fillId="0" borderId="172" xfId="44408" applyNumberFormat="1" applyFont="1" applyBorder="1" applyAlignment="1">
      <alignment horizontal="center" vertical="center"/>
    </xf>
    <xf numFmtId="198" fontId="290" fillId="0" borderId="31" xfId="44408" applyNumberFormat="1" applyFont="1" applyBorder="1" applyAlignment="1">
      <alignment horizontal="center" vertical="center"/>
    </xf>
    <xf numFmtId="198" fontId="290" fillId="0" borderId="18" xfId="44408" applyNumberFormat="1" applyFont="1" applyBorder="1" applyAlignment="1">
      <alignment horizontal="center" vertical="center"/>
    </xf>
    <xf numFmtId="198" fontId="290" fillId="0" borderId="172" xfId="0" applyNumberFormat="1" applyFont="1" applyBorder="1" applyAlignment="1">
      <alignment horizontal="center" vertical="center" wrapText="1"/>
    </xf>
    <xf numFmtId="198" fontId="290" fillId="0" borderId="31" xfId="0" applyNumberFormat="1" applyFont="1" applyBorder="1" applyAlignment="1">
      <alignment horizontal="center" vertical="center" wrapText="1"/>
    </xf>
    <xf numFmtId="198" fontId="290" fillId="0" borderId="18" xfId="0" applyNumberFormat="1" applyFont="1" applyBorder="1" applyAlignment="1">
      <alignment horizontal="center" vertical="center" wrapText="1"/>
    </xf>
    <xf numFmtId="0" fontId="291" fillId="0" borderId="170" xfId="44408" applyFont="1" applyBorder="1" applyAlignment="1">
      <alignment horizontal="center" vertical="center" wrapText="1"/>
    </xf>
    <xf numFmtId="0" fontId="291" fillId="0" borderId="170" xfId="44408" applyFont="1" applyBorder="1" applyAlignment="1">
      <alignment horizontal="center" vertical="center"/>
    </xf>
    <xf numFmtId="0" fontId="290" fillId="0" borderId="170" xfId="44408" applyFont="1" applyBorder="1" applyAlignment="1">
      <alignment horizontal="center" vertical="center"/>
    </xf>
    <xf numFmtId="0" fontId="290" fillId="0" borderId="170" xfId="44408" applyFont="1" applyBorder="1" applyAlignment="1">
      <alignment horizontal="center" vertical="center" wrapText="1"/>
    </xf>
    <xf numFmtId="196" fontId="290" fillId="2" borderId="170" xfId="44408" applyNumberFormat="1" applyFont="1" applyFill="1" applyBorder="1" applyAlignment="1">
      <alignment horizontal="center" vertical="center" wrapText="1"/>
    </xf>
    <xf numFmtId="0" fontId="291" fillId="2" borderId="170" xfId="44408" applyFont="1" applyFill="1" applyBorder="1" applyAlignment="1">
      <alignment horizontal="center" vertical="center" wrapText="1"/>
    </xf>
    <xf numFmtId="196" fontId="290" fillId="0" borderId="170" xfId="44408" applyNumberFormat="1" applyFont="1" applyBorder="1" applyAlignment="1">
      <alignment horizontal="center" vertical="center" wrapText="1"/>
    </xf>
    <xf numFmtId="0" fontId="291" fillId="41" borderId="172" xfId="0" applyFont="1" applyFill="1" applyBorder="1" applyAlignment="1">
      <alignment horizontal="center" vertical="center" wrapText="1"/>
    </xf>
    <xf numFmtId="0" fontId="291" fillId="41" borderId="31" xfId="0" applyFont="1" applyFill="1" applyBorder="1" applyAlignment="1">
      <alignment horizontal="center" vertical="center" wrapText="1"/>
    </xf>
    <xf numFmtId="0" fontId="291" fillId="41" borderId="18" xfId="0" applyFont="1" applyFill="1" applyBorder="1" applyAlignment="1">
      <alignment horizontal="center" vertical="center" wrapText="1"/>
    </xf>
    <xf numFmtId="196" fontId="290" fillId="2" borderId="170" xfId="44408" applyNumberFormat="1" applyFont="1" applyFill="1" applyBorder="1" applyAlignment="1">
      <alignment horizontal="center" vertical="center"/>
    </xf>
    <xf numFmtId="0" fontId="290" fillId="2" borderId="170" xfId="44408" applyFont="1" applyFill="1" applyBorder="1" applyAlignment="1">
      <alignment horizontal="center" vertical="center" wrapText="1"/>
    </xf>
    <xf numFmtId="0" fontId="353" fillId="30" borderId="9" xfId="35116" applyFont="1" applyFill="1" applyBorder="1" applyAlignment="1">
      <alignment horizontal="center" vertical="center" wrapText="1"/>
    </xf>
    <xf numFmtId="0" fontId="353" fillId="30" borderId="0" xfId="35116" applyFont="1" applyFill="1" applyAlignment="1">
      <alignment horizontal="center" vertical="center" wrapText="1"/>
    </xf>
    <xf numFmtId="196" fontId="290" fillId="41" borderId="170" xfId="44408" applyNumberFormat="1" applyFont="1" applyFill="1" applyBorder="1" applyAlignment="1">
      <alignment horizontal="center" vertical="center" wrapText="1"/>
    </xf>
    <xf numFmtId="44" fontId="290" fillId="2" borderId="170" xfId="44414" applyFont="1" applyFill="1" applyBorder="1" applyAlignment="1">
      <alignment horizontal="center" vertical="center" wrapText="1"/>
    </xf>
    <xf numFmtId="198" fontId="290" fillId="2" borderId="170" xfId="44408" applyNumberFormat="1" applyFont="1" applyFill="1" applyBorder="1" applyAlignment="1">
      <alignment horizontal="center" vertical="center" wrapText="1"/>
    </xf>
    <xf numFmtId="0" fontId="291" fillId="41" borderId="170" xfId="44408" applyFont="1" applyFill="1" applyBorder="1" applyAlignment="1">
      <alignment horizontal="center" vertical="center" wrapText="1"/>
    </xf>
    <xf numFmtId="198" fontId="290" fillId="41" borderId="170" xfId="44408" applyNumberFormat="1" applyFont="1" applyFill="1" applyBorder="1" applyAlignment="1">
      <alignment horizontal="center" vertical="center" wrapText="1"/>
    </xf>
    <xf numFmtId="0" fontId="290" fillId="41" borderId="170" xfId="0" applyFont="1" applyFill="1" applyBorder="1" applyAlignment="1">
      <alignment horizontal="center" vertical="center" wrapText="1"/>
    </xf>
    <xf numFmtId="196" fontId="290" fillId="41" borderId="170" xfId="0" applyNumberFormat="1" applyFont="1" applyFill="1" applyBorder="1" applyAlignment="1">
      <alignment horizontal="center" vertical="center" wrapText="1"/>
    </xf>
    <xf numFmtId="198" fontId="290" fillId="0" borderId="170" xfId="0" applyNumberFormat="1" applyFont="1" applyBorder="1" applyAlignment="1">
      <alignment horizontal="center" vertical="center" wrapText="1"/>
    </xf>
    <xf numFmtId="0" fontId="290" fillId="0" borderId="170" xfId="0" applyFont="1" applyBorder="1" applyAlignment="1">
      <alignment horizontal="center" vertical="center" wrapText="1"/>
    </xf>
    <xf numFmtId="198" fontId="291" fillId="0" borderId="170" xfId="0" applyNumberFormat="1" applyFont="1" applyBorder="1" applyAlignment="1">
      <alignment horizontal="center" vertical="center" wrapText="1"/>
    </xf>
    <xf numFmtId="0" fontId="291" fillId="41" borderId="170" xfId="0" applyFont="1" applyFill="1" applyBorder="1" applyAlignment="1">
      <alignment horizontal="center" vertical="center" wrapText="1"/>
    </xf>
    <xf numFmtId="0" fontId="291" fillId="0" borderId="170" xfId="0" applyFont="1" applyBorder="1" applyAlignment="1">
      <alignment horizontal="center" vertical="center" wrapText="1"/>
    </xf>
    <xf numFmtId="196" fontId="290" fillId="0" borderId="170" xfId="0" applyNumberFormat="1" applyFont="1" applyBorder="1" applyAlignment="1">
      <alignment horizontal="center" vertical="center" wrapText="1"/>
    </xf>
    <xf numFmtId="0" fontId="291" fillId="2" borderId="170" xfId="0" applyFont="1" applyFill="1" applyBorder="1" applyAlignment="1">
      <alignment horizontal="center" vertical="center" wrapText="1"/>
    </xf>
    <xf numFmtId="0" fontId="290" fillId="2" borderId="170" xfId="0" applyFont="1" applyFill="1" applyBorder="1" applyAlignment="1">
      <alignment horizontal="center" vertical="center" wrapText="1"/>
    </xf>
    <xf numFmtId="196" fontId="290" fillId="2" borderId="170" xfId="0" applyNumberFormat="1" applyFont="1" applyFill="1" applyBorder="1" applyAlignment="1">
      <alignment horizontal="center" vertical="center" wrapText="1"/>
    </xf>
    <xf numFmtId="0" fontId="353" fillId="30" borderId="9" xfId="44171" applyFont="1" applyFill="1" applyBorder="1" applyAlignment="1">
      <alignment horizontal="center" vertical="center" wrapText="1"/>
    </xf>
    <xf numFmtId="0" fontId="353" fillId="30" borderId="0" xfId="44171" applyFont="1" applyFill="1" applyAlignment="1">
      <alignment horizontal="center" vertical="center" wrapText="1"/>
    </xf>
    <xf numFmtId="198" fontId="290" fillId="2" borderId="172" xfId="0" applyNumberFormat="1" applyFont="1" applyFill="1" applyBorder="1" applyAlignment="1">
      <alignment horizontal="center" vertical="center" wrapText="1"/>
    </xf>
    <xf numFmtId="198" fontId="290" fillId="2" borderId="31" xfId="0" applyNumberFormat="1" applyFont="1" applyFill="1" applyBorder="1" applyAlignment="1">
      <alignment horizontal="center" vertical="center" wrapText="1"/>
    </xf>
    <xf numFmtId="198" fontId="290" fillId="2" borderId="18" xfId="0" applyNumberFormat="1" applyFont="1" applyFill="1" applyBorder="1" applyAlignment="1">
      <alignment horizontal="center" vertical="center" wrapText="1"/>
    </xf>
    <xf numFmtId="196" fontId="290" fillId="0" borderId="170" xfId="44408" applyNumberFormat="1" applyFont="1" applyBorder="1" applyAlignment="1">
      <alignment horizontal="center" vertical="center"/>
    </xf>
    <xf numFmtId="198" fontId="290" fillId="0" borderId="170" xfId="44408" applyNumberFormat="1" applyFont="1" applyBorder="1" applyAlignment="1">
      <alignment horizontal="center" vertical="center"/>
    </xf>
    <xf numFmtId="0" fontId="290" fillId="0" borderId="172" xfId="44408" applyFont="1" applyBorder="1" applyAlignment="1">
      <alignment horizontal="center" vertical="center" wrapText="1"/>
    </xf>
    <xf numFmtId="0" fontId="290" fillId="0" borderId="31" xfId="44408" applyFont="1" applyBorder="1" applyAlignment="1">
      <alignment horizontal="center" vertical="center" wrapText="1"/>
    </xf>
    <xf numFmtId="0" fontId="290" fillId="0" borderId="18" xfId="44408" applyFont="1" applyBorder="1" applyAlignment="1">
      <alignment horizontal="center" vertical="center" wrapText="1"/>
    </xf>
    <xf numFmtId="0" fontId="291" fillId="41" borderId="172" xfId="44408" applyFont="1" applyFill="1" applyBorder="1" applyAlignment="1">
      <alignment horizontal="center" vertical="center" wrapText="1"/>
    </xf>
    <xf numFmtId="0" fontId="291" fillId="41" borderId="31" xfId="44408" applyFont="1" applyFill="1" applyBorder="1" applyAlignment="1">
      <alignment horizontal="center" vertical="center" wrapText="1"/>
    </xf>
    <xf numFmtId="0" fontId="291" fillId="41" borderId="18" xfId="44408" applyFont="1" applyFill="1" applyBorder="1" applyAlignment="1">
      <alignment horizontal="center" vertical="center" wrapText="1"/>
    </xf>
    <xf numFmtId="0" fontId="290" fillId="41" borderId="162" xfId="44408" applyFont="1" applyFill="1" applyBorder="1" applyAlignment="1">
      <alignment horizontal="center" vertical="center" wrapText="1"/>
    </xf>
    <xf numFmtId="0" fontId="291" fillId="41" borderId="170" xfId="0" applyFont="1" applyFill="1" applyBorder="1" applyAlignment="1">
      <alignment horizontal="center" vertical="center"/>
    </xf>
    <xf numFmtId="196" fontId="291" fillId="41" borderId="170" xfId="44408" applyNumberFormat="1" applyFont="1" applyFill="1" applyBorder="1" applyAlignment="1">
      <alignment horizontal="center" vertical="center" wrapText="1"/>
    </xf>
    <xf numFmtId="1" fontId="290" fillId="41" borderId="170" xfId="44408" applyNumberFormat="1" applyFont="1" applyFill="1" applyBorder="1" applyAlignment="1">
      <alignment horizontal="center" vertical="center" wrapText="1"/>
    </xf>
    <xf numFmtId="0" fontId="291" fillId="0" borderId="172" xfId="44408" applyFont="1" applyBorder="1" applyAlignment="1">
      <alignment horizontal="center" vertical="center" wrapText="1"/>
    </xf>
    <xf numFmtId="0" fontId="291" fillId="0" borderId="31" xfId="44408" applyFont="1" applyBorder="1" applyAlignment="1">
      <alignment horizontal="center" vertical="center" wrapText="1"/>
    </xf>
    <xf numFmtId="0" fontId="291" fillId="0" borderId="18" xfId="44408" applyFont="1" applyBorder="1" applyAlignment="1">
      <alignment horizontal="center" vertical="center" wrapText="1"/>
    </xf>
    <xf numFmtId="0" fontId="291" fillId="34" borderId="13" xfId="0" applyFont="1" applyFill="1" applyBorder="1" applyAlignment="1">
      <alignment horizontal="center" wrapText="1"/>
    </xf>
    <xf numFmtId="0" fontId="291" fillId="34" borderId="14" xfId="0" applyFont="1" applyFill="1" applyBorder="1" applyAlignment="1">
      <alignment horizontal="center" wrapText="1"/>
    </xf>
    <xf numFmtId="0" fontId="291" fillId="34" borderId="15" xfId="0" applyFont="1" applyFill="1" applyBorder="1" applyAlignment="1">
      <alignment horizontal="center" wrapText="1"/>
    </xf>
    <xf numFmtId="49" fontId="291" fillId="2" borderId="0" xfId="4" applyNumberFormat="1" applyFont="1" applyFill="1" applyAlignment="1">
      <alignment horizontal="center" vertical="center" wrapText="1"/>
    </xf>
    <xf numFmtId="49" fontId="328" fillId="2" borderId="0" xfId="4" applyNumberFormat="1" applyFont="1" applyFill="1" applyAlignment="1">
      <alignment horizontal="center" vertical="center" wrapText="1"/>
    </xf>
    <xf numFmtId="49" fontId="328" fillId="30" borderId="6" xfId="4" applyNumberFormat="1" applyFont="1" applyFill="1" applyBorder="1" applyAlignment="1">
      <alignment horizontal="center" vertical="center" wrapText="1"/>
    </xf>
    <xf numFmtId="49" fontId="328" fillId="30" borderId="7" xfId="4" applyNumberFormat="1" applyFont="1" applyFill="1" applyBorder="1" applyAlignment="1">
      <alignment horizontal="center" vertical="center" wrapText="1"/>
    </xf>
    <xf numFmtId="49" fontId="328" fillId="30" borderId="8" xfId="4" applyNumberFormat="1" applyFont="1" applyFill="1" applyBorder="1" applyAlignment="1">
      <alignment horizontal="center" vertical="center" wrapText="1"/>
    </xf>
    <xf numFmtId="49" fontId="328" fillId="30" borderId="10" xfId="44010" applyNumberFormat="1" applyFont="1" applyFill="1" applyBorder="1" applyAlignment="1">
      <alignment horizontal="center" vertical="center" wrapText="1"/>
    </xf>
    <xf numFmtId="49" fontId="328" fillId="30" borderId="11" xfId="44010" applyNumberFormat="1" applyFont="1" applyFill="1" applyBorder="1" applyAlignment="1">
      <alignment horizontal="center" vertical="center" wrapText="1"/>
    </xf>
    <xf numFmtId="49" fontId="328" fillId="30" borderId="12" xfId="44010" applyNumberFormat="1" applyFont="1" applyFill="1" applyBorder="1" applyAlignment="1">
      <alignment horizontal="center" vertical="center" wrapText="1"/>
    </xf>
    <xf numFmtId="0" fontId="285" fillId="2" borderId="153" xfId="44152" applyFont="1" applyFill="1" applyBorder="1" applyAlignment="1">
      <alignment horizontal="center" vertical="center" wrapText="1"/>
    </xf>
    <xf numFmtId="0" fontId="285" fillId="2" borderId="69" xfId="44152" applyFont="1" applyFill="1" applyBorder="1" applyAlignment="1">
      <alignment horizontal="center" vertical="center" wrapText="1"/>
    </xf>
    <xf numFmtId="0" fontId="285" fillId="2" borderId="35" xfId="44152" applyFont="1" applyFill="1" applyBorder="1" applyAlignment="1">
      <alignment horizontal="center" vertical="center" wrapText="1"/>
    </xf>
    <xf numFmtId="0" fontId="285" fillId="2" borderId="36" xfId="44152" applyFont="1" applyFill="1" applyBorder="1" applyAlignment="1">
      <alignment horizontal="center" vertical="center" wrapText="1"/>
    </xf>
    <xf numFmtId="0" fontId="285" fillId="2" borderId="164" xfId="44152" applyFont="1" applyFill="1" applyBorder="1" applyAlignment="1">
      <alignment horizontal="center" vertical="center"/>
    </xf>
    <xf numFmtId="0" fontId="386" fillId="0" borderId="168" xfId="44152" applyFont="1" applyBorder="1" applyAlignment="1">
      <alignment horizontal="left" vertical="center" wrapText="1"/>
    </xf>
    <xf numFmtId="0" fontId="285" fillId="0" borderId="153" xfId="44152" applyFont="1" applyBorder="1" applyAlignment="1">
      <alignment horizontal="center" vertical="center"/>
    </xf>
    <xf numFmtId="0" fontId="285" fillId="0" borderId="168" xfId="44152" applyFont="1" applyBorder="1" applyAlignment="1">
      <alignment horizontal="center" vertical="center"/>
    </xf>
    <xf numFmtId="0" fontId="285" fillId="0" borderId="85" xfId="44152" applyFont="1" applyBorder="1" applyAlignment="1">
      <alignment horizontal="center" vertical="center"/>
    </xf>
    <xf numFmtId="0" fontId="285" fillId="0" borderId="35" xfId="44152" applyFont="1" applyBorder="1" applyAlignment="1">
      <alignment horizontal="center" vertical="center"/>
    </xf>
    <xf numFmtId="0" fontId="285" fillId="0" borderId="2" xfId="44152" applyFont="1" applyBorder="1" applyAlignment="1">
      <alignment horizontal="center" vertical="center"/>
    </xf>
    <xf numFmtId="0" fontId="285" fillId="0" borderId="36" xfId="44152" applyFont="1" applyBorder="1" applyAlignment="1">
      <alignment horizontal="center" vertical="center"/>
    </xf>
    <xf numFmtId="0" fontId="386" fillId="0" borderId="165" xfId="44152" applyFont="1" applyBorder="1" applyAlignment="1">
      <alignment horizontal="left" vertical="center" wrapText="1"/>
    </xf>
    <xf numFmtId="0" fontId="291" fillId="2" borderId="164" xfId="44152" applyFont="1" applyFill="1" applyBorder="1" applyAlignment="1">
      <alignment horizontal="center" vertical="center" wrapText="1"/>
    </xf>
    <xf numFmtId="49" fontId="328" fillId="30" borderId="149" xfId="4" applyNumberFormat="1" applyFont="1" applyFill="1" applyBorder="1" applyAlignment="1">
      <alignment horizontal="center" vertical="center" wrapText="1"/>
    </xf>
    <xf numFmtId="49" fontId="328" fillId="30" borderId="148" xfId="4" applyNumberFormat="1" applyFont="1" applyFill="1" applyBorder="1" applyAlignment="1">
      <alignment horizontal="center" vertical="center" wrapText="1"/>
    </xf>
    <xf numFmtId="49" fontId="328" fillId="30" borderId="9" xfId="44010" applyNumberFormat="1" applyFont="1" applyFill="1" applyBorder="1" applyAlignment="1">
      <alignment horizontal="center" vertical="center" wrapText="1"/>
    </xf>
    <xf numFmtId="49" fontId="328" fillId="30" borderId="0" xfId="44010" applyNumberFormat="1" applyFont="1" applyFill="1" applyAlignment="1">
      <alignment horizontal="center" vertical="center" wrapText="1"/>
    </xf>
    <xf numFmtId="0" fontId="291" fillId="0" borderId="169" xfId="4" applyFont="1" applyBorder="1" applyAlignment="1">
      <alignment horizontal="center" vertical="center" wrapText="1"/>
    </xf>
    <xf numFmtId="0" fontId="291" fillId="0" borderId="161" xfId="4" applyFont="1" applyBorder="1" applyAlignment="1">
      <alignment horizontal="center" vertical="center" wrapText="1"/>
    </xf>
    <xf numFmtId="0" fontId="291" fillId="0" borderId="162" xfId="4" applyFont="1" applyBorder="1" applyAlignment="1">
      <alignment horizontal="center" vertical="center" wrapText="1"/>
    </xf>
    <xf numFmtId="1" fontId="291" fillId="0" borderId="170" xfId="4" applyNumberFormat="1" applyFont="1" applyBorder="1" applyAlignment="1">
      <alignment horizontal="center" vertical="center" wrapText="1"/>
    </xf>
    <xf numFmtId="1" fontId="290" fillId="0" borderId="170" xfId="4" applyNumberFormat="1" applyFont="1" applyBorder="1" applyAlignment="1">
      <alignment horizontal="center" vertical="center" wrapText="1"/>
    </xf>
    <xf numFmtId="1" fontId="290" fillId="0" borderId="170" xfId="4" applyNumberFormat="1" applyFont="1" applyBorder="1" applyAlignment="1">
      <alignment horizontal="center" vertical="justify" wrapText="1"/>
    </xf>
    <xf numFmtId="0" fontId="290" fillId="0" borderId="0" xfId="0" applyFont="1" applyBorder="1" applyAlignment="1">
      <alignment vertical="center"/>
    </xf>
    <xf numFmtId="0" fontId="291" fillId="0" borderId="3" xfId="4" applyFont="1" applyBorder="1" applyAlignment="1">
      <alignment vertical="center" wrapText="1"/>
    </xf>
    <xf numFmtId="1" fontId="291" fillId="0" borderId="3" xfId="4" applyNumberFormat="1" applyFont="1" applyBorder="1" applyAlignment="1">
      <alignment vertical="center" wrapText="1"/>
    </xf>
    <xf numFmtId="1" fontId="290" fillId="0" borderId="3" xfId="4" applyNumberFormat="1" applyFont="1" applyBorder="1" applyAlignment="1">
      <alignment vertical="center" wrapText="1"/>
    </xf>
  </cellXfs>
  <cellStyles count="44437">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3 5" xfId="44432" xr:uid="{55DA877E-3E3E-44B9-BAD8-0BD680FFE343}"/>
    <cellStyle name="20% - Énfasis3 6" xfId="44434" xr:uid="{D7D7092E-9CBA-4819-8975-87268EDB327C}"/>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4" xr:uid="{00000000-0005-0000-0000-00004D000000}"/>
    <cellStyle name="Euro 4" xfId="43975"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6"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6" xr:uid="{1FB2FA07-5677-432E-BCC4-0A524CA81AEB}"/>
    <cellStyle name="Millares 10 3 11" xfId="44362"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0" xr:uid="{4357CC07-9A9D-4A40-A8B4-5099DD70D809}"/>
    <cellStyle name="Millares 101" xfId="44063" xr:uid="{F73725D2-99EC-42C4-AA3D-D4C46463B909}"/>
    <cellStyle name="Millares 102" xfId="44073" xr:uid="{93B69E9D-6069-4093-BAD6-5720722B7B10}"/>
    <cellStyle name="Millares 103" xfId="44075" xr:uid="{6002A147-325C-4E26-AE29-C0347773AD05}"/>
    <cellStyle name="Millares 104" xfId="44084" xr:uid="{B848453F-EF39-4FCF-86EA-7CEA0DE401D1}"/>
    <cellStyle name="Millares 105" xfId="44087" xr:uid="{A844E5B2-E2CB-4213-8E10-8180A586249C}"/>
    <cellStyle name="Millares 106" xfId="44094" xr:uid="{B1DB98DF-8257-4B46-A3B8-77CE5D51C5E0}"/>
    <cellStyle name="Millares 107" xfId="44095" xr:uid="{6A8DC0A8-36AB-4256-BA6D-E1AB6E969A85}"/>
    <cellStyle name="Millares 108" xfId="44097" xr:uid="{15D0EF52-B624-424F-A09D-5C8057363040}"/>
    <cellStyle name="Millares 109" xfId="44101"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4" xr:uid="{5CEFF769-1D5D-40DA-9FA8-EEEB91B21E60}"/>
    <cellStyle name="Millares 111" xfId="44111" xr:uid="{64C4A08F-E640-4C7A-9976-FF95ACA6CD41}"/>
    <cellStyle name="Millares 112" xfId="44118" xr:uid="{CEE363BE-65C6-4603-8A70-60CA074E61F1}"/>
    <cellStyle name="Millares 113" xfId="44126" xr:uid="{48DDBCC6-795B-4EC0-BFAE-D81150CCB9B6}"/>
    <cellStyle name="Millares 114" xfId="44131" xr:uid="{39D532B9-ECAE-4046-824D-2B18468BE570}"/>
    <cellStyle name="Millares 115" xfId="44139" xr:uid="{179AFC67-38E0-425F-AAB4-032398ABE64A}"/>
    <cellStyle name="Millares 116" xfId="44147" xr:uid="{5FCD829F-237D-4E23-96CC-216C1C5283FF}"/>
    <cellStyle name="Millares 117" xfId="44162" xr:uid="{0D0030A9-62C2-44A7-A917-E4ADD1CACB52}"/>
    <cellStyle name="Millares 118" xfId="44178" xr:uid="{93AA5BEC-5E8A-4AD7-AAE7-BA7C476720AA}"/>
    <cellStyle name="Millares 119" xfId="44179"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6" xr:uid="{6F9068FC-204B-4F55-BC0B-618E53574C87}"/>
    <cellStyle name="Millares 121" xfId="44187" xr:uid="{39920041-FDFD-4363-A7EC-0A96C74A3265}"/>
    <cellStyle name="Millares 122" xfId="44199" xr:uid="{D70BEDE2-E877-4155-B266-D8D331B9379C}"/>
    <cellStyle name="Millares 123" xfId="44204" xr:uid="{F9F762D5-1AA7-4333-9EE0-C1280823B73B}"/>
    <cellStyle name="Millares 124" xfId="44206" xr:uid="{71B330E6-CF79-4454-9D58-A06F3106F4F3}"/>
    <cellStyle name="Millares 125" xfId="44209" xr:uid="{1147A807-049E-412D-A1C0-71E37F0A020D}"/>
    <cellStyle name="Millares 126" xfId="44215" xr:uid="{A17212F6-B651-4654-A36C-3A8B4BD62F7A}"/>
    <cellStyle name="Millares 127" xfId="44225" xr:uid="{3CD17AA9-521E-4455-94FB-9075498A61A8}"/>
    <cellStyle name="Millares 128" xfId="44232" xr:uid="{1A6FC2FD-F73C-4BCE-83CD-A4D78102650F}"/>
    <cellStyle name="Millares 129" xfId="44241" xr:uid="{171F470E-BF5C-4CA0-92A6-6D82C15C2DC0}"/>
    <cellStyle name="Millares 13" xfId="89" xr:uid="{00000000-0005-0000-0000-0000DD070000}"/>
    <cellStyle name="Millares 13 2" xfId="43977" xr:uid="{00000000-0005-0000-0000-0000DE070000}"/>
    <cellStyle name="Millares 13 3" xfId="43978" xr:uid="{00000000-0005-0000-0000-0000DF070000}"/>
    <cellStyle name="Millares 130" xfId="44250" xr:uid="{392FF89C-F0E0-4B86-9AE1-3AE04613174F}"/>
    <cellStyle name="Millares 131" xfId="44257" xr:uid="{B76B996B-BF9B-4637-8041-08E9C6339FF0}"/>
    <cellStyle name="Millares 132" xfId="44265" xr:uid="{B3FCA980-3630-4D8B-A524-C0F119587E22}"/>
    <cellStyle name="Millares 133" xfId="44269" xr:uid="{F114ED34-FAC8-4802-8B31-4F682CA6D46F}"/>
    <cellStyle name="Millares 134" xfId="44271" xr:uid="{CEC43C35-196A-4F54-8A20-44A4EA67356D}"/>
    <cellStyle name="Millares 135" xfId="44279" xr:uid="{CE61D3A8-A530-4F59-B981-BC986012560B}"/>
    <cellStyle name="Millares 136" xfId="44286" xr:uid="{FD5752D9-B629-4C67-B0ED-20B8F134DDF0}"/>
    <cellStyle name="Millares 137" xfId="44293" xr:uid="{0DD6AB75-A025-4525-88BD-A8275593E121}"/>
    <cellStyle name="Millares 138" xfId="44301" xr:uid="{C26CE569-1824-4BFB-A0F9-5268C469EF5E}"/>
    <cellStyle name="Millares 139" xfId="44315"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0" xr:uid="{C9B6329E-0213-42BC-B298-B1C13E625D2F}"/>
    <cellStyle name="Millares 141" xfId="44327" xr:uid="{C223B61A-657E-4FB2-BBBA-7AB2D4BE2312}"/>
    <cellStyle name="Millares 142" xfId="44339" xr:uid="{FC7A78EA-73D2-44AA-8FBD-91AE6BFA78FF}"/>
    <cellStyle name="Millares 143" xfId="44344" xr:uid="{34AB5501-CA5D-4E88-B111-0C59A28D96A4}"/>
    <cellStyle name="Millares 144" xfId="44346" xr:uid="{D9302EB0-7CA4-4A5A-80A8-6524D500F8FE}"/>
    <cellStyle name="Millares 145" xfId="44357" xr:uid="{F433A340-7E3B-49B1-9E08-4AF3D57E9B3F}"/>
    <cellStyle name="Millares 146" xfId="44359" xr:uid="{14484B7E-3EF4-402E-B9F5-B0E8C5D2610F}"/>
    <cellStyle name="Millares 147" xfId="44361" xr:uid="{E61553E5-1D4E-40E3-8A7C-645599823589}"/>
    <cellStyle name="Millares 148" xfId="44386" xr:uid="{569B222A-4B94-452A-879D-3CF27398745D}"/>
    <cellStyle name="Millares 149" xfId="44400"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5" xr:uid="{41EAC41E-BC89-40D0-8802-B7985058E305}"/>
    <cellStyle name="Millares 151" xfId="44407" xr:uid="{FEC3837D-768C-4B95-883E-B051A535C13B}"/>
    <cellStyle name="Millares 152" xfId="44411" xr:uid="{DE2B697C-2358-48E5-BDCD-0C4C44B0950B}"/>
    <cellStyle name="Millares 153" xfId="44413" xr:uid="{7678A6A3-1A49-49CC-87DF-D7B9A88284DA}"/>
    <cellStyle name="Millares 154" xfId="44417" xr:uid="{FEAE3397-E270-4971-8834-406FB94C21BD}"/>
    <cellStyle name="Millares 155" xfId="44419" xr:uid="{C516DB05-A6FE-4AA4-9770-8AEE3751D20E}"/>
    <cellStyle name="Millares 156" xfId="44422" xr:uid="{4CFABC99-F41C-4104-A864-EBEBA71A4AF1}"/>
    <cellStyle name="Millares 157" xfId="44424" xr:uid="{FABF9A78-FF3A-43CF-9ADA-9F2056183079}"/>
    <cellStyle name="Millares 158" xfId="44427" xr:uid="{A4C6ACE1-7BCC-4C2B-A12A-0F429BD3B585}"/>
    <cellStyle name="Millares 159" xfId="44429" xr:uid="{2C8722CD-3FCA-4FB6-AF5C-37DCA0CB14BD}"/>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60" xfId="44431" xr:uid="{7B4F63E0-1952-47D4-A487-5F6D7C82DABB}"/>
    <cellStyle name="Millares 161" xfId="44436" xr:uid="{BC045658-FCD0-4B5A-9DD4-9560A6595ACE}"/>
    <cellStyle name="Millares 17" xfId="165" xr:uid="{00000000-0005-0000-0000-0000A00B0000}"/>
    <cellStyle name="Millares 17 2" xfId="43979"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0"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1" xr:uid="{2A76C99D-077C-4018-980F-895C0E7F5269}"/>
    <cellStyle name="Millares 2 6" xfId="44401"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1"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2"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3"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2"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2"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3" xr:uid="{00000000-0005-0000-0000-0000C02D0000}"/>
    <cellStyle name="Millares 82" xfId="43937" xr:uid="{00000000-0005-0000-0000-0000C12D0000}"/>
    <cellStyle name="Millares 83" xfId="43939" xr:uid="{00000000-0005-0000-0000-0000C22D0000}"/>
    <cellStyle name="Millares 84" xfId="43945" xr:uid="{00000000-0005-0000-0000-0000C32D0000}"/>
    <cellStyle name="Millares 85" xfId="43954" xr:uid="{00000000-0005-0000-0000-0000C42D0000}"/>
    <cellStyle name="Millares 86" xfId="43956" xr:uid="{00000000-0005-0000-0000-0000C52D0000}"/>
    <cellStyle name="Millares 87" xfId="43962" xr:uid="{00000000-0005-0000-0000-0000C62D0000}"/>
    <cellStyle name="Millares 88" xfId="43965" xr:uid="{00000000-0005-0000-0000-0000C72D0000}"/>
    <cellStyle name="Millares 89" xfId="43967"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0" xr:uid="{7214FD22-0708-4E1C-8260-1E20ED60BE7B}"/>
    <cellStyle name="Millares 91" xfId="44009" xr:uid="{FB9593D4-B4F5-434D-A184-0411352264D2}"/>
    <cellStyle name="Millares 92" xfId="44011" xr:uid="{D82694AA-1873-42AF-BED2-6143CAEB3E46}"/>
    <cellStyle name="Millares 93" xfId="44013" xr:uid="{8768CEA1-56FE-4629-AEB9-342FC8434BF6}"/>
    <cellStyle name="Millares 94" xfId="44014" xr:uid="{7C159F47-FA64-498A-A842-3E6510CE8F99}"/>
    <cellStyle name="Millares 95" xfId="44020" xr:uid="{A499D72C-6363-40C5-B107-5A33379CEC03}"/>
    <cellStyle name="Millares 95 2" xfId="44159" xr:uid="{54C39383-57CD-47B1-8F4C-ABC1FC0289D6}"/>
    <cellStyle name="Millares 95 3" xfId="44175" xr:uid="{43D231AE-28DD-4418-83C4-590F8E267262}"/>
    <cellStyle name="Millares 96" xfId="44039" xr:uid="{EC78B327-5EDC-4C62-9DD2-ACB5D0CAF8C8}"/>
    <cellStyle name="Millares 97" xfId="44046" xr:uid="{5065FC57-47F2-4B44-87DB-F25DC2CC215B}"/>
    <cellStyle name="Millares 98" xfId="44054" xr:uid="{7F6943DA-9F12-476C-80ED-393828068019}"/>
    <cellStyle name="Millares 99" xfId="44057" xr:uid="{D4EA149E-B100-4B09-B623-6EB63773BE97}"/>
    <cellStyle name="Moneda" xfId="44414"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7" xr:uid="{5321ADC0-79C8-4BA8-B97D-F0FA16DCE564}"/>
    <cellStyle name="Moneda 101" xfId="44291" xr:uid="{B396C2F7-D8BA-4E12-B2DD-94C766B71C94}"/>
    <cellStyle name="Moneda 102" xfId="44295" xr:uid="{A21E4D9B-A2A7-473C-8D37-29211ED4D4B7}"/>
    <cellStyle name="Moneda 103" xfId="44299" xr:uid="{DFDD57F5-7BF5-4217-8791-5F234CD47A37}"/>
    <cellStyle name="Moneda 104" xfId="44302" xr:uid="{89E3D71F-7585-4F8F-BA15-547FC5FFE5EA}"/>
    <cellStyle name="Moneda 105" xfId="44306" xr:uid="{C77AE56A-0E35-4AFB-B985-387FAD68E38B}"/>
    <cellStyle name="Moneda 106" xfId="44309" xr:uid="{CBCA369C-4933-43AD-A9C2-D4FD0F8A6A70}"/>
    <cellStyle name="Moneda 107" xfId="44313" xr:uid="{1F05D809-4981-4AC8-A094-A31B6ECECBCC}"/>
    <cellStyle name="Moneda 108" xfId="44318" xr:uid="{FEE29BDA-8795-440C-B163-8270E469A5B7}"/>
    <cellStyle name="Moneda 109" xfId="44321"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5" xr:uid="{18A0B16D-28BE-4053-915D-7CA399D171EB}"/>
    <cellStyle name="Moneda 111" xfId="44329" xr:uid="{5B8C1B43-50D8-4B39-A968-F8241B7BFCBC}"/>
    <cellStyle name="Moneda 112" xfId="44333" xr:uid="{5137EB05-8409-4550-A29C-888C2BA1DD13}"/>
    <cellStyle name="Moneda 113" xfId="44335" xr:uid="{F7619508-D567-4FC3-8127-70B8E9BE430B}"/>
    <cellStyle name="Moneda 114" xfId="44338" xr:uid="{6C7BC907-B601-471E-911E-0887774DE367}"/>
    <cellStyle name="Moneda 115" xfId="44342" xr:uid="{E3F7B480-5F27-4E05-97AA-F4465434E65B}"/>
    <cellStyle name="Moneda 116" xfId="44348" xr:uid="{82AD81F4-389B-4D4D-82FB-B0C6F03458D2}"/>
    <cellStyle name="Moneda 117" xfId="44351" xr:uid="{99406045-7D8F-4BA3-B587-EA375E1E3876}"/>
    <cellStyle name="Moneda 118" xfId="44353" xr:uid="{C82FB0CC-2DCB-49C7-BBF1-25219E3B10BA}"/>
    <cellStyle name="Moneda 119" xfId="44356"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4" xr:uid="{881DFA88-0F3A-4B02-9AD5-C429A086F741}"/>
    <cellStyle name="Moneda 121" xfId="44367" xr:uid="{B83B8951-D7CF-4876-8BF6-964C16FE8294}"/>
    <cellStyle name="Moneda 122" xfId="44370" xr:uid="{30DBD0EF-6679-4A8E-9482-83C70DE1747C}"/>
    <cellStyle name="Moneda 123" xfId="44373" xr:uid="{17CBAFE7-6D51-4588-9D29-A60853668EFB}"/>
    <cellStyle name="Moneda 124" xfId="44376" xr:uid="{18FEF441-AC7F-4648-B3F8-983EF62C52A1}"/>
    <cellStyle name="Moneda 125" xfId="44379" xr:uid="{265874A5-A28F-4919-A7D2-47EF4E0A2DEB}"/>
    <cellStyle name="Moneda 126" xfId="44381" xr:uid="{1AD01DC8-F212-409F-BE40-96CB9CE08673}"/>
    <cellStyle name="Moneda 127" xfId="44384" xr:uid="{6573B07F-7BEF-4BDE-A68E-D89AECBE6DEB}"/>
    <cellStyle name="Moneda 128" xfId="44387" xr:uid="{C3D74BFF-F6AC-4142-B96E-038C0C2D84D1}"/>
    <cellStyle name="Moneda 129" xfId="44390"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3" xr:uid="{0FF206D5-B8DB-4340-8738-47BBB6784E9C}"/>
    <cellStyle name="Moneda 131" xfId="44398"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7" xr:uid="{00000000-0005-0000-0000-00008F310000}"/>
    <cellStyle name="Moneda 41" xfId="43942" xr:uid="{00000000-0005-0000-0000-000090310000}"/>
    <cellStyle name="Moneda 42" xfId="43951" xr:uid="{00000000-0005-0000-0000-000091310000}"/>
    <cellStyle name="Moneda 43" xfId="43959" xr:uid="{00000000-0005-0000-0000-000092310000}"/>
    <cellStyle name="Moneda 44" xfId="43969" xr:uid="{00000000-0005-0000-0000-000093310000}"/>
    <cellStyle name="Moneda 45" xfId="43994" xr:uid="{00000000-0005-0000-0000-000094310000}"/>
    <cellStyle name="Moneda 46" xfId="43996" xr:uid="{00000000-0005-0000-0000-000095310000}"/>
    <cellStyle name="Moneda 47" xfId="43998" xr:uid="{A6E655DF-1CF4-467F-9560-53217220EF51}"/>
    <cellStyle name="Moneda 48" xfId="44003" xr:uid="{8D1F57D6-04AF-42FA-BC13-392E733D9ACA}"/>
    <cellStyle name="Moneda 49" xfId="44017"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3" xr:uid="{46C5B6B4-B1FC-44A6-8E5E-7C3572F80893}"/>
    <cellStyle name="Moneda 51" xfId="44028" xr:uid="{C6BA386D-AE7A-48BD-A649-93CDEC5E229E}"/>
    <cellStyle name="Moneda 52" xfId="44031" xr:uid="{C32F09D3-3E97-41E7-932B-95C0CB15F428}"/>
    <cellStyle name="Moneda 53" xfId="44034" xr:uid="{80C8FFE0-6CA8-467E-B12D-A9185A5712F7}"/>
    <cellStyle name="Moneda 54" xfId="44037" xr:uid="{BCC4F30C-AF14-488C-A123-CC11638467BD}"/>
    <cellStyle name="Moneda 55" xfId="44044" xr:uid="{5F5363FB-C9CE-4EC9-B2D8-7EA8F6A4B9C3}"/>
    <cellStyle name="Moneda 56" xfId="44048" xr:uid="{9D7DBA6A-BF91-45B9-BFAE-2FA8A0AF3D41}"/>
    <cellStyle name="Moneda 57" xfId="44051" xr:uid="{6823A5C1-48F9-499C-9856-28F9FB1510C1}"/>
    <cellStyle name="Moneda 58" xfId="44064" xr:uid="{A85BA041-4B13-4F82-A51D-1F67D44F95A4}"/>
    <cellStyle name="Moneda 59" xfId="44069"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6" xr:uid="{9A39558B-6D02-45D1-B2ED-73AE0EF376E6}"/>
    <cellStyle name="Moneda 61" xfId="44080" xr:uid="{BF7EFA31-4203-4FD5-9576-F2F3867947C4}"/>
    <cellStyle name="Moneda 62" xfId="44089" xr:uid="{7A02F3DD-00CB-44E8-A68F-F17B9CF01B93}"/>
    <cellStyle name="Moneda 63" xfId="44098" xr:uid="{643E4338-B24C-4D10-AAB0-5FA8B206B337}"/>
    <cellStyle name="Moneda 64" xfId="44107" xr:uid="{DA567617-F04E-46BB-A278-8ADB85CE20CF}"/>
    <cellStyle name="Moneda 65" xfId="44112" xr:uid="{46F0A87F-6947-4C00-B7BA-1FFE85E815AB}"/>
    <cellStyle name="Moneda 66" xfId="44119" xr:uid="{34C79E4E-2356-4CA1-9CE0-F4E371626BAB}"/>
    <cellStyle name="Moneda 67" xfId="44127" xr:uid="{E731EB1B-8E33-438B-8028-95DB84EE4D1B}"/>
    <cellStyle name="Moneda 68" xfId="44135" xr:uid="{3C378925-394B-467A-BBB0-0255FF71BBA7}"/>
    <cellStyle name="Moneda 69" xfId="44140"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5" xr:uid="{2101B94E-04B4-48AD-896F-943F3387BCDA}"/>
    <cellStyle name="Moneda 71" xfId="44149" xr:uid="{7BC7DFD7-6E97-467D-AA4B-2428DC5E5255}"/>
    <cellStyle name="Moneda 72" xfId="44155" xr:uid="{76518FFF-DB1B-455B-A3C4-571E67AE143D}"/>
    <cellStyle name="Moneda 73" xfId="44164" xr:uid="{403D3244-F882-4326-B709-8125CB9338D8}"/>
    <cellStyle name="Moneda 73 2" xfId="44173" xr:uid="{AAFD3724-A440-4830-8E4A-674063ECD26A}"/>
    <cellStyle name="Moneda 74" xfId="44169" xr:uid="{C9FC77CC-1CF3-401E-B0EB-E32CA3346B8A}"/>
    <cellStyle name="Moneda 75" xfId="44180" xr:uid="{AFAE3723-6052-4974-BB78-DC9803EE8459}"/>
    <cellStyle name="Moneda 76" xfId="44184" xr:uid="{33956D07-AF39-4AD7-A64D-651778971965}"/>
    <cellStyle name="Moneda 77" xfId="44188" xr:uid="{71A53CA2-DC58-4DAB-9140-E9E04E27426D}"/>
    <cellStyle name="Moneda 78" xfId="44193" xr:uid="{670A6FA0-3D1B-40CC-82E5-B272E775A61B}"/>
    <cellStyle name="Moneda 79" xfId="44195"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2" xr:uid="{55CF4038-6CAA-437E-ADC1-E192E6E9C752}"/>
    <cellStyle name="Moneda 81" xfId="44211" xr:uid="{F3980EF2-5229-4BE2-92C4-982C033D7FDF}"/>
    <cellStyle name="Moneda 82" xfId="44214" xr:uid="{0E85A4D5-04F8-4797-8827-5FEFF323E0A9}"/>
    <cellStyle name="Moneda 83" xfId="44217" xr:uid="{881AD0F6-FBBE-45D5-89EE-0860D785DB3A}"/>
    <cellStyle name="Moneda 84" xfId="44221" xr:uid="{1522CC43-1270-4ADA-AFDA-11EFDA991003}"/>
    <cellStyle name="Moneda 85" xfId="44226" xr:uid="{4542585B-CDC9-4A0F-9073-BE2747F69127}"/>
    <cellStyle name="Moneda 86" xfId="44230" xr:uid="{CB4F9AE5-734C-4AA1-AA5B-14E3D43CDE24}"/>
    <cellStyle name="Moneda 87" xfId="44234" xr:uid="{B29D0977-E9DB-4AB9-AFCB-112AB80B646E}"/>
    <cellStyle name="Moneda 88" xfId="44239" xr:uid="{A400A0ED-E684-4C9A-BF2B-CA1703E7820A}"/>
    <cellStyle name="Moneda 89" xfId="44244"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8" xr:uid="{0DA21A07-6736-411D-9FFA-350A382BB81F}"/>
    <cellStyle name="Moneda 91" xfId="44251" xr:uid="{48D8D9FF-45DD-41BB-AB9E-A5E2E7617CE9}"/>
    <cellStyle name="Moneda 92" xfId="44255" xr:uid="{1B712E6F-769E-40B3-AA93-AE1C02B90D60}"/>
    <cellStyle name="Moneda 93" xfId="44259" xr:uid="{890DB37F-9E63-44F9-999D-60AB7DCE843F}"/>
    <cellStyle name="Moneda 94" xfId="44263" xr:uid="{B2620914-C212-4660-A027-5C087ECA9650}"/>
    <cellStyle name="Moneda 95" xfId="44267" xr:uid="{8D30FB91-A5CB-465C-AF4D-056412EEB760}"/>
    <cellStyle name="Moneda 96" xfId="44273" xr:uid="{2EA008D0-A206-49E9-8F05-CC1F9CCEF083}"/>
    <cellStyle name="Moneda 97" xfId="44277" xr:uid="{B1797D36-D1AD-4721-A836-CE07C22854EA}"/>
    <cellStyle name="Moneda 98" xfId="44280" xr:uid="{64E32E55-9068-4875-9A96-398343EF9CA8}"/>
    <cellStyle name="Moneda 99" xfId="44284"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8"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6" xr:uid="{00000000-0005-0000-0000-00000D3E0000}"/>
    <cellStyle name="Normal 108 2" xfId="44170" xr:uid="{367B2BC1-BB75-46D6-9F35-600948A1CA8E}"/>
    <cellStyle name="Normal 109" xfId="43932"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8" xr:uid="{00000000-0005-0000-0000-00000F480000}"/>
    <cellStyle name="Normal 111" xfId="43940" xr:uid="{00000000-0005-0000-0000-000010480000}"/>
    <cellStyle name="Normal 112" xfId="43941" xr:uid="{00000000-0005-0000-0000-000011480000}"/>
    <cellStyle name="Normal 113" xfId="43944" xr:uid="{00000000-0005-0000-0000-000012480000}"/>
    <cellStyle name="Normal 114" xfId="43947" xr:uid="{00000000-0005-0000-0000-000013480000}"/>
    <cellStyle name="Normal 115" xfId="43948" xr:uid="{00000000-0005-0000-0000-000014480000}"/>
    <cellStyle name="Normal 116" xfId="43950" xr:uid="{00000000-0005-0000-0000-000015480000}"/>
    <cellStyle name="Normal 117" xfId="43953" xr:uid="{00000000-0005-0000-0000-000016480000}"/>
    <cellStyle name="Normal 118" xfId="43957" xr:uid="{00000000-0005-0000-0000-000017480000}"/>
    <cellStyle name="Normal 119" xfId="43958" xr:uid="{00000000-0005-0000-0000-000018480000}"/>
    <cellStyle name="Normal 12" xfId="27" xr:uid="{00000000-0005-0000-0000-000019480000}"/>
    <cellStyle name="Normal 120" xfId="43961" xr:uid="{00000000-0005-0000-0000-00001A480000}"/>
    <cellStyle name="Normal 120 2" xfId="44007" xr:uid="{80B85FC2-610D-4083-9A51-EF875968EA86}"/>
    <cellStyle name="Normal 121" xfId="43964" xr:uid="{00000000-0005-0000-0000-00001B480000}"/>
    <cellStyle name="Normal 122" xfId="43968" xr:uid="{00000000-0005-0000-0000-00001C480000}"/>
    <cellStyle name="Normal 123" xfId="43971" xr:uid="{00000000-0005-0000-0000-00001D480000}"/>
    <cellStyle name="Normal 124" xfId="43992" xr:uid="{00000000-0005-0000-0000-00001E480000}"/>
    <cellStyle name="Normal 124 2" xfId="44005" xr:uid="{603D1A66-289C-41E2-B64A-83DFDD6D043B}"/>
    <cellStyle name="Normal 125" xfId="43993" xr:uid="{00000000-0005-0000-0000-00001F480000}"/>
    <cellStyle name="Normal 126" xfId="43997" xr:uid="{76DD7141-2112-4837-8FF6-DFB3682E2643}"/>
    <cellStyle name="Normal 127" xfId="44002" xr:uid="{BB17578D-8F4A-485E-B00D-5FDB4AC448B0}"/>
    <cellStyle name="Normal 128" xfId="44006" xr:uid="{35AA9408-F880-4369-AED1-E6FA2E43D9D5}"/>
    <cellStyle name="Normal 128 2" xfId="44160" xr:uid="{CE780733-F494-4966-B00D-CB61258FBD51}"/>
    <cellStyle name="Normal 128 3" xfId="44176" xr:uid="{D71FCE97-E251-46C2-9C9C-073DFFF1300F}"/>
    <cellStyle name="Normal 128 4" xfId="44185" xr:uid="{60C63E71-C12D-48A2-84A3-CEFAA747CE4B}"/>
    <cellStyle name="Normal 128 5" xfId="44203" xr:uid="{A51A53E5-005A-4E31-9BFF-DEDA113B7E13}"/>
    <cellStyle name="Normal 128 6" xfId="44242" xr:uid="{68B44232-5689-4730-85E7-9CBF93A65EC7}"/>
    <cellStyle name="Normal 129" xfId="44010"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5" xr:uid="{93665A41-9047-45B1-8D0A-347E4C35502B}"/>
    <cellStyle name="Normal 131" xfId="44016" xr:uid="{B10A5448-8B9C-4230-8709-9CB0A48D33B6}"/>
    <cellStyle name="Normal 132" xfId="44019" xr:uid="{8C478E15-E6B7-4A98-89AD-BF65F517E29E}"/>
    <cellStyle name="Normal 132 2" xfId="44158" xr:uid="{0E14079F-1BEF-45E3-B778-8406187FB137}"/>
    <cellStyle name="Normal 132 3" xfId="44174" xr:uid="{EADB811D-E17F-49CA-898A-16B8976187F7}"/>
    <cellStyle name="Normal 133" xfId="44022" xr:uid="{24F4E444-0DC2-4BA9-B839-D8D9FB4B3A02}"/>
    <cellStyle name="Normal 134" xfId="44027" xr:uid="{06AE4128-FC39-41A0-8791-698569E7C0BD}"/>
    <cellStyle name="Normal 135" xfId="44030" xr:uid="{8BE0820A-7B61-44DB-9F16-CFD19BD7CE37}"/>
    <cellStyle name="Normal 136" xfId="44033" xr:uid="{B2908B98-FBA9-4286-9A75-DE7D98E08851}"/>
    <cellStyle name="Normal 137" xfId="44036" xr:uid="{F4BDB42B-3E15-491C-8E11-E555887B86FF}"/>
    <cellStyle name="Normal 138" xfId="44043" xr:uid="{05103B51-1B0F-4DB4-9951-C85854D51BA8}"/>
    <cellStyle name="Normal 139" xfId="44047" xr:uid="{0B2B551F-B038-49DB-886A-540F52ED2DE4}"/>
    <cellStyle name="Normal 14" xfId="46" xr:uid="{00000000-0005-0000-0000-0000204D0000}"/>
    <cellStyle name="Normal 140" xfId="44050" xr:uid="{2A54099D-8FFE-4E0C-91BD-52924E64ACBD}"/>
    <cellStyle name="Normal 140 10" xfId="44121" xr:uid="{072E2725-CF24-4AD9-B022-4EBC130068A4}"/>
    <cellStyle name="Normal 140 11" xfId="44129" xr:uid="{720DE38F-7C8F-4D63-B63C-8263B95EEE32}"/>
    <cellStyle name="Normal 140 12" xfId="44137" xr:uid="{CA923FB3-00D1-4E25-9BA7-DF0F09762532}"/>
    <cellStyle name="Normal 140 13" xfId="44142" xr:uid="{177F3C2B-E6DE-4A67-82CB-8ABEEB980CBE}"/>
    <cellStyle name="Normal 140 14" xfId="44151" xr:uid="{C80124C8-8366-47FF-B4FA-18C0FBBF7AC5}"/>
    <cellStyle name="Normal 140 15" xfId="44157" xr:uid="{18E48549-C010-4F13-A3CD-0853E56CEA9F}"/>
    <cellStyle name="Normal 140 16" xfId="44166" xr:uid="{6152A880-5232-4DBE-90B7-29C6292A7B69}"/>
    <cellStyle name="Normal 140 16 2" xfId="44172" xr:uid="{F5E62F39-E597-4632-B039-D82EFE5C3939}"/>
    <cellStyle name="Normal 140 17" xfId="44182" xr:uid="{F6F14E4C-8D77-44CD-8CD5-656F79BC5141}"/>
    <cellStyle name="Normal 140 18" xfId="44190" xr:uid="{EDE9D314-9BB6-4D8D-A2B9-5B30A4182E86}"/>
    <cellStyle name="Normal 140 19" xfId="44197" xr:uid="{6AA2F2EF-1FBE-47C8-8707-72FBF71E86D6}"/>
    <cellStyle name="Normal 140 2" xfId="44066" xr:uid="{87492154-98BE-4A05-912A-8F3E8450F5B4}"/>
    <cellStyle name="Normal 140 20" xfId="44213" xr:uid="{4631F78D-CED9-4009-A22A-937E4D74FEAD}"/>
    <cellStyle name="Normal 140 21" xfId="44219" xr:uid="{87F1F798-C83F-4242-A7B4-52E1FA487DC3}"/>
    <cellStyle name="Normal 140 22" xfId="44223" xr:uid="{6F3C14DE-ED34-4000-BB49-576F1633B5D5}"/>
    <cellStyle name="Normal 140 23" xfId="44228" xr:uid="{1874EB2C-642A-4D1B-9D9C-EACE80ABC7A8}"/>
    <cellStyle name="Normal 140 24" xfId="44236" xr:uid="{8BBD19E4-59DC-4424-83A1-07997B457BEC}"/>
    <cellStyle name="Normal 140 25" xfId="44246" xr:uid="{76234813-87B2-46D2-A97C-6BC81D615B18}"/>
    <cellStyle name="Normal 140 26" xfId="44253" xr:uid="{19AF6FBD-9A6F-44DF-AE20-4760DDB6FF2E}"/>
    <cellStyle name="Normal 140 27" xfId="44261" xr:uid="{BC79184C-4C11-43F6-A035-2A651298B3FC}"/>
    <cellStyle name="Normal 140 28" xfId="44275" xr:uid="{4B693D18-8550-46C9-A456-03316338856A}"/>
    <cellStyle name="Normal 140 29" xfId="44282" xr:uid="{04C868A0-52F8-4A3D-8E6B-BBDACDC0ED01}"/>
    <cellStyle name="Normal 140 3" xfId="44071" xr:uid="{2B6DE311-0213-4247-82EF-87864568864F}"/>
    <cellStyle name="Normal 140 30" xfId="44289" xr:uid="{517145CA-8B32-49DE-B494-85512E4BE9BE}"/>
    <cellStyle name="Normal 140 31" xfId="44297" xr:uid="{12B5AEBC-4E1E-4D42-98FD-6E3D9BFB54C0}"/>
    <cellStyle name="Normal 140 32" xfId="44304" xr:uid="{307A5FE7-7F4C-4C19-BF5B-084CE979E35F}"/>
    <cellStyle name="Normal 140 33" xfId="44311" xr:uid="{DF9179A0-9EBD-4C1D-B4A4-F8A2E412C97F}"/>
    <cellStyle name="Normal 140 4" xfId="44078" xr:uid="{3D671AB6-032A-4953-9911-AB33C8A49CDB}"/>
    <cellStyle name="Normal 140 5" xfId="44082" xr:uid="{DDCA0FDB-49C5-4D3E-8D91-15D51D7D64F1}"/>
    <cellStyle name="Normal 140 6" xfId="44091" xr:uid="{64947995-F1DD-491D-9665-E1204BCB452D}"/>
    <cellStyle name="Normal 140 7" xfId="44100" xr:uid="{FCFBEA63-4FA6-4F44-9941-CB2B5184B8CA}"/>
    <cellStyle name="Normal 140 8" xfId="44109" xr:uid="{AAC7201A-0F8A-4DB5-8B72-3374B465E90A}"/>
    <cellStyle name="Normal 140 9" xfId="44114" xr:uid="{769B9986-E718-4166-9581-C0EB7E291398}"/>
    <cellStyle name="Normal 141" xfId="44053" xr:uid="{F28785BC-DB76-44B2-A13D-B2246455F2A8}"/>
    <cellStyle name="Normal 142" xfId="44056" xr:uid="{87C4373F-E2CB-49D4-9B46-2BB7F4B0347E}"/>
    <cellStyle name="Normal 143" xfId="44059" xr:uid="{0E9DBBAE-08C4-4CB2-A3E2-47B559436B88}"/>
    <cellStyle name="Normal 144" xfId="44062" xr:uid="{2428B7C1-26CA-48ED-BD46-717843228C54}"/>
    <cellStyle name="Normal 145" xfId="44068" xr:uid="{6427E0F8-E535-40D1-87C5-8239ED0B262F}"/>
    <cellStyle name="Normal 146" xfId="44072" xr:uid="{2DA82A6B-F8F4-4DDA-A43F-F832CEF75851}"/>
    <cellStyle name="Normal 147" xfId="44074" xr:uid="{68709D0D-0288-43FF-8E4A-5B4E963000CE}"/>
    <cellStyle name="Normal 148" xfId="44079" xr:uid="{CAFD8202-2610-48B8-A517-A3B492E08CD4}"/>
    <cellStyle name="Normal 149" xfId="44083"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6" xr:uid="{746C4DCE-25DC-4470-95E8-5B9393C3166E}"/>
    <cellStyle name="Normal 151" xfId="44088" xr:uid="{423602FF-1AAE-4B7B-963E-F19472B6575A}"/>
    <cellStyle name="Normal 152" xfId="44093" xr:uid="{12EECA04-F404-48AA-B8D3-CB490FA7061D}"/>
    <cellStyle name="Normal 153" xfId="44096" xr:uid="{CA2E6DED-DBD3-4AF7-9552-9D713C1152A8}"/>
    <cellStyle name="Normal 154" xfId="44103" xr:uid="{EF1CEC00-B16F-4B60-8A1E-C03A0E18A0F9}"/>
    <cellStyle name="Normal 155" xfId="44106" xr:uid="{006C50FE-3704-42F8-988E-9D148C8718DF}"/>
    <cellStyle name="Normal 156" xfId="44110" xr:uid="{AFFC09BA-9355-4514-8A64-B571CA195BD2}"/>
    <cellStyle name="Normal 157" xfId="44117" xr:uid="{AC360B5C-A8E1-46FE-9C62-A450EEB87695}"/>
    <cellStyle name="Normal 158" xfId="44123" xr:uid="{93BE7D61-9405-4C6E-B7E4-BA8398EC28F6}"/>
    <cellStyle name="Normal 159" xfId="44125"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0" xr:uid="{FB7AB4A3-DCA0-4284-935E-A252AD589E3C}"/>
    <cellStyle name="Normal 161" xfId="44132" xr:uid="{058E41EC-47FA-4B3B-B771-F8910030C331}"/>
    <cellStyle name="Normal 162" xfId="44134" xr:uid="{8213E00E-024D-4EB6-82CB-6E180D4A51FD}"/>
    <cellStyle name="Normal 163" xfId="44138" xr:uid="{A7E2C80F-B9F3-4C2F-B3C5-3BB9B7FA97B9}"/>
    <cellStyle name="Normal 164" xfId="44144" xr:uid="{901028E3-4953-4878-8A62-C2016AEB3362}"/>
    <cellStyle name="Normal 165" xfId="44146" xr:uid="{C4D5BFBF-EC40-4B54-AC94-CAA200061E44}"/>
    <cellStyle name="Normal 166" xfId="44152" xr:uid="{A417B886-DF1F-4FE4-8393-3E342B4BD1F7}"/>
    <cellStyle name="Normal 167" xfId="44154" xr:uid="{4FD13B29-6826-4785-A8ED-453843864335}"/>
    <cellStyle name="Normal 168" xfId="44163" xr:uid="{BD59F194-DFD0-4BC0-B9AF-B8AE2B3C734E}"/>
    <cellStyle name="Normal 169" xfId="44167"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1" xr:uid="{603EA91E-6EC7-432A-9817-76A3DD33F36B}"/>
    <cellStyle name="Normal 171" xfId="44194" xr:uid="{9E7CAC12-A7C4-4C3E-9D48-B0568661522F}"/>
    <cellStyle name="Normal 172" xfId="44198" xr:uid="{9052CD80-206E-4A4B-9F06-FE6F6AF9CC1A}"/>
    <cellStyle name="Normal 173" xfId="44200" xr:uid="{D808353B-54C7-48F7-BBEB-A72C527EFC9A}"/>
    <cellStyle name="Normal 174" xfId="44205" xr:uid="{60BE079F-7210-4925-8BFF-388E72EAECC1}"/>
    <cellStyle name="Normal 175" xfId="44208" xr:uid="{2D7C4967-F3B5-4F4E-B56D-9BACD93A5980}"/>
    <cellStyle name="Normal 176" xfId="44216" xr:uid="{297414C3-C336-4795-9259-32212ABC901B}"/>
    <cellStyle name="Normal 177" xfId="44220" xr:uid="{E4216BFE-3543-4E8F-A9DA-28F63370B240}"/>
    <cellStyle name="Normal 178" xfId="44224" xr:uid="{C79828B4-2A3B-42A5-AF9C-6D2B2085CF53}"/>
    <cellStyle name="Normal 179" xfId="44231"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3" xr:uid="{4904EB40-057B-4421-B64E-AAD06AF0CFC9}"/>
    <cellStyle name="Normal 181" xfId="44237" xr:uid="{5F65C23B-645B-462F-9B83-50BF5CA95808}"/>
    <cellStyle name="Normal 182" xfId="44240" xr:uid="{A4CF3740-3365-4C0A-81C8-4A49F5178E3C}"/>
    <cellStyle name="Normal 183" xfId="44249" xr:uid="{BE8CA24E-EE4E-49E1-94AA-EB4833F096C0}"/>
    <cellStyle name="Normal 184" xfId="44256" xr:uid="{6D3136AD-B4B5-480F-95E2-02FA5F0FCAB0}"/>
    <cellStyle name="Normal 185" xfId="44258" xr:uid="{F2D63786-201E-4B16-A962-5AAF2DD25E4F}"/>
    <cellStyle name="Normal 186" xfId="44264" xr:uid="{70E73B39-2D62-43C3-98C6-102049C3DFD9}"/>
    <cellStyle name="Normal 187" xfId="44268" xr:uid="{FCD37B27-F21D-4431-901F-789C88E524DC}"/>
    <cellStyle name="Normal 188" xfId="44270" xr:uid="{ADFD1FBD-13B9-40FE-8E09-C61E5C6F2CAD}"/>
    <cellStyle name="Normal 189" xfId="44272"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8" xr:uid="{AD235653-14F2-49E2-875B-7DDDC29FBEBD}"/>
    <cellStyle name="Normal 191" xfId="44285" xr:uid="{DDDCBF94-8DAD-41A6-BAB1-0F8CC5D0F5D6}"/>
    <cellStyle name="Normal 192" xfId="44292" xr:uid="{C001FCFF-3963-470E-9065-5A4D3440E9E8}"/>
    <cellStyle name="Normal 193" xfId="44294" xr:uid="{6550B2CF-7CC5-4881-9BCF-F71ED2A1E3B6}"/>
    <cellStyle name="Normal 194" xfId="44300" xr:uid="{C927FB91-D3D2-42B4-ABBF-B5BFEDFFDEF2}"/>
    <cellStyle name="Normal 195" xfId="44307" xr:uid="{CEE234D0-D8E6-4B6E-BF81-063148512645}"/>
    <cellStyle name="Normal 196" xfId="44308" xr:uid="{65F72E2F-B57F-48E8-944B-04EF423EB043}"/>
    <cellStyle name="Normal 197" xfId="44314" xr:uid="{61278F29-ECD6-4D4C-A36E-116B8451D5B3}"/>
    <cellStyle name="Normal 198" xfId="44316" xr:uid="{70BFA7B2-BDB5-4CAF-BABC-7E1E8F402DEE}"/>
    <cellStyle name="Normal 199" xfId="44319"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5" xr:uid="{D2BF1E21-8DA4-48B1-9572-F075D7750A4D}"/>
    <cellStyle name="Normal 2 2" xfId="24" xr:uid="{00000000-0005-0000-0000-0000B3590000}"/>
    <cellStyle name="Normal 2 2 2" xfId="43929" xr:uid="{00000000-0005-0000-0000-0000B4590000}"/>
    <cellStyle name="Normal 2 2 3" xfId="43983" xr:uid="{00000000-0005-0000-0000-0000B5590000}"/>
    <cellStyle name="Normal 2 2 4" xfId="43984"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3" xr:uid="{A502FDBD-7EF7-4FE3-A4A5-9087A38103BA}"/>
    <cellStyle name="Normal 201" xfId="44326" xr:uid="{09ACF2CA-992A-4CE5-9134-E4AB5CA2EBAD}"/>
    <cellStyle name="Normal 202" xfId="44328" xr:uid="{58661A7A-7DD9-48F4-B0EB-B31AD33BA502}"/>
    <cellStyle name="Normal 203" xfId="44331" xr:uid="{819A14DC-56CF-4F5C-92C9-1095740990F3}"/>
    <cellStyle name="Normal 204" xfId="44334" xr:uid="{46BFC23F-2199-437C-8BE9-C6714F473D16}"/>
    <cellStyle name="Normal 205" xfId="44340" xr:uid="{D0682782-2B67-4386-8EAB-5085AD38313E}"/>
    <cellStyle name="Normal 206" xfId="44343" xr:uid="{24F08E5B-A9CE-4A5D-8642-F5C11F0A1A45}"/>
    <cellStyle name="Normal 207" xfId="44345" xr:uid="{D1B110A7-F322-490C-93AE-2ACA4F940A53}"/>
    <cellStyle name="Normal 208" xfId="44347" xr:uid="{75CF0ADB-6EB9-4AFC-B8F0-09320999B099}"/>
    <cellStyle name="Normal 209" xfId="44352"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8" xr:uid="{96536DD1-ECAD-4804-9DCC-A379A913B95B}"/>
    <cellStyle name="Normal 211" xfId="44363" xr:uid="{90321652-A4ED-44FF-A41B-2A69B52E5F88}"/>
    <cellStyle name="Normal 212" xfId="44368" xr:uid="{2BEA140A-9F13-46C4-90BD-9AF224CDE053}"/>
    <cellStyle name="Normal 213" xfId="44369" xr:uid="{4035E74F-ECC6-48EB-B7AE-12374E3A88E9}"/>
    <cellStyle name="Normal 214" xfId="44374" xr:uid="{826CC59B-881D-4F12-B2EC-C727AB30752A}"/>
    <cellStyle name="Normal 215" xfId="44375" xr:uid="{6ACDA859-6491-42A3-B06D-89B2A4A3DA66}"/>
    <cellStyle name="Normal 216" xfId="44380" xr:uid="{D45D485F-8517-4D9F-AE35-7C1D85838EBB}"/>
    <cellStyle name="Normal 217" xfId="44385" xr:uid="{8F7E07E5-2D56-4A5C-B066-B798B45F8B81}"/>
    <cellStyle name="Normal 218" xfId="44391" xr:uid="{C4B4A316-445A-49B9-8713-B896D4FA2B45}"/>
    <cellStyle name="Normal 219" xfId="44392"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6" xr:uid="{8ACE98E0-7E7A-45E0-8AB9-C5BBE9C81B0D}"/>
    <cellStyle name="Normal 221" xfId="44399" xr:uid="{30CEE769-11DF-49B5-B92F-B90D5B554B1F}"/>
    <cellStyle name="Normal 222" xfId="44406" xr:uid="{4B400434-AB5A-477C-936C-E63FCCD60D1A}"/>
    <cellStyle name="Normal 223" xfId="44408" xr:uid="{E32D30D9-DD14-4D65-847B-09E417617869}"/>
    <cellStyle name="Normal 224" xfId="44410" xr:uid="{23F59A82-D07A-435C-86E0-A2E3D82B1250}"/>
    <cellStyle name="Normal 225" xfId="44412" xr:uid="{9178A0FD-1C9E-4C7B-9314-C6A4B6B98FDC}"/>
    <cellStyle name="Normal 226" xfId="44415" xr:uid="{2280A4DE-493C-471F-82B2-B2D8AED6010B}"/>
    <cellStyle name="Normal 227" xfId="44416" xr:uid="{4D5735E3-CFCC-475A-A31E-390D4F2A8759}"/>
    <cellStyle name="Normal 228" xfId="44418" xr:uid="{0C48A990-2D4F-41EA-9821-F6D5EB8D44C6}"/>
    <cellStyle name="Normal 229" xfId="44421" xr:uid="{BE3B077C-F91A-4FF1-8D91-9AC3D28A50BD}"/>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30" xfId="44423" xr:uid="{20D00A3A-44DA-4293-8E81-D28C4AB986D2}"/>
    <cellStyle name="Normal 231" xfId="44425" xr:uid="{A6118E42-8287-4A0C-AF6D-EA96ED2C8A63}"/>
    <cellStyle name="Normal 232" xfId="44426" xr:uid="{BEE4A799-E960-4508-851B-199F3D28A04A}"/>
    <cellStyle name="Normal 233" xfId="44428" xr:uid="{7D4D422D-0BBC-4FA4-88C5-730727A784E6}"/>
    <cellStyle name="Normal 234" xfId="44430" xr:uid="{4EF4C3D1-8E51-4C37-932A-FFB5E424F587}"/>
    <cellStyle name="Normal 235" xfId="44433" xr:uid="{19A586C5-DB3D-4FBE-8F14-EACE911F5CFA}"/>
    <cellStyle name="Normal 236" xfId="44435" xr:uid="{4744C698-4457-45A9-B738-E779210241DB}"/>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5" xr:uid="{00000000-0005-0000-0000-0000086A0000}"/>
    <cellStyle name="Normal 3 2" xfId="30" xr:uid="{00000000-0005-0000-0000-0000096A0000}"/>
    <cellStyle name="Normal 3 2 2" xfId="43930" xr:uid="{00000000-0005-0000-0000-00000A6A0000}"/>
    <cellStyle name="Normal 3 3" xfId="43931" xr:uid="{00000000-0005-0000-0000-00000B6A0000}"/>
    <cellStyle name="Normal 3 4" xfId="43986" xr:uid="{00000000-0005-0000-0000-00000C6A0000}"/>
    <cellStyle name="Normal 3 5" xfId="44040" xr:uid="{20DB0DCF-4A20-4692-8AA6-CDE623E55BF8}"/>
    <cellStyle name="Normal 3 8" xfId="43987"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1"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8" xr:uid="{00000000-0005-0000-0000-0000CD7F0000}"/>
    <cellStyle name="Normal 43 3 31 2 2 2 3 32" xfId="43943" xr:uid="{00000000-0005-0000-0000-0000CE7F0000}"/>
    <cellStyle name="Normal 43 3 31 2 2 2 3 33" xfId="43952" xr:uid="{00000000-0005-0000-0000-0000CF7F0000}"/>
    <cellStyle name="Normal 43 3 31 2 2 2 3 34" xfId="43960" xr:uid="{00000000-0005-0000-0000-0000D07F0000}"/>
    <cellStyle name="Normal 43 3 31 2 2 2 3 35" xfId="43970" xr:uid="{00000000-0005-0000-0000-0000D17F0000}"/>
    <cellStyle name="Normal 43 3 31 2 2 2 3 36" xfId="43995" xr:uid="{00000000-0005-0000-0000-0000D27F0000}"/>
    <cellStyle name="Normal 43 3 31 2 2 2 3 37" xfId="43999" xr:uid="{1088E3D5-5D1E-48FD-9DB5-B6DA8BC13A62}"/>
    <cellStyle name="Normal 43 3 31 2 2 2 3 38" xfId="44004" xr:uid="{35610EB2-1E52-44F9-85E0-89134299ABF9}"/>
    <cellStyle name="Normal 43 3 31 2 2 2 3 39" xfId="44018" xr:uid="{83AE4032-4834-4E84-8A47-AB672DA0645C}"/>
    <cellStyle name="Normal 43 3 31 2 2 2 3 4" xfId="21939" xr:uid="{00000000-0005-0000-0000-0000D37F0000}"/>
    <cellStyle name="Normal 43 3 31 2 2 2 3 40" xfId="44024" xr:uid="{455840A1-5BA5-4754-B85A-5670985E71D6}"/>
    <cellStyle name="Normal 43 3 31 2 2 2 3 41" xfId="44029" xr:uid="{866A0354-B44C-42D3-9B96-C5FDE8B22529}"/>
    <cellStyle name="Normal 43 3 31 2 2 2 3 42" xfId="44032" xr:uid="{14017933-BC17-48CA-8822-F6AAED8B314E}"/>
    <cellStyle name="Normal 43 3 31 2 2 2 3 43" xfId="44035" xr:uid="{060E943C-8971-44CC-9272-A5F1A3AAB128}"/>
    <cellStyle name="Normal 43 3 31 2 2 2 3 44" xfId="44038" xr:uid="{CA7339D3-0D70-471A-B259-A0A9233AA329}"/>
    <cellStyle name="Normal 43 3 31 2 2 2 3 45" xfId="44045" xr:uid="{C24FE9C4-452C-4F25-9199-F2D995CE13F7}"/>
    <cellStyle name="Normal 43 3 31 2 2 2 3 46" xfId="44049" xr:uid="{ED189D08-C012-4200-83BE-7E4F192B6274}"/>
    <cellStyle name="Normal 43 3 31 2 2 2 3 47" xfId="44052" xr:uid="{5C78A1DD-A5D1-4BA7-88A9-4AF8BD3170D5}"/>
    <cellStyle name="Normal 43 3 31 2 2 2 3 48" xfId="44065" xr:uid="{1A83243B-8DC5-4414-B470-7964F871E68C}"/>
    <cellStyle name="Normal 43 3 31 2 2 2 3 49" xfId="44070"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7" xr:uid="{9DC33905-3910-48EC-914C-5971096578E5}"/>
    <cellStyle name="Normal 43 3 31 2 2 2 3 51" xfId="44081" xr:uid="{586D2B27-F633-41EC-A929-878F40B4B501}"/>
    <cellStyle name="Normal 43 3 31 2 2 2 3 52" xfId="44090" xr:uid="{F014FB14-69F6-41EB-AEC9-A6ED6C2E12E1}"/>
    <cellStyle name="Normal 43 3 31 2 2 2 3 53" xfId="44099" xr:uid="{6597DFF4-B17E-47B3-8823-58EC4D7C3F46}"/>
    <cellStyle name="Normal 43 3 31 2 2 2 3 54" xfId="44108" xr:uid="{7A0C55C8-16CE-4CD0-8B40-7E5676ABAD10}"/>
    <cellStyle name="Normal 43 3 31 2 2 2 3 55" xfId="44113" xr:uid="{307BA3E8-A68E-41D9-975D-38DF6DE33EAF}"/>
    <cellStyle name="Normal 43 3 31 2 2 2 3 56" xfId="44120" xr:uid="{0B57F732-FFC4-48F7-891E-A5ABC24544FD}"/>
    <cellStyle name="Normal 43 3 31 2 2 2 3 57" xfId="44128" xr:uid="{61C8B17E-9520-4C0A-9056-F3F833C3AE42}"/>
    <cellStyle name="Normal 43 3 31 2 2 2 3 58" xfId="44136" xr:uid="{36456B20-A295-4590-8B09-6BDBE4DC6564}"/>
    <cellStyle name="Normal 43 3 31 2 2 2 3 59" xfId="44141" xr:uid="{523AF30A-C602-4FF8-AB27-16A2048207DC}"/>
    <cellStyle name="Normal 43 3 31 2 2 2 3 6" xfId="35053" xr:uid="{00000000-0005-0000-0000-0000E57F0000}"/>
    <cellStyle name="Normal 43 3 31 2 2 2 3 60" xfId="44150" xr:uid="{D3527CD3-846A-4538-B54C-2403D275B059}"/>
    <cellStyle name="Normal 43 3 31 2 2 2 3 61" xfId="44156" xr:uid="{8F1C30FF-E7E1-44E1-AA40-35A3EA4F297B}"/>
    <cellStyle name="Normal 43 3 31 2 2 2 3 62" xfId="44165" xr:uid="{9111C16D-F2B1-4659-B898-E0715D596F8B}"/>
    <cellStyle name="Normal 43 3 31 2 2 2 3 63" xfId="44181" xr:uid="{40FDB92D-52E6-4AB5-BEE5-ED71513600FF}"/>
    <cellStyle name="Normal 43 3 31 2 2 2 3 64" xfId="44189" xr:uid="{85569BFD-B88F-4E97-9787-DC805A126F8E}"/>
    <cellStyle name="Normal 43 3 31 2 2 2 3 65" xfId="44196" xr:uid="{901AD84A-2E96-472F-A50F-9815310EBE47}"/>
    <cellStyle name="Normal 43 3 31 2 2 2 3 66" xfId="44212" xr:uid="{F03CA695-D94D-425B-9453-FEA28D7E79B6}"/>
    <cellStyle name="Normal 43 3 31 2 2 2 3 67" xfId="44218" xr:uid="{6CE8E036-0E36-4A39-A85F-4A330DF7C759}"/>
    <cellStyle name="Normal 43 3 31 2 2 2 3 68" xfId="44222" xr:uid="{A409F647-5800-4E22-B5BA-6BA2045F76FA}"/>
    <cellStyle name="Normal 43 3 31 2 2 2 3 69" xfId="44227" xr:uid="{45BD7035-9EBD-4A5E-888D-4CDFCE755F8D}"/>
    <cellStyle name="Normal 43 3 31 2 2 2 3 7" xfId="35057" xr:uid="{00000000-0005-0000-0000-0000E67F0000}"/>
    <cellStyle name="Normal 43 3 31 2 2 2 3 70" xfId="44235" xr:uid="{47203B4F-CF18-43F0-B5FB-DC6FACDA907D}"/>
    <cellStyle name="Normal 43 3 31 2 2 2 3 71" xfId="44245" xr:uid="{F0964A6A-DD65-4B78-9B2B-5DED0563E190}"/>
    <cellStyle name="Normal 43 3 31 2 2 2 3 72" xfId="44252" xr:uid="{9960806F-3DAB-4715-A44A-D01146F65B27}"/>
    <cellStyle name="Normal 43 3 31 2 2 2 3 73" xfId="44260" xr:uid="{D4694812-8B7E-42EC-99A1-5C3D8960EDE7}"/>
    <cellStyle name="Normal 43 3 31 2 2 2 3 74" xfId="44274" xr:uid="{02521CA5-001D-48FD-9039-DA76BC0C6D5B}"/>
    <cellStyle name="Normal 43 3 31 2 2 2 3 75" xfId="44281" xr:uid="{704DD399-2B79-4E17-8A9A-5C0A01BBD572}"/>
    <cellStyle name="Normal 43 3 31 2 2 2 3 76" xfId="44288" xr:uid="{1797C75E-E81E-4BAC-9DBA-428B5D05C1EB}"/>
    <cellStyle name="Normal 43 3 31 2 2 2 3 77" xfId="44296" xr:uid="{9E826B78-7EEE-40FE-A1E8-B41D1F6B9E0F}"/>
    <cellStyle name="Normal 43 3 31 2 2 2 3 78" xfId="44303" xr:uid="{0E831564-D9A2-4295-A956-D5BEFF4AF183}"/>
    <cellStyle name="Normal 43 3 31 2 2 2 3 79" xfId="44310" xr:uid="{1056AA0E-1DB3-48FA-8136-6425DA82F93F}"/>
    <cellStyle name="Normal 43 3 31 2 2 2 3 8" xfId="35065" xr:uid="{00000000-0005-0000-0000-0000E77F0000}"/>
    <cellStyle name="Normal 43 3 31 2 2 2 3 80" xfId="44322" xr:uid="{4EA8AA33-E579-4FAB-8DD0-BBBE190A3D49}"/>
    <cellStyle name="Normal 43 3 31 2 2 2 3 81" xfId="44330" xr:uid="{F6D2097E-0319-4D55-85C2-0204185DACD2}"/>
    <cellStyle name="Normal 43 3 31 2 2 2 3 82" xfId="44336" xr:uid="{21727B06-27C3-4C5F-B9C2-90BB1EC03C99}"/>
    <cellStyle name="Normal 43 3 31 2 2 2 3 83" xfId="44349" xr:uid="{95ACA02E-F37F-4F98-A49B-99669B010558}"/>
    <cellStyle name="Normal 43 3 31 2 2 2 3 84" xfId="44354" xr:uid="{197B2C7C-5964-48BD-8696-B6A6EEDC34C3}"/>
    <cellStyle name="Normal 43 3 31 2 2 2 3 85" xfId="44365" xr:uid="{4C026B95-E62C-43E4-884F-3D97659AB63F}"/>
    <cellStyle name="Normal 43 3 31 2 2 2 3 86" xfId="44371" xr:uid="{A2582FCE-530E-4BD1-8C3A-FCDCA1A0CDA3}"/>
    <cellStyle name="Normal 43 3 31 2 2 2 3 87" xfId="44377" xr:uid="{0FA32255-B527-4038-B56A-83B36217C0BA}"/>
    <cellStyle name="Normal 43 3 31 2 2 2 3 88" xfId="44382" xr:uid="{CA7F317F-A14A-44B0-A681-09356B64EC3C}"/>
    <cellStyle name="Normal 43 3 31 2 2 2 3 89" xfId="44388" xr:uid="{1EB010B1-65C0-41B1-81DA-E643F15815F0}"/>
    <cellStyle name="Normal 43 3 31 2 2 2 3 9" xfId="35081" xr:uid="{00000000-0005-0000-0000-0000E87F0000}"/>
    <cellStyle name="Normal 43 3 31 2 2 2 3 90" xfId="44394"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2"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49" xr:uid="{00000000-0005-0000-0000-000063A10000}"/>
    <cellStyle name="Normal 73 2 2" xfId="44243"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8" xr:uid="{00000000-0005-0000-0000-00006BA10000}"/>
    <cellStyle name="Normal 8 3" xfId="43989"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7" xr:uid="{092D969F-6F6A-4EE5-856C-2E60889197C9}"/>
    <cellStyle name="Normal_AGOST 01 31" xfId="35100" xr:uid="{00000000-0005-0000-0000-000095AB0000}"/>
    <cellStyle name="Normal_Anexo G" xfId="44420" xr:uid="{FB885E47-80D6-4549-A774-3B8842A304F2}"/>
    <cellStyle name="Normal_Estadisticas 2018_1" xfId="43897" xr:uid="{00000000-0005-0000-0000-000097AB0000}"/>
    <cellStyle name="Normal_Estadisticas 2018_2" xfId="43919" xr:uid="{00000000-0005-0000-0000-000098AB0000}"/>
    <cellStyle name="Normal_Estadisticas 2019" xfId="44025" xr:uid="{1A4DAD5A-EBDA-4728-8FCD-423192CF94E0}"/>
    <cellStyle name="Normal_Estadisticas 2019_1" xfId="43935" xr:uid="{00000000-0005-0000-0000-000099AB0000}"/>
    <cellStyle name="Normal_Estadisticas 2019_3" xfId="44026" xr:uid="{7B1FE69F-CCFD-4739-AD29-9817BCAF9E83}"/>
    <cellStyle name="Normal_Febrero" xfId="4347" xr:uid="{00000000-0005-0000-0000-00009DAB0000}"/>
    <cellStyle name="Normal_Hoja1" xfId="35102" xr:uid="{00000000-0005-0000-0000-00009EAB0000}"/>
    <cellStyle name="Normal_Hoja1 3" xfId="43936"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1"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2" xr:uid="{A43A4A07-29FE-4390-AC34-E2C59CE099BF}"/>
    <cellStyle name="Porcentaje 20" xfId="43892" xr:uid="{00000000-0005-0000-0000-0000CFAB0000}"/>
    <cellStyle name="Porcentaje 21" xfId="43934" xr:uid="{00000000-0005-0000-0000-0000D0AB0000}"/>
    <cellStyle name="Porcentaje 22" xfId="43946" xr:uid="{00000000-0005-0000-0000-0000D1AB0000}"/>
    <cellStyle name="Porcentaje 23" xfId="43955" xr:uid="{00000000-0005-0000-0000-0000D2AB0000}"/>
    <cellStyle name="Porcentaje 24" xfId="43963" xr:uid="{00000000-0005-0000-0000-0000D3AB0000}"/>
    <cellStyle name="Porcentaje 25" xfId="43966" xr:uid="{00000000-0005-0000-0000-0000D4AB0000}"/>
    <cellStyle name="Porcentaje 26" xfId="44001" xr:uid="{FA4CF980-1F1B-4F47-BED3-6F5F7B25DDB7}"/>
    <cellStyle name="Porcentaje 27" xfId="44008" xr:uid="{A9F0964A-8C93-426D-8D5B-4A36E5BD2523}"/>
    <cellStyle name="Porcentaje 28" xfId="44012" xr:uid="{BAFB435A-26EE-4609-973C-A81BD0E558C7}"/>
    <cellStyle name="Porcentaje 29" xfId="44021" xr:uid="{8EFB37DA-9781-40FF-AB41-59709CA0B6A7}"/>
    <cellStyle name="Porcentaje 29 2" xfId="44161" xr:uid="{7907F10A-8E5C-47EE-BF25-3663C6D2F7EE}"/>
    <cellStyle name="Porcentaje 29 3" xfId="44177"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5" xr:uid="{05ACBE05-2787-41D4-8B30-49CBF11BB4DE}"/>
    <cellStyle name="Porcentaje 31" xfId="44061" xr:uid="{1BB609F6-C9DD-4B79-BFFF-72172CE582B2}"/>
    <cellStyle name="Porcentaje 32" xfId="44085" xr:uid="{3186F4A5-8F0F-4C88-A4E0-94059FCA4F99}"/>
    <cellStyle name="Porcentaje 33" xfId="44102" xr:uid="{C03B4997-3881-4E14-93EF-A578C7D8330C}"/>
    <cellStyle name="Porcentaje 34" xfId="44105" xr:uid="{61EE9BD2-317B-498A-A289-575A6997CA51}"/>
    <cellStyle name="Porcentaje 35" xfId="44115" xr:uid="{B10A5494-C28A-4F97-8A31-FBD99020BA75}"/>
    <cellStyle name="Porcentaje 36" xfId="44122" xr:uid="{09E1CB72-D610-4CF6-A581-2BE6A3344155}"/>
    <cellStyle name="Porcentaje 37" xfId="44124" xr:uid="{E5C94536-FA9D-4D80-A10B-44C2A36FE1BC}"/>
    <cellStyle name="Porcentaje 38" xfId="44133" xr:uid="{094C6E54-3117-49E0-B026-336ED4C0BD89}"/>
    <cellStyle name="Porcentaje 39" xfId="44143" xr:uid="{09855E88-C00D-412B-8476-76252C41B659}"/>
    <cellStyle name="Porcentaje 4" xfId="48" xr:uid="{00000000-0005-0000-0000-0000DAAB0000}"/>
    <cellStyle name="Porcentaje 40" xfId="44148" xr:uid="{14665B04-BA9A-49FF-8426-9DE1BF4662E4}"/>
    <cellStyle name="Porcentaje 41" xfId="44153" xr:uid="{68880E49-516E-42C3-B547-8D3AC08C7FEC}"/>
    <cellStyle name="Porcentaje 42" xfId="44168" xr:uid="{F7965A50-C76A-4E43-BA02-6153F0B90AB5}"/>
    <cellStyle name="Porcentaje 43" xfId="44183" xr:uid="{01C46D6D-A2A6-4969-A274-144D9D655B85}"/>
    <cellStyle name="Porcentaje 44" xfId="44192" xr:uid="{9284C30F-3B44-44D6-B4EA-A9077F727C34}"/>
    <cellStyle name="Porcentaje 45" xfId="44201" xr:uid="{B387CDF7-D604-4331-9BF4-70049B0ED816}"/>
    <cellStyle name="Porcentaje 46" xfId="44207" xr:uid="{DAB7FB19-6390-452A-B22F-496D2845451F}"/>
    <cellStyle name="Porcentaje 47" xfId="44210" xr:uid="{BF79DBD9-348C-4272-9870-54B83BF13005}"/>
    <cellStyle name="Porcentaje 48" xfId="44229" xr:uid="{E02EE8D0-D521-4214-9475-373FB1B1C021}"/>
    <cellStyle name="Porcentaje 49" xfId="44238" xr:uid="{3DE3DA03-55FA-40EE-9293-90DC7CB0197A}"/>
    <cellStyle name="Porcentaje 5" xfId="90" xr:uid="{00000000-0005-0000-0000-0000DBAB0000}"/>
    <cellStyle name="Porcentaje 50" xfId="44247" xr:uid="{5809F373-4E92-4C99-97F9-80F612639672}"/>
    <cellStyle name="Porcentaje 51" xfId="44254" xr:uid="{9D789FD2-22A2-4450-8EF9-A0571F6655FE}"/>
    <cellStyle name="Porcentaje 52" xfId="44262" xr:uid="{85DB62D7-1F45-41C6-AF64-AB0BF9384A30}"/>
    <cellStyle name="Porcentaje 53" xfId="44266" xr:uid="{953D0A42-FBAE-4725-AC4E-EFC54EE0C474}"/>
    <cellStyle name="Porcentaje 54" xfId="44276" xr:uid="{920266CC-0A0F-45B4-B0FF-66A6830D24FD}"/>
    <cellStyle name="Porcentaje 55" xfId="44283" xr:uid="{A9DAD442-4A5F-4EF5-9F77-A09C19DFDF32}"/>
    <cellStyle name="Porcentaje 56" xfId="44290" xr:uid="{86635075-AC25-40B8-A32C-148C4221EA0E}"/>
    <cellStyle name="Porcentaje 57" xfId="44298" xr:uid="{49B35DEF-CCF6-47DE-AC7F-D4CF34B79704}"/>
    <cellStyle name="Porcentaje 58" xfId="44305" xr:uid="{4172AB62-34F3-4E98-9E98-DFCB8FF8D7D7}"/>
    <cellStyle name="Porcentaje 59" xfId="44312" xr:uid="{2DACD9E8-BF45-4CAE-82D7-3FA1277633E1}"/>
    <cellStyle name="Porcentaje 6" xfId="166" xr:uid="{00000000-0005-0000-0000-0000DCAB0000}"/>
    <cellStyle name="Porcentaje 6 2" xfId="43973" xr:uid="{00000000-0005-0000-0000-0000DDAB0000}"/>
    <cellStyle name="Porcentaje 60" xfId="44317" xr:uid="{CBA2CD2D-42DE-4904-9A81-D58956DDA709}"/>
    <cellStyle name="Porcentaje 61" xfId="44324" xr:uid="{6FFE9E17-B4CE-4985-B524-17FAE61475BD}"/>
    <cellStyle name="Porcentaje 62" xfId="44332" xr:uid="{7B5F0FAA-A3A6-414E-B7D3-00525C1F95AF}"/>
    <cellStyle name="Porcentaje 63" xfId="44337" xr:uid="{16AA1828-66ED-470D-908E-256151693901}"/>
    <cellStyle name="Porcentaje 64" xfId="44341" xr:uid="{4DB022EA-6A30-427C-952A-0F8888FD0988}"/>
    <cellStyle name="Porcentaje 65" xfId="44350" xr:uid="{14F76C5E-E900-4BAC-B5E7-8BC1F679E30F}"/>
    <cellStyle name="Porcentaje 66" xfId="44355" xr:uid="{735A26C7-3333-47FA-93E8-A213177D3B6B}"/>
    <cellStyle name="Porcentaje 67" xfId="44360" xr:uid="{D42D953E-C30F-42CA-B6D6-64DB9969B5F6}"/>
    <cellStyle name="Porcentaje 68" xfId="44366" xr:uid="{D09879FB-8D21-461A-B287-8DE1494C9783}"/>
    <cellStyle name="Porcentaje 69" xfId="44372" xr:uid="{A691029B-5D73-4CCE-A64A-68C2479E1560}"/>
    <cellStyle name="Porcentaje 7" xfId="306" xr:uid="{00000000-0005-0000-0000-0000DEAB0000}"/>
    <cellStyle name="Porcentaje 70" xfId="44378" xr:uid="{7BE92A54-FCC9-4100-821A-06C75C5B494F}"/>
    <cellStyle name="Porcentaje 71" xfId="44383" xr:uid="{2F2C5310-BA4D-4669-BF82-055B0406618A}"/>
    <cellStyle name="Porcentaje 72" xfId="44389" xr:uid="{3A584846-076A-407D-9673-ACFC11A09A07}"/>
    <cellStyle name="Porcentaje 73" xfId="44397" xr:uid="{BCBD6825-6694-4A52-B2D6-7A151D9E3A80}"/>
    <cellStyle name="Porcentaje 74" xfId="44404" xr:uid="{A0D3757E-4B70-400B-867D-2013650973E9}"/>
    <cellStyle name="Porcentaje 75" xfId="44409" xr:uid="{ADD17BD3-4B25-4CFC-89AB-68DA22C1F46A}"/>
    <cellStyle name="Porcentaje 8" xfId="1127" xr:uid="{00000000-0005-0000-0000-0000DFAB0000}"/>
    <cellStyle name="Porcentaje 9" xfId="2201" xr:uid="{00000000-0005-0000-0000-0000E0AB0000}"/>
    <cellStyle name="Porcentual 2" xfId="43990"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9">
    <dxf>
      <fill>
        <patternFill>
          <bgColor theme="0"/>
        </patternFill>
      </fill>
    </dxf>
    <dxf>
      <fill>
        <patternFill patternType="solid">
          <bgColor rgb="FFFF0000"/>
        </patternFill>
      </fill>
    </dxf>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microsoft.com/office/2017/10/relationships/person" Target="persons/person.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278</c:v>
                </c:pt>
                <c:pt idx="1">
                  <c:v>412</c:v>
                </c:pt>
                <c:pt idx="2">
                  <c:v>256</c:v>
                </c:pt>
                <c:pt idx="3">
                  <c:v>282</c:v>
                </c:pt>
                <c:pt idx="4">
                  <c:v>320</c:v>
                </c:pt>
                <c:pt idx="5">
                  <c:v>582</c:v>
                </c:pt>
                <c:pt idx="6">
                  <c:v>343</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935</c:v>
                </c:pt>
                <c:pt idx="1">
                  <c:v>1125</c:v>
                </c:pt>
                <c:pt idx="2">
                  <c:v>1188</c:v>
                </c:pt>
                <c:pt idx="3">
                  <c:v>750</c:v>
                </c:pt>
                <c:pt idx="4">
                  <c:v>1843</c:v>
                </c:pt>
                <c:pt idx="5">
                  <c:v>1822</c:v>
                </c:pt>
                <c:pt idx="6">
                  <c:v>2112</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Compra de Lote </c:v>
                </c:pt>
                <c:pt idx="6">
                  <c:v> Muro de Retención </c:v>
                </c:pt>
              </c:strCache>
            </c:strRef>
          </c:cat>
          <c:val>
            <c:numRef>
              <c:f>'Estadisticas 2025'!$C$128:$C$134</c:f>
              <c:numCache>
                <c:formatCode>General</c:formatCode>
                <c:ptCount val="7"/>
                <c:pt idx="0">
                  <c:v>2433</c:v>
                </c:pt>
                <c:pt idx="1">
                  <c:v>5914</c:v>
                </c:pt>
                <c:pt idx="2">
                  <c:v>632</c:v>
                </c:pt>
                <c:pt idx="3">
                  <c:v>578</c:v>
                </c:pt>
                <c:pt idx="4">
                  <c:v>217</c:v>
                </c:pt>
                <c:pt idx="5">
                  <c:v>0</c:v>
                </c:pt>
                <c:pt idx="6">
                  <c:v>1</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3"/>
                <c:pt idx="0">
                  <c:v>De 18 a 35 (antes de cumplir 36)</c:v>
                </c:pt>
                <c:pt idx="1">
                  <c:v>De 36 a 65 (antes de cumplir 65)</c:v>
                </c:pt>
                <c:pt idx="2">
                  <c:v>Adulto mayor de 65 o más</c:v>
                </c:pt>
              </c:strCache>
            </c:strRef>
          </c:cat>
          <c:val>
            <c:numRef>
              <c:f>'Estadisticas 2025'!$C$159:$C$162</c:f>
              <c:numCache>
                <c:formatCode>General</c:formatCode>
                <c:ptCount val="3"/>
                <c:pt idx="0">
                  <c:v>5082</c:v>
                </c:pt>
                <c:pt idx="1">
                  <c:v>3894</c:v>
                </c:pt>
                <c:pt idx="2">
                  <c:v>799</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Noviembre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2025'!$E$243</c:f>
              <c:strCache>
                <c:ptCount val="1"/>
                <c:pt idx="0">
                  <c:v>Formalizados Noviembre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2025'!$E$245:$E$246</c:f>
              <c:numCache>
                <c:formatCode>#\ ##0\ \ \ ;[Red]\(#\ ##0\)</c:formatCode>
                <c:ptCount val="2"/>
                <c:pt idx="0">
                  <c:v>600</c:v>
                </c:pt>
                <c:pt idx="1">
                  <c:v>80</c:v>
                </c:pt>
              </c:numCache>
            </c:numRef>
          </c:val>
          <c:extLst>
            <c:ext xmlns:c16="http://schemas.microsoft.com/office/drawing/2014/chart" uri="{C3380CC4-5D6E-409C-BE32-E72D297353CC}">
              <c16:uniqueId val="{00000001-A5B4-49E1-B5B5-828F170BCC10}"/>
            </c:ext>
          </c:extLst>
        </c:ser>
        <c:ser>
          <c:idx val="0"/>
          <c:order val="1"/>
          <c:tx>
            <c:strRef>
              <c:f>'Estadisticas 2025'!$C$243:$D$243</c:f>
              <c:strCache>
                <c:ptCount val="1"/>
                <c:pt idx="0">
                  <c:v>Formalizados Noviembre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2025'!$C$245:$C$246</c:f>
              <c:numCache>
                <c:formatCode>#\ ##0\ \ \ ;[Red]\(#\ ##0\)</c:formatCode>
                <c:ptCount val="2"/>
                <c:pt idx="0">
                  <c:v>640</c:v>
                </c:pt>
                <c:pt idx="1">
                  <c:v>341</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a:t>
            </a:r>
            <a:r>
              <a:rPr lang="es-CR" sz="1200" b="1" i="0" u="none" strike="noStrike" kern="1200" baseline="0">
                <a:solidFill>
                  <a:sysClr val="windowText" lastClr="000000"/>
                </a:solidFill>
              </a:rPr>
              <a:t>Noviembre</a:t>
            </a:r>
            <a:r>
              <a:rPr lang="es-CR" sz="1200" b="1" i="0" baseline="0">
                <a:effectLst/>
              </a:rPr>
              <a:t>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2025'!$E$243:$G$243</c:f>
              <c:strCache>
                <c:ptCount val="1"/>
                <c:pt idx="0">
                  <c:v>Formalizados Noviembre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2025'!$B$245:$B$246</c:f>
              <c:strCache>
                <c:ptCount val="2"/>
                <c:pt idx="0">
                  <c:v>Ordinario</c:v>
                </c:pt>
                <c:pt idx="1">
                  <c:v>Art. 59</c:v>
                </c:pt>
              </c:strCache>
            </c:strRef>
          </c:cat>
          <c:val>
            <c:numRef>
              <c:f>'Estadisticas 2025'!$F$245:$F$246</c:f>
              <c:numCache>
                <c:formatCode>"¢"#\ ##0.00\ \ ;[Red]\("¢"#\ ##0.00\)</c:formatCode>
                <c:ptCount val="2"/>
                <c:pt idx="0">
                  <c:v>9.3403050000000007</c:v>
                </c:pt>
                <c:pt idx="1">
                  <c:v>18.944336388874998</c:v>
                </c:pt>
              </c:numCache>
            </c:numRef>
          </c:val>
          <c:extLst>
            <c:ext xmlns:c16="http://schemas.microsoft.com/office/drawing/2014/chart" uri="{C3380CC4-5D6E-409C-BE32-E72D297353CC}">
              <c16:uniqueId val="{00000005-98D2-497A-A6B6-068871A04133}"/>
            </c:ext>
          </c:extLst>
        </c:ser>
        <c:ser>
          <c:idx val="1"/>
          <c:order val="1"/>
          <c:tx>
            <c:strRef>
              <c:f>'Estadisticas 2025'!$C$243:$D$243</c:f>
              <c:strCache>
                <c:ptCount val="1"/>
                <c:pt idx="0">
                  <c:v>Formalizados Noviembre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2025'!$D$245:$D$246</c:f>
              <c:numCache>
                <c:formatCode>"¢"#\ ##0.00\ \ ;[Red]\("¢"#\ ##0.00\)</c:formatCode>
                <c:ptCount val="2"/>
                <c:pt idx="0">
                  <c:v>9.3079015624999997</c:v>
                </c:pt>
                <c:pt idx="1">
                  <c:v>26.640542190469212</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2025'!$B$315:$B$326</c:f>
              <c:strCache>
                <c:ptCount val="11"/>
                <c:pt idx="0">
                  <c:v>Ene</c:v>
                </c:pt>
                <c:pt idx="1">
                  <c:v>Feb</c:v>
                </c:pt>
                <c:pt idx="2">
                  <c:v>Mar</c:v>
                </c:pt>
                <c:pt idx="3">
                  <c:v>Abr</c:v>
                </c:pt>
                <c:pt idx="4">
                  <c:v>May</c:v>
                </c:pt>
                <c:pt idx="5">
                  <c:v>Jun</c:v>
                </c:pt>
                <c:pt idx="6">
                  <c:v>Jul</c:v>
                </c:pt>
                <c:pt idx="7">
                  <c:v>Ago</c:v>
                </c:pt>
                <c:pt idx="8">
                  <c:v>Set</c:v>
                </c:pt>
                <c:pt idx="9">
                  <c:v>Oct</c:v>
                </c:pt>
                <c:pt idx="10">
                  <c:v>Nov</c:v>
                </c:pt>
              </c:strCache>
            </c:strRef>
          </c:cat>
          <c:val>
            <c:numRef>
              <c:f>'Estadisticas 2025'!$C$315:$C$326</c:f>
              <c:numCache>
                <c:formatCode>General</c:formatCode>
                <c:ptCount val="11"/>
                <c:pt idx="0">
                  <c:v>10</c:v>
                </c:pt>
                <c:pt idx="1">
                  <c:v>9</c:v>
                </c:pt>
                <c:pt idx="2">
                  <c:v>70</c:v>
                </c:pt>
                <c:pt idx="3">
                  <c:v>8</c:v>
                </c:pt>
                <c:pt idx="4">
                  <c:v>66</c:v>
                </c:pt>
                <c:pt idx="5">
                  <c:v>81</c:v>
                </c:pt>
                <c:pt idx="6">
                  <c:v>50</c:v>
                </c:pt>
                <c:pt idx="7">
                  <c:v>66</c:v>
                </c:pt>
                <c:pt idx="8">
                  <c:v>21</c:v>
                </c:pt>
                <c:pt idx="9">
                  <c:v>109</c:v>
                </c:pt>
                <c:pt idx="10">
                  <c:v>128</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2025'!$C$340:$E$340</c:f>
              <c:strCache>
                <c:ptCount val="1"/>
                <c:pt idx="0">
                  <c:v>EMITIDOS DEL 01/01/2025 AL 30/11/2025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2025'!$C$342:$C$365</c:f>
              <c:numCache>
                <c:formatCode>0</c:formatCode>
                <c:ptCount val="24"/>
                <c:pt idx="0">
                  <c:v>2457</c:v>
                </c:pt>
                <c:pt idx="1">
                  <c:v>2690</c:v>
                </c:pt>
                <c:pt idx="2">
                  <c:v>59</c:v>
                </c:pt>
                <c:pt idx="3">
                  <c:v>408</c:v>
                </c:pt>
                <c:pt idx="4">
                  <c:v>38</c:v>
                </c:pt>
                <c:pt idx="5">
                  <c:v>294</c:v>
                </c:pt>
                <c:pt idx="6">
                  <c:v>693</c:v>
                </c:pt>
                <c:pt idx="7">
                  <c:v>616</c:v>
                </c:pt>
                <c:pt idx="8">
                  <c:v>646</c:v>
                </c:pt>
                <c:pt idx="9">
                  <c:v>379</c:v>
                </c:pt>
                <c:pt idx="10">
                  <c:v>0</c:v>
                </c:pt>
                <c:pt idx="11">
                  <c:v>22</c:v>
                </c:pt>
                <c:pt idx="12">
                  <c:v>35</c:v>
                </c:pt>
                <c:pt idx="13">
                  <c:v>200</c:v>
                </c:pt>
                <c:pt idx="14">
                  <c:v>242</c:v>
                </c:pt>
                <c:pt idx="15">
                  <c:v>217</c:v>
                </c:pt>
                <c:pt idx="16">
                  <c:v>44</c:v>
                </c:pt>
                <c:pt idx="17">
                  <c:v>10</c:v>
                </c:pt>
                <c:pt idx="18">
                  <c:v>0</c:v>
                </c:pt>
                <c:pt idx="19">
                  <c:v>0</c:v>
                </c:pt>
                <c:pt idx="20">
                  <c:v>0</c:v>
                </c:pt>
                <c:pt idx="21">
                  <c:v>0</c:v>
                </c:pt>
                <c:pt idx="22">
                  <c:v>239</c:v>
                </c:pt>
                <c:pt idx="23">
                  <c:v>185</c:v>
                </c:pt>
              </c:numCache>
            </c:numRef>
          </c:val>
          <c:extLst>
            <c:ext xmlns:c16="http://schemas.microsoft.com/office/drawing/2014/chart" uri="{C3380CC4-5D6E-409C-BE32-E72D297353CC}">
              <c16:uniqueId val="{00000000-EBDB-4C2D-9AF1-A92F50B3C0AF}"/>
            </c:ext>
          </c:extLst>
        </c:ser>
        <c:ser>
          <c:idx val="1"/>
          <c:order val="1"/>
          <c:tx>
            <c:strRef>
              <c:f>'Estadisticas 2025'!$K$340:$L$340</c:f>
              <c:strCache>
                <c:ptCount val="1"/>
                <c:pt idx="0">
                  <c:v>EMITIDOS DEL 01/01/2024 AL 30/11/2024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2025'!$K$342:$K$365</c:f>
              <c:numCache>
                <c:formatCode>0</c:formatCode>
                <c:ptCount val="24"/>
                <c:pt idx="0">
                  <c:v>2548</c:v>
                </c:pt>
                <c:pt idx="1">
                  <c:v>2327</c:v>
                </c:pt>
                <c:pt idx="2">
                  <c:v>45</c:v>
                </c:pt>
                <c:pt idx="3">
                  <c:v>152</c:v>
                </c:pt>
                <c:pt idx="4">
                  <c:v>29</c:v>
                </c:pt>
                <c:pt idx="5">
                  <c:v>246</c:v>
                </c:pt>
                <c:pt idx="6">
                  <c:v>601</c:v>
                </c:pt>
                <c:pt idx="7">
                  <c:v>395</c:v>
                </c:pt>
                <c:pt idx="8">
                  <c:v>528</c:v>
                </c:pt>
                <c:pt idx="9">
                  <c:v>276</c:v>
                </c:pt>
                <c:pt idx="10">
                  <c:v>82</c:v>
                </c:pt>
                <c:pt idx="11">
                  <c:v>44</c:v>
                </c:pt>
                <c:pt idx="12">
                  <c:v>22</c:v>
                </c:pt>
                <c:pt idx="13">
                  <c:v>221</c:v>
                </c:pt>
                <c:pt idx="14">
                  <c:v>253</c:v>
                </c:pt>
                <c:pt idx="15">
                  <c:v>128</c:v>
                </c:pt>
                <c:pt idx="16">
                  <c:v>13</c:v>
                </c:pt>
                <c:pt idx="17">
                  <c:v>25</c:v>
                </c:pt>
                <c:pt idx="18">
                  <c:v>4</c:v>
                </c:pt>
                <c:pt idx="19">
                  <c:v>0</c:v>
                </c:pt>
                <c:pt idx="20">
                  <c:v>0</c:v>
                </c:pt>
                <c:pt idx="21">
                  <c:v>0</c:v>
                </c:pt>
                <c:pt idx="22">
                  <c:v>115</c:v>
                </c:pt>
                <c:pt idx="23">
                  <c:v>130</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Noviembre </a:t>
            </a:r>
            <a:r>
              <a:rPr lang="es-CR" sz="1100">
                <a:solidFill>
                  <a:schemeClr val="tx1"/>
                </a:solidFill>
              </a:rPr>
              <a:t>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2025'!$D$489</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2025'!$B$490:$B$496</c:f>
              <c:strCache>
                <c:ptCount val="7"/>
                <c:pt idx="0">
                  <c:v>Compra de Lote y Construcción</c:v>
                </c:pt>
                <c:pt idx="1">
                  <c:v>Contrucción en Lote Propio</c:v>
                </c:pt>
                <c:pt idx="2">
                  <c:v>Compra de Vivienda Existente</c:v>
                </c:pt>
                <c:pt idx="3">
                  <c:v>Segunda Planta</c:v>
                </c:pt>
                <c:pt idx="4">
                  <c:v>Reparación, Ampliación y Mejoras</c:v>
                </c:pt>
                <c:pt idx="5">
                  <c:v>Muro de retención</c:v>
                </c:pt>
                <c:pt idx="6">
                  <c:v>Total</c:v>
                </c:pt>
              </c:strCache>
            </c:strRef>
          </c:cat>
          <c:val>
            <c:numRef>
              <c:f>'Estadisticas 2025'!$D$490:$D$496</c:f>
              <c:numCache>
                <c:formatCode>"₡"#\ ##0.00</c:formatCode>
                <c:ptCount val="7"/>
                <c:pt idx="0">
                  <c:v>7547.2759999999998</c:v>
                </c:pt>
                <c:pt idx="1">
                  <c:v>43810.32799999998</c:v>
                </c:pt>
                <c:pt idx="2">
                  <c:v>3800.078</c:v>
                </c:pt>
                <c:pt idx="3">
                  <c:v>2819.1309999999999</c:v>
                </c:pt>
                <c:pt idx="4">
                  <c:v>4988.8109999999997</c:v>
                </c:pt>
                <c:pt idx="5">
                  <c:v>5.2729999999999997</c:v>
                </c:pt>
                <c:pt idx="6">
                  <c:v>62970.896999999983</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Noviembre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2025'!$J$489</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2025'!$H$490:$H$495</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2025'!$J$490:$J$495</c:f>
              <c:numCache>
                <c:formatCode>#,##0.00</c:formatCode>
                <c:ptCount val="6"/>
                <c:pt idx="0">
                  <c:v>9731.4108336900008</c:v>
                </c:pt>
                <c:pt idx="1">
                  <c:v>4245.36606889</c:v>
                </c:pt>
                <c:pt idx="2">
                  <c:v>0</c:v>
                </c:pt>
                <c:pt idx="3">
                  <c:v>18.152577879999999</c:v>
                </c:pt>
                <c:pt idx="4">
                  <c:v>1239.9131883300001</c:v>
                </c:pt>
                <c:pt idx="5">
                  <c:v>34098.127540995003</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2025'!$B$291:$B$302</c:f>
              <c:strCache>
                <c:ptCount val="11"/>
                <c:pt idx="0">
                  <c:v>Ene</c:v>
                </c:pt>
                <c:pt idx="1">
                  <c:v>Feb</c:v>
                </c:pt>
                <c:pt idx="2">
                  <c:v>Mar</c:v>
                </c:pt>
                <c:pt idx="3">
                  <c:v>Abr</c:v>
                </c:pt>
                <c:pt idx="4">
                  <c:v>May</c:v>
                </c:pt>
                <c:pt idx="5">
                  <c:v>Jun</c:v>
                </c:pt>
                <c:pt idx="6">
                  <c:v>Jul</c:v>
                </c:pt>
                <c:pt idx="7">
                  <c:v>Ago</c:v>
                </c:pt>
                <c:pt idx="8">
                  <c:v>Set</c:v>
                </c:pt>
                <c:pt idx="9">
                  <c:v>Oct</c:v>
                </c:pt>
                <c:pt idx="10">
                  <c:v>Nov</c:v>
                </c:pt>
              </c:strCache>
            </c:strRef>
          </c:cat>
          <c:val>
            <c:numRef>
              <c:f>'Estadisticas 2025'!$G$291:$G$294</c:f>
              <c:numCache>
                <c:formatCode>#\ ##0\ \ \ ;[Red]\(#\ ##0\)</c:formatCode>
                <c:ptCount val="4"/>
                <c:pt idx="0">
                  <c:v>148</c:v>
                </c:pt>
                <c:pt idx="1">
                  <c:v>426</c:v>
                </c:pt>
                <c:pt idx="2">
                  <c:v>1188</c:v>
                </c:pt>
                <c:pt idx="3">
                  <c:v>339</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2025'!$F$340:$H$340</c:f>
              <c:strCache>
                <c:ptCount val="1"/>
                <c:pt idx="0">
                  <c:v>FORMALIZADOS DEL 01/01/2025 AL 30/11/2025</c:v>
                </c:pt>
              </c:strCache>
            </c:strRef>
          </c:tx>
          <c:spPr>
            <a:solidFill>
              <a:srgbClr val="0070C0"/>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2025'!$F$342:$F$365</c:f>
              <c:numCache>
                <c:formatCode>0</c:formatCode>
                <c:ptCount val="24"/>
                <c:pt idx="0">
                  <c:v>2448</c:v>
                </c:pt>
                <c:pt idx="1">
                  <c:v>2701</c:v>
                </c:pt>
                <c:pt idx="2">
                  <c:v>49</c:v>
                </c:pt>
                <c:pt idx="3">
                  <c:v>377</c:v>
                </c:pt>
                <c:pt idx="4">
                  <c:v>32</c:v>
                </c:pt>
                <c:pt idx="5">
                  <c:v>293</c:v>
                </c:pt>
                <c:pt idx="6">
                  <c:v>754</c:v>
                </c:pt>
                <c:pt idx="7">
                  <c:v>559</c:v>
                </c:pt>
                <c:pt idx="8">
                  <c:v>565</c:v>
                </c:pt>
                <c:pt idx="9">
                  <c:v>366</c:v>
                </c:pt>
                <c:pt idx="10">
                  <c:v>0</c:v>
                </c:pt>
                <c:pt idx="11">
                  <c:v>28</c:v>
                </c:pt>
                <c:pt idx="12">
                  <c:v>31</c:v>
                </c:pt>
                <c:pt idx="13">
                  <c:v>284</c:v>
                </c:pt>
                <c:pt idx="14">
                  <c:v>331</c:v>
                </c:pt>
                <c:pt idx="15">
                  <c:v>296</c:v>
                </c:pt>
                <c:pt idx="16">
                  <c:v>22</c:v>
                </c:pt>
                <c:pt idx="17">
                  <c:v>10</c:v>
                </c:pt>
                <c:pt idx="18">
                  <c:v>0</c:v>
                </c:pt>
                <c:pt idx="19">
                  <c:v>0</c:v>
                </c:pt>
                <c:pt idx="20">
                  <c:v>0</c:v>
                </c:pt>
                <c:pt idx="21">
                  <c:v>0</c:v>
                </c:pt>
                <c:pt idx="22">
                  <c:v>203</c:v>
                </c:pt>
                <c:pt idx="23">
                  <c:v>195</c:v>
                </c:pt>
              </c:numCache>
            </c:numRef>
          </c:val>
          <c:extLst>
            <c:ext xmlns:c16="http://schemas.microsoft.com/office/drawing/2014/chart" uri="{C3380CC4-5D6E-409C-BE32-E72D297353CC}">
              <c16:uniqueId val="{00000000-6E73-4796-AF17-CDB65AE0EE48}"/>
            </c:ext>
          </c:extLst>
        </c:ser>
        <c:ser>
          <c:idx val="3"/>
          <c:order val="1"/>
          <c:tx>
            <c:strRef>
              <c:f>'Estadisticas 2025'!$M$340:$O$340</c:f>
              <c:strCache>
                <c:ptCount val="1"/>
                <c:pt idx="0">
                  <c:v>FORMALIZADOS DEL 01/01/2024 AL 30/11/2024</c:v>
                </c:pt>
              </c:strCache>
            </c:strRef>
          </c:tx>
          <c:spPr>
            <a:solidFill>
              <a:srgbClr val="9CBC5C"/>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2025'!$M$342:$M$365</c:f>
              <c:numCache>
                <c:formatCode>0</c:formatCode>
                <c:ptCount val="24"/>
                <c:pt idx="0">
                  <c:v>2429</c:v>
                </c:pt>
                <c:pt idx="1">
                  <c:v>2400</c:v>
                </c:pt>
                <c:pt idx="2">
                  <c:v>56</c:v>
                </c:pt>
                <c:pt idx="3">
                  <c:v>218</c:v>
                </c:pt>
                <c:pt idx="4">
                  <c:v>37</c:v>
                </c:pt>
                <c:pt idx="5">
                  <c:v>221</c:v>
                </c:pt>
                <c:pt idx="6">
                  <c:v>550</c:v>
                </c:pt>
                <c:pt idx="7">
                  <c:v>510</c:v>
                </c:pt>
                <c:pt idx="8">
                  <c:v>508</c:v>
                </c:pt>
                <c:pt idx="9">
                  <c:v>274</c:v>
                </c:pt>
                <c:pt idx="10">
                  <c:v>36</c:v>
                </c:pt>
                <c:pt idx="11">
                  <c:v>49</c:v>
                </c:pt>
                <c:pt idx="12">
                  <c:v>39</c:v>
                </c:pt>
                <c:pt idx="13">
                  <c:v>211</c:v>
                </c:pt>
                <c:pt idx="14">
                  <c:v>313</c:v>
                </c:pt>
                <c:pt idx="15">
                  <c:v>125</c:v>
                </c:pt>
                <c:pt idx="16">
                  <c:v>13</c:v>
                </c:pt>
                <c:pt idx="17">
                  <c:v>26</c:v>
                </c:pt>
                <c:pt idx="18">
                  <c:v>10</c:v>
                </c:pt>
                <c:pt idx="19">
                  <c:v>1</c:v>
                </c:pt>
                <c:pt idx="20">
                  <c:v>0</c:v>
                </c:pt>
                <c:pt idx="21">
                  <c:v>0</c:v>
                </c:pt>
                <c:pt idx="22">
                  <c:v>122</c:v>
                </c:pt>
                <c:pt idx="23">
                  <c:v>113</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2025'!$C$625</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4A7A2384-BB6F-4BDC-B9F9-00F9FFE0860E}"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C350D3E1-72F5-42CB-BE20-0F7DA5927EC6}"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68-44CC-9AED-FF45C751139B}"/>
                </c:ext>
              </c:extLst>
            </c:dLbl>
            <c:dLbl>
              <c:idx val="3"/>
              <c:tx>
                <c:rich>
                  <a:bodyPr/>
                  <a:lstStyle/>
                  <a:p>
                    <a:fld id="{90D00F54-EF81-45A5-9C01-4C823C8D3637}"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68-44CC-9AED-FF45C751139B}"/>
                </c:ext>
              </c:extLst>
            </c:dLbl>
            <c:dLbl>
              <c:idx val="4"/>
              <c:tx>
                <c:rich>
                  <a:bodyPr/>
                  <a:lstStyle/>
                  <a:p>
                    <a:fld id="{63777559-514A-4760-9A71-255772512621}"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D7-4D3C-A5F4-98198ABAAFDB}"/>
                </c:ext>
              </c:extLst>
            </c:dLbl>
            <c:dLbl>
              <c:idx val="5"/>
              <c:tx>
                <c:rich>
                  <a:bodyPr/>
                  <a:lstStyle/>
                  <a:p>
                    <a:fld id="{8DCB9468-15A6-497F-90F2-F22CAF9F6F8A}"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E7F-4FA9-BF7A-8DD7A50AFB58}"/>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dLbl>
              <c:idx val="7"/>
              <c:tx>
                <c:rich>
                  <a:bodyPr/>
                  <a:lstStyle/>
                  <a:p>
                    <a:fld id="{BB4A83DA-3F9C-4931-90F9-45C6F2784300}"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44D-449E-92A4-FE6884B07031}"/>
                </c:ext>
              </c:extLst>
            </c:dLbl>
            <c:dLbl>
              <c:idx val="8"/>
              <c:tx>
                <c:rich>
                  <a:bodyPr/>
                  <a:lstStyle/>
                  <a:p>
                    <a:fld id="{8047BEBE-37A3-4FDD-B93A-B464A2003229}"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959-453A-8CEE-E50FD5183C05}"/>
                </c:ext>
              </c:extLst>
            </c:dLbl>
            <c:dLbl>
              <c:idx val="9"/>
              <c:tx>
                <c:rich>
                  <a:bodyPr/>
                  <a:lstStyle/>
                  <a:p>
                    <a:fld id="{39C9264B-3E66-4A22-94D8-2B5CFDD3D436}"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F0D-4D8F-B10F-BE4BA6CE6E83}"/>
                </c:ext>
              </c:extLst>
            </c:dLbl>
            <c:dLbl>
              <c:idx val="10"/>
              <c:tx>
                <c:rich>
                  <a:bodyPr/>
                  <a:lstStyle/>
                  <a:p>
                    <a:fld id="{8CB705F4-20B5-410D-BB20-D33BCA3C13AA}"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64E-473A-893C-0DAD66350678}"/>
                </c:ext>
              </c:extLst>
            </c:dLbl>
            <c:dLbl>
              <c:idx val="11"/>
              <c:tx>
                <c:rich>
                  <a:bodyPr/>
                  <a:lstStyle/>
                  <a:p>
                    <a:fld id="{1F4D134A-5C3D-4FAC-BB22-44C73F6BB11E}"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455-41E0-8F7D-3226DE4893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2025'!$B$626:$B$639</c:f>
              <c:strCache>
                <c:ptCount val="12"/>
                <c:pt idx="0">
                  <c:v>Ene</c:v>
                </c:pt>
                <c:pt idx="1">
                  <c:v>Feb</c:v>
                </c:pt>
                <c:pt idx="2">
                  <c:v>Mar</c:v>
                </c:pt>
                <c:pt idx="3">
                  <c:v>Abr</c:v>
                </c:pt>
                <c:pt idx="4">
                  <c:v>May</c:v>
                </c:pt>
                <c:pt idx="5">
                  <c:v>Jun</c:v>
                </c:pt>
                <c:pt idx="6">
                  <c:v>Jul</c:v>
                </c:pt>
                <c:pt idx="7">
                  <c:v>Ago</c:v>
                </c:pt>
                <c:pt idx="8">
                  <c:v>Set</c:v>
                </c:pt>
                <c:pt idx="9">
                  <c:v>Oct</c:v>
                </c:pt>
                <c:pt idx="10">
                  <c:v>Nov</c:v>
                </c:pt>
                <c:pt idx="11">
                  <c:v>Total</c:v>
                </c:pt>
              </c:strCache>
            </c:strRef>
          </c:cat>
          <c:val>
            <c:numRef>
              <c:f>'Estadisticas 2025'!$C$626:$C$639</c:f>
              <c:numCache>
                <c:formatCode>General</c:formatCode>
                <c:ptCount val="12"/>
                <c:pt idx="0">
                  <c:v>769</c:v>
                </c:pt>
                <c:pt idx="1">
                  <c:v>742</c:v>
                </c:pt>
                <c:pt idx="2">
                  <c:v>774</c:v>
                </c:pt>
                <c:pt idx="3">
                  <c:v>864</c:v>
                </c:pt>
                <c:pt idx="4">
                  <c:v>760</c:v>
                </c:pt>
                <c:pt idx="5">
                  <c:v>709</c:v>
                </c:pt>
                <c:pt idx="6">
                  <c:v>612</c:v>
                </c:pt>
                <c:pt idx="7">
                  <c:v>476</c:v>
                </c:pt>
                <c:pt idx="8">
                  <c:v>1161</c:v>
                </c:pt>
                <c:pt idx="9">
                  <c:v>1135</c:v>
                </c:pt>
                <c:pt idx="10">
                  <c:v>885</c:v>
                </c:pt>
                <c:pt idx="11">
                  <c:v>8887</c:v>
                </c:pt>
              </c:numCache>
            </c:numRef>
          </c:val>
          <c:extLst>
            <c:ext xmlns:c15="http://schemas.microsoft.com/office/drawing/2012/chart" uri="{02D57815-91ED-43cb-92C2-25804820EDAC}">
              <c15:datalabelsRange>
                <c15:f>'Estadisticas 2025'!$X$628:$X$642</c15:f>
                <c15:dlblRangeCache>
                  <c:ptCount val="13"/>
                  <c:pt idx="0">
                    <c:v>0,8%</c:v>
                  </c:pt>
                  <c:pt idx="1">
                    <c:v>0,7%</c:v>
                  </c:pt>
                  <c:pt idx="2">
                    <c:v>0,9%</c:v>
                  </c:pt>
                  <c:pt idx="3">
                    <c:v>1,0%</c:v>
                  </c:pt>
                  <c:pt idx="4">
                    <c:v>0,8%</c:v>
                  </c:pt>
                  <c:pt idx="5">
                    <c:v>0,7%</c:v>
                  </c:pt>
                  <c:pt idx="6">
                    <c:v>0,7%</c:v>
                  </c:pt>
                  <c:pt idx="7">
                    <c:v>0,5%</c:v>
                  </c:pt>
                  <c:pt idx="8">
                    <c:v>1,4%</c:v>
                  </c:pt>
                  <c:pt idx="12">
                    <c:v>90,9%</c:v>
                  </c:pt>
                </c15:dlblRangeCache>
              </c15:datalabelsRange>
            </c:ext>
            <c:ext xmlns:c16="http://schemas.microsoft.com/office/drawing/2014/chart" uri="{C3380CC4-5D6E-409C-BE32-E72D297353CC}">
              <c16:uniqueId val="{00000000-8780-4D22-88C5-CE5247CAF6CB}"/>
            </c:ext>
          </c:extLst>
        </c:ser>
        <c:ser>
          <c:idx val="1"/>
          <c:order val="1"/>
          <c:tx>
            <c:strRef>
              <c:f>'Estadisticas 2025'!$D$625</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C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dLbl>
              <c:idx val="10"/>
              <c:tx>
                <c:rich>
                  <a:bodyPr/>
                  <a:lstStyle/>
                  <a:p>
                    <a:fld id="{8B714B6B-FBED-4F5E-8727-3F63A64336F4}"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64E-473A-893C-0DAD66350678}"/>
                </c:ext>
              </c:extLst>
            </c:dLbl>
            <c:dLbl>
              <c:idx val="11"/>
              <c:tx>
                <c:rich>
                  <a:bodyPr/>
                  <a:lstStyle/>
                  <a:p>
                    <a:fld id="{0F07C0C7-8181-4001-8B59-E6A39F085177}"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455-41E0-8F7D-3226DE4893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2025'!$B$626:$B$639</c:f>
              <c:strCache>
                <c:ptCount val="12"/>
                <c:pt idx="0">
                  <c:v>Ene</c:v>
                </c:pt>
                <c:pt idx="1">
                  <c:v>Feb</c:v>
                </c:pt>
                <c:pt idx="2">
                  <c:v>Mar</c:v>
                </c:pt>
                <c:pt idx="3">
                  <c:v>Abr</c:v>
                </c:pt>
                <c:pt idx="4">
                  <c:v>May</c:v>
                </c:pt>
                <c:pt idx="5">
                  <c:v>Jun</c:v>
                </c:pt>
                <c:pt idx="6">
                  <c:v>Jul</c:v>
                </c:pt>
                <c:pt idx="7">
                  <c:v>Ago</c:v>
                </c:pt>
                <c:pt idx="8">
                  <c:v>Set</c:v>
                </c:pt>
                <c:pt idx="9">
                  <c:v>Oct</c:v>
                </c:pt>
                <c:pt idx="10">
                  <c:v>Nov</c:v>
                </c:pt>
                <c:pt idx="11">
                  <c:v>Total</c:v>
                </c:pt>
              </c:strCache>
            </c:strRef>
          </c:cat>
          <c:val>
            <c:numRef>
              <c:f>'Estadisticas 2025'!$D$626:$D$639</c:f>
              <c:numCache>
                <c:formatCode>General</c:formatCode>
                <c:ptCount val="12"/>
                <c:pt idx="0">
                  <c:v>76</c:v>
                </c:pt>
                <c:pt idx="1">
                  <c:v>67</c:v>
                </c:pt>
                <c:pt idx="2">
                  <c:v>84</c:v>
                </c:pt>
                <c:pt idx="3">
                  <c:v>93</c:v>
                </c:pt>
                <c:pt idx="4">
                  <c:v>78</c:v>
                </c:pt>
                <c:pt idx="5">
                  <c:v>66</c:v>
                </c:pt>
                <c:pt idx="6">
                  <c:v>66</c:v>
                </c:pt>
                <c:pt idx="7">
                  <c:v>44</c:v>
                </c:pt>
                <c:pt idx="8">
                  <c:v>134</c:v>
                </c:pt>
                <c:pt idx="9">
                  <c:v>84</c:v>
                </c:pt>
                <c:pt idx="10">
                  <c:v>96</c:v>
                </c:pt>
                <c:pt idx="11">
                  <c:v>888</c:v>
                </c:pt>
              </c:numCache>
            </c:numRef>
          </c:val>
          <c:extLst>
            <c:ext xmlns:c15="http://schemas.microsoft.com/office/drawing/2012/chart" uri="{02D57815-91ED-43cb-92C2-25804820EDAC}">
              <c15:datalabelsRange>
                <c15:f>'Estadisticas 2025'!$Y$628:$Y$642</c15:f>
                <c15:dlblRangeCache>
                  <c:ptCount val="13"/>
                  <c:pt idx="12">
                    <c:v>9,1%</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2025'!$B$218:$B$229</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'Estadisticas 2025'!$C$218:$C$229</c:f>
              <c:numCache>
                <c:formatCode>#\ ##0\ \ \ ;[Red]\(#\ ##0\)</c:formatCode>
                <c:ptCount val="11"/>
                <c:pt idx="0">
                  <c:v>845</c:v>
                </c:pt>
                <c:pt idx="1">
                  <c:v>809</c:v>
                </c:pt>
                <c:pt idx="2">
                  <c:v>858</c:v>
                </c:pt>
                <c:pt idx="3">
                  <c:v>957</c:v>
                </c:pt>
                <c:pt idx="4">
                  <c:v>838</c:v>
                </c:pt>
                <c:pt idx="5">
                  <c:v>775</c:v>
                </c:pt>
                <c:pt idx="6">
                  <c:v>678</c:v>
                </c:pt>
                <c:pt idx="7">
                  <c:v>520</c:v>
                </c:pt>
                <c:pt idx="8">
                  <c:v>1295</c:v>
                </c:pt>
                <c:pt idx="9">
                  <c:v>1219</c:v>
                </c:pt>
                <c:pt idx="10">
                  <c:v>981</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2025'!$C$625</c:f>
              <c:strCache>
                <c:ptCount val="1"/>
                <c:pt idx="0">
                  <c:v>Nacional</c:v>
                </c:pt>
              </c:strCache>
            </c:strRef>
          </c:tx>
          <c:spPr>
            <a:solidFill>
              <a:schemeClr val="accent1"/>
            </a:solidFill>
            <a:ln>
              <a:noFill/>
            </a:ln>
            <a:effectLst/>
          </c:spPr>
          <c:invertIfNegative val="0"/>
          <c:cat>
            <c:strRef>
              <c:f>'Estadisticas 2025'!$B$626:$B$639</c:f>
              <c:strCache>
                <c:ptCount val="12"/>
                <c:pt idx="0">
                  <c:v>Ene</c:v>
                </c:pt>
                <c:pt idx="1">
                  <c:v>Feb</c:v>
                </c:pt>
                <c:pt idx="2">
                  <c:v>Mar</c:v>
                </c:pt>
                <c:pt idx="3">
                  <c:v>Abr</c:v>
                </c:pt>
                <c:pt idx="4">
                  <c:v>May</c:v>
                </c:pt>
                <c:pt idx="5">
                  <c:v>Jun</c:v>
                </c:pt>
                <c:pt idx="6">
                  <c:v>Jul</c:v>
                </c:pt>
                <c:pt idx="7">
                  <c:v>Ago</c:v>
                </c:pt>
                <c:pt idx="8">
                  <c:v>Set</c:v>
                </c:pt>
                <c:pt idx="9">
                  <c:v>Oct</c:v>
                </c:pt>
                <c:pt idx="10">
                  <c:v>Nov</c:v>
                </c:pt>
                <c:pt idx="11">
                  <c:v>Total</c:v>
                </c:pt>
              </c:strCache>
            </c:strRef>
          </c:cat>
          <c:val>
            <c:numRef>
              <c:f>'Estadisticas 2025'!$C$626:$C$639</c:f>
              <c:numCache>
                <c:formatCode>General</c:formatCode>
                <c:ptCount val="12"/>
                <c:pt idx="0">
                  <c:v>769</c:v>
                </c:pt>
                <c:pt idx="1">
                  <c:v>742</c:v>
                </c:pt>
                <c:pt idx="2">
                  <c:v>774</c:v>
                </c:pt>
                <c:pt idx="3">
                  <c:v>864</c:v>
                </c:pt>
                <c:pt idx="4">
                  <c:v>760</c:v>
                </c:pt>
                <c:pt idx="5">
                  <c:v>709</c:v>
                </c:pt>
                <c:pt idx="6">
                  <c:v>612</c:v>
                </c:pt>
                <c:pt idx="7">
                  <c:v>476</c:v>
                </c:pt>
                <c:pt idx="8">
                  <c:v>1161</c:v>
                </c:pt>
                <c:pt idx="9">
                  <c:v>1135</c:v>
                </c:pt>
                <c:pt idx="10">
                  <c:v>885</c:v>
                </c:pt>
                <c:pt idx="11">
                  <c:v>8887</c:v>
                </c:pt>
              </c:numCache>
            </c:numRef>
          </c:val>
          <c:extLst>
            <c:ext xmlns:c16="http://schemas.microsoft.com/office/drawing/2014/chart" uri="{C3380CC4-5D6E-409C-BE32-E72D297353CC}">
              <c16:uniqueId val="{00000000-085F-4AE7-964B-3E5774B6B2A5}"/>
            </c:ext>
          </c:extLst>
        </c:ser>
        <c:ser>
          <c:idx val="1"/>
          <c:order val="1"/>
          <c:tx>
            <c:strRef>
              <c:f>'Estadisticas 2025'!$D$625</c:f>
              <c:strCache>
                <c:ptCount val="1"/>
                <c:pt idx="0">
                  <c:v>Extranjero</c:v>
                </c:pt>
              </c:strCache>
            </c:strRef>
          </c:tx>
          <c:spPr>
            <a:solidFill>
              <a:srgbClr val="92D050"/>
            </a:solidFill>
            <a:ln>
              <a:noFill/>
            </a:ln>
            <a:effectLst/>
          </c:spPr>
          <c:invertIfNegative val="0"/>
          <c:cat>
            <c:strRef>
              <c:f>'Estadisticas 2025'!$B$626:$B$639</c:f>
              <c:strCache>
                <c:ptCount val="12"/>
                <c:pt idx="0">
                  <c:v>Ene</c:v>
                </c:pt>
                <c:pt idx="1">
                  <c:v>Feb</c:v>
                </c:pt>
                <c:pt idx="2">
                  <c:v>Mar</c:v>
                </c:pt>
                <c:pt idx="3">
                  <c:v>Abr</c:v>
                </c:pt>
                <c:pt idx="4">
                  <c:v>May</c:v>
                </c:pt>
                <c:pt idx="5">
                  <c:v>Jun</c:v>
                </c:pt>
                <c:pt idx="6">
                  <c:v>Jul</c:v>
                </c:pt>
                <c:pt idx="7">
                  <c:v>Ago</c:v>
                </c:pt>
                <c:pt idx="8">
                  <c:v>Set</c:v>
                </c:pt>
                <c:pt idx="9">
                  <c:v>Oct</c:v>
                </c:pt>
                <c:pt idx="10">
                  <c:v>Nov</c:v>
                </c:pt>
                <c:pt idx="11">
                  <c:v>Total</c:v>
                </c:pt>
              </c:strCache>
            </c:strRef>
          </c:cat>
          <c:val>
            <c:numRef>
              <c:f>'Estadisticas 2025'!$D$626:$D$639</c:f>
              <c:numCache>
                <c:formatCode>General</c:formatCode>
                <c:ptCount val="12"/>
                <c:pt idx="0">
                  <c:v>76</c:v>
                </c:pt>
                <c:pt idx="1">
                  <c:v>67</c:v>
                </c:pt>
                <c:pt idx="2">
                  <c:v>84</c:v>
                </c:pt>
                <c:pt idx="3">
                  <c:v>93</c:v>
                </c:pt>
                <c:pt idx="4">
                  <c:v>78</c:v>
                </c:pt>
                <c:pt idx="5">
                  <c:v>66</c:v>
                </c:pt>
                <c:pt idx="6">
                  <c:v>66</c:v>
                </c:pt>
                <c:pt idx="7">
                  <c:v>44</c:v>
                </c:pt>
                <c:pt idx="8">
                  <c:v>134</c:v>
                </c:pt>
                <c:pt idx="9">
                  <c:v>84</c:v>
                </c:pt>
                <c:pt idx="10">
                  <c:v>96</c:v>
                </c:pt>
                <c:pt idx="11">
                  <c:v>888</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30/11/2025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332</c:v>
                </c:pt>
                <c:pt idx="1">
                  <c:v>25</c:v>
                </c:pt>
                <c:pt idx="2">
                  <c:v>382</c:v>
                </c:pt>
                <c:pt idx="3">
                  <c:v>643</c:v>
                </c:pt>
                <c:pt idx="4">
                  <c:v>29</c:v>
                </c:pt>
                <c:pt idx="5">
                  <c:v>973</c:v>
                </c:pt>
                <c:pt idx="6">
                  <c:v>0</c:v>
                </c:pt>
                <c:pt idx="7">
                  <c:v>1726</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30/11/2025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4226</c:v>
                </c:pt>
                <c:pt idx="1">
                  <c:v>1439</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CR" sz="1600"/>
              <a:t>Bonos tramitados de cada año</a:t>
            </a:r>
          </a:p>
        </c:rich>
      </c:tx>
      <c:layout>
        <c:manualLayout>
          <c:xMode val="edge"/>
          <c:yMode val="edge"/>
          <c:x val="0.31081431872326731"/>
          <c:y val="3.0357427458385541E-2"/>
        </c:manualLayout>
      </c:layout>
      <c:overlay val="0"/>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a:solidFill>
                <a:schemeClr val="accent4"/>
              </a:solidFill>
            </a:ln>
          </c:spPr>
          <c:marker>
            <c:spPr>
              <a:solidFill>
                <a:schemeClr val="accent4"/>
              </a:solidFill>
              <a:ln>
                <a:solidFill>
                  <a:schemeClr val="accent4"/>
                </a:solidFill>
              </a:ln>
            </c:spPr>
          </c:marker>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7718</c:v>
                </c:pt>
                <c:pt idx="1">
                  <c:v>7125</c:v>
                </c:pt>
                <c:pt idx="2">
                  <c:v>8212</c:v>
                </c:pt>
                <c:pt idx="3">
                  <c:v>9662</c:v>
                </c:pt>
              </c:numCache>
            </c:numRef>
          </c:val>
          <c:smooth val="0"/>
          <c:extLst>
            <c:ext xmlns:c16="http://schemas.microsoft.com/office/drawing/2014/chart" uri="{C3380CC4-5D6E-409C-BE32-E72D297353CC}">
              <c16:uniqueId val="{00000000-C12E-4E77-BB26-26592310A0AE}"/>
            </c:ext>
          </c:extLst>
        </c:ser>
        <c:ser>
          <c:idx val="1"/>
          <c:order val="1"/>
          <c:tx>
            <c:strRef>
              <c:f>'Ejecución bonos Emit y Pagados'!$AH$51</c:f>
              <c:strCache>
                <c:ptCount val="1"/>
                <c:pt idx="0">
                  <c:v> Pagados</c:v>
                </c:pt>
              </c:strCache>
            </c:strRef>
          </c:tx>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7808</c:v>
                </c:pt>
                <c:pt idx="1">
                  <c:v>7545</c:v>
                </c:pt>
                <c:pt idx="2">
                  <c:v>8261</c:v>
                </c:pt>
                <c:pt idx="3">
                  <c:v>9775</c:v>
                </c:pt>
              </c:numCache>
            </c:numRef>
          </c:val>
          <c:smooth val="0"/>
          <c:extLst>
            <c:ext xmlns:c16="http://schemas.microsoft.com/office/drawing/2014/chart" uri="{C3380CC4-5D6E-409C-BE32-E72D297353CC}">
              <c16:uniqueId val="{00000001-C12E-4E77-BB26-26592310A0AE}"/>
            </c:ext>
          </c:extLst>
        </c:ser>
        <c:dLbls>
          <c:showLegendKey val="0"/>
          <c:showVal val="0"/>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crossAx val="231842944"/>
        <c:crosses val="autoZero"/>
        <c:auto val="1"/>
        <c:lblAlgn val="ctr"/>
        <c:lblOffset val="100"/>
        <c:noMultiLvlLbl val="0"/>
      </c:catAx>
      <c:valAx>
        <c:axId val="231842944"/>
        <c:scaling>
          <c:orientation val="minMax"/>
          <c:max val="12000"/>
          <c:min val="0"/>
        </c:scaling>
        <c:delete val="0"/>
        <c:axPos val="l"/>
        <c:majorGridlines/>
        <c:numFmt formatCode="#,##0" sourceLinked="1"/>
        <c:majorTickMark val="none"/>
        <c:minorTickMark val="none"/>
        <c:tickLblPos val="nextTo"/>
        <c:crossAx val="231812480"/>
        <c:crosses val="autoZero"/>
        <c:crossBetween val="between"/>
        <c:majorUnit val="2000"/>
        <c:minorUnit val="100"/>
      </c:valAx>
      <c:spPr>
        <a:noFill/>
      </c:spPr>
    </c:plotArea>
    <c:legend>
      <c:legendPos val="b"/>
      <c:layout>
        <c:manualLayout>
          <c:xMode val="edge"/>
          <c:yMode val="edge"/>
          <c:x val="0.33526298213107647"/>
          <c:y val="0.89279912382690096"/>
          <c:w val="0.4359971136254171"/>
          <c:h val="9.92306428889628E-2"/>
        </c:manualLayout>
      </c:layout>
      <c:overlay val="0"/>
      <c:txPr>
        <a:bodyPr/>
        <a:lstStyle/>
        <a:p>
          <a:pPr>
            <a:defRPr sz="1200"/>
          </a:pPr>
          <a:endParaRPr lang="es-ES"/>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General</c:formatCode>
                <c:ptCount val="3"/>
                <c:pt idx="0">
                  <c:v>2694</c:v>
                </c:pt>
                <c:pt idx="1">
                  <c:v>2981</c:v>
                </c:pt>
                <c:pt idx="2">
                  <c:v>4100</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3"/>
                <c:pt idx="0">
                  <c:v>Femenino</c:v>
                </c:pt>
                <c:pt idx="1">
                  <c:v>No binario</c:v>
                </c:pt>
                <c:pt idx="2">
                  <c:v>Masculino</c:v>
                </c:pt>
              </c:strCache>
            </c:strRef>
          </c:cat>
          <c:val>
            <c:numRef>
              <c:f>'Estadisticas 2025'!$C$142:$C$145</c:f>
              <c:numCache>
                <c:formatCode>General</c:formatCode>
                <c:ptCount val="3"/>
                <c:pt idx="0">
                  <c:v>6219</c:v>
                </c:pt>
                <c:pt idx="1">
                  <c:v>78</c:v>
                </c:pt>
                <c:pt idx="2">
                  <c:v>3478</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3473</c:v>
                </c:pt>
                <c:pt idx="1">
                  <c:v>1404</c:v>
                </c:pt>
                <c:pt idx="2">
                  <c:v>713</c:v>
                </c:pt>
                <c:pt idx="3">
                  <c:v>846</c:v>
                </c:pt>
                <c:pt idx="4">
                  <c:v>420</c:v>
                </c:pt>
                <c:pt idx="5">
                  <c:v>311</c:v>
                </c:pt>
                <c:pt idx="6">
                  <c:v>135</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5505</c:v>
                </c:pt>
                <c:pt idx="1">
                  <c:v>1838</c:v>
                </c:pt>
                <c:pt idx="2">
                  <c:v>717</c:v>
                </c:pt>
                <c:pt idx="3">
                  <c:v>849</c:v>
                </c:pt>
                <c:pt idx="4">
                  <c:v>420</c:v>
                </c:pt>
                <c:pt idx="5">
                  <c:v>311</c:v>
                </c:pt>
                <c:pt idx="6">
                  <c:v>135</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4"/>
                <c:pt idx="0">
                  <c:v>Estrato 1</c:v>
                </c:pt>
                <c:pt idx="1">
                  <c:v>Estrato 1.5</c:v>
                </c:pt>
                <c:pt idx="2">
                  <c:v>Estrato 2</c:v>
                </c:pt>
                <c:pt idx="3">
                  <c:v>Estrato 3</c:v>
                </c:pt>
              </c:strCache>
            </c:strRef>
          </c:cat>
          <c:val>
            <c:numRef>
              <c:f>'Estadisticas 2025'!$C$32:$C$35</c:f>
              <c:numCache>
                <c:formatCode>General</c:formatCode>
                <c:ptCount val="4"/>
                <c:pt idx="0">
                  <c:v>2032</c:v>
                </c:pt>
                <c:pt idx="1">
                  <c:v>434</c:v>
                </c:pt>
                <c:pt idx="2">
                  <c:v>4</c:v>
                </c:pt>
                <c:pt idx="3">
                  <c:v>3</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2025'!$B$271:$B$273</c:f>
              <c:strCache>
                <c:ptCount val="3"/>
                <c:pt idx="0">
                  <c:v>Casos Indigenas</c:v>
                </c:pt>
                <c:pt idx="1">
                  <c:v>Proyectos</c:v>
                </c:pt>
                <c:pt idx="2">
                  <c:v>Casos Individuales</c:v>
                </c:pt>
              </c:strCache>
            </c:strRef>
          </c:cat>
          <c:val>
            <c:numRef>
              <c:f>'Estadisticas 2025'!$D$271:$D$273</c:f>
              <c:numCache>
                <c:formatCode>"¢"#\ ##0.00\ \ ;[Red]\("¢"#\ ##0.00\)</c:formatCode>
                <c:ptCount val="3"/>
                <c:pt idx="0">
                  <c:v>0</c:v>
                </c:pt>
                <c:pt idx="1">
                  <c:v>37.73259527295771</c:v>
                </c:pt>
                <c:pt idx="2">
                  <c:v>18.725609840251259</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657</c:v>
                </c:pt>
                <c:pt idx="1">
                  <c:v>713</c:v>
                </c:pt>
                <c:pt idx="2">
                  <c:v>932</c:v>
                </c:pt>
                <c:pt idx="3">
                  <c:v>468</c:v>
                </c:pt>
                <c:pt idx="4">
                  <c:v>1523</c:v>
                </c:pt>
                <c:pt idx="5">
                  <c:v>1240</c:v>
                </c:pt>
                <c:pt idx="6">
                  <c:v>1769</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517</xdr:row>
      <xdr:rowOff>0</xdr:rowOff>
    </xdr:from>
    <xdr:to>
      <xdr:col>1</xdr:col>
      <xdr:colOff>15240</xdr:colOff>
      <xdr:row>517</xdr:row>
      <xdr:rowOff>15240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15240</xdr:colOff>
      <xdr:row>292</xdr:row>
      <xdr:rowOff>15240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15240</xdr:colOff>
      <xdr:row>292</xdr:row>
      <xdr:rowOff>15240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15240</xdr:colOff>
      <xdr:row>304</xdr:row>
      <xdr:rowOff>15240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15240</xdr:colOff>
      <xdr:row>305</xdr:row>
      <xdr:rowOff>15240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15240</xdr:colOff>
      <xdr:row>293</xdr:row>
      <xdr:rowOff>15240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15240</xdr:colOff>
      <xdr:row>294</xdr:row>
      <xdr:rowOff>15240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15240</xdr:colOff>
      <xdr:row>295</xdr:row>
      <xdr:rowOff>15240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15240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517</xdr:row>
      <xdr:rowOff>0</xdr:rowOff>
    </xdr:from>
    <xdr:to>
      <xdr:col>1</xdr:col>
      <xdr:colOff>15240</xdr:colOff>
      <xdr:row>517</xdr:row>
      <xdr:rowOff>15240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517</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517</xdr:row>
      <xdr:rowOff>0</xdr:rowOff>
    </xdr:from>
    <xdr:to>
      <xdr:col>1</xdr:col>
      <xdr:colOff>15240</xdr:colOff>
      <xdr:row>517</xdr:row>
      <xdr:rowOff>15240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15240</xdr:colOff>
      <xdr:row>517</xdr:row>
      <xdr:rowOff>15240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501</xdr:row>
      <xdr:rowOff>0</xdr:rowOff>
    </xdr:from>
    <xdr:to>
      <xdr:col>14</xdr:col>
      <xdr:colOff>15240</xdr:colOff>
      <xdr:row>501</xdr:row>
      <xdr:rowOff>15240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501</xdr:row>
      <xdr:rowOff>0</xdr:rowOff>
    </xdr:from>
    <xdr:to>
      <xdr:col>14</xdr:col>
      <xdr:colOff>15240</xdr:colOff>
      <xdr:row>501</xdr:row>
      <xdr:rowOff>15240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15240</xdr:colOff>
      <xdr:row>517</xdr:row>
      <xdr:rowOff>15240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15240</xdr:colOff>
      <xdr:row>517</xdr:row>
      <xdr:rowOff>15240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15240</xdr:colOff>
      <xdr:row>517</xdr:row>
      <xdr:rowOff>15240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15240</xdr:colOff>
      <xdr:row>517</xdr:row>
      <xdr:rowOff>15240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15240</xdr:colOff>
      <xdr:row>502</xdr:row>
      <xdr:rowOff>15240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519</xdr:row>
      <xdr:rowOff>0</xdr:rowOff>
    </xdr:from>
    <xdr:to>
      <xdr:col>22</xdr:col>
      <xdr:colOff>15240</xdr:colOff>
      <xdr:row>519</xdr:row>
      <xdr:rowOff>15240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519</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517</xdr:row>
      <xdr:rowOff>0</xdr:rowOff>
    </xdr:from>
    <xdr:to>
      <xdr:col>21</xdr:col>
      <xdr:colOff>15240</xdr:colOff>
      <xdr:row>517</xdr:row>
      <xdr:rowOff>15240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15240</xdr:colOff>
      <xdr:row>517</xdr:row>
      <xdr:rowOff>15240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15240</xdr:colOff>
      <xdr:row>291</xdr:row>
      <xdr:rowOff>15240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15240</xdr:colOff>
      <xdr:row>291</xdr:row>
      <xdr:rowOff>15240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15240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15240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171449</xdr:rowOff>
    </xdr:from>
    <xdr:to>
      <xdr:col>11</xdr:col>
      <xdr:colOff>920751</xdr:colOff>
      <xdr:row>151</xdr:row>
      <xdr:rowOff>83343</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293</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293</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519</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519</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519</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519</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220</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201</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201</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370</xdr:row>
      <xdr:rowOff>104775</xdr:rowOff>
    </xdr:from>
    <xdr:to>
      <xdr:col>11</xdr:col>
      <xdr:colOff>561974</xdr:colOff>
      <xdr:row>392</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498</xdr:row>
      <xdr:rowOff>142875</xdr:rowOff>
    </xdr:from>
    <xdr:to>
      <xdr:col>6</xdr:col>
      <xdr:colOff>38100</xdr:colOff>
      <xdr:row>514</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498</xdr:row>
      <xdr:rowOff>130176</xdr:rowOff>
    </xdr:from>
    <xdr:to>
      <xdr:col>11</xdr:col>
      <xdr:colOff>700881</xdr:colOff>
      <xdr:row>514</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393</xdr:row>
      <xdr:rowOff>104774</xdr:rowOff>
    </xdr:from>
    <xdr:to>
      <xdr:col>11</xdr:col>
      <xdr:colOff>561975</xdr:colOff>
      <xdr:row>418</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623</xdr:row>
      <xdr:rowOff>6239</xdr:rowOff>
    </xdr:from>
    <xdr:to>
      <xdr:col>4</xdr:col>
      <xdr:colOff>0</xdr:colOff>
      <xdr:row>651</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1128259</xdr:colOff>
      <xdr:row>620</xdr:row>
      <xdr:rowOff>176781</xdr:rowOff>
    </xdr:from>
    <xdr:to>
      <xdr:col>7</xdr:col>
      <xdr:colOff>1200830</xdr:colOff>
      <xdr:row>641</xdr:row>
      <xdr:rowOff>38101</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3</xdr:row>
      <xdr:rowOff>130968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8882063" y="91017"/>
          <a:ext cx="1227402" cy="5400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197303</xdr:colOff>
      <xdr:row>1</xdr:row>
      <xdr:rowOff>59531</xdr:rowOff>
    </xdr:from>
    <xdr:to>
      <xdr:col>29</xdr:col>
      <xdr:colOff>1357313</xdr:colOff>
      <xdr:row>3</xdr:row>
      <xdr:rowOff>142874</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4008553" y="202406"/>
          <a:ext cx="1160010" cy="53578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255587</xdr:colOff>
      <xdr:row>0</xdr:row>
      <xdr:rowOff>83343</xdr:rowOff>
    </xdr:from>
    <xdr:to>
      <xdr:col>15</xdr:col>
      <xdr:colOff>111126</xdr:colOff>
      <xdr:row>3</xdr:row>
      <xdr:rowOff>119061</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4935993" y="83343"/>
          <a:ext cx="1236664" cy="48815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239260</xdr:colOff>
      <xdr:row>2</xdr:row>
      <xdr:rowOff>121102</xdr:rowOff>
    </xdr:from>
    <xdr:to>
      <xdr:col>14</xdr:col>
      <xdr:colOff>676275</xdr:colOff>
      <xdr:row>6</xdr:row>
      <xdr:rowOff>31295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DFCAE9A-3EB4-4633-92DC-995B0BD1E129}"/>
            </a:ext>
          </a:extLst>
        </xdr:cNvPr>
        <xdr:cNvSpPr/>
      </xdr:nvSpPr>
      <xdr:spPr>
        <a:xfrm>
          <a:off x="15755485" y="444952"/>
          <a:ext cx="1218065" cy="5578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AC37B1A4-931F-4C26-9FC5-B30BF067CA15}"/>
            </a:ext>
          </a:extLst>
        </xdr:cNvPr>
        <xdr:cNvSpPr/>
      </xdr:nvSpPr>
      <xdr:spPr>
        <a:xfrm>
          <a:off x="53468137" y="291466"/>
          <a:ext cx="1033914" cy="61722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208966</xdr:colOff>
      <xdr:row>1</xdr:row>
      <xdr:rowOff>117042</xdr:rowOff>
    </xdr:from>
    <xdr:to>
      <xdr:col>15</xdr:col>
      <xdr:colOff>408214</xdr:colOff>
      <xdr:row>4</xdr:row>
      <xdr:rowOff>166687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7BB1857-15E9-4B10-9181-8C06CF85847D}"/>
            </a:ext>
          </a:extLst>
        </xdr:cNvPr>
        <xdr:cNvSpPr/>
      </xdr:nvSpPr>
      <xdr:spPr>
        <a:xfrm>
          <a:off x="12408586" y="284682"/>
          <a:ext cx="984108" cy="552565"/>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10795</xdr:colOff>
      <xdr:row>11</xdr:row>
      <xdr:rowOff>10795</xdr:rowOff>
    </xdr:to>
    <xdr:pic>
      <xdr:nvPicPr>
        <xdr:cNvPr id="2" name="Picture 12">
          <a:extLst>
            <a:ext uri="{FF2B5EF4-FFF2-40B4-BE49-F238E27FC236}">
              <a16:creationId xmlns:a16="http://schemas.microsoft.com/office/drawing/2014/main" id="{00A5E803-F8FB-4106-9B91-4ED0E6A844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3" name="Picture 13">
          <a:extLst>
            <a:ext uri="{FF2B5EF4-FFF2-40B4-BE49-F238E27FC236}">
              <a16:creationId xmlns:a16="http://schemas.microsoft.com/office/drawing/2014/main" id="{4F44188F-98CA-4A5C-829C-44E90D6BCB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4" name="Picture 12">
          <a:extLst>
            <a:ext uri="{FF2B5EF4-FFF2-40B4-BE49-F238E27FC236}">
              <a16:creationId xmlns:a16="http://schemas.microsoft.com/office/drawing/2014/main" id="{B7A91C46-E5AF-48B3-B010-C5EE1839F5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 name="Picture 13">
          <a:extLst>
            <a:ext uri="{FF2B5EF4-FFF2-40B4-BE49-F238E27FC236}">
              <a16:creationId xmlns:a16="http://schemas.microsoft.com/office/drawing/2014/main" id="{A771BB3B-03DA-497B-9C7B-57CC6C453F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 name="Picture 17">
          <a:extLst>
            <a:ext uri="{FF2B5EF4-FFF2-40B4-BE49-F238E27FC236}">
              <a16:creationId xmlns:a16="http://schemas.microsoft.com/office/drawing/2014/main" id="{9878E83C-4924-4A8E-B3E1-79511FBE14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7" name="Picture 18">
          <a:extLst>
            <a:ext uri="{FF2B5EF4-FFF2-40B4-BE49-F238E27FC236}">
              <a16:creationId xmlns:a16="http://schemas.microsoft.com/office/drawing/2014/main" id="{E70C177B-B6F3-4110-89E1-AB55053073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8" name="Picture 12">
          <a:extLst>
            <a:ext uri="{FF2B5EF4-FFF2-40B4-BE49-F238E27FC236}">
              <a16:creationId xmlns:a16="http://schemas.microsoft.com/office/drawing/2014/main" id="{0068CE93-8B96-4775-A991-F1315D6ED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9" name="Picture 13">
          <a:extLst>
            <a:ext uri="{FF2B5EF4-FFF2-40B4-BE49-F238E27FC236}">
              <a16:creationId xmlns:a16="http://schemas.microsoft.com/office/drawing/2014/main" id="{18967928-A184-4894-B6CF-782002BD2A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0" name="Picture 12">
          <a:extLst>
            <a:ext uri="{FF2B5EF4-FFF2-40B4-BE49-F238E27FC236}">
              <a16:creationId xmlns:a16="http://schemas.microsoft.com/office/drawing/2014/main" id="{6F17BD45-2D8F-4DAE-8301-C86999876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1" name="Picture 13">
          <a:extLst>
            <a:ext uri="{FF2B5EF4-FFF2-40B4-BE49-F238E27FC236}">
              <a16:creationId xmlns:a16="http://schemas.microsoft.com/office/drawing/2014/main" id="{7904DB4D-E916-4E3A-B896-2F9B3E69FC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2" name="Picture 17">
          <a:extLst>
            <a:ext uri="{FF2B5EF4-FFF2-40B4-BE49-F238E27FC236}">
              <a16:creationId xmlns:a16="http://schemas.microsoft.com/office/drawing/2014/main" id="{77EB6EBD-09BD-4C2A-B221-AC610F271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3" name="Picture 18">
          <a:extLst>
            <a:ext uri="{FF2B5EF4-FFF2-40B4-BE49-F238E27FC236}">
              <a16:creationId xmlns:a16="http://schemas.microsoft.com/office/drawing/2014/main" id="{F31C0B9E-6BB4-46DF-9AFD-9D0E4CA5A8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4" name="Picture 12">
          <a:extLst>
            <a:ext uri="{FF2B5EF4-FFF2-40B4-BE49-F238E27FC236}">
              <a16:creationId xmlns:a16="http://schemas.microsoft.com/office/drawing/2014/main" id="{13703E85-76C6-4420-8D18-F7D682F8A1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5" name="Picture 13">
          <a:extLst>
            <a:ext uri="{FF2B5EF4-FFF2-40B4-BE49-F238E27FC236}">
              <a16:creationId xmlns:a16="http://schemas.microsoft.com/office/drawing/2014/main" id="{7DD41287-0AB0-4AFE-9ED1-6ED44761F1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6" name="Picture 12">
          <a:extLst>
            <a:ext uri="{FF2B5EF4-FFF2-40B4-BE49-F238E27FC236}">
              <a16:creationId xmlns:a16="http://schemas.microsoft.com/office/drawing/2014/main" id="{A9BDBE74-071C-465F-9E45-D16746C9AB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7" name="Picture 13">
          <a:extLst>
            <a:ext uri="{FF2B5EF4-FFF2-40B4-BE49-F238E27FC236}">
              <a16:creationId xmlns:a16="http://schemas.microsoft.com/office/drawing/2014/main" id="{E66FECBB-DA5C-43B0-9725-5749D530F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18D22315-C4AC-4D8C-811C-6CE032CB8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36D22356-BB58-4AC0-8D55-40638732C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71F0DDE4-77CB-43FF-BA42-9B5A2EBA83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99680B6A-E822-4955-84C4-FC0524B2FD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C380E546-EB04-47AE-ACAB-B745F3C22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C6910C84-D90C-47EC-9C41-967D207012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002CF722-5C1B-4DDE-9362-D5738CDBC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8AC02594-4510-468B-BD66-897CF13A7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3FAC3D7A-413C-47A1-9990-BAFFFC849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B81132BA-9E02-4119-B2D1-2B7B15B56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F57A40D5-2C82-4E13-A409-49C79A490C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C04F969F-A4F2-4D5F-B68E-0DA0AC7D9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95F682AC-A0DB-4C4F-88D1-D9507D6778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9F6AF799-51CD-4095-80F9-0156F1C55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BB2AE04D-300B-4B1F-B99E-6B674D958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C45273E7-D5C4-4DC0-906B-01E9BD58D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3D902E5D-9738-4E0D-B083-6D963F36C5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DE29A70E-CA06-4DE2-A462-DAA79FEF2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EB10960D-B0C3-41F9-B342-D0A71DD1E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935D5316-E734-43BB-99F3-65D8A99C8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212F8299-DF0B-437F-9281-E785A41C2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6DF89E37-9025-4494-951D-D4AE29D10D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14C32C92-5E8F-4C9B-961A-B8B24EA79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C8631756-5C4D-41D8-A7EC-DA09396F63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D889457C-9245-448E-AA88-460017219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8BD5079F-2830-4FF0-A873-2FDAC575B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48309C77-40A1-44F9-9AF6-FB0FBBC03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AD70B2B9-8753-42D0-80F2-30DFD0EFE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1EC43747-06F8-463C-BDCD-DC1DF865BA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DC23C499-3B32-4823-83DD-7188E9F02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DA44D7AC-DE78-43B3-9FFC-DA39F4E573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92A2A2D8-DB7C-4F5F-ABEC-0E46FF7CB4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24E04940-6DBF-478F-A1CC-7675EB798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10795</xdr:colOff>
      <xdr:row>11</xdr:row>
      <xdr:rowOff>10795</xdr:rowOff>
    </xdr:to>
    <xdr:pic>
      <xdr:nvPicPr>
        <xdr:cNvPr id="51" name="Picture 12">
          <a:extLst>
            <a:ext uri="{FF2B5EF4-FFF2-40B4-BE49-F238E27FC236}">
              <a16:creationId xmlns:a16="http://schemas.microsoft.com/office/drawing/2014/main" id="{D699CFC7-63DF-459C-A4AC-1F5B246A23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2" name="Picture 13">
          <a:extLst>
            <a:ext uri="{FF2B5EF4-FFF2-40B4-BE49-F238E27FC236}">
              <a16:creationId xmlns:a16="http://schemas.microsoft.com/office/drawing/2014/main" id="{211124BF-85D1-420F-AE91-A5884625C2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3" name="Picture 12">
          <a:extLst>
            <a:ext uri="{FF2B5EF4-FFF2-40B4-BE49-F238E27FC236}">
              <a16:creationId xmlns:a16="http://schemas.microsoft.com/office/drawing/2014/main" id="{520035F9-EB0E-4081-AC67-72FEA40B62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4" name="Picture 13">
          <a:extLst>
            <a:ext uri="{FF2B5EF4-FFF2-40B4-BE49-F238E27FC236}">
              <a16:creationId xmlns:a16="http://schemas.microsoft.com/office/drawing/2014/main" id="{EF7CD619-E87F-484D-BE98-612E27542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5" name="Picture 17">
          <a:extLst>
            <a:ext uri="{FF2B5EF4-FFF2-40B4-BE49-F238E27FC236}">
              <a16:creationId xmlns:a16="http://schemas.microsoft.com/office/drawing/2014/main" id="{AC1F54D4-E824-42AB-AE53-A4F1822ECF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6" name="Picture 18">
          <a:extLst>
            <a:ext uri="{FF2B5EF4-FFF2-40B4-BE49-F238E27FC236}">
              <a16:creationId xmlns:a16="http://schemas.microsoft.com/office/drawing/2014/main" id="{3B0C8E0F-5A10-4BA1-BF60-6A8D51B6FF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7" name="Picture 12">
          <a:extLst>
            <a:ext uri="{FF2B5EF4-FFF2-40B4-BE49-F238E27FC236}">
              <a16:creationId xmlns:a16="http://schemas.microsoft.com/office/drawing/2014/main" id="{42258A93-D914-417D-8E8B-E92560791C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8" name="Picture 13">
          <a:extLst>
            <a:ext uri="{FF2B5EF4-FFF2-40B4-BE49-F238E27FC236}">
              <a16:creationId xmlns:a16="http://schemas.microsoft.com/office/drawing/2014/main" id="{F5CD3365-B23C-45B2-B57F-D237B6D9EE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9" name="Picture 12">
          <a:extLst>
            <a:ext uri="{FF2B5EF4-FFF2-40B4-BE49-F238E27FC236}">
              <a16:creationId xmlns:a16="http://schemas.microsoft.com/office/drawing/2014/main" id="{9865C553-97D8-4FF1-B067-36FB64F4E3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0" name="Picture 13">
          <a:extLst>
            <a:ext uri="{FF2B5EF4-FFF2-40B4-BE49-F238E27FC236}">
              <a16:creationId xmlns:a16="http://schemas.microsoft.com/office/drawing/2014/main" id="{BC87A966-B707-4988-84D0-F29F39229A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1" name="Picture 17">
          <a:extLst>
            <a:ext uri="{FF2B5EF4-FFF2-40B4-BE49-F238E27FC236}">
              <a16:creationId xmlns:a16="http://schemas.microsoft.com/office/drawing/2014/main" id="{CD015DC0-40BD-4F9D-9EF8-849B65A8BA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2" name="Picture 18">
          <a:extLst>
            <a:ext uri="{FF2B5EF4-FFF2-40B4-BE49-F238E27FC236}">
              <a16:creationId xmlns:a16="http://schemas.microsoft.com/office/drawing/2014/main" id="{1F1E69D9-1F91-41B4-9608-DE690A838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3" name="Picture 12">
          <a:extLst>
            <a:ext uri="{FF2B5EF4-FFF2-40B4-BE49-F238E27FC236}">
              <a16:creationId xmlns:a16="http://schemas.microsoft.com/office/drawing/2014/main" id="{241FE7BA-2964-47E8-BD6F-3491E49B53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4" name="Picture 13">
          <a:extLst>
            <a:ext uri="{FF2B5EF4-FFF2-40B4-BE49-F238E27FC236}">
              <a16:creationId xmlns:a16="http://schemas.microsoft.com/office/drawing/2014/main" id="{672BD726-75C1-4497-8FCA-E939FDC270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5" name="Picture 12">
          <a:extLst>
            <a:ext uri="{FF2B5EF4-FFF2-40B4-BE49-F238E27FC236}">
              <a16:creationId xmlns:a16="http://schemas.microsoft.com/office/drawing/2014/main" id="{23FAC25A-3E19-4807-98EC-7CAD88F959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6" name="Picture 13">
          <a:extLst>
            <a:ext uri="{FF2B5EF4-FFF2-40B4-BE49-F238E27FC236}">
              <a16:creationId xmlns:a16="http://schemas.microsoft.com/office/drawing/2014/main" id="{2A01E6F6-9CA6-4B8C-AA90-79E9D87450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C47241BE-FE26-4F7E-A532-8767E412C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5A9C428E-0FE7-4086-8047-9AF31FAE6D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733A9989-6945-4C32-9CB2-4658E4CB5C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75BA3311-E84E-4570-9059-B2E00B2BA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50A57275-786C-4B96-8F57-165CC4646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02041940-A6BB-415F-9799-D43C24D3A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A64C6E59-CDFA-4785-BE39-3C380013C4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505CE36C-EE45-4123-894C-983C175A29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8C3ADAEC-1E5A-4BBA-9C10-46F6FA353B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426004D1-378B-4670-A0EF-3332C4DCA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C98036F2-E8D3-41C0-B9E1-A477B9D09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9EE31C17-3AFD-43E0-8258-2C4F7291B2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0B1FE730-B81B-4845-9754-82471D7C4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D8367E2E-97D8-448F-80B0-1174C2982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A537F4C5-2A96-436F-991D-563DB1F76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911BEF86-6871-4487-ACBB-CAA7B9BB1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000F6FCE-D10E-4B3D-8621-A19862136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75B416CB-057C-4F9B-86B2-A95E07F86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615FBE1D-9E59-4711-A679-E9C77F63C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BE153004-1375-47C6-8153-F8EEF4F21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7B4FA245-D401-496A-B102-51068BC194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0AE9697B-62FC-4035-9BAD-EC529C3FC4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0D9BC1B3-95CE-4D6F-AF52-01A465614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46518EA7-622D-45D5-BA14-D1CB6EC139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D14FFE19-BFC1-4917-9751-A5DC65380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011581FF-8472-4FB3-95C0-8A24724A0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C45F20DF-97D7-40ED-9614-4BEA11ADF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140A351D-72A2-4BC1-B65E-FE42911D4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1234E559-E29B-4F13-8FEF-8F82365816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31953DCB-CCBB-4CA7-9FF6-E577C14B3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FC0C44AB-3F47-4C24-A9B9-68B8BAC4C7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8E6743C8-69AF-4380-82AA-F213DE4D0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F9BC7514-0379-4A0E-AE7B-DDA9FAB579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E29A7C1B-5D56-4CC6-935B-8A085B3868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05103FCC-CDFA-4882-A349-A268C4F9C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1588FDAD-25FD-4223-BFE7-D3F17AA0A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478F4119-9D53-44DC-941A-06939C509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12016E71-9EA2-4AD1-AABC-A9378FAE7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13F658DB-48B2-4095-89BA-84FC361C7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587DEC73-A9C3-4168-9C90-891B22884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66971C46-FB1F-4DC5-8C86-CCE23CF76E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C61822F4-8C4C-450D-AE15-677169FDF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AE7F394C-7D00-4CCE-8976-184B36802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C134C247-B3F6-4FE9-82CD-1314D642DA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A6BDEEB0-C37A-4826-A6D9-5E9E207BF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ECB6CAE0-52C5-43C5-B1AC-47E753C7A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B8D278EA-1BD5-4479-8AAF-93BFCC46D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06C7B10C-A2C4-4DB3-AC4B-EC7AA24D2E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5" name="1 Flecha izquierda">
          <a:hlinkClick xmlns:r="http://schemas.openxmlformats.org/officeDocument/2006/relationships" r:id="rId3"/>
          <a:extLst>
            <a:ext uri="{FF2B5EF4-FFF2-40B4-BE49-F238E27FC236}">
              <a16:creationId xmlns:a16="http://schemas.microsoft.com/office/drawing/2014/main" id="{98D5F9F3-0812-4458-A94D-7826E9778300}"/>
            </a:ext>
          </a:extLst>
        </xdr:cNvPr>
        <xdr:cNvSpPr/>
      </xdr:nvSpPr>
      <xdr:spPr>
        <a:xfrm>
          <a:off x="1234440" y="279264"/>
          <a:ext cx="0" cy="54864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119062</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87F5E278-C4BF-4CDF-B0CD-A57965009C32}"/>
            </a:ext>
          </a:extLst>
        </xdr:cNvPr>
        <xdr:cNvSpPr/>
      </xdr:nvSpPr>
      <xdr:spPr>
        <a:xfrm>
          <a:off x="13452792" y="174626"/>
          <a:ext cx="1109980" cy="49307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Datos%20de%20familia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Inf_inst_Unidad\Dpto.%20Analisis%20y%20Control\Presupuesto\Informes%202025\Ejecuci&#243;n%20Base%20Efectivo%202025.xlsx" TargetMode="External"/><Relationship Id="rId1" Type="http://schemas.openxmlformats.org/officeDocument/2006/relationships/externalLinkPath" Target="https://banhvi-my.sharepoint.com/Inf_inst_Unidad/Dpto.%20Analisis%20y%20Control/Presupuesto/Informes%202025/Ejecuci&#243;n%20Base%20Efectivo%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C4" t="str">
            <v>Hernandez Carrillo Jose Antonio</v>
          </cell>
          <cell r="D4">
            <v>502310313</v>
          </cell>
        </row>
        <row r="5">
          <cell r="C5" t="str">
            <v xml:space="preserve">Gómez Gómez Luis Ramón </v>
          </cell>
          <cell r="D5">
            <v>501950719</v>
          </cell>
        </row>
        <row r="6">
          <cell r="C6" t="str">
            <v>Alvarado Perez Vinicio</v>
          </cell>
          <cell r="D6">
            <v>501270902</v>
          </cell>
        </row>
        <row r="7">
          <cell r="C7" t="str">
            <v>Alvarado Perez Hortensia</v>
          </cell>
          <cell r="D7">
            <v>500830232</v>
          </cell>
        </row>
        <row r="8">
          <cell r="C8" t="str">
            <v>Venegas Chinchilla Crispín</v>
          </cell>
          <cell r="D8">
            <v>600480727</v>
          </cell>
        </row>
        <row r="9">
          <cell r="C9" t="str">
            <v>Alvarado Castillo Ronald</v>
          </cell>
          <cell r="D9">
            <v>503350785</v>
          </cell>
        </row>
        <row r="10">
          <cell r="C10" t="str">
            <v>Gutierrez Sánchez Beinyr</v>
          </cell>
          <cell r="D10">
            <v>503090677</v>
          </cell>
        </row>
        <row r="11">
          <cell r="C11" t="str">
            <v>Villalobos Sancho Lourdes</v>
          </cell>
          <cell r="D11">
            <v>601640835</v>
          </cell>
        </row>
        <row r="12">
          <cell r="C12" t="str">
            <v>Román Mora Jose Manuel</v>
          </cell>
          <cell r="D12">
            <v>107640289</v>
          </cell>
        </row>
        <row r="13">
          <cell r="C13" t="str">
            <v>Campos Carmona José</v>
          </cell>
          <cell r="D13">
            <v>110460036</v>
          </cell>
        </row>
        <row r="14">
          <cell r="C14" t="str">
            <v>Guevara Guevara José</v>
          </cell>
          <cell r="D14">
            <v>501090449</v>
          </cell>
        </row>
        <row r="15">
          <cell r="C15" t="str">
            <v>Gómez Obregón Mª de los Ángeles</v>
          </cell>
          <cell r="D15">
            <v>503190418</v>
          </cell>
        </row>
        <row r="16">
          <cell r="C16" t="str">
            <v>Anchia Torres Anais</v>
          </cell>
          <cell r="D16">
            <v>502470507</v>
          </cell>
        </row>
        <row r="17">
          <cell r="C17" t="str">
            <v>Fonseca Sequeira Maria Grace</v>
          </cell>
          <cell r="D17">
            <v>503370997</v>
          </cell>
        </row>
        <row r="18">
          <cell r="C18" t="str">
            <v>Sequeira Carrillo Gerardo</v>
          </cell>
          <cell r="D18">
            <v>502920257</v>
          </cell>
        </row>
        <row r="19">
          <cell r="C19" t="str">
            <v>Sequeira Carrillo Keyla Patricia</v>
          </cell>
          <cell r="D19">
            <v>503260475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 2024 Efectivo Dic-24"/>
      <sheetName val="Disp"/>
      <sheetName val="Pres 2024 Efectivo Ene-25"/>
      <sheetName val="Pres 2024 Efectivo Feb-25"/>
      <sheetName val="Pres 2024 Efectivo Mar-25"/>
      <sheetName val="Pres 2024 Efectivo Abr-25"/>
      <sheetName val="Pres 2024 Efectivo May-25"/>
      <sheetName val="Consultas access"/>
      <sheetName val="Pres 2024 Efectivo Jun-25"/>
      <sheetName val="Pres 2024 Efectivo Jul-25"/>
      <sheetName val="Pres 2024 Efectivo Ago-25"/>
      <sheetName val="Pres 2024 Efectivo Set-25"/>
      <sheetName val="Pres 2024 Efectivo Oct-25"/>
      <sheetName val="Pres 2024 Efectivo Nov-25"/>
    </sheetNames>
    <sheetDataSet>
      <sheetData sheetId="0"/>
      <sheetData sheetId="1">
        <row r="8">
          <cell r="B8" t="str">
            <v>BONOS ORDINARIOS</v>
          </cell>
        </row>
      </sheetData>
      <sheetData sheetId="2"/>
      <sheetData sheetId="3"/>
      <sheetData sheetId="4"/>
      <sheetData sheetId="5"/>
      <sheetData sheetId="6"/>
      <sheetData sheetId="7">
        <row r="4">
          <cell r="A4" t="str">
            <v>NUM_ENTIDAD</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6006.320172453707" createdVersion="8" refreshedVersion="8" minRefreshableVersion="3" recordCount="718" xr:uid="{1854BCD7-B1B6-48C1-9322-5ADA9C7A585C}">
  <cacheSource type="worksheet">
    <worksheetSource ref="B1:I719" sheet="Resumen"/>
  </cacheSource>
  <cacheFields count="8">
    <cacheField name="ENTIDAD" numFmtId="0">
      <sharedItems containsSemiMixedTypes="0" containsString="0" containsNumber="1" containsInteger="1" minValue="4" maxValue="121" count="20">
        <n v="4"/>
        <n v="22"/>
        <n v="26"/>
        <n v="27"/>
        <n v="28"/>
        <n v="32"/>
        <n v="87"/>
        <n v="92"/>
        <n v="93"/>
        <n v="94"/>
        <n v="96"/>
        <n v="101"/>
        <n v="105"/>
        <n v="108"/>
        <n v="116"/>
        <n v="117"/>
        <n v="121"/>
        <n v="14"/>
        <n v="120"/>
        <n v="88"/>
      </sharedItems>
    </cacheField>
    <cacheField name="NOM_PROVINCIA" numFmtId="0">
      <sharedItems count="7">
        <s v="SAN JOSÉ"/>
        <s v="ALAJUELA"/>
        <s v="CARTAGO"/>
        <s v="HEREDIA"/>
        <s v="GUANACASTE"/>
        <s v="PUNTARENAS"/>
        <s v="LIMÓN"/>
      </sharedItems>
    </cacheField>
    <cacheField name="NOM_CANTON" numFmtId="0">
      <sharedItems count="77">
        <s v="MORA"/>
        <s v="PÉREZ ZELEDÓN"/>
        <s v="ATENAS"/>
        <s v="SAN CARLOS"/>
        <s v="UPALA"/>
        <s v="GUATUSO"/>
        <s v="RÍO CUARTO"/>
        <s v="CARTAGO"/>
        <s v="TURRIALBA"/>
        <s v="SARAPIQUÍ"/>
        <s v="LIBERIA"/>
        <s v="NANDAYURE"/>
        <s v="LA CRUZ"/>
        <s v="ESPARZA"/>
        <s v="QUEPOS"/>
        <s v="GOLFITO"/>
        <s v="PARRITA"/>
        <s v="CORREDORES"/>
        <s v="POCOCÍ"/>
        <s v="SIQUIRRES"/>
        <s v="TALAMANCA"/>
        <s v="GUÁCIMO"/>
        <s v="PURISCAL"/>
        <s v="HEREDIA"/>
        <s v="BAGACES"/>
        <s v="TILARÁN"/>
        <s v="PUNTARENAS"/>
        <s v="ALAJUELITA"/>
        <s v="SAN RAMÓN"/>
        <s v="SAN JOSÉ"/>
        <s v="DESAMPARADOS"/>
        <s v="ALAJUELA"/>
        <s v="PARAÍSO"/>
        <s v="CARRILLO"/>
        <s v="CAÑAS"/>
        <s v="MONTES DE ORO"/>
        <s v="LIMÓN"/>
        <s v="TURRUBARES"/>
        <s v="SAN MATEO"/>
        <s v="OROTINA"/>
        <s v="LOS CHILES"/>
        <s v="NICOYA"/>
        <s v="SANTA CRUZ"/>
        <s v="HOJANCHA"/>
        <s v="BUENOS AIRES"/>
        <s v="COTO BRUS"/>
        <s v="MATINA"/>
        <s v="VÁZQUEZ DE CORONADO"/>
        <s v="GRECIA"/>
        <s v="PALMARES"/>
        <s v="OSA"/>
        <s v="TARRAZÚ"/>
        <s v="DOTA"/>
        <s v="LEÓN CORTÉS CASTRO"/>
        <s v="ASERRÍ"/>
        <s v="GOICOECHEA"/>
        <s v="NARANJO"/>
        <s v="POÁS"/>
        <s v="ZARCERO"/>
        <s v="LA UNIÓN"/>
        <s v="OREAMUNO"/>
        <s v="ABANGARES"/>
        <s v="GARABITO"/>
        <s v="EL GUARCO"/>
        <s v="JIMÉNEZ"/>
        <s v="ALVARADO"/>
        <s v="TIBÁS"/>
        <s v="SARCHÍ  (VALVERDE VEGA)"/>
        <s v="SAN ISIDRO"/>
        <s v="ACOSTA"/>
        <s v="ESCAZÚ"/>
        <s v="MORAVIA"/>
        <s v="PUERTO JIMÉNEZ"/>
        <s v="FLORES" u="1"/>
        <s v="SAN PABLO" u="1"/>
        <s v="SANTO DOMINGO" u="1"/>
        <s v="CURRIDABAT" u="1"/>
      </sharedItems>
    </cacheField>
    <cacheField name="NOM_DISTRITO" numFmtId="0">
      <sharedItems count="306">
        <s v="TABARCIA"/>
        <s v="EL GENERAL"/>
        <s v="DANIEL FLORES"/>
        <s v="RIVAS"/>
        <s v="SAN JOSÉ"/>
        <s v="QUESADA"/>
        <s v="AGUAS ZARCAS"/>
        <s v="PITAL"/>
        <s v="LA FORTUNA"/>
        <s v="UPALA"/>
        <s v="AGUAS CLARAS"/>
        <s v="SAN JOSÉ O PIZOTE"/>
        <s v="BIJAGUA"/>
        <s v="YOLILLAL"/>
        <s v="SAN RAFAEL"/>
        <s v="RÍO CUARTO"/>
        <s v="SAN NICOLÁS"/>
        <s v="AGUACALIENTE O SAN FRANCISCO"/>
        <s v="SANTA TERESITA"/>
        <s v="LA VIRGEN"/>
        <s v="LAS HORQUETAS"/>
        <s v="LIBERIA"/>
        <s v="CARMONA"/>
        <s v="LA CRUZ"/>
        <s v="LA GARITA"/>
        <s v="QUEPOS"/>
        <s v="GUAYCARÁ"/>
        <s v="PARRITA"/>
        <s v="CANOAS"/>
        <s v="LAUREL"/>
        <s v="GUÁPILES"/>
        <s v="RITA"/>
        <s v="CARIARI"/>
        <s v="ALEGRÍA"/>
        <s v="REVENTAZÓN"/>
        <s v="CAHUITA"/>
        <s v="GUÁCIMO"/>
        <s v="DUACARÍ"/>
        <s v="SAN ANTONIO"/>
        <s v="LA TIGRA"/>
        <s v="SAN FRANCISCO"/>
        <s v="BAGACES"/>
        <s v="TILARÁN"/>
        <s v="LEPANTO"/>
        <s v="EL CAIRO"/>
        <s v="SAN FELIPE"/>
        <s v="SANTIAGO"/>
        <s v="PAVAS"/>
        <s v="DESAMPARADOS"/>
        <s v="CONCEPCIÓN"/>
        <s v="GUÁCIMA"/>
        <s v="VENECIA"/>
        <s v="LLANOS DE SANTA LUCÍA"/>
        <s v="ULLOA"/>
        <s v="BELÉN"/>
        <s v="SAN MIGUEL"/>
        <s v="MIRAMAR"/>
        <s v="LIMÓN"/>
        <s v="SAN PABLO"/>
        <s v="CAJÓN"/>
        <s v="LABRADOR"/>
        <s v="OROTINA"/>
        <s v="LA CEIBA"/>
        <s v="DELICIAS"/>
        <s v="LOS CHILES"/>
        <s v="EL AMPARO"/>
        <s v="KATIRA"/>
        <s v="PUERTO VIEJO"/>
        <s v="NICOYA"/>
        <s v="NOSARA"/>
        <s v="VEINTISIETE DE ABRIL"/>
        <s v="DIRIÁ"/>
        <s v="FILADELFIA"/>
        <s v="SARDINAL"/>
        <s v="BEJUCO"/>
        <s v="HOJANCHA"/>
        <s v="MATAMBÚ"/>
        <s v="POTRERO GRANDE"/>
        <s v="BORUCA"/>
        <s v="GOLFITO"/>
        <s v="SAN VITO"/>
        <s v="CORREDOR"/>
        <s v="SIXAOLA"/>
        <s v="CARRANDI"/>
        <s v="PIEDADES NORTE"/>
        <s v="PIEDADES SUR"/>
        <s v="ÁNGELES"/>
        <s v="ALFARO"/>
        <s v="SAN ROQUE"/>
        <s v="CANDELARIA"/>
        <s v="FLORENCIA"/>
        <s v="SÁMARA"/>
        <s v="BELÉN DE NOSARITA"/>
        <s v="SANTA RITA"/>
        <s v="ZAPOTAL"/>
        <s v="MONTE ROMO"/>
        <s v="PUERTO CARRILLO"/>
        <s v="PAQUERA"/>
        <s v="PEJIBAYE"/>
        <s v="ESCOBAL"/>
        <s v="POCOSOL"/>
        <s v="SANTA CRUZ"/>
        <s v="BOLSÓN"/>
        <s v="BUENOS AIRES"/>
        <s v="PALMAR"/>
        <s v="PAVÓN"/>
        <s v="AGUABUENA"/>
        <s v="GUTIERREZ BRAUN"/>
        <s v="VALLE LA ESTRELLA"/>
        <s v="RÍO JIMÉNEZ"/>
        <s v="SAN MARCOS"/>
        <s v="SAN LORENZO"/>
        <s v="SANTA MARÍA"/>
        <s v="SAN SEBASTIÁN"/>
        <s v="ASERRÍ"/>
        <s v="PURRAL"/>
        <s v="SAN ISIDRO DE EL GENERAL"/>
        <s v="SAN PEDRO"/>
        <s v="BOLÍVAR"/>
        <s v="CIRRÍ SUR"/>
        <s v="SABANA REDONDA"/>
        <s v="ZARCERO"/>
        <s v="LAGUNA"/>
        <s v="SANTA ISABEL"/>
        <s v="TIERRA BLANCA"/>
        <s v="DULCE NOMBRE"/>
        <s v="SAN DIEGO"/>
        <s v="TAYUTIC"/>
        <s v="CARTAGENA"/>
        <s v="LAS JUNTAS"/>
        <s v="BARRANCA"/>
        <s v="EL ROBLE"/>
        <s v="MACACONA"/>
        <s v="VOLCÁN"/>
        <s v="PUERTO CORTÉS"/>
        <s v="SABALITO"/>
        <s v="SAN RAFAEL ARRIBA"/>
        <s v="PLATANARES"/>
        <s v="PÁRAMO"/>
        <s v="LA AMISTAD"/>
        <s v="DOS RÍOS"/>
        <s v="CAÑO NEGRO"/>
        <s v="COTE"/>
        <s v="CORRALILLO"/>
        <s v="QUEBRADILLA"/>
        <s v="PARAÍSO"/>
        <s v="SAN JUAN"/>
        <s v="MANSIÓN"/>
        <s v="QUEBRADA HONDA"/>
        <s v="CAÑAS"/>
        <s v="GUACIMAL"/>
        <s v="BRUNKA"/>
        <s v="NARANJITO"/>
        <s v="JACÓ"/>
        <s v="BRATSI"/>
        <s v="BUENAVISTA"/>
        <s v="BIOLLEY"/>
        <s v="PITTIER"/>
        <s v="BATÁN"/>
        <s v="IPÍS"/>
        <s v="CANALETE"/>
        <s v="SAN ISIDRO"/>
        <s v="PATIO DE AGUA"/>
        <s v="MOGOTE"/>
        <s v="CHOMES"/>
        <s v="COYOLAR"/>
        <s v="SANTA ROSA"/>
        <s v="SAN JUAN GRANDE"/>
        <s v="TACARES"/>
        <s v="CUTRIS"/>
        <s v="JUAN VIÑAS"/>
        <s v="CERVANTES"/>
        <s v="LA PALMERA"/>
        <s v="MATINA"/>
        <s v="SAN CRISTÓBAL"/>
        <s v="DAMAS"/>
        <s v="TARBACA"/>
        <s v="VUELTA DE JORCO"/>
        <s v="BARÚ"/>
        <s v="CARRIZAL"/>
        <s v="SARAPIQUÍ"/>
        <s v="PEÑAS BLANCAS"/>
        <s v="GRECIA"/>
        <s v="ATENAS"/>
        <s v="CARMEN"/>
        <s v="BIRRISITO"/>
        <s v="LA SUIZA"/>
        <s v="CIPRESES"/>
        <s v="CURUBANDÉ"/>
        <s v="QUEBRADA GRANDE"/>
        <s v="SANTA CECILIA"/>
        <s v="MATAMA"/>
        <s v="ROXANA"/>
        <s v="LA COLONIA"/>
        <s v="SIQUIRRES"/>
        <s v="PACUARITO"/>
        <s v="FLORIDA"/>
        <s v="GERMANIA"/>
        <s v="MERCEDES"/>
        <s v="POCORA"/>
        <s v="LEGUA"/>
        <s v="ESQUÍPULAS"/>
        <s v="CACHÍ"/>
        <s v="TURRIALBA"/>
        <s v="JIMÉNEZ"/>
        <s v="HATILLO"/>
        <s v="LEON XIII"/>
        <s v="SABANILLA"/>
        <s v="EL TEJAR"/>
        <s v="ESPÍRITU SANTO"/>
        <s v="BARBACOAS"/>
        <s v="PICAGRES"/>
        <s v="CANGREJAL"/>
        <s v="ZARAGOZA"/>
        <s v="SAN RAFAEL ABAJO"/>
        <s v="PALMIRA"/>
        <s v="LA CUESTA"/>
        <s v="ZAPOTE"/>
        <s v="CINCO ESQUINAS"/>
        <s v="LA TRINIDAD"/>
        <s v="TAMBOR"/>
        <s v="SAN RAMÓN"/>
        <s v="VOLIO"/>
        <s v="PUENTE DE PIEDRA"/>
        <s v="PALMITOS"/>
        <s v="CARRILLOS"/>
        <s v="BRISAS"/>
        <s v="SARCHÍ SUR"/>
        <s v="RÍO NARANJO"/>
        <s v="COLORADO"/>
        <s v="CABECERAS"/>
        <s v="PITAHAYA"/>
        <s v="CHACARITA"/>
        <s v="LIMONCITO"/>
        <s v="PILAS"/>
        <s v="CHÁNGUENA"/>
        <s v="BAHÍA DRAKE"/>
        <s v="PUERTO JIMÉNEZ"/>
        <s v="ALAJUELA"/>
        <s v="SAN JUAN DE MATA"/>
        <s v="HACIENDA VIEJA"/>
        <s v="OROSI"/>
        <s v="PUNTARENAS"/>
        <s v="CÓBANO"/>
        <s v="ACAPULCO"/>
        <s v="LAGUNILLAS"/>
        <s v="TELIRE"/>
        <s v="CHIRRIPÓ"/>
        <s v="NARANJO"/>
        <s v="SAN GABRIEL" u="1"/>
        <s v="SAN IGNACIO" u="1"/>
        <s v="MONTERREY" u="1"/>
        <s v="SAN JORGE" u="1"/>
        <s v="PAVONES" u="1"/>
        <s v="COT" u="1"/>
        <s v="TOBOSI" u="1"/>
        <s v="NACASCOLO" u="1"/>
        <s v="SANTA ELENA" u="1"/>
        <s v="RÍO BLANCO" u="1"/>
        <s v="PATARRÁ" u="1"/>
        <s v="JESÚS" u="1"/>
        <s v="SARCHÍ NORTE" u="1"/>
        <s v="SAN JOAQUÍN" u="1"/>
        <s v="SAN MATEO" u="1"/>
        <s v="JESÚS MARÍA" u="1"/>
        <s v="EL MASTATE" u="1"/>
        <s v="TÁRCOLES" u="1"/>
        <s v="RÍO NUEVO" u="1"/>
        <s v="FRAILES" u="1"/>
        <s v="SAN CARLOS" u="1"/>
        <s v="DESMONTE" u="1"/>
        <s v="LLORENTE" u="1"/>
        <s v="TEMPATE" u="1"/>
        <s v="SIERRA" u="1"/>
        <s v="BAHÍA BALLENA" u="1"/>
        <s v="GUAITIL VILLA" u="1"/>
        <s v="SABANILLAS" u="1"/>
        <s v="VENADO" u="1"/>
        <s v="ORIENTAL" u="1"/>
        <s v="TUCURRIQUE" u="1"/>
        <s v="MAYORGA" u="1"/>
        <s v="TURRÚCARES" u="1"/>
        <s v="MATA DE PLÁTANO" u="1"/>
        <s v="SANTO TOMÁS" u="1"/>
        <s v="CAÑAS DULCES" u="1"/>
        <s v="CANDELARITA" u="1"/>
        <s v="TRONADORA" u="1"/>
        <s v="HUACAS" u="1"/>
        <s v="CARARA" u="1"/>
        <s v="COLÓN" u="1"/>
        <s v="GRANADILLA" u="1"/>
        <s v="SAN JERÓNIMO" u="1"/>
        <s v="TUIS" u="1"/>
        <s v="CAPELLADES" u="1"/>
        <s v="PIEDRAS BLANCAS" u="1"/>
        <s v="CURRIDABAT" u="1"/>
        <s v="ARENAL" u="1"/>
        <s v="POTRERO CERRADO" u="1"/>
        <s v="SANTA EULALIA" u="1"/>
        <s v="PORVENIR" u="1"/>
        <s v="LA UNIÓN" u="1"/>
        <s v="CHIRA" u="1"/>
        <s v="MERCEDES SUR" u="1"/>
        <s v="TRES EQUIS" u="1"/>
        <s v="SALITRILLOS" u="1"/>
        <s v="PACAYAS" u="1"/>
      </sharedItems>
    </cacheField>
    <cacheField name="MTO_BONO" numFmtId="0">
      <sharedItems containsSemiMixedTypes="0" containsString="0" containsNumber="1" minValue="0" maxValue="42937585.310000002"/>
    </cacheField>
    <cacheField name="SOLUCION" numFmtId="0">
      <sharedItems containsSemiMixedTypes="0" containsString="0" containsNumber="1" minValue="2" maxValue="71307464.150000006"/>
    </cacheField>
    <cacheField name="ORD" numFmtId="0">
      <sharedItems containsString="0" containsBlank="1" containsNumber="1" containsInteger="1" minValue="1" maxValue="15"/>
    </cacheField>
    <cacheField name="ART59" numFmtId="0">
      <sharedItems containsString="0" containsBlank="1" containsNumber="1" containsInteger="1" minValue="1" maxValue="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8">
  <r>
    <x v="0"/>
    <x v="0"/>
    <x v="0"/>
    <x v="0"/>
    <n v="9300000"/>
    <n v="9600000"/>
    <n v="1"/>
    <m/>
  </r>
  <r>
    <x v="0"/>
    <x v="0"/>
    <x v="1"/>
    <x v="1"/>
    <n v="9283500"/>
    <n v="9665000"/>
    <n v="2"/>
    <m/>
  </r>
  <r>
    <x v="0"/>
    <x v="0"/>
    <x v="1"/>
    <x v="2"/>
    <n v="9283500"/>
    <n v="9675000"/>
    <n v="2"/>
    <m/>
  </r>
  <r>
    <x v="0"/>
    <x v="0"/>
    <x v="1"/>
    <x v="3"/>
    <n v="9300000"/>
    <n v="9699057.6899999995"/>
    <n v="1"/>
    <m/>
  </r>
  <r>
    <x v="0"/>
    <x v="1"/>
    <x v="2"/>
    <x v="4"/>
    <n v="9300000"/>
    <n v="10725000"/>
    <n v="1"/>
    <m/>
  </r>
  <r>
    <x v="0"/>
    <x v="1"/>
    <x v="3"/>
    <x v="5"/>
    <n v="7825000"/>
    <n v="9600000"/>
    <n v="1"/>
    <m/>
  </r>
  <r>
    <x v="0"/>
    <x v="1"/>
    <x v="3"/>
    <x v="6"/>
    <n v="9208000"/>
    <n v="9600000"/>
    <n v="1"/>
    <m/>
  </r>
  <r>
    <x v="0"/>
    <x v="1"/>
    <x v="3"/>
    <x v="7"/>
    <n v="9300000"/>
    <n v="9600000"/>
    <n v="1"/>
    <m/>
  </r>
  <r>
    <x v="0"/>
    <x v="1"/>
    <x v="3"/>
    <x v="8"/>
    <n v="9247000"/>
    <n v="9600000"/>
    <n v="1"/>
    <m/>
  </r>
  <r>
    <x v="0"/>
    <x v="1"/>
    <x v="4"/>
    <x v="9"/>
    <n v="9193250"/>
    <n v="9500000"/>
    <n v="4"/>
    <m/>
  </r>
  <r>
    <x v="0"/>
    <x v="1"/>
    <x v="4"/>
    <x v="10"/>
    <n v="13950000"/>
    <n v="14250000"/>
    <n v="1"/>
    <m/>
  </r>
  <r>
    <x v="0"/>
    <x v="1"/>
    <x v="4"/>
    <x v="11"/>
    <n v="9256000"/>
    <n v="9566666.6666666698"/>
    <n v="3"/>
    <m/>
  </r>
  <r>
    <x v="0"/>
    <x v="1"/>
    <x v="4"/>
    <x v="12"/>
    <n v="13775000"/>
    <n v="14250000"/>
    <n v="1"/>
    <m/>
  </r>
  <r>
    <x v="0"/>
    <x v="1"/>
    <x v="4"/>
    <x v="13"/>
    <n v="9280000"/>
    <n v="9600000"/>
    <n v="1"/>
    <m/>
  </r>
  <r>
    <x v="0"/>
    <x v="1"/>
    <x v="5"/>
    <x v="14"/>
    <n v="9300000"/>
    <n v="9600000"/>
    <n v="1"/>
    <m/>
  </r>
  <r>
    <x v="0"/>
    <x v="1"/>
    <x v="6"/>
    <x v="15"/>
    <n v="9127000"/>
    <n v="9600000"/>
    <n v="1"/>
    <m/>
  </r>
  <r>
    <x v="0"/>
    <x v="2"/>
    <x v="7"/>
    <x v="16"/>
    <n v="8119000"/>
    <n v="8419000"/>
    <n v="1"/>
    <m/>
  </r>
  <r>
    <x v="0"/>
    <x v="2"/>
    <x v="7"/>
    <x v="17"/>
    <n v="7406000"/>
    <n v="61056073.57"/>
    <n v="1"/>
    <m/>
  </r>
  <r>
    <x v="0"/>
    <x v="2"/>
    <x v="8"/>
    <x v="18"/>
    <n v="9221000"/>
    <n v="24083122.399999999"/>
    <n v="1"/>
    <m/>
  </r>
  <r>
    <x v="0"/>
    <x v="3"/>
    <x v="9"/>
    <x v="19"/>
    <n v="7657000"/>
    <n v="11260000"/>
    <n v="1"/>
    <m/>
  </r>
  <r>
    <x v="0"/>
    <x v="3"/>
    <x v="9"/>
    <x v="20"/>
    <n v="9746250"/>
    <n v="10762500"/>
    <n v="4"/>
    <m/>
  </r>
  <r>
    <x v="0"/>
    <x v="4"/>
    <x v="10"/>
    <x v="21"/>
    <n v="9300000"/>
    <n v="9600000"/>
    <n v="2"/>
    <m/>
  </r>
  <r>
    <x v="0"/>
    <x v="4"/>
    <x v="11"/>
    <x v="22"/>
    <n v="13950000"/>
    <n v="14250000"/>
    <n v="1"/>
    <m/>
  </r>
  <r>
    <x v="0"/>
    <x v="4"/>
    <x v="12"/>
    <x v="23"/>
    <n v="13950000"/>
    <n v="14250000"/>
    <n v="1"/>
    <m/>
  </r>
  <r>
    <x v="0"/>
    <x v="4"/>
    <x v="12"/>
    <x v="24"/>
    <n v="9300000"/>
    <n v="9600000"/>
    <n v="1"/>
    <m/>
  </r>
  <r>
    <x v="0"/>
    <x v="5"/>
    <x v="13"/>
    <x v="14"/>
    <n v="9300000"/>
    <n v="9600000"/>
    <n v="1"/>
    <m/>
  </r>
  <r>
    <x v="0"/>
    <x v="5"/>
    <x v="14"/>
    <x v="25"/>
    <n v="9300000"/>
    <n v="9600000"/>
    <n v="1"/>
    <m/>
  </r>
  <r>
    <x v="0"/>
    <x v="5"/>
    <x v="15"/>
    <x v="26"/>
    <n v="9127000"/>
    <n v="9600000"/>
    <n v="1"/>
    <m/>
  </r>
  <r>
    <x v="0"/>
    <x v="5"/>
    <x v="16"/>
    <x v="27"/>
    <n v="9182000"/>
    <n v="9600000"/>
    <n v="1"/>
    <m/>
  </r>
  <r>
    <x v="0"/>
    <x v="5"/>
    <x v="17"/>
    <x v="28"/>
    <n v="9300000"/>
    <n v="9600000"/>
    <n v="1"/>
    <m/>
  </r>
  <r>
    <x v="0"/>
    <x v="5"/>
    <x v="17"/>
    <x v="29"/>
    <n v="9300000"/>
    <n v="9500000"/>
    <n v="1"/>
    <m/>
  </r>
  <r>
    <x v="0"/>
    <x v="6"/>
    <x v="18"/>
    <x v="30"/>
    <n v="9267000"/>
    <n v="9600000"/>
    <n v="2"/>
    <m/>
  </r>
  <r>
    <x v="0"/>
    <x v="6"/>
    <x v="18"/>
    <x v="31"/>
    <n v="9260666.6666666698"/>
    <n v="11296000"/>
    <n v="3"/>
    <m/>
  </r>
  <r>
    <x v="0"/>
    <x v="6"/>
    <x v="18"/>
    <x v="32"/>
    <n v="9286500"/>
    <n v="9600000"/>
    <n v="2"/>
    <m/>
  </r>
  <r>
    <x v="0"/>
    <x v="6"/>
    <x v="19"/>
    <x v="33"/>
    <n v="9293000"/>
    <n v="9600000"/>
    <n v="1"/>
    <m/>
  </r>
  <r>
    <x v="0"/>
    <x v="6"/>
    <x v="19"/>
    <x v="34"/>
    <n v="13950000"/>
    <n v="14250000"/>
    <n v="1"/>
    <m/>
  </r>
  <r>
    <x v="0"/>
    <x v="6"/>
    <x v="20"/>
    <x v="35"/>
    <n v="9280000"/>
    <n v="9842000"/>
    <n v="1"/>
    <m/>
  </r>
  <r>
    <x v="0"/>
    <x v="6"/>
    <x v="21"/>
    <x v="36"/>
    <n v="9263500"/>
    <n v="9600000"/>
    <n v="2"/>
    <m/>
  </r>
  <r>
    <x v="0"/>
    <x v="6"/>
    <x v="21"/>
    <x v="37"/>
    <n v="9241000"/>
    <n v="9600000"/>
    <n v="1"/>
    <m/>
  </r>
  <r>
    <x v="1"/>
    <x v="0"/>
    <x v="22"/>
    <x v="38"/>
    <n v="7615000"/>
    <n v="31867000"/>
    <n v="1"/>
    <m/>
  </r>
  <r>
    <x v="1"/>
    <x v="1"/>
    <x v="3"/>
    <x v="39"/>
    <n v="9001000"/>
    <n v="36043580"/>
    <n v="1"/>
    <m/>
  </r>
  <r>
    <x v="1"/>
    <x v="2"/>
    <x v="7"/>
    <x v="17"/>
    <n v="8581000"/>
    <n v="44781000"/>
    <n v="1"/>
    <m/>
  </r>
  <r>
    <x v="1"/>
    <x v="3"/>
    <x v="23"/>
    <x v="40"/>
    <n v="6776000"/>
    <n v="48810000"/>
    <n v="1"/>
    <m/>
  </r>
  <r>
    <x v="1"/>
    <x v="4"/>
    <x v="24"/>
    <x v="41"/>
    <n v="9254000"/>
    <n v="23954000"/>
    <n v="1"/>
    <m/>
  </r>
  <r>
    <x v="1"/>
    <x v="4"/>
    <x v="25"/>
    <x v="42"/>
    <n v="9201000"/>
    <n v="39701000"/>
    <n v="1"/>
    <m/>
  </r>
  <r>
    <x v="1"/>
    <x v="5"/>
    <x v="26"/>
    <x v="43"/>
    <n v="9280000"/>
    <n v="17700000"/>
    <n v="1"/>
    <m/>
  </r>
  <r>
    <x v="1"/>
    <x v="6"/>
    <x v="19"/>
    <x v="44"/>
    <n v="8749000"/>
    <n v="15749000"/>
    <n v="1"/>
    <m/>
  </r>
  <r>
    <x v="2"/>
    <x v="0"/>
    <x v="27"/>
    <x v="45"/>
    <n v="6230000"/>
    <n v="51672000"/>
    <n v="1"/>
    <m/>
  </r>
  <r>
    <x v="2"/>
    <x v="1"/>
    <x v="28"/>
    <x v="46"/>
    <n v="9001000"/>
    <n v="12186990"/>
    <n v="2"/>
    <m/>
  </r>
  <r>
    <x v="2"/>
    <x v="6"/>
    <x v="21"/>
    <x v="36"/>
    <n v="9175000"/>
    <n v="16927129.66"/>
    <n v="1"/>
    <m/>
  </r>
  <r>
    <x v="3"/>
    <x v="0"/>
    <x v="29"/>
    <x v="47"/>
    <n v="0"/>
    <n v="2"/>
    <n v="1"/>
    <m/>
  </r>
  <r>
    <x v="3"/>
    <x v="0"/>
    <x v="30"/>
    <x v="48"/>
    <n v="7280000"/>
    <n v="52546000"/>
    <n v="1"/>
    <m/>
  </r>
  <r>
    <x v="3"/>
    <x v="0"/>
    <x v="27"/>
    <x v="49"/>
    <n v="0"/>
    <n v="2"/>
    <n v="1"/>
    <m/>
  </r>
  <r>
    <x v="3"/>
    <x v="1"/>
    <x v="31"/>
    <x v="50"/>
    <n v="9001000"/>
    <n v="35161000"/>
    <n v="1"/>
    <m/>
  </r>
  <r>
    <x v="3"/>
    <x v="1"/>
    <x v="3"/>
    <x v="51"/>
    <n v="9231000"/>
    <n v="19658000"/>
    <n v="2"/>
    <m/>
  </r>
  <r>
    <x v="3"/>
    <x v="2"/>
    <x v="7"/>
    <x v="16"/>
    <n v="5978000"/>
    <n v="30805000"/>
    <n v="1"/>
    <m/>
  </r>
  <r>
    <x v="3"/>
    <x v="2"/>
    <x v="32"/>
    <x v="52"/>
    <n v="4101500"/>
    <n v="33993832.219999999"/>
    <n v="2"/>
    <m/>
  </r>
  <r>
    <x v="3"/>
    <x v="3"/>
    <x v="23"/>
    <x v="53"/>
    <n v="8203000"/>
    <n v="60078000"/>
    <n v="1"/>
    <m/>
  </r>
  <r>
    <x v="3"/>
    <x v="4"/>
    <x v="24"/>
    <x v="41"/>
    <n v="8287000"/>
    <n v="12550000"/>
    <n v="1"/>
    <m/>
  </r>
  <r>
    <x v="3"/>
    <x v="4"/>
    <x v="24"/>
    <x v="8"/>
    <n v="9227000"/>
    <n v="10753000"/>
    <n v="1"/>
    <m/>
  </r>
  <r>
    <x v="3"/>
    <x v="4"/>
    <x v="33"/>
    <x v="54"/>
    <n v="8749000"/>
    <n v="14269000"/>
    <n v="1"/>
    <m/>
  </r>
  <r>
    <x v="3"/>
    <x v="4"/>
    <x v="34"/>
    <x v="55"/>
    <n v="8329000"/>
    <n v="30034000"/>
    <n v="1"/>
    <m/>
  </r>
  <r>
    <x v="3"/>
    <x v="5"/>
    <x v="35"/>
    <x v="56"/>
    <n v="9254000"/>
    <n v="10173000"/>
    <n v="1"/>
    <m/>
  </r>
  <r>
    <x v="3"/>
    <x v="6"/>
    <x v="36"/>
    <x v="57"/>
    <n v="0"/>
    <n v="16967664.43"/>
    <n v="1"/>
    <m/>
  </r>
  <r>
    <x v="4"/>
    <x v="0"/>
    <x v="37"/>
    <x v="58"/>
    <n v="9300000"/>
    <n v="9605505.2300000004"/>
    <n v="1"/>
    <m/>
  </r>
  <r>
    <x v="4"/>
    <x v="0"/>
    <x v="1"/>
    <x v="3"/>
    <n v="9201000"/>
    <n v="9570723.8300000001"/>
    <n v="1"/>
    <m/>
  </r>
  <r>
    <x v="4"/>
    <x v="0"/>
    <x v="1"/>
    <x v="59"/>
    <n v="9300000"/>
    <n v="9606025.0299999993"/>
    <n v="1"/>
    <m/>
  </r>
  <r>
    <x v="4"/>
    <x v="1"/>
    <x v="38"/>
    <x v="60"/>
    <n v="11625000"/>
    <n v="12086696.994999999"/>
    <n v="2"/>
    <m/>
  </r>
  <r>
    <x v="4"/>
    <x v="1"/>
    <x v="39"/>
    <x v="61"/>
    <n v="9300000"/>
    <n v="9606025.0299999993"/>
    <n v="1"/>
    <m/>
  </r>
  <r>
    <x v="4"/>
    <x v="1"/>
    <x v="39"/>
    <x v="62"/>
    <n v="9300000"/>
    <n v="9606025.0299999993"/>
    <n v="1"/>
    <m/>
  </r>
  <r>
    <x v="4"/>
    <x v="1"/>
    <x v="3"/>
    <x v="6"/>
    <n v="9300000"/>
    <n v="9606025.0299999993"/>
    <n v="1"/>
    <m/>
  </r>
  <r>
    <x v="4"/>
    <x v="1"/>
    <x v="4"/>
    <x v="11"/>
    <n v="9267000"/>
    <n v="9605652.1300000008"/>
    <n v="1"/>
    <m/>
  </r>
  <r>
    <x v="4"/>
    <x v="1"/>
    <x v="4"/>
    <x v="63"/>
    <n v="9300000"/>
    <n v="9587840"/>
    <n v="1"/>
    <m/>
  </r>
  <r>
    <x v="4"/>
    <x v="1"/>
    <x v="4"/>
    <x v="13"/>
    <n v="9300000"/>
    <n v="9587840"/>
    <n v="1"/>
    <m/>
  </r>
  <r>
    <x v="4"/>
    <x v="1"/>
    <x v="40"/>
    <x v="64"/>
    <n v="9286000"/>
    <n v="9587681.8000000007"/>
    <n v="1"/>
    <m/>
  </r>
  <r>
    <x v="4"/>
    <x v="1"/>
    <x v="40"/>
    <x v="65"/>
    <n v="8371000"/>
    <n v="9595527.3300000001"/>
    <n v="1"/>
    <m/>
  </r>
  <r>
    <x v="4"/>
    <x v="1"/>
    <x v="5"/>
    <x v="14"/>
    <n v="8772500"/>
    <n v="9667859.9399999995"/>
    <n v="4"/>
    <m/>
  </r>
  <r>
    <x v="4"/>
    <x v="1"/>
    <x v="5"/>
    <x v="66"/>
    <n v="9300000"/>
    <n v="10344024.560000001"/>
    <n v="1"/>
    <m/>
  </r>
  <r>
    <x v="4"/>
    <x v="3"/>
    <x v="9"/>
    <x v="67"/>
    <n v="8959000"/>
    <n v="9567989.2300000004"/>
    <n v="1"/>
    <m/>
  </r>
  <r>
    <x v="4"/>
    <x v="3"/>
    <x v="9"/>
    <x v="19"/>
    <n v="10834666.6666667"/>
    <n v="11175592.6033333"/>
    <n v="3"/>
    <m/>
  </r>
  <r>
    <x v="4"/>
    <x v="3"/>
    <x v="9"/>
    <x v="20"/>
    <n v="9300000"/>
    <n v="9606025.0299999993"/>
    <n v="1"/>
    <m/>
  </r>
  <r>
    <x v="4"/>
    <x v="4"/>
    <x v="10"/>
    <x v="21"/>
    <n v="13426000"/>
    <n v="14379171.65"/>
    <n v="1"/>
    <m/>
  </r>
  <r>
    <x v="4"/>
    <x v="4"/>
    <x v="41"/>
    <x v="68"/>
    <n v="8919500"/>
    <n v="9584634.1300000008"/>
    <n v="2"/>
    <m/>
  </r>
  <r>
    <x v="4"/>
    <x v="4"/>
    <x v="41"/>
    <x v="38"/>
    <n v="9215833.3333333302"/>
    <n v="9605073.9466666691"/>
    <n v="6"/>
    <m/>
  </r>
  <r>
    <x v="4"/>
    <x v="4"/>
    <x v="41"/>
    <x v="69"/>
    <n v="9300000"/>
    <n v="9606025.0299999993"/>
    <n v="1"/>
    <m/>
  </r>
  <r>
    <x v="4"/>
    <x v="4"/>
    <x v="42"/>
    <x v="70"/>
    <n v="4650000"/>
    <n v="9587840"/>
    <n v="2"/>
    <m/>
  </r>
  <r>
    <x v="4"/>
    <x v="4"/>
    <x v="42"/>
    <x v="71"/>
    <n v="7364000"/>
    <n v="9584148.2300000004"/>
    <n v="1"/>
    <m/>
  </r>
  <r>
    <x v="4"/>
    <x v="4"/>
    <x v="24"/>
    <x v="41"/>
    <n v="9300000"/>
    <n v="9606025.0299999993"/>
    <n v="1"/>
    <m/>
  </r>
  <r>
    <x v="4"/>
    <x v="4"/>
    <x v="33"/>
    <x v="72"/>
    <n v="9300000"/>
    <n v="9606025.0299999993"/>
    <n v="1"/>
    <m/>
  </r>
  <r>
    <x v="4"/>
    <x v="4"/>
    <x v="33"/>
    <x v="73"/>
    <n v="8859666.6666666698"/>
    <n v="9601049.2633333299"/>
    <n v="3"/>
    <m/>
  </r>
  <r>
    <x v="4"/>
    <x v="4"/>
    <x v="33"/>
    <x v="54"/>
    <n v="9290000"/>
    <n v="9596819.5150000006"/>
    <n v="2"/>
    <m/>
  </r>
  <r>
    <x v="4"/>
    <x v="4"/>
    <x v="11"/>
    <x v="22"/>
    <n v="9043000"/>
    <n v="9603132.5899999999"/>
    <n v="1"/>
    <m/>
  </r>
  <r>
    <x v="4"/>
    <x v="4"/>
    <x v="11"/>
    <x v="74"/>
    <n v="9192500"/>
    <n v="9604810.2799999993"/>
    <n v="2"/>
    <m/>
  </r>
  <r>
    <x v="4"/>
    <x v="4"/>
    <x v="12"/>
    <x v="23"/>
    <n v="11625000"/>
    <n v="11994818.789999999"/>
    <n v="2"/>
    <m/>
  </r>
  <r>
    <x v="4"/>
    <x v="4"/>
    <x v="43"/>
    <x v="75"/>
    <n v="9300000"/>
    <n v="9587840"/>
    <n v="1"/>
    <m/>
  </r>
  <r>
    <x v="4"/>
    <x v="4"/>
    <x v="43"/>
    <x v="76"/>
    <n v="9300000"/>
    <n v="9587840"/>
    <n v="2"/>
    <m/>
  </r>
  <r>
    <x v="4"/>
    <x v="5"/>
    <x v="44"/>
    <x v="77"/>
    <n v="9300000"/>
    <n v="9587840"/>
    <n v="6"/>
    <m/>
  </r>
  <r>
    <x v="4"/>
    <x v="5"/>
    <x v="44"/>
    <x v="78"/>
    <n v="9293333.3333333302"/>
    <n v="9587764.6666666698"/>
    <n v="6"/>
    <m/>
  </r>
  <r>
    <x v="4"/>
    <x v="5"/>
    <x v="15"/>
    <x v="79"/>
    <n v="9267000"/>
    <n v="9605652.1300000008"/>
    <n v="2"/>
    <m/>
  </r>
  <r>
    <x v="4"/>
    <x v="5"/>
    <x v="45"/>
    <x v="80"/>
    <n v="9300000"/>
    <n v="9587840"/>
    <n v="1"/>
    <m/>
  </r>
  <r>
    <x v="4"/>
    <x v="5"/>
    <x v="17"/>
    <x v="81"/>
    <n v="9300000"/>
    <n v="9606025.0299999993"/>
    <n v="1"/>
    <m/>
  </r>
  <r>
    <x v="4"/>
    <x v="6"/>
    <x v="18"/>
    <x v="31"/>
    <n v="9257000"/>
    <n v="10648917.77"/>
    <n v="2"/>
    <m/>
  </r>
  <r>
    <x v="4"/>
    <x v="6"/>
    <x v="18"/>
    <x v="32"/>
    <n v="9293000"/>
    <n v="9605945.9299999997"/>
    <n v="1"/>
    <m/>
  </r>
  <r>
    <x v="4"/>
    <x v="6"/>
    <x v="20"/>
    <x v="82"/>
    <n v="9267000"/>
    <n v="9571390.5299999993"/>
    <n v="1"/>
    <m/>
  </r>
  <r>
    <x v="4"/>
    <x v="6"/>
    <x v="46"/>
    <x v="83"/>
    <n v="9300000"/>
    <n v="9606025.0299999993"/>
    <n v="1"/>
    <m/>
  </r>
  <r>
    <x v="5"/>
    <x v="0"/>
    <x v="47"/>
    <x v="14"/>
    <n v="9300000"/>
    <n v="9677304.5500000007"/>
    <n v="1"/>
    <m/>
  </r>
  <r>
    <x v="5"/>
    <x v="1"/>
    <x v="28"/>
    <x v="84"/>
    <n v="9280000"/>
    <n v="12589135.555"/>
    <n v="2"/>
    <m/>
  </r>
  <r>
    <x v="5"/>
    <x v="1"/>
    <x v="28"/>
    <x v="85"/>
    <n v="9300000"/>
    <n v="11561139.945"/>
    <n v="2"/>
    <m/>
  </r>
  <r>
    <x v="5"/>
    <x v="1"/>
    <x v="28"/>
    <x v="86"/>
    <n v="9260000"/>
    <n v="13653508.449999999"/>
    <n v="1"/>
    <m/>
  </r>
  <r>
    <x v="5"/>
    <x v="1"/>
    <x v="28"/>
    <x v="87"/>
    <n v="9273000"/>
    <n v="17659816.390000001"/>
    <n v="1"/>
    <m/>
  </r>
  <r>
    <x v="5"/>
    <x v="1"/>
    <x v="48"/>
    <x v="88"/>
    <n v="9300000"/>
    <n v="12130372.58"/>
    <n v="1"/>
    <m/>
  </r>
  <r>
    <x v="5"/>
    <x v="1"/>
    <x v="49"/>
    <x v="89"/>
    <n v="9280000"/>
    <n v="16834521.27"/>
    <n v="1"/>
    <m/>
  </r>
  <r>
    <x v="5"/>
    <x v="1"/>
    <x v="3"/>
    <x v="90"/>
    <n v="9188000"/>
    <n v="18241377.399999999"/>
    <n v="1"/>
    <m/>
  </r>
  <r>
    <x v="5"/>
    <x v="3"/>
    <x v="9"/>
    <x v="20"/>
    <n v="8730500"/>
    <n v="9579828.9000000004"/>
    <n v="2"/>
    <m/>
  </r>
  <r>
    <x v="5"/>
    <x v="4"/>
    <x v="41"/>
    <x v="68"/>
    <n v="8875666.6666666698"/>
    <n v="11725733.633333299"/>
    <n v="3"/>
    <m/>
  </r>
  <r>
    <x v="5"/>
    <x v="4"/>
    <x v="41"/>
    <x v="38"/>
    <n v="9260500"/>
    <n v="11232826.59"/>
    <n v="2"/>
    <m/>
  </r>
  <r>
    <x v="5"/>
    <x v="4"/>
    <x v="41"/>
    <x v="91"/>
    <n v="9267000"/>
    <n v="18329212.91"/>
    <n v="1"/>
    <m/>
  </r>
  <r>
    <x v="5"/>
    <x v="4"/>
    <x v="41"/>
    <x v="92"/>
    <n v="8630000"/>
    <n v="14717224.289999999"/>
    <n v="2"/>
    <m/>
  </r>
  <r>
    <x v="5"/>
    <x v="4"/>
    <x v="34"/>
    <x v="55"/>
    <n v="9300000"/>
    <n v="9957704.0700000003"/>
    <n v="1"/>
    <m/>
  </r>
  <r>
    <x v="5"/>
    <x v="4"/>
    <x v="11"/>
    <x v="93"/>
    <n v="9280000"/>
    <n v="11610187.439999999"/>
    <n v="3"/>
    <m/>
  </r>
  <r>
    <x v="5"/>
    <x v="4"/>
    <x v="11"/>
    <x v="94"/>
    <n v="9300000"/>
    <n v="9569173"/>
    <n v="1"/>
    <m/>
  </r>
  <r>
    <x v="5"/>
    <x v="4"/>
    <x v="43"/>
    <x v="75"/>
    <n v="9258000"/>
    <n v="12268905.973333299"/>
    <n v="3"/>
    <m/>
  </r>
  <r>
    <x v="5"/>
    <x v="4"/>
    <x v="43"/>
    <x v="95"/>
    <n v="8576000"/>
    <n v="12875247.185000001"/>
    <n v="2"/>
    <m/>
  </r>
  <r>
    <x v="5"/>
    <x v="4"/>
    <x v="43"/>
    <x v="96"/>
    <n v="9221000"/>
    <n v="12100780.529999999"/>
    <n v="1"/>
    <m/>
  </r>
  <r>
    <x v="5"/>
    <x v="5"/>
    <x v="26"/>
    <x v="43"/>
    <n v="9001000"/>
    <n v="16585162.43"/>
    <n v="1"/>
    <m/>
  </r>
  <r>
    <x v="5"/>
    <x v="5"/>
    <x v="26"/>
    <x v="97"/>
    <n v="8707000"/>
    <n v="18179350.280000001"/>
    <n v="1"/>
    <m/>
  </r>
  <r>
    <x v="6"/>
    <x v="0"/>
    <x v="27"/>
    <x v="38"/>
    <n v="9300000"/>
    <n v="9571841.7899999991"/>
    <n v="1"/>
    <m/>
  </r>
  <r>
    <x v="6"/>
    <x v="0"/>
    <x v="27"/>
    <x v="45"/>
    <n v="9227000"/>
    <n v="9579108.0999999996"/>
    <n v="1"/>
    <m/>
  </r>
  <r>
    <x v="6"/>
    <x v="0"/>
    <x v="1"/>
    <x v="2"/>
    <n v="9300000"/>
    <n v="9410581.6699999999"/>
    <n v="1"/>
    <m/>
  </r>
  <r>
    <x v="6"/>
    <x v="0"/>
    <x v="1"/>
    <x v="98"/>
    <n v="9285000"/>
    <n v="9376399.1699999999"/>
    <n v="2"/>
    <m/>
  </r>
  <r>
    <x v="6"/>
    <x v="1"/>
    <x v="2"/>
    <x v="99"/>
    <n v="9227000"/>
    <n v="9606024.2899999991"/>
    <n v="1"/>
    <m/>
  </r>
  <r>
    <x v="6"/>
    <x v="1"/>
    <x v="3"/>
    <x v="100"/>
    <n v="9242333.3333333302"/>
    <n v="9529482.5833333302"/>
    <n v="3"/>
    <m/>
  </r>
  <r>
    <x v="6"/>
    <x v="1"/>
    <x v="4"/>
    <x v="9"/>
    <n v="9300000"/>
    <n v="9410581.6699999999"/>
    <n v="1"/>
    <m/>
  </r>
  <r>
    <x v="6"/>
    <x v="3"/>
    <x v="9"/>
    <x v="19"/>
    <n v="9258333.3333333302"/>
    <n v="9606024.2899999991"/>
    <n v="3"/>
    <m/>
  </r>
  <r>
    <x v="6"/>
    <x v="4"/>
    <x v="42"/>
    <x v="101"/>
    <n v="9300000"/>
    <n v="9410581.6699999999"/>
    <n v="1"/>
    <m/>
  </r>
  <r>
    <x v="6"/>
    <x v="4"/>
    <x v="42"/>
    <x v="102"/>
    <n v="9188000"/>
    <n v="9606024.2899999991"/>
    <n v="1"/>
    <m/>
  </r>
  <r>
    <x v="6"/>
    <x v="4"/>
    <x v="33"/>
    <x v="54"/>
    <n v="9300000"/>
    <n v="9410581.6699999999"/>
    <n v="1"/>
    <m/>
  </r>
  <r>
    <x v="6"/>
    <x v="5"/>
    <x v="44"/>
    <x v="103"/>
    <n v="9300000"/>
    <n v="9606024.2899999991"/>
    <n v="1"/>
    <m/>
  </r>
  <r>
    <x v="6"/>
    <x v="5"/>
    <x v="44"/>
    <x v="78"/>
    <n v="9300000"/>
    <n v="9410581.6699999999"/>
    <n v="1"/>
    <m/>
  </r>
  <r>
    <x v="6"/>
    <x v="5"/>
    <x v="50"/>
    <x v="104"/>
    <n v="13950000"/>
    <n v="14095765.960000001"/>
    <n v="1"/>
    <m/>
  </r>
  <r>
    <x v="6"/>
    <x v="5"/>
    <x v="14"/>
    <x v="25"/>
    <n v="9260000"/>
    <n v="9571841.7899999991"/>
    <n v="1"/>
    <m/>
  </r>
  <r>
    <x v="6"/>
    <x v="5"/>
    <x v="15"/>
    <x v="79"/>
    <n v="9188000"/>
    <n v="9606024.2899999991"/>
    <n v="1"/>
    <m/>
  </r>
  <r>
    <x v="6"/>
    <x v="5"/>
    <x v="15"/>
    <x v="26"/>
    <n v="9300000"/>
    <n v="9410581.6699999999"/>
    <n v="1"/>
    <m/>
  </r>
  <r>
    <x v="6"/>
    <x v="5"/>
    <x v="15"/>
    <x v="105"/>
    <n v="9300000"/>
    <n v="9410581.6699999999"/>
    <n v="1"/>
    <m/>
  </r>
  <r>
    <x v="6"/>
    <x v="5"/>
    <x v="45"/>
    <x v="80"/>
    <n v="9300000"/>
    <n v="9410581.6699999999"/>
    <n v="1"/>
    <m/>
  </r>
  <r>
    <x v="6"/>
    <x v="5"/>
    <x v="45"/>
    <x v="106"/>
    <n v="9300000"/>
    <n v="9410581.6699999999"/>
    <n v="1"/>
    <m/>
  </r>
  <r>
    <x v="6"/>
    <x v="5"/>
    <x v="45"/>
    <x v="107"/>
    <n v="9300000"/>
    <n v="11374902.470000001"/>
    <n v="1"/>
    <m/>
  </r>
  <r>
    <x v="6"/>
    <x v="5"/>
    <x v="17"/>
    <x v="28"/>
    <n v="9285000"/>
    <n v="9376399.1699999999"/>
    <n v="1"/>
    <m/>
  </r>
  <r>
    <x v="6"/>
    <x v="6"/>
    <x v="36"/>
    <x v="108"/>
    <n v="9300000"/>
    <n v="9571841.7899999991"/>
    <n v="1"/>
    <m/>
  </r>
  <r>
    <x v="6"/>
    <x v="6"/>
    <x v="18"/>
    <x v="32"/>
    <n v="9282800"/>
    <n v="12470881.58"/>
    <n v="5"/>
    <m/>
  </r>
  <r>
    <x v="6"/>
    <x v="6"/>
    <x v="19"/>
    <x v="44"/>
    <n v="9300000"/>
    <n v="9571841.7899999991"/>
    <n v="1"/>
    <m/>
  </r>
  <r>
    <x v="6"/>
    <x v="6"/>
    <x v="21"/>
    <x v="109"/>
    <n v="9300000"/>
    <n v="9606024.2899999991"/>
    <n v="1"/>
    <m/>
  </r>
  <r>
    <x v="7"/>
    <x v="0"/>
    <x v="51"/>
    <x v="110"/>
    <n v="9199250"/>
    <n v="13751500"/>
    <n v="4"/>
    <m/>
  </r>
  <r>
    <x v="7"/>
    <x v="0"/>
    <x v="51"/>
    <x v="111"/>
    <n v="9201000"/>
    <n v="22780000"/>
    <n v="1"/>
    <m/>
  </r>
  <r>
    <x v="7"/>
    <x v="0"/>
    <x v="52"/>
    <x v="112"/>
    <n v="9300000"/>
    <n v="9523000"/>
    <n v="1"/>
    <m/>
  </r>
  <r>
    <x v="7"/>
    <x v="0"/>
    <x v="53"/>
    <x v="58"/>
    <n v="9293000"/>
    <n v="9511000"/>
    <n v="1"/>
    <m/>
  </r>
  <r>
    <x v="7"/>
    <x v="0"/>
    <x v="53"/>
    <x v="38"/>
    <n v="8119000"/>
    <n v="16161000"/>
    <n v="1"/>
    <m/>
  </r>
  <r>
    <x v="8"/>
    <x v="0"/>
    <x v="29"/>
    <x v="113"/>
    <n v="9286000"/>
    <n v="9550471.1500000004"/>
    <n v="1"/>
    <m/>
  </r>
  <r>
    <x v="8"/>
    <x v="0"/>
    <x v="54"/>
    <x v="114"/>
    <n v="9300000"/>
    <n v="9550994.6199999992"/>
    <n v="1"/>
    <m/>
  </r>
  <r>
    <x v="8"/>
    <x v="0"/>
    <x v="55"/>
    <x v="115"/>
    <n v="9175000"/>
    <n v="31200000"/>
    <n v="1"/>
    <m/>
  </r>
  <r>
    <x v="8"/>
    <x v="0"/>
    <x v="27"/>
    <x v="45"/>
    <n v="7825000"/>
    <n v="37185000"/>
    <n v="1"/>
    <m/>
  </r>
  <r>
    <x v="8"/>
    <x v="0"/>
    <x v="1"/>
    <x v="116"/>
    <n v="8998666.6666666698"/>
    <n v="16921554.859999999"/>
    <n v="3"/>
    <m/>
  </r>
  <r>
    <x v="8"/>
    <x v="0"/>
    <x v="1"/>
    <x v="2"/>
    <n v="4650000"/>
    <n v="10711719.189999999"/>
    <n v="2"/>
    <m/>
  </r>
  <r>
    <x v="8"/>
    <x v="0"/>
    <x v="1"/>
    <x v="117"/>
    <n v="9273500"/>
    <n v="9725000"/>
    <n v="2"/>
    <m/>
  </r>
  <r>
    <x v="8"/>
    <x v="0"/>
    <x v="1"/>
    <x v="98"/>
    <n v="8080000"/>
    <n v="18248611.545000002"/>
    <n v="2"/>
    <m/>
  </r>
  <r>
    <x v="8"/>
    <x v="0"/>
    <x v="1"/>
    <x v="59"/>
    <n v="8750000"/>
    <n v="12678030.9533333"/>
    <n v="3"/>
    <m/>
  </r>
  <r>
    <x v="8"/>
    <x v="1"/>
    <x v="28"/>
    <x v="85"/>
    <n v="9257000"/>
    <n v="26571687.405000001"/>
    <n v="2"/>
    <m/>
  </r>
  <r>
    <x v="8"/>
    <x v="1"/>
    <x v="28"/>
    <x v="86"/>
    <n v="8581000"/>
    <n v="28193713.920000002"/>
    <n v="1"/>
    <m/>
  </r>
  <r>
    <x v="8"/>
    <x v="1"/>
    <x v="28"/>
    <x v="87"/>
    <n v="9241000"/>
    <n v="22264441.300000001"/>
    <n v="1"/>
    <m/>
  </r>
  <r>
    <x v="8"/>
    <x v="1"/>
    <x v="28"/>
    <x v="111"/>
    <n v="9085000"/>
    <n v="15635000"/>
    <n v="1"/>
    <m/>
  </r>
  <r>
    <x v="8"/>
    <x v="1"/>
    <x v="48"/>
    <x v="118"/>
    <n v="9182000"/>
    <n v="15262821.130000001"/>
    <n v="1"/>
    <m/>
  </r>
  <r>
    <x v="8"/>
    <x v="1"/>
    <x v="56"/>
    <x v="119"/>
    <n v="9300000"/>
    <n v="20583213.93"/>
    <n v="1"/>
    <m/>
  </r>
  <r>
    <x v="8"/>
    <x v="1"/>
    <x v="49"/>
    <x v="89"/>
    <n v="8791000"/>
    <n v="27847587.98"/>
    <n v="1"/>
    <m/>
  </r>
  <r>
    <x v="8"/>
    <x v="1"/>
    <x v="57"/>
    <x v="117"/>
    <n v="7909000"/>
    <n v="48191200"/>
    <n v="1"/>
    <m/>
  </r>
  <r>
    <x v="8"/>
    <x v="1"/>
    <x v="57"/>
    <x v="120"/>
    <n v="6734000"/>
    <n v="19558418.260000002"/>
    <n v="1"/>
    <m/>
  </r>
  <r>
    <x v="8"/>
    <x v="1"/>
    <x v="3"/>
    <x v="5"/>
    <n v="6692000"/>
    <n v="19750000"/>
    <n v="1"/>
    <m/>
  </r>
  <r>
    <x v="8"/>
    <x v="1"/>
    <x v="3"/>
    <x v="90"/>
    <n v="9247000"/>
    <n v="11645855.5"/>
    <n v="1"/>
    <m/>
  </r>
  <r>
    <x v="8"/>
    <x v="1"/>
    <x v="3"/>
    <x v="6"/>
    <n v="9240500"/>
    <n v="20007500"/>
    <n v="2"/>
    <m/>
  </r>
  <r>
    <x v="8"/>
    <x v="1"/>
    <x v="3"/>
    <x v="51"/>
    <n v="7615000"/>
    <n v="26746093.219999999"/>
    <n v="1"/>
    <m/>
  </r>
  <r>
    <x v="8"/>
    <x v="1"/>
    <x v="3"/>
    <x v="100"/>
    <n v="9273000"/>
    <n v="9525000"/>
    <n v="1"/>
    <m/>
  </r>
  <r>
    <x v="8"/>
    <x v="1"/>
    <x v="58"/>
    <x v="121"/>
    <n v="9300000"/>
    <n v="9550004.4199999999"/>
    <n v="1"/>
    <m/>
  </r>
  <r>
    <x v="8"/>
    <x v="1"/>
    <x v="58"/>
    <x v="122"/>
    <n v="9208000"/>
    <n v="16600000.119999999"/>
    <n v="1"/>
    <m/>
  </r>
  <r>
    <x v="8"/>
    <x v="1"/>
    <x v="4"/>
    <x v="9"/>
    <n v="9221000"/>
    <n v="9550000"/>
    <n v="1"/>
    <m/>
  </r>
  <r>
    <x v="8"/>
    <x v="1"/>
    <x v="6"/>
    <x v="123"/>
    <n v="9260000"/>
    <n v="16000000"/>
    <n v="1"/>
    <m/>
  </r>
  <r>
    <x v="8"/>
    <x v="2"/>
    <x v="7"/>
    <x v="124"/>
    <n v="9300000"/>
    <n v="9550000"/>
    <n v="1"/>
    <m/>
  </r>
  <r>
    <x v="8"/>
    <x v="2"/>
    <x v="7"/>
    <x v="125"/>
    <n v="9103000"/>
    <n v="9603910.6099999994"/>
    <n v="1"/>
    <m/>
  </r>
  <r>
    <x v="8"/>
    <x v="2"/>
    <x v="59"/>
    <x v="126"/>
    <n v="6986000"/>
    <n v="42700000"/>
    <n v="1"/>
    <m/>
  </r>
  <r>
    <x v="8"/>
    <x v="2"/>
    <x v="8"/>
    <x v="18"/>
    <n v="4650000"/>
    <n v="14222726.675000001"/>
    <n v="2"/>
    <m/>
  </r>
  <r>
    <x v="8"/>
    <x v="2"/>
    <x v="8"/>
    <x v="127"/>
    <n v="9267000"/>
    <n v="9500004.6300000008"/>
    <n v="1"/>
    <m/>
  </r>
  <r>
    <x v="8"/>
    <x v="2"/>
    <x v="60"/>
    <x v="14"/>
    <n v="9127000"/>
    <n v="10822273.550000001"/>
    <n v="1"/>
    <m/>
  </r>
  <r>
    <x v="8"/>
    <x v="3"/>
    <x v="9"/>
    <x v="20"/>
    <n v="9021000"/>
    <n v="14605000"/>
    <n v="2"/>
    <m/>
  </r>
  <r>
    <x v="8"/>
    <x v="4"/>
    <x v="10"/>
    <x v="21"/>
    <n v="9297000"/>
    <n v="9647750.8800000008"/>
    <n v="1"/>
    <m/>
  </r>
  <r>
    <x v="8"/>
    <x v="4"/>
    <x v="42"/>
    <x v="128"/>
    <n v="13484000"/>
    <n v="14200000"/>
    <n v="1"/>
    <m/>
  </r>
  <r>
    <x v="8"/>
    <x v="4"/>
    <x v="33"/>
    <x v="73"/>
    <n v="9043000"/>
    <n v="9600000"/>
    <n v="1"/>
    <m/>
  </r>
  <r>
    <x v="8"/>
    <x v="4"/>
    <x v="61"/>
    <x v="129"/>
    <n v="9214000"/>
    <n v="11914000"/>
    <n v="1"/>
    <m/>
  </r>
  <r>
    <x v="8"/>
    <x v="4"/>
    <x v="25"/>
    <x v="42"/>
    <n v="9180000"/>
    <n v="9430183.6600000001"/>
    <n v="1"/>
    <m/>
  </r>
  <r>
    <x v="8"/>
    <x v="4"/>
    <x v="43"/>
    <x v="76"/>
    <n v="9300000"/>
    <n v="9600000"/>
    <n v="1"/>
    <m/>
  </r>
  <r>
    <x v="8"/>
    <x v="5"/>
    <x v="26"/>
    <x v="97"/>
    <n v="7070000"/>
    <n v="9750000"/>
    <n v="1"/>
    <m/>
  </r>
  <r>
    <x v="8"/>
    <x v="5"/>
    <x v="26"/>
    <x v="130"/>
    <n v="9260000"/>
    <n v="22800000"/>
    <n v="1"/>
    <m/>
  </r>
  <r>
    <x v="8"/>
    <x v="5"/>
    <x v="26"/>
    <x v="131"/>
    <n v="9234000"/>
    <n v="9650000"/>
    <n v="1"/>
    <m/>
  </r>
  <r>
    <x v="8"/>
    <x v="5"/>
    <x v="13"/>
    <x v="132"/>
    <n v="8791000"/>
    <n v="9650000"/>
    <n v="1"/>
    <m/>
  </r>
  <r>
    <x v="8"/>
    <x v="5"/>
    <x v="44"/>
    <x v="103"/>
    <n v="9300000"/>
    <n v="9600000"/>
    <n v="2"/>
    <m/>
  </r>
  <r>
    <x v="8"/>
    <x v="5"/>
    <x v="44"/>
    <x v="133"/>
    <n v="9300000"/>
    <n v="9550000"/>
    <n v="1"/>
    <m/>
  </r>
  <r>
    <x v="8"/>
    <x v="5"/>
    <x v="35"/>
    <x v="56"/>
    <n v="8875000"/>
    <n v="34882616.590000004"/>
    <n v="1"/>
    <m/>
  </r>
  <r>
    <x v="8"/>
    <x v="5"/>
    <x v="50"/>
    <x v="134"/>
    <n v="9188000"/>
    <n v="23477203.609999999"/>
    <n v="1"/>
    <m/>
  </r>
  <r>
    <x v="8"/>
    <x v="5"/>
    <x v="50"/>
    <x v="104"/>
    <n v="9221000"/>
    <n v="9550000"/>
    <n v="1"/>
    <m/>
  </r>
  <r>
    <x v="8"/>
    <x v="5"/>
    <x v="15"/>
    <x v="105"/>
    <n v="9300000"/>
    <n v="9650000"/>
    <n v="1"/>
    <m/>
  </r>
  <r>
    <x v="8"/>
    <x v="5"/>
    <x v="45"/>
    <x v="135"/>
    <n v="8203000"/>
    <n v="33080000"/>
    <n v="1"/>
    <m/>
  </r>
  <r>
    <x v="8"/>
    <x v="5"/>
    <x v="45"/>
    <x v="106"/>
    <n v="8203000"/>
    <n v="26975000"/>
    <n v="1"/>
    <m/>
  </r>
  <r>
    <x v="8"/>
    <x v="6"/>
    <x v="18"/>
    <x v="30"/>
    <n v="9175000"/>
    <n v="23785000"/>
    <n v="1"/>
    <m/>
  </r>
  <r>
    <x v="8"/>
    <x v="6"/>
    <x v="18"/>
    <x v="31"/>
    <n v="9300000"/>
    <n v="9600000"/>
    <n v="2"/>
    <m/>
  </r>
  <r>
    <x v="8"/>
    <x v="6"/>
    <x v="21"/>
    <x v="36"/>
    <n v="7434600"/>
    <n v="11526000"/>
    <n v="5"/>
    <m/>
  </r>
  <r>
    <x v="9"/>
    <x v="0"/>
    <x v="1"/>
    <x v="117"/>
    <n v="6975000"/>
    <n v="14156039.875"/>
    <n v="2"/>
    <m/>
  </r>
  <r>
    <x v="10"/>
    <x v="0"/>
    <x v="30"/>
    <x v="136"/>
    <n v="9300000"/>
    <n v="9643755"/>
    <n v="1"/>
    <m/>
  </r>
  <r>
    <x v="10"/>
    <x v="0"/>
    <x v="1"/>
    <x v="2"/>
    <n v="9227000"/>
    <n v="10417108.890000001"/>
    <n v="1"/>
    <m/>
  </r>
  <r>
    <x v="10"/>
    <x v="0"/>
    <x v="1"/>
    <x v="3"/>
    <n v="9300000"/>
    <n v="9604558"/>
    <n v="1"/>
    <m/>
  </r>
  <r>
    <x v="10"/>
    <x v="0"/>
    <x v="1"/>
    <x v="117"/>
    <n v="9300000"/>
    <n v="9604557.5099999998"/>
    <n v="1"/>
    <m/>
  </r>
  <r>
    <x v="10"/>
    <x v="0"/>
    <x v="1"/>
    <x v="137"/>
    <n v="9273000"/>
    <n v="9604557.5099999998"/>
    <n v="1"/>
    <m/>
  </r>
  <r>
    <x v="10"/>
    <x v="0"/>
    <x v="1"/>
    <x v="59"/>
    <n v="8539000"/>
    <n v="9595958.5099999998"/>
    <n v="1"/>
    <m/>
  </r>
  <r>
    <x v="10"/>
    <x v="0"/>
    <x v="1"/>
    <x v="138"/>
    <n v="9300000"/>
    <n v="9604557.5099999998"/>
    <n v="2"/>
    <m/>
  </r>
  <r>
    <x v="10"/>
    <x v="0"/>
    <x v="1"/>
    <x v="139"/>
    <n v="9300000"/>
    <n v="9604557.5099999998"/>
    <n v="1"/>
    <m/>
  </r>
  <r>
    <x v="10"/>
    <x v="1"/>
    <x v="57"/>
    <x v="14"/>
    <n v="4650000"/>
    <n v="9608564"/>
    <n v="2"/>
    <m/>
  </r>
  <r>
    <x v="10"/>
    <x v="1"/>
    <x v="3"/>
    <x v="51"/>
    <n v="9300000"/>
    <n v="9858920.0050000008"/>
    <n v="2"/>
    <m/>
  </r>
  <r>
    <x v="10"/>
    <x v="1"/>
    <x v="3"/>
    <x v="8"/>
    <n v="9130500"/>
    <n v="9604331.5099999998"/>
    <n v="2"/>
    <m/>
  </r>
  <r>
    <x v="10"/>
    <x v="1"/>
    <x v="4"/>
    <x v="9"/>
    <n v="9214000"/>
    <n v="9603585.7100000009"/>
    <n v="1"/>
    <m/>
  </r>
  <r>
    <x v="10"/>
    <x v="1"/>
    <x v="4"/>
    <x v="11"/>
    <n v="13950000"/>
    <n v="14388245.75"/>
    <n v="1"/>
    <m/>
  </r>
  <r>
    <x v="10"/>
    <x v="1"/>
    <x v="4"/>
    <x v="140"/>
    <n v="9300000"/>
    <n v="9604557.5099999998"/>
    <n v="1"/>
    <m/>
  </r>
  <r>
    <x v="10"/>
    <x v="1"/>
    <x v="40"/>
    <x v="141"/>
    <n v="9247000"/>
    <n v="9604558"/>
    <n v="1"/>
    <m/>
  </r>
  <r>
    <x v="10"/>
    <x v="1"/>
    <x v="5"/>
    <x v="142"/>
    <n v="8480000"/>
    <n v="8480000"/>
    <n v="1"/>
    <m/>
  </r>
  <r>
    <x v="10"/>
    <x v="1"/>
    <x v="5"/>
    <x v="66"/>
    <n v="9169000"/>
    <n v="9483539.7599999998"/>
    <n v="1"/>
    <m/>
  </r>
  <r>
    <x v="10"/>
    <x v="2"/>
    <x v="7"/>
    <x v="17"/>
    <n v="9066500"/>
    <n v="9382721.5"/>
    <n v="2"/>
    <m/>
  </r>
  <r>
    <x v="10"/>
    <x v="2"/>
    <x v="7"/>
    <x v="143"/>
    <n v="9300000"/>
    <n v="9882617.4499999993"/>
    <n v="1"/>
    <m/>
  </r>
  <r>
    <x v="10"/>
    <x v="2"/>
    <x v="7"/>
    <x v="144"/>
    <n v="9267000"/>
    <n v="10452992.539999999"/>
    <n v="1"/>
    <m/>
  </r>
  <r>
    <x v="10"/>
    <x v="2"/>
    <x v="32"/>
    <x v="145"/>
    <n v="6790000"/>
    <n v="7066614.75"/>
    <n v="1"/>
    <m/>
  </r>
  <r>
    <x v="10"/>
    <x v="2"/>
    <x v="32"/>
    <x v="46"/>
    <n v="9300000"/>
    <n v="10924242.5"/>
    <n v="1"/>
    <m/>
  </r>
  <r>
    <x v="10"/>
    <x v="2"/>
    <x v="59"/>
    <x v="126"/>
    <n v="7862000"/>
    <n v="8142628.5499999998"/>
    <n v="1"/>
    <m/>
  </r>
  <r>
    <x v="10"/>
    <x v="2"/>
    <x v="59"/>
    <x v="146"/>
    <n v="9207000"/>
    <n v="9490761.9199999999"/>
    <n v="1"/>
    <m/>
  </r>
  <r>
    <x v="10"/>
    <x v="3"/>
    <x v="9"/>
    <x v="67"/>
    <n v="9108500"/>
    <n v="9602394.0099999998"/>
    <n v="2"/>
    <m/>
  </r>
  <r>
    <x v="10"/>
    <x v="3"/>
    <x v="9"/>
    <x v="20"/>
    <n v="9300000"/>
    <n v="9808048"/>
    <n v="1"/>
    <m/>
  </r>
  <r>
    <x v="10"/>
    <x v="4"/>
    <x v="10"/>
    <x v="21"/>
    <n v="7406000"/>
    <n v="7682626.1500000004"/>
    <n v="1"/>
    <m/>
  </r>
  <r>
    <x v="10"/>
    <x v="4"/>
    <x v="41"/>
    <x v="68"/>
    <n v="9126500"/>
    <n v="9602763.7599999998"/>
    <n v="4"/>
    <m/>
  </r>
  <r>
    <x v="10"/>
    <x v="4"/>
    <x v="41"/>
    <x v="147"/>
    <n v="9271333.3333333302"/>
    <n v="9615951.6766666695"/>
    <n v="3"/>
    <m/>
  </r>
  <r>
    <x v="10"/>
    <x v="4"/>
    <x v="41"/>
    <x v="38"/>
    <n v="9240500"/>
    <n v="9604405.0099999998"/>
    <n v="2"/>
    <m/>
  </r>
  <r>
    <x v="10"/>
    <x v="4"/>
    <x v="41"/>
    <x v="148"/>
    <n v="7657000"/>
    <n v="9604558"/>
    <n v="1"/>
    <m/>
  </r>
  <r>
    <x v="10"/>
    <x v="4"/>
    <x v="42"/>
    <x v="101"/>
    <n v="9188000"/>
    <n v="11331956.9"/>
    <n v="1"/>
    <m/>
  </r>
  <r>
    <x v="10"/>
    <x v="4"/>
    <x v="33"/>
    <x v="54"/>
    <n v="9300000"/>
    <n v="12351685.51"/>
    <n v="1"/>
    <m/>
  </r>
  <r>
    <x v="10"/>
    <x v="4"/>
    <x v="34"/>
    <x v="149"/>
    <n v="9300000"/>
    <n v="9604557.5099999998"/>
    <n v="1"/>
    <m/>
  </r>
  <r>
    <x v="10"/>
    <x v="5"/>
    <x v="26"/>
    <x v="43"/>
    <n v="8471000"/>
    <n v="9595190.0099999998"/>
    <n v="3"/>
    <m/>
  </r>
  <r>
    <x v="10"/>
    <x v="5"/>
    <x v="26"/>
    <x v="97"/>
    <n v="9300000"/>
    <n v="9604557.5099999998"/>
    <n v="1"/>
    <m/>
  </r>
  <r>
    <x v="10"/>
    <x v="5"/>
    <x v="26"/>
    <x v="150"/>
    <n v="9300000"/>
    <n v="9604557.5099999998"/>
    <n v="1"/>
    <m/>
  </r>
  <r>
    <x v="10"/>
    <x v="5"/>
    <x v="44"/>
    <x v="151"/>
    <n v="8875000"/>
    <n v="9599770.0899999999"/>
    <n v="1"/>
    <m/>
  </r>
  <r>
    <x v="10"/>
    <x v="5"/>
    <x v="50"/>
    <x v="104"/>
    <n v="9300000"/>
    <n v="9604557.5099999998"/>
    <n v="1"/>
    <m/>
  </r>
  <r>
    <x v="10"/>
    <x v="5"/>
    <x v="14"/>
    <x v="152"/>
    <n v="12437000"/>
    <n v="14371148.85"/>
    <n v="1"/>
    <m/>
  </r>
  <r>
    <x v="10"/>
    <x v="5"/>
    <x v="15"/>
    <x v="26"/>
    <n v="11608500"/>
    <n v="11996401.875"/>
    <n v="2"/>
    <m/>
  </r>
  <r>
    <x v="10"/>
    <x v="5"/>
    <x v="45"/>
    <x v="80"/>
    <n v="8707000"/>
    <n v="11512278.119999999"/>
    <n v="1"/>
    <m/>
  </r>
  <r>
    <x v="10"/>
    <x v="5"/>
    <x v="45"/>
    <x v="135"/>
    <n v="8287500"/>
    <n v="11058244.775"/>
    <n v="2"/>
    <m/>
  </r>
  <r>
    <x v="10"/>
    <x v="5"/>
    <x v="17"/>
    <x v="81"/>
    <n v="9300000"/>
    <n v="9570375.0099999998"/>
    <n v="1"/>
    <m/>
  </r>
  <r>
    <x v="10"/>
    <x v="5"/>
    <x v="17"/>
    <x v="28"/>
    <n v="9234000"/>
    <n v="9604557.5099999998"/>
    <n v="1"/>
    <m/>
  </r>
  <r>
    <x v="10"/>
    <x v="5"/>
    <x v="17"/>
    <x v="29"/>
    <n v="9300000"/>
    <n v="9604557.5099999998"/>
    <n v="1"/>
    <m/>
  </r>
  <r>
    <x v="10"/>
    <x v="5"/>
    <x v="62"/>
    <x v="153"/>
    <n v="9300000"/>
    <n v="9604558"/>
    <n v="1"/>
    <m/>
  </r>
  <r>
    <x v="11"/>
    <x v="5"/>
    <x v="44"/>
    <x v="103"/>
    <n v="8678250"/>
    <n v="9542000"/>
    <n v="4"/>
    <m/>
  </r>
  <r>
    <x v="11"/>
    <x v="5"/>
    <x v="44"/>
    <x v="77"/>
    <n v="9300000"/>
    <n v="9542000"/>
    <n v="1"/>
    <m/>
  </r>
  <r>
    <x v="11"/>
    <x v="6"/>
    <x v="36"/>
    <x v="108"/>
    <n v="9300000"/>
    <n v="9557000"/>
    <n v="1"/>
    <m/>
  </r>
  <r>
    <x v="11"/>
    <x v="6"/>
    <x v="20"/>
    <x v="154"/>
    <n v="9286666.6666666698"/>
    <n v="9542000"/>
    <n v="3"/>
    <m/>
  </r>
  <r>
    <x v="12"/>
    <x v="1"/>
    <x v="4"/>
    <x v="11"/>
    <n v="9280000"/>
    <n v="9599747.5399999991"/>
    <n v="1"/>
    <m/>
  </r>
  <r>
    <x v="12"/>
    <x v="1"/>
    <x v="4"/>
    <x v="63"/>
    <n v="11605000"/>
    <n v="11995468.109999999"/>
    <n v="2"/>
    <m/>
  </r>
  <r>
    <x v="12"/>
    <x v="1"/>
    <x v="40"/>
    <x v="64"/>
    <n v="9214000"/>
    <n v="9599973.5399999991"/>
    <n v="1"/>
    <m/>
  </r>
  <r>
    <x v="12"/>
    <x v="1"/>
    <x v="40"/>
    <x v="65"/>
    <n v="9296500"/>
    <n v="9599973.5399999991"/>
    <n v="2"/>
    <m/>
  </r>
  <r>
    <x v="12"/>
    <x v="1"/>
    <x v="5"/>
    <x v="155"/>
    <n v="9260000"/>
    <n v="9599521.5399999991"/>
    <n v="1"/>
    <m/>
  </r>
  <r>
    <x v="12"/>
    <x v="4"/>
    <x v="41"/>
    <x v="148"/>
    <n v="9300000"/>
    <n v="9599973.5399999991"/>
    <n v="3"/>
    <m/>
  </r>
  <r>
    <x v="12"/>
    <x v="5"/>
    <x v="44"/>
    <x v="156"/>
    <n v="9297666.6666666698"/>
    <n v="9599973.5399999991"/>
    <n v="3"/>
    <m/>
  </r>
  <r>
    <x v="12"/>
    <x v="5"/>
    <x v="50"/>
    <x v="104"/>
    <n v="9300000"/>
    <n v="9599973.5399999991"/>
    <n v="1"/>
    <m/>
  </r>
  <r>
    <x v="12"/>
    <x v="5"/>
    <x v="15"/>
    <x v="26"/>
    <n v="9300000"/>
    <n v="9599973.5399999991"/>
    <n v="1"/>
    <m/>
  </r>
  <r>
    <x v="12"/>
    <x v="5"/>
    <x v="45"/>
    <x v="157"/>
    <n v="9293000"/>
    <n v="9599973.5399999991"/>
    <n v="1"/>
    <m/>
  </r>
  <r>
    <x v="12"/>
    <x v="5"/>
    <x v="17"/>
    <x v="29"/>
    <n v="13950000"/>
    <n v="14391414.68"/>
    <n v="1"/>
    <m/>
  </r>
  <r>
    <x v="12"/>
    <x v="6"/>
    <x v="46"/>
    <x v="158"/>
    <n v="9182000"/>
    <n v="9599973.5399999991"/>
    <n v="1"/>
    <m/>
  </r>
  <r>
    <x v="13"/>
    <x v="0"/>
    <x v="51"/>
    <x v="110"/>
    <n v="9300000"/>
    <n v="9530000"/>
    <n v="1"/>
    <m/>
  </r>
  <r>
    <x v="13"/>
    <x v="0"/>
    <x v="55"/>
    <x v="159"/>
    <n v="8045000"/>
    <n v="8275000"/>
    <n v="1"/>
    <m/>
  </r>
  <r>
    <x v="13"/>
    <x v="1"/>
    <x v="3"/>
    <x v="7"/>
    <n v="9300000"/>
    <n v="9530000"/>
    <n v="1"/>
    <m/>
  </r>
  <r>
    <x v="13"/>
    <x v="1"/>
    <x v="4"/>
    <x v="160"/>
    <n v="9300000"/>
    <n v="9530000"/>
    <n v="1"/>
    <m/>
  </r>
  <r>
    <x v="13"/>
    <x v="2"/>
    <x v="7"/>
    <x v="17"/>
    <n v="9215000"/>
    <n v="9445000"/>
    <n v="1"/>
    <m/>
  </r>
  <r>
    <x v="13"/>
    <x v="2"/>
    <x v="63"/>
    <x v="161"/>
    <n v="9195000"/>
    <n v="9530000"/>
    <n v="1"/>
    <m/>
  </r>
  <r>
    <x v="13"/>
    <x v="2"/>
    <x v="63"/>
    <x v="162"/>
    <n v="9300000"/>
    <n v="9530000"/>
    <n v="1"/>
    <m/>
  </r>
  <r>
    <x v="13"/>
    <x v="4"/>
    <x v="24"/>
    <x v="163"/>
    <n v="9300000"/>
    <n v="9530000"/>
    <n v="1"/>
    <m/>
  </r>
  <r>
    <x v="13"/>
    <x v="5"/>
    <x v="26"/>
    <x v="164"/>
    <n v="7238000"/>
    <n v="12365191.16"/>
    <n v="1"/>
    <m/>
  </r>
  <r>
    <x v="13"/>
    <x v="6"/>
    <x v="20"/>
    <x v="82"/>
    <n v="9300000"/>
    <n v="9530000"/>
    <n v="1"/>
    <m/>
  </r>
  <r>
    <x v="13"/>
    <x v="6"/>
    <x v="21"/>
    <x v="36"/>
    <n v="4646500"/>
    <n v="11362992.5"/>
    <n v="2"/>
    <m/>
  </r>
  <r>
    <x v="14"/>
    <x v="0"/>
    <x v="22"/>
    <x v="46"/>
    <n v="9201000"/>
    <n v="9466708.0800000001"/>
    <n v="1"/>
    <m/>
  </r>
  <r>
    <x v="14"/>
    <x v="1"/>
    <x v="39"/>
    <x v="165"/>
    <n v="9300000"/>
    <n v="9466708.0800000001"/>
    <n v="1"/>
    <m/>
  </r>
  <r>
    <x v="14"/>
    <x v="1"/>
    <x v="4"/>
    <x v="11"/>
    <n v="9300000"/>
    <n v="9466708.0800000001"/>
    <n v="1"/>
    <m/>
  </r>
  <r>
    <x v="14"/>
    <x v="4"/>
    <x v="10"/>
    <x v="21"/>
    <n v="8539000"/>
    <n v="9466708.0800000001"/>
    <n v="1"/>
    <m/>
  </r>
  <r>
    <x v="14"/>
    <x v="4"/>
    <x v="25"/>
    <x v="166"/>
    <n v="9300000"/>
    <n v="9466708.0800000001"/>
    <n v="1"/>
    <m/>
  </r>
  <r>
    <x v="14"/>
    <x v="5"/>
    <x v="26"/>
    <x v="164"/>
    <n v="8959000"/>
    <n v="9466708.0800000001"/>
    <n v="1"/>
    <m/>
  </r>
  <r>
    <x v="14"/>
    <x v="5"/>
    <x v="13"/>
    <x v="167"/>
    <n v="7699000"/>
    <n v="13591708.08"/>
    <n v="1"/>
    <m/>
  </r>
  <r>
    <x v="14"/>
    <x v="5"/>
    <x v="13"/>
    <x v="132"/>
    <n v="8917000"/>
    <n v="9466708.0800000001"/>
    <n v="1"/>
    <m/>
  </r>
  <r>
    <x v="14"/>
    <x v="5"/>
    <x v="13"/>
    <x v="14"/>
    <n v="7112000"/>
    <n v="7429358.25"/>
    <n v="1"/>
    <m/>
  </r>
  <r>
    <x v="15"/>
    <x v="0"/>
    <x v="30"/>
    <x v="55"/>
    <n v="9273000"/>
    <n v="9511293.75"/>
    <n v="1"/>
    <m/>
  </r>
  <r>
    <x v="15"/>
    <x v="0"/>
    <x v="55"/>
    <x v="115"/>
    <n v="9254000"/>
    <n v="9511293.75"/>
    <n v="1"/>
    <m/>
  </r>
  <r>
    <x v="15"/>
    <x v="1"/>
    <x v="28"/>
    <x v="85"/>
    <n v="9300000"/>
    <n v="9511293.75"/>
    <n v="2"/>
    <m/>
  </r>
  <r>
    <x v="15"/>
    <x v="1"/>
    <x v="48"/>
    <x v="168"/>
    <n v="8077000"/>
    <n v="8411293.75"/>
    <n v="1"/>
    <m/>
  </r>
  <r>
    <x v="15"/>
    <x v="1"/>
    <x v="3"/>
    <x v="90"/>
    <n v="8077000"/>
    <n v="9511293.75"/>
    <n v="1"/>
    <m/>
  </r>
  <r>
    <x v="15"/>
    <x v="1"/>
    <x v="3"/>
    <x v="169"/>
    <n v="9300000"/>
    <n v="9511293.75"/>
    <n v="1"/>
    <m/>
  </r>
  <r>
    <x v="15"/>
    <x v="1"/>
    <x v="4"/>
    <x v="160"/>
    <n v="8833000"/>
    <n v="9511293.75"/>
    <n v="1"/>
    <m/>
  </r>
  <r>
    <x v="15"/>
    <x v="2"/>
    <x v="64"/>
    <x v="170"/>
    <n v="9043000"/>
    <n v="9511293.75"/>
    <n v="1"/>
    <m/>
  </r>
  <r>
    <x v="15"/>
    <x v="2"/>
    <x v="65"/>
    <x v="171"/>
    <n v="9182000"/>
    <n v="9511293.75"/>
    <n v="1"/>
    <m/>
  </r>
  <r>
    <x v="15"/>
    <x v="4"/>
    <x v="10"/>
    <x v="21"/>
    <n v="9300000"/>
    <n v="9511293.75"/>
    <n v="1"/>
    <m/>
  </r>
  <r>
    <x v="15"/>
    <x v="4"/>
    <x v="33"/>
    <x v="72"/>
    <n v="9001000"/>
    <n v="9511293.75"/>
    <n v="1"/>
    <m/>
  </r>
  <r>
    <x v="15"/>
    <x v="4"/>
    <x v="33"/>
    <x v="73"/>
    <n v="9273000"/>
    <n v="9511293.75"/>
    <n v="1"/>
    <m/>
  </r>
  <r>
    <x v="15"/>
    <x v="5"/>
    <x v="26"/>
    <x v="130"/>
    <n v="8539000"/>
    <n v="9511000"/>
    <n v="1"/>
    <m/>
  </r>
  <r>
    <x v="16"/>
    <x v="0"/>
    <x v="53"/>
    <x v="101"/>
    <n v="13950000"/>
    <n v="14422720"/>
    <n v="1"/>
    <m/>
  </r>
  <r>
    <x v="16"/>
    <x v="1"/>
    <x v="3"/>
    <x v="5"/>
    <n v="9254000"/>
    <n v="10326647.449999999"/>
    <n v="1"/>
    <m/>
  </r>
  <r>
    <x v="16"/>
    <x v="1"/>
    <x v="3"/>
    <x v="90"/>
    <n v="8203000"/>
    <n v="9632761.4000000004"/>
    <n v="1"/>
    <m/>
  </r>
  <r>
    <x v="16"/>
    <x v="1"/>
    <x v="3"/>
    <x v="6"/>
    <n v="9234000"/>
    <n v="10122836.449999999"/>
    <n v="1"/>
    <m/>
  </r>
  <r>
    <x v="16"/>
    <x v="1"/>
    <x v="3"/>
    <x v="39"/>
    <n v="9300000"/>
    <n v="9645157.5"/>
    <n v="1"/>
    <m/>
  </r>
  <r>
    <x v="16"/>
    <x v="1"/>
    <x v="3"/>
    <x v="172"/>
    <n v="9043000"/>
    <n v="14015204.01"/>
    <n v="1"/>
    <m/>
  </r>
  <r>
    <x v="16"/>
    <x v="1"/>
    <x v="3"/>
    <x v="100"/>
    <n v="9293000"/>
    <n v="9645078.4000000004"/>
    <n v="1"/>
    <m/>
  </r>
  <r>
    <x v="16"/>
    <x v="1"/>
    <x v="4"/>
    <x v="11"/>
    <n v="13950000"/>
    <n v="14422720"/>
    <n v="1"/>
    <m/>
  </r>
  <r>
    <x v="16"/>
    <x v="3"/>
    <x v="9"/>
    <x v="20"/>
    <n v="9286000"/>
    <n v="9644999.3000000007"/>
    <n v="1"/>
    <m/>
  </r>
  <r>
    <x v="16"/>
    <x v="4"/>
    <x v="24"/>
    <x v="41"/>
    <n v="9300000"/>
    <n v="9645157.5"/>
    <n v="1"/>
    <m/>
  </r>
  <r>
    <x v="16"/>
    <x v="6"/>
    <x v="46"/>
    <x v="173"/>
    <n v="9247000"/>
    <n v="9644558.5999999996"/>
    <n v="1"/>
    <m/>
  </r>
  <r>
    <x v="16"/>
    <x v="6"/>
    <x v="21"/>
    <x v="109"/>
    <n v="9300000"/>
    <n v="9645157.5"/>
    <n v="1"/>
    <m/>
  </r>
  <r>
    <x v="0"/>
    <x v="0"/>
    <x v="29"/>
    <x v="47"/>
    <n v="9300000"/>
    <n v="9600000"/>
    <n v="1"/>
    <m/>
  </r>
  <r>
    <x v="0"/>
    <x v="0"/>
    <x v="30"/>
    <x v="174"/>
    <n v="9300000"/>
    <n v="9600000"/>
    <n v="1"/>
    <m/>
  </r>
  <r>
    <x v="0"/>
    <x v="0"/>
    <x v="30"/>
    <x v="175"/>
    <n v="9300000"/>
    <n v="9600000"/>
    <n v="1"/>
    <m/>
  </r>
  <r>
    <x v="0"/>
    <x v="0"/>
    <x v="22"/>
    <x v="46"/>
    <n v="7867000"/>
    <n v="9600000"/>
    <n v="1"/>
    <m/>
  </r>
  <r>
    <x v="0"/>
    <x v="0"/>
    <x v="54"/>
    <x v="176"/>
    <n v="9182000"/>
    <n v="9600000"/>
    <n v="1"/>
    <m/>
  </r>
  <r>
    <x v="0"/>
    <x v="0"/>
    <x v="54"/>
    <x v="177"/>
    <n v="6975000"/>
    <n v="11825000"/>
    <n v="2"/>
    <m/>
  </r>
  <r>
    <x v="0"/>
    <x v="0"/>
    <x v="55"/>
    <x v="115"/>
    <n v="8581000"/>
    <n v="9600000"/>
    <n v="1"/>
    <m/>
  </r>
  <r>
    <x v="0"/>
    <x v="0"/>
    <x v="27"/>
    <x v="45"/>
    <n v="7133000"/>
    <n v="52658380"/>
    <n v="2"/>
    <m/>
  </r>
  <r>
    <x v="0"/>
    <x v="0"/>
    <x v="66"/>
    <x v="146"/>
    <n v="9300000"/>
    <n v="9600000"/>
    <n v="1"/>
    <m/>
  </r>
  <r>
    <x v="0"/>
    <x v="0"/>
    <x v="1"/>
    <x v="2"/>
    <n v="8749000"/>
    <n v="29799000"/>
    <n v="1"/>
    <m/>
  </r>
  <r>
    <x v="0"/>
    <x v="0"/>
    <x v="1"/>
    <x v="117"/>
    <n v="9300000"/>
    <n v="9600000"/>
    <n v="1"/>
    <m/>
  </r>
  <r>
    <x v="0"/>
    <x v="0"/>
    <x v="1"/>
    <x v="137"/>
    <n v="9300000"/>
    <n v="9800000"/>
    <n v="1"/>
    <m/>
  </r>
  <r>
    <x v="0"/>
    <x v="0"/>
    <x v="1"/>
    <x v="98"/>
    <n v="9300000"/>
    <n v="10133000"/>
    <n v="1"/>
    <m/>
  </r>
  <r>
    <x v="0"/>
    <x v="0"/>
    <x v="1"/>
    <x v="178"/>
    <n v="9300000"/>
    <n v="9755000"/>
    <n v="1"/>
    <m/>
  </r>
  <r>
    <x v="0"/>
    <x v="1"/>
    <x v="31"/>
    <x v="179"/>
    <n v="7448000"/>
    <n v="41848000"/>
    <n v="1"/>
    <m/>
  </r>
  <r>
    <x v="0"/>
    <x v="1"/>
    <x v="31"/>
    <x v="180"/>
    <n v="11625000"/>
    <n v="11925000"/>
    <n v="2"/>
    <m/>
  </r>
  <r>
    <x v="0"/>
    <x v="1"/>
    <x v="28"/>
    <x v="84"/>
    <n v="6650000"/>
    <n v="70598753.159999996"/>
    <n v="1"/>
    <m/>
  </r>
  <r>
    <x v="0"/>
    <x v="1"/>
    <x v="28"/>
    <x v="181"/>
    <n v="9260000"/>
    <n v="9600000"/>
    <n v="1"/>
    <m/>
  </r>
  <r>
    <x v="0"/>
    <x v="1"/>
    <x v="48"/>
    <x v="182"/>
    <n v="9253000"/>
    <n v="9588000.0539999995"/>
    <n v="5"/>
    <m/>
  </r>
  <r>
    <x v="0"/>
    <x v="1"/>
    <x v="2"/>
    <x v="183"/>
    <n v="8623000"/>
    <n v="9600000"/>
    <n v="1"/>
    <m/>
  </r>
  <r>
    <x v="0"/>
    <x v="1"/>
    <x v="57"/>
    <x v="14"/>
    <n v="8266000"/>
    <n v="29416000"/>
    <n v="2"/>
    <m/>
  </r>
  <r>
    <x v="0"/>
    <x v="1"/>
    <x v="3"/>
    <x v="5"/>
    <n v="9045500"/>
    <n v="9345500"/>
    <n v="2"/>
    <m/>
  </r>
  <r>
    <x v="0"/>
    <x v="1"/>
    <x v="3"/>
    <x v="90"/>
    <n v="8925666.6666666698"/>
    <n v="13256333.3783333"/>
    <n v="6"/>
    <m/>
  </r>
  <r>
    <x v="0"/>
    <x v="1"/>
    <x v="3"/>
    <x v="6"/>
    <n v="11338000"/>
    <n v="11925000"/>
    <n v="2"/>
    <m/>
  </r>
  <r>
    <x v="0"/>
    <x v="1"/>
    <x v="3"/>
    <x v="51"/>
    <n v="9300000"/>
    <n v="9600000"/>
    <n v="1"/>
    <m/>
  </r>
  <r>
    <x v="0"/>
    <x v="1"/>
    <x v="3"/>
    <x v="7"/>
    <n v="9278777.7777777798"/>
    <n v="9600000"/>
    <n v="9"/>
    <m/>
  </r>
  <r>
    <x v="0"/>
    <x v="1"/>
    <x v="3"/>
    <x v="8"/>
    <n v="9267857.1428571399"/>
    <n v="14357571.428571399"/>
    <n v="7"/>
    <m/>
  </r>
  <r>
    <x v="0"/>
    <x v="1"/>
    <x v="3"/>
    <x v="172"/>
    <n v="9085000"/>
    <n v="9385000"/>
    <n v="1"/>
    <m/>
  </r>
  <r>
    <x v="0"/>
    <x v="1"/>
    <x v="3"/>
    <x v="169"/>
    <n v="9289000"/>
    <n v="9600000"/>
    <n v="6"/>
    <m/>
  </r>
  <r>
    <x v="0"/>
    <x v="1"/>
    <x v="3"/>
    <x v="100"/>
    <n v="8623000"/>
    <n v="9600000"/>
    <n v="1"/>
    <m/>
  </r>
  <r>
    <x v="0"/>
    <x v="1"/>
    <x v="4"/>
    <x v="9"/>
    <n v="9282800"/>
    <n v="9560000"/>
    <n v="5"/>
    <m/>
  </r>
  <r>
    <x v="0"/>
    <x v="1"/>
    <x v="4"/>
    <x v="11"/>
    <n v="8619571.4285714291"/>
    <n v="10885714.2857143"/>
    <n v="7"/>
    <m/>
  </r>
  <r>
    <x v="0"/>
    <x v="1"/>
    <x v="4"/>
    <x v="12"/>
    <n v="9115166.6666666698"/>
    <n v="10205833.3333333"/>
    <n v="6"/>
    <m/>
  </r>
  <r>
    <x v="0"/>
    <x v="1"/>
    <x v="4"/>
    <x v="63"/>
    <n v="9238000"/>
    <n v="9575000"/>
    <n v="10"/>
    <m/>
  </r>
  <r>
    <x v="0"/>
    <x v="1"/>
    <x v="4"/>
    <x v="140"/>
    <n v="9300000"/>
    <n v="9600000"/>
    <n v="2"/>
    <m/>
  </r>
  <r>
    <x v="0"/>
    <x v="1"/>
    <x v="4"/>
    <x v="13"/>
    <n v="9228333.3333333302"/>
    <n v="9600000"/>
    <n v="3"/>
    <m/>
  </r>
  <r>
    <x v="0"/>
    <x v="1"/>
    <x v="40"/>
    <x v="64"/>
    <n v="9278800"/>
    <n v="9600000"/>
    <n v="5"/>
    <m/>
  </r>
  <r>
    <x v="0"/>
    <x v="1"/>
    <x v="40"/>
    <x v="141"/>
    <n v="9300000"/>
    <n v="9600000"/>
    <n v="4"/>
    <m/>
  </r>
  <r>
    <x v="0"/>
    <x v="1"/>
    <x v="5"/>
    <x v="14"/>
    <n v="9247500"/>
    <n v="9600000"/>
    <n v="2"/>
    <m/>
  </r>
  <r>
    <x v="0"/>
    <x v="1"/>
    <x v="6"/>
    <x v="93"/>
    <n v="9300000"/>
    <n v="9600000"/>
    <n v="1"/>
    <m/>
  </r>
  <r>
    <x v="0"/>
    <x v="1"/>
    <x v="6"/>
    <x v="123"/>
    <n v="9241000"/>
    <n v="9600000.2699999996"/>
    <n v="1"/>
    <m/>
  </r>
  <r>
    <x v="0"/>
    <x v="2"/>
    <x v="7"/>
    <x v="184"/>
    <n v="6188000"/>
    <n v="71307464.150000006"/>
    <n v="1"/>
    <m/>
  </r>
  <r>
    <x v="0"/>
    <x v="2"/>
    <x v="7"/>
    <x v="17"/>
    <n v="13950000"/>
    <n v="14250000"/>
    <n v="1"/>
    <m/>
  </r>
  <r>
    <x v="0"/>
    <x v="2"/>
    <x v="7"/>
    <x v="143"/>
    <n v="9300000"/>
    <n v="9600000"/>
    <n v="1"/>
    <m/>
  </r>
  <r>
    <x v="0"/>
    <x v="2"/>
    <x v="7"/>
    <x v="144"/>
    <n v="9300000"/>
    <n v="9600000"/>
    <n v="1"/>
    <m/>
  </r>
  <r>
    <x v="0"/>
    <x v="2"/>
    <x v="32"/>
    <x v="145"/>
    <n v="8749000"/>
    <n v="46029000"/>
    <n v="1"/>
    <m/>
  </r>
  <r>
    <x v="0"/>
    <x v="2"/>
    <x v="32"/>
    <x v="46"/>
    <n v="9276500"/>
    <n v="9600000"/>
    <n v="2"/>
    <m/>
  </r>
  <r>
    <x v="0"/>
    <x v="2"/>
    <x v="32"/>
    <x v="185"/>
    <n v="8840000"/>
    <n v="26406500"/>
    <n v="2"/>
    <m/>
  </r>
  <r>
    <x v="0"/>
    <x v="2"/>
    <x v="8"/>
    <x v="186"/>
    <n v="8160000"/>
    <n v="8460000"/>
    <n v="1"/>
    <m/>
  </r>
  <r>
    <x v="0"/>
    <x v="2"/>
    <x v="8"/>
    <x v="101"/>
    <n v="9300000"/>
    <n v="9600000"/>
    <n v="1"/>
    <m/>
  </r>
  <r>
    <x v="0"/>
    <x v="2"/>
    <x v="65"/>
    <x v="171"/>
    <n v="9300000"/>
    <n v="9665783.1400000006"/>
    <n v="2"/>
    <m/>
  </r>
  <r>
    <x v="0"/>
    <x v="2"/>
    <x v="60"/>
    <x v="187"/>
    <n v="9227000"/>
    <n v="9527000"/>
    <n v="1"/>
    <m/>
  </r>
  <r>
    <x v="0"/>
    <x v="3"/>
    <x v="9"/>
    <x v="67"/>
    <n v="9300000"/>
    <n v="9600000"/>
    <n v="2"/>
    <m/>
  </r>
  <r>
    <x v="0"/>
    <x v="3"/>
    <x v="9"/>
    <x v="20"/>
    <n v="10209000"/>
    <n v="10530000"/>
    <n v="5"/>
    <m/>
  </r>
  <r>
    <x v="0"/>
    <x v="4"/>
    <x v="10"/>
    <x v="21"/>
    <n v="9300000"/>
    <n v="9600000"/>
    <n v="1"/>
    <m/>
  </r>
  <r>
    <x v="0"/>
    <x v="4"/>
    <x v="10"/>
    <x v="188"/>
    <n v="9227000"/>
    <n v="9500000"/>
    <n v="1"/>
    <m/>
  </r>
  <r>
    <x v="0"/>
    <x v="4"/>
    <x v="41"/>
    <x v="91"/>
    <n v="9221000"/>
    <n v="9600000"/>
    <n v="1"/>
    <m/>
  </r>
  <r>
    <x v="0"/>
    <x v="4"/>
    <x v="24"/>
    <x v="163"/>
    <n v="9300000"/>
    <n v="9600000"/>
    <n v="1"/>
    <m/>
  </r>
  <r>
    <x v="0"/>
    <x v="4"/>
    <x v="33"/>
    <x v="73"/>
    <n v="9300000"/>
    <n v="10000000"/>
    <n v="1"/>
    <m/>
  </r>
  <r>
    <x v="0"/>
    <x v="4"/>
    <x v="34"/>
    <x v="55"/>
    <n v="9257000"/>
    <n v="9550000"/>
    <n v="2"/>
    <m/>
  </r>
  <r>
    <x v="0"/>
    <x v="4"/>
    <x v="25"/>
    <x v="189"/>
    <n v="9188000"/>
    <n v="9500000"/>
    <n v="1"/>
    <m/>
  </r>
  <r>
    <x v="0"/>
    <x v="4"/>
    <x v="11"/>
    <x v="93"/>
    <n v="9300000"/>
    <n v="9600000"/>
    <n v="1"/>
    <m/>
  </r>
  <r>
    <x v="0"/>
    <x v="4"/>
    <x v="11"/>
    <x v="94"/>
    <n v="4640000"/>
    <n v="9500000"/>
    <n v="2"/>
    <m/>
  </r>
  <r>
    <x v="0"/>
    <x v="4"/>
    <x v="11"/>
    <x v="74"/>
    <n v="8132500"/>
    <n v="10762500"/>
    <n v="4"/>
    <m/>
  </r>
  <r>
    <x v="0"/>
    <x v="4"/>
    <x v="12"/>
    <x v="23"/>
    <n v="9300000"/>
    <n v="9600000"/>
    <n v="1"/>
    <m/>
  </r>
  <r>
    <x v="0"/>
    <x v="4"/>
    <x v="12"/>
    <x v="190"/>
    <n v="9300000"/>
    <n v="9600000"/>
    <n v="2"/>
    <m/>
  </r>
  <r>
    <x v="0"/>
    <x v="4"/>
    <x v="12"/>
    <x v="24"/>
    <n v="9300000"/>
    <n v="9600000"/>
    <n v="1"/>
    <m/>
  </r>
  <r>
    <x v="0"/>
    <x v="5"/>
    <x v="26"/>
    <x v="130"/>
    <n v="9241000"/>
    <n v="9600000"/>
    <n v="1"/>
    <m/>
  </r>
  <r>
    <x v="0"/>
    <x v="5"/>
    <x v="44"/>
    <x v="103"/>
    <n v="9085000"/>
    <n v="9600000"/>
    <n v="1"/>
    <m/>
  </r>
  <r>
    <x v="0"/>
    <x v="5"/>
    <x v="50"/>
    <x v="134"/>
    <n v="9286500"/>
    <n v="17560145.82"/>
    <n v="2"/>
    <m/>
  </r>
  <r>
    <x v="0"/>
    <x v="5"/>
    <x v="50"/>
    <x v="104"/>
    <n v="11625000"/>
    <n v="11990136.455"/>
    <n v="2"/>
    <m/>
  </r>
  <r>
    <x v="0"/>
    <x v="5"/>
    <x v="14"/>
    <x v="152"/>
    <n v="9300000"/>
    <n v="9950000"/>
    <n v="1"/>
    <m/>
  </r>
  <r>
    <x v="0"/>
    <x v="5"/>
    <x v="15"/>
    <x v="79"/>
    <n v="9300000"/>
    <n v="13100000"/>
    <n v="1"/>
    <m/>
  </r>
  <r>
    <x v="0"/>
    <x v="5"/>
    <x v="15"/>
    <x v="26"/>
    <n v="9293000"/>
    <n v="9600000"/>
    <n v="1"/>
    <m/>
  </r>
  <r>
    <x v="0"/>
    <x v="5"/>
    <x v="15"/>
    <x v="105"/>
    <n v="9300000"/>
    <n v="9600000"/>
    <n v="2"/>
    <m/>
  </r>
  <r>
    <x v="0"/>
    <x v="5"/>
    <x v="45"/>
    <x v="135"/>
    <n v="9300000"/>
    <n v="9667227.1500000004"/>
    <n v="1"/>
    <m/>
  </r>
  <r>
    <x v="0"/>
    <x v="5"/>
    <x v="16"/>
    <x v="27"/>
    <n v="9237500"/>
    <n v="9600000"/>
    <n v="2"/>
    <m/>
  </r>
  <r>
    <x v="0"/>
    <x v="5"/>
    <x v="17"/>
    <x v="81"/>
    <n v="8497000"/>
    <n v="24497000"/>
    <n v="2"/>
    <m/>
  </r>
  <r>
    <x v="0"/>
    <x v="5"/>
    <x v="17"/>
    <x v="28"/>
    <n v="9144333.3333333302"/>
    <n v="9600000"/>
    <n v="3"/>
    <m/>
  </r>
  <r>
    <x v="0"/>
    <x v="5"/>
    <x v="17"/>
    <x v="29"/>
    <n v="9136333.3333333302"/>
    <n v="9608333.3333333302"/>
    <n v="6"/>
    <m/>
  </r>
  <r>
    <x v="0"/>
    <x v="6"/>
    <x v="36"/>
    <x v="108"/>
    <n v="9300000"/>
    <n v="9600000"/>
    <n v="1"/>
    <m/>
  </r>
  <r>
    <x v="0"/>
    <x v="6"/>
    <x v="36"/>
    <x v="191"/>
    <n v="7657000"/>
    <n v="24021000"/>
    <n v="1"/>
    <m/>
  </r>
  <r>
    <x v="0"/>
    <x v="6"/>
    <x v="18"/>
    <x v="30"/>
    <n v="8834666.6666666698"/>
    <n v="16357075.2533333"/>
    <n v="3"/>
    <m/>
  </r>
  <r>
    <x v="0"/>
    <x v="6"/>
    <x v="18"/>
    <x v="31"/>
    <n v="8970200"/>
    <n v="11175338.165999999"/>
    <n v="15"/>
    <m/>
  </r>
  <r>
    <x v="0"/>
    <x v="6"/>
    <x v="18"/>
    <x v="192"/>
    <n v="9243166.6666666698"/>
    <n v="11925000"/>
    <n v="6"/>
    <m/>
  </r>
  <r>
    <x v="0"/>
    <x v="6"/>
    <x v="18"/>
    <x v="32"/>
    <n v="9084222.2222222202"/>
    <n v="11150000"/>
    <n v="9"/>
    <m/>
  </r>
  <r>
    <x v="0"/>
    <x v="6"/>
    <x v="18"/>
    <x v="193"/>
    <n v="7154000"/>
    <n v="9600000"/>
    <n v="1"/>
    <m/>
  </r>
  <r>
    <x v="0"/>
    <x v="6"/>
    <x v="19"/>
    <x v="194"/>
    <n v="6178000"/>
    <n v="9600000"/>
    <n v="3"/>
    <m/>
  </r>
  <r>
    <x v="0"/>
    <x v="6"/>
    <x v="19"/>
    <x v="195"/>
    <n v="7750000"/>
    <n v="11083333.336666699"/>
    <n v="3"/>
    <m/>
  </r>
  <r>
    <x v="0"/>
    <x v="6"/>
    <x v="19"/>
    <x v="196"/>
    <n v="9260000"/>
    <n v="9600000"/>
    <n v="1"/>
    <m/>
  </r>
  <r>
    <x v="0"/>
    <x v="6"/>
    <x v="19"/>
    <x v="197"/>
    <n v="9280000"/>
    <n v="9600000"/>
    <n v="1"/>
    <m/>
  </r>
  <r>
    <x v="0"/>
    <x v="6"/>
    <x v="19"/>
    <x v="44"/>
    <n v="9300000"/>
    <n v="9600000.0099999998"/>
    <n v="1"/>
    <m/>
  </r>
  <r>
    <x v="0"/>
    <x v="6"/>
    <x v="19"/>
    <x v="33"/>
    <n v="9300000"/>
    <n v="9600000.1349999998"/>
    <n v="2"/>
    <m/>
  </r>
  <r>
    <x v="0"/>
    <x v="6"/>
    <x v="19"/>
    <x v="34"/>
    <n v="9300000"/>
    <n v="9600000"/>
    <n v="2"/>
    <m/>
  </r>
  <r>
    <x v="0"/>
    <x v="6"/>
    <x v="20"/>
    <x v="154"/>
    <n v="9293000"/>
    <n v="9965000"/>
    <n v="1"/>
    <m/>
  </r>
  <r>
    <x v="0"/>
    <x v="6"/>
    <x v="46"/>
    <x v="158"/>
    <n v="12020333.3333333"/>
    <n v="12320333.3333333"/>
    <n v="3"/>
    <m/>
  </r>
  <r>
    <x v="0"/>
    <x v="6"/>
    <x v="46"/>
    <x v="83"/>
    <n v="8257333.3333333302"/>
    <n v="11248833.3783333"/>
    <n v="6"/>
    <m/>
  </r>
  <r>
    <x v="0"/>
    <x v="6"/>
    <x v="21"/>
    <x v="36"/>
    <n v="9282333.3333333302"/>
    <n v="12903771.223333299"/>
    <n v="3"/>
    <m/>
  </r>
  <r>
    <x v="0"/>
    <x v="6"/>
    <x v="21"/>
    <x v="198"/>
    <n v="9300000"/>
    <n v="9600000"/>
    <n v="1"/>
    <m/>
  </r>
  <r>
    <x v="0"/>
    <x v="6"/>
    <x v="21"/>
    <x v="199"/>
    <n v="7750000"/>
    <n v="11066666.6666667"/>
    <n v="3"/>
    <m/>
  </r>
  <r>
    <x v="17"/>
    <x v="0"/>
    <x v="54"/>
    <x v="200"/>
    <n v="7783000"/>
    <n v="14624183.449999999"/>
    <n v="1"/>
    <m/>
  </r>
  <r>
    <x v="1"/>
    <x v="0"/>
    <x v="1"/>
    <x v="2"/>
    <n v="8917000"/>
    <n v="36190000"/>
    <n v="1"/>
    <m/>
  </r>
  <r>
    <x v="1"/>
    <x v="1"/>
    <x v="28"/>
    <x v="87"/>
    <n v="8833000"/>
    <n v="47233147.469999999"/>
    <n v="1"/>
    <m/>
  </r>
  <r>
    <x v="1"/>
    <x v="1"/>
    <x v="48"/>
    <x v="118"/>
    <n v="7322000"/>
    <n v="62164970.329999998"/>
    <n v="1"/>
    <m/>
  </r>
  <r>
    <x v="1"/>
    <x v="1"/>
    <x v="49"/>
    <x v="201"/>
    <n v="8287000"/>
    <n v="46287000"/>
    <n v="1"/>
    <m/>
  </r>
  <r>
    <x v="1"/>
    <x v="1"/>
    <x v="67"/>
    <x v="117"/>
    <n v="7909000"/>
    <n v="41309000"/>
    <n v="1"/>
    <m/>
  </r>
  <r>
    <x v="1"/>
    <x v="2"/>
    <x v="32"/>
    <x v="202"/>
    <n v="8917000"/>
    <n v="23519564.460000001"/>
    <n v="1"/>
    <m/>
  </r>
  <r>
    <x v="1"/>
    <x v="2"/>
    <x v="8"/>
    <x v="203"/>
    <n v="8959000"/>
    <n v="27609000"/>
    <n v="1"/>
    <m/>
  </r>
  <r>
    <x v="1"/>
    <x v="3"/>
    <x v="9"/>
    <x v="67"/>
    <n v="8833000"/>
    <n v="16833919.890000001"/>
    <n v="1"/>
    <m/>
  </r>
  <r>
    <x v="1"/>
    <x v="4"/>
    <x v="34"/>
    <x v="149"/>
    <n v="7741500"/>
    <n v="43884999.994999997"/>
    <n v="2"/>
    <m/>
  </r>
  <r>
    <x v="1"/>
    <x v="5"/>
    <x v="26"/>
    <x v="43"/>
    <n v="9280000"/>
    <n v="17700000"/>
    <n v="1"/>
    <m/>
  </r>
  <r>
    <x v="1"/>
    <x v="5"/>
    <x v="26"/>
    <x v="130"/>
    <n v="9300000"/>
    <n v="9601391.8699999992"/>
    <n v="2"/>
    <m/>
  </r>
  <r>
    <x v="1"/>
    <x v="6"/>
    <x v="18"/>
    <x v="204"/>
    <n v="6734000"/>
    <n v="60706000"/>
    <n v="1"/>
    <m/>
  </r>
  <r>
    <x v="1"/>
    <x v="6"/>
    <x v="18"/>
    <x v="193"/>
    <n v="8791000"/>
    <n v="29691000"/>
    <n v="1"/>
    <m/>
  </r>
  <r>
    <x v="1"/>
    <x v="6"/>
    <x v="19"/>
    <x v="44"/>
    <n v="9227000"/>
    <n v="23007000"/>
    <n v="1"/>
    <m/>
  </r>
  <r>
    <x v="2"/>
    <x v="5"/>
    <x v="45"/>
    <x v="80"/>
    <n v="9221000"/>
    <n v="20595444.600000001"/>
    <n v="1"/>
    <m/>
  </r>
  <r>
    <x v="2"/>
    <x v="6"/>
    <x v="18"/>
    <x v="192"/>
    <n v="8917000"/>
    <n v="10182084.720000001"/>
    <n v="1"/>
    <m/>
  </r>
  <r>
    <x v="3"/>
    <x v="0"/>
    <x v="29"/>
    <x v="205"/>
    <n v="7867000"/>
    <n v="43883000"/>
    <n v="1"/>
    <m/>
  </r>
  <r>
    <x v="3"/>
    <x v="0"/>
    <x v="27"/>
    <x v="45"/>
    <n v="8287000"/>
    <n v="28243000"/>
    <n v="1"/>
    <m/>
  </r>
  <r>
    <x v="3"/>
    <x v="0"/>
    <x v="66"/>
    <x v="206"/>
    <n v="7448000"/>
    <n v="21178000"/>
    <n v="1"/>
    <m/>
  </r>
  <r>
    <x v="3"/>
    <x v="1"/>
    <x v="31"/>
    <x v="4"/>
    <n v="6356000"/>
    <n v="43399000"/>
    <n v="1"/>
    <m/>
  </r>
  <r>
    <x v="3"/>
    <x v="1"/>
    <x v="31"/>
    <x v="38"/>
    <n v="7804500"/>
    <n v="48954000"/>
    <n v="2"/>
    <m/>
  </r>
  <r>
    <x v="3"/>
    <x v="1"/>
    <x v="31"/>
    <x v="207"/>
    <n v="6566000"/>
    <n v="37397000"/>
    <n v="1"/>
    <m/>
  </r>
  <r>
    <x v="3"/>
    <x v="1"/>
    <x v="28"/>
    <x v="146"/>
    <n v="7573000"/>
    <n v="41071000"/>
    <n v="1"/>
    <m/>
  </r>
  <r>
    <x v="3"/>
    <x v="1"/>
    <x v="48"/>
    <x v="182"/>
    <n v="9254000"/>
    <n v="31813000"/>
    <n v="1"/>
    <m/>
  </r>
  <r>
    <x v="3"/>
    <x v="1"/>
    <x v="48"/>
    <x v="4"/>
    <n v="8455000"/>
    <n v="29879000"/>
    <n v="1"/>
    <m/>
  </r>
  <r>
    <x v="3"/>
    <x v="1"/>
    <x v="48"/>
    <x v="118"/>
    <n v="6902000"/>
    <n v="14343000"/>
    <n v="1"/>
    <m/>
  </r>
  <r>
    <x v="3"/>
    <x v="1"/>
    <x v="2"/>
    <x v="198"/>
    <n v="8875000"/>
    <n v="33462000"/>
    <n v="1"/>
    <m/>
  </r>
  <r>
    <x v="3"/>
    <x v="1"/>
    <x v="40"/>
    <x v="64"/>
    <n v="7322000"/>
    <n v="28182000"/>
    <n v="1"/>
    <m/>
  </r>
  <r>
    <x v="3"/>
    <x v="2"/>
    <x v="7"/>
    <x v="125"/>
    <n v="8371000"/>
    <n v="40330000"/>
    <n v="1"/>
    <m/>
  </r>
  <r>
    <x v="3"/>
    <x v="2"/>
    <x v="32"/>
    <x v="145"/>
    <n v="8371000"/>
    <n v="38762500"/>
    <n v="2"/>
    <m/>
  </r>
  <r>
    <x v="3"/>
    <x v="2"/>
    <x v="32"/>
    <x v="52"/>
    <n v="8245000"/>
    <n v="50490000"/>
    <n v="1"/>
    <m/>
  </r>
  <r>
    <x v="3"/>
    <x v="2"/>
    <x v="63"/>
    <x v="208"/>
    <n v="7825000"/>
    <n v="60572000"/>
    <n v="1"/>
    <m/>
  </r>
  <r>
    <x v="3"/>
    <x v="3"/>
    <x v="68"/>
    <x v="40"/>
    <n v="6902000"/>
    <n v="49166000"/>
    <n v="1"/>
    <m/>
  </r>
  <r>
    <x v="3"/>
    <x v="3"/>
    <x v="9"/>
    <x v="20"/>
    <n v="9175000"/>
    <n v="38809000"/>
    <n v="1"/>
    <m/>
  </r>
  <r>
    <x v="3"/>
    <x v="4"/>
    <x v="24"/>
    <x v="41"/>
    <n v="8287000"/>
    <n v="40216000"/>
    <n v="1"/>
    <m/>
  </r>
  <r>
    <x v="3"/>
    <x v="4"/>
    <x v="33"/>
    <x v="73"/>
    <n v="9241000"/>
    <n v="32910000"/>
    <n v="1"/>
    <m/>
  </r>
  <r>
    <x v="3"/>
    <x v="4"/>
    <x v="34"/>
    <x v="149"/>
    <n v="9127000"/>
    <n v="26559000"/>
    <n v="1"/>
    <m/>
  </r>
  <r>
    <x v="3"/>
    <x v="4"/>
    <x v="25"/>
    <x v="42"/>
    <n v="9043000"/>
    <n v="34042000"/>
    <n v="1"/>
    <m/>
  </r>
  <r>
    <x v="3"/>
    <x v="5"/>
    <x v="26"/>
    <x v="131"/>
    <n v="7196000"/>
    <n v="28229000"/>
    <n v="1"/>
    <m/>
  </r>
  <r>
    <x v="3"/>
    <x v="5"/>
    <x v="13"/>
    <x v="209"/>
    <n v="7322000"/>
    <n v="53453000"/>
    <n v="2"/>
    <m/>
  </r>
  <r>
    <x v="5"/>
    <x v="0"/>
    <x v="22"/>
    <x v="210"/>
    <n v="8917000"/>
    <n v="13855536.4"/>
    <n v="1"/>
    <m/>
  </r>
  <r>
    <x v="5"/>
    <x v="0"/>
    <x v="22"/>
    <x v="38"/>
    <n v="7364000"/>
    <n v="14143782.449999999"/>
    <n v="1"/>
    <m/>
  </r>
  <r>
    <x v="5"/>
    <x v="0"/>
    <x v="0"/>
    <x v="211"/>
    <n v="9286000"/>
    <n v="13831834.75"/>
    <n v="1"/>
    <m/>
  </r>
  <r>
    <x v="5"/>
    <x v="0"/>
    <x v="69"/>
    <x v="212"/>
    <n v="9194666.6666666698"/>
    <n v="15863397.0133333"/>
    <n v="3"/>
    <m/>
  </r>
  <r>
    <x v="5"/>
    <x v="0"/>
    <x v="1"/>
    <x v="2"/>
    <n v="7028000"/>
    <n v="22537324.100000001"/>
    <n v="1"/>
    <m/>
  </r>
  <r>
    <x v="5"/>
    <x v="1"/>
    <x v="28"/>
    <x v="161"/>
    <n v="9195000"/>
    <n v="19208670.899999999"/>
    <n v="1"/>
    <m/>
  </r>
  <r>
    <x v="5"/>
    <x v="1"/>
    <x v="28"/>
    <x v="49"/>
    <n v="8077000"/>
    <n v="32573130.93"/>
    <n v="1"/>
    <m/>
  </r>
  <r>
    <x v="5"/>
    <x v="1"/>
    <x v="49"/>
    <x v="213"/>
    <n v="9247000"/>
    <n v="18857217.23"/>
    <n v="1"/>
    <m/>
  </r>
  <r>
    <x v="6"/>
    <x v="0"/>
    <x v="30"/>
    <x v="214"/>
    <n v="9300000"/>
    <n v="9612843.9600000009"/>
    <n v="1"/>
    <m/>
  </r>
  <r>
    <x v="6"/>
    <x v="1"/>
    <x v="38"/>
    <x v="60"/>
    <n v="9208000"/>
    <n v="9601790"/>
    <n v="1"/>
    <m/>
  </r>
  <r>
    <x v="6"/>
    <x v="1"/>
    <x v="3"/>
    <x v="8"/>
    <n v="9250000"/>
    <n v="9561732"/>
    <n v="1"/>
    <m/>
  </r>
  <r>
    <x v="6"/>
    <x v="1"/>
    <x v="4"/>
    <x v="63"/>
    <n v="9300000"/>
    <n v="9577209"/>
    <n v="1"/>
    <m/>
  </r>
  <r>
    <x v="6"/>
    <x v="1"/>
    <x v="5"/>
    <x v="155"/>
    <n v="9300000"/>
    <n v="9567607.5"/>
    <n v="1"/>
    <m/>
  </r>
  <r>
    <x v="6"/>
    <x v="1"/>
    <x v="6"/>
    <x v="15"/>
    <n v="9300000"/>
    <n v="9601790"/>
    <n v="1"/>
    <m/>
  </r>
  <r>
    <x v="6"/>
    <x v="3"/>
    <x v="9"/>
    <x v="20"/>
    <n v="9023333.3333333302"/>
    <n v="9579001.6666666698"/>
    <n v="3"/>
    <m/>
  </r>
  <r>
    <x v="6"/>
    <x v="4"/>
    <x v="33"/>
    <x v="215"/>
    <n v="9300000"/>
    <n v="9406434.8000000007"/>
    <n v="1"/>
    <m/>
  </r>
  <r>
    <x v="6"/>
    <x v="5"/>
    <x v="44"/>
    <x v="133"/>
    <n v="9300000"/>
    <n v="9406434.8000000007"/>
    <n v="1"/>
    <m/>
  </r>
  <r>
    <x v="6"/>
    <x v="5"/>
    <x v="15"/>
    <x v="26"/>
    <n v="9300000"/>
    <n v="9406434.8000000007"/>
    <n v="1"/>
    <m/>
  </r>
  <r>
    <x v="6"/>
    <x v="5"/>
    <x v="45"/>
    <x v="80"/>
    <n v="10823000"/>
    <n v="12614600.32"/>
    <n v="3"/>
    <m/>
  </r>
  <r>
    <x v="6"/>
    <x v="5"/>
    <x v="45"/>
    <x v="135"/>
    <n v="13950000"/>
    <n v="14089542"/>
    <n v="1"/>
    <m/>
  </r>
  <r>
    <x v="6"/>
    <x v="5"/>
    <x v="45"/>
    <x v="107"/>
    <n v="8814500"/>
    <n v="11313055.83"/>
    <n v="2"/>
    <m/>
  </r>
  <r>
    <x v="6"/>
    <x v="5"/>
    <x v="17"/>
    <x v="81"/>
    <n v="9300000"/>
    <n v="9406434.8000000007"/>
    <n v="1"/>
    <m/>
  </r>
  <r>
    <x v="6"/>
    <x v="5"/>
    <x v="17"/>
    <x v="216"/>
    <n v="9300000"/>
    <n v="13671690"/>
    <n v="1"/>
    <m/>
  </r>
  <r>
    <x v="6"/>
    <x v="6"/>
    <x v="18"/>
    <x v="204"/>
    <n v="9300000"/>
    <n v="9584698.75"/>
    <n v="2"/>
    <m/>
  </r>
  <r>
    <x v="6"/>
    <x v="6"/>
    <x v="18"/>
    <x v="192"/>
    <n v="9300000"/>
    <n v="9669621.6666666698"/>
    <n v="3"/>
    <m/>
  </r>
  <r>
    <x v="6"/>
    <x v="6"/>
    <x v="18"/>
    <x v="32"/>
    <n v="8391166.6666666698"/>
    <n v="10380845.2983333"/>
    <n v="6"/>
    <m/>
  </r>
  <r>
    <x v="6"/>
    <x v="6"/>
    <x v="19"/>
    <x v="34"/>
    <n v="11618000"/>
    <n v="11998328.475"/>
    <n v="2"/>
    <m/>
  </r>
  <r>
    <x v="6"/>
    <x v="6"/>
    <x v="20"/>
    <x v="154"/>
    <n v="9285000"/>
    <n v="9372252.3000000007"/>
    <n v="4"/>
    <m/>
  </r>
  <r>
    <x v="6"/>
    <x v="6"/>
    <x v="46"/>
    <x v="173"/>
    <n v="9300000"/>
    <n v="9584698.75"/>
    <n v="2"/>
    <m/>
  </r>
  <r>
    <x v="7"/>
    <x v="0"/>
    <x v="51"/>
    <x v="110"/>
    <n v="13950000"/>
    <n v="14269000"/>
    <n v="1"/>
    <m/>
  </r>
  <r>
    <x v="8"/>
    <x v="0"/>
    <x v="29"/>
    <x v="217"/>
    <n v="8538000"/>
    <n v="8788999.9800000004"/>
    <n v="1"/>
    <m/>
  </r>
  <r>
    <x v="8"/>
    <x v="0"/>
    <x v="70"/>
    <x v="38"/>
    <n v="8833000"/>
    <n v="15498343.92"/>
    <n v="1"/>
    <m/>
  </r>
  <r>
    <x v="8"/>
    <x v="0"/>
    <x v="30"/>
    <x v="48"/>
    <n v="9208000"/>
    <n v="9558483.1199999992"/>
    <n v="1"/>
    <m/>
  </r>
  <r>
    <x v="8"/>
    <x v="0"/>
    <x v="22"/>
    <x v="46"/>
    <n v="9195000"/>
    <n v="25676415.82"/>
    <n v="1"/>
    <m/>
  </r>
  <r>
    <x v="8"/>
    <x v="0"/>
    <x v="22"/>
    <x v="38"/>
    <n v="6818000"/>
    <n v="47157406.18"/>
    <n v="1"/>
    <m/>
  </r>
  <r>
    <x v="8"/>
    <x v="0"/>
    <x v="54"/>
    <x v="114"/>
    <n v="9300000"/>
    <n v="9550994.6199999992"/>
    <n v="1"/>
    <m/>
  </r>
  <r>
    <x v="8"/>
    <x v="0"/>
    <x v="55"/>
    <x v="159"/>
    <n v="8940500"/>
    <n v="13033469.515000001"/>
    <n v="2"/>
    <m/>
  </r>
  <r>
    <x v="8"/>
    <x v="0"/>
    <x v="27"/>
    <x v="45"/>
    <n v="9043000"/>
    <n v="25350000"/>
    <n v="1"/>
    <m/>
  </r>
  <r>
    <x v="8"/>
    <x v="0"/>
    <x v="66"/>
    <x v="218"/>
    <n v="9290000"/>
    <n v="16417972.074999999"/>
    <n v="2"/>
    <m/>
  </r>
  <r>
    <x v="8"/>
    <x v="0"/>
    <x v="71"/>
    <x v="219"/>
    <n v="8245000"/>
    <n v="39800000"/>
    <n v="1"/>
    <m/>
  </r>
  <r>
    <x v="8"/>
    <x v="0"/>
    <x v="52"/>
    <x v="112"/>
    <n v="9300000"/>
    <n v="9564501.3200000003"/>
    <n v="1"/>
    <m/>
  </r>
  <r>
    <x v="8"/>
    <x v="0"/>
    <x v="1"/>
    <x v="116"/>
    <n v="9837625"/>
    <n v="14267125"/>
    <n v="8"/>
    <m/>
  </r>
  <r>
    <x v="8"/>
    <x v="0"/>
    <x v="1"/>
    <x v="1"/>
    <n v="9293000"/>
    <n v="12192000"/>
    <n v="2"/>
    <m/>
  </r>
  <r>
    <x v="8"/>
    <x v="0"/>
    <x v="1"/>
    <x v="2"/>
    <n v="9196200"/>
    <n v="14868202.415999999"/>
    <n v="5"/>
    <m/>
  </r>
  <r>
    <x v="8"/>
    <x v="0"/>
    <x v="1"/>
    <x v="3"/>
    <n v="9300000"/>
    <n v="9600000"/>
    <n v="1"/>
    <m/>
  </r>
  <r>
    <x v="8"/>
    <x v="0"/>
    <x v="1"/>
    <x v="117"/>
    <n v="9300000"/>
    <n v="9575000"/>
    <n v="2"/>
    <m/>
  </r>
  <r>
    <x v="8"/>
    <x v="0"/>
    <x v="1"/>
    <x v="98"/>
    <n v="9260000"/>
    <n v="9769896.9100000001"/>
    <n v="1"/>
    <m/>
  </r>
  <r>
    <x v="8"/>
    <x v="0"/>
    <x v="1"/>
    <x v="59"/>
    <n v="8856500"/>
    <n v="12282640.630000001"/>
    <n v="2"/>
    <m/>
  </r>
  <r>
    <x v="8"/>
    <x v="0"/>
    <x v="1"/>
    <x v="178"/>
    <n v="9300000"/>
    <n v="9550000"/>
    <n v="1"/>
    <m/>
  </r>
  <r>
    <x v="8"/>
    <x v="1"/>
    <x v="31"/>
    <x v="220"/>
    <n v="7196000"/>
    <n v="32500000"/>
    <n v="1"/>
    <m/>
  </r>
  <r>
    <x v="8"/>
    <x v="1"/>
    <x v="28"/>
    <x v="221"/>
    <n v="8791000"/>
    <n v="38950000"/>
    <n v="1"/>
    <m/>
  </r>
  <r>
    <x v="8"/>
    <x v="1"/>
    <x v="28"/>
    <x v="85"/>
    <n v="8962333.3333333302"/>
    <n v="12302277.460000001"/>
    <n v="3"/>
    <m/>
  </r>
  <r>
    <x v="8"/>
    <x v="1"/>
    <x v="28"/>
    <x v="222"/>
    <n v="8035000"/>
    <n v="37583778.219999999"/>
    <n v="1"/>
    <m/>
  </r>
  <r>
    <x v="8"/>
    <x v="1"/>
    <x v="48"/>
    <x v="4"/>
    <n v="9127000"/>
    <n v="24903959.510000002"/>
    <n v="1"/>
    <m/>
  </r>
  <r>
    <x v="8"/>
    <x v="1"/>
    <x v="48"/>
    <x v="223"/>
    <n v="6818000"/>
    <n v="56780000"/>
    <n v="1"/>
    <m/>
  </r>
  <r>
    <x v="8"/>
    <x v="1"/>
    <x v="48"/>
    <x v="118"/>
    <n v="9300000"/>
    <n v="9800000"/>
    <n v="1"/>
    <m/>
  </r>
  <r>
    <x v="8"/>
    <x v="1"/>
    <x v="38"/>
    <x v="60"/>
    <n v="9241000"/>
    <n v="22501000"/>
    <n v="1"/>
    <m/>
  </r>
  <r>
    <x v="8"/>
    <x v="1"/>
    <x v="2"/>
    <x v="183"/>
    <n v="9184666.6666666698"/>
    <n v="9501749.9199999999"/>
    <n v="3"/>
    <m/>
  </r>
  <r>
    <x v="8"/>
    <x v="1"/>
    <x v="56"/>
    <x v="119"/>
    <n v="9234000"/>
    <n v="26015000"/>
    <n v="1"/>
    <m/>
  </r>
  <r>
    <x v="8"/>
    <x v="1"/>
    <x v="56"/>
    <x v="224"/>
    <n v="9260000"/>
    <n v="25413185.670000002"/>
    <n v="1"/>
    <m/>
  </r>
  <r>
    <x v="8"/>
    <x v="1"/>
    <x v="49"/>
    <x v="213"/>
    <n v="8665000"/>
    <n v="26777131.460000001"/>
    <n v="1"/>
    <m/>
  </r>
  <r>
    <x v="8"/>
    <x v="1"/>
    <x v="49"/>
    <x v="201"/>
    <n v="9208000"/>
    <n v="30704860.260000002"/>
    <n v="1"/>
    <m/>
  </r>
  <r>
    <x v="8"/>
    <x v="1"/>
    <x v="57"/>
    <x v="146"/>
    <n v="6524000"/>
    <n v="50400000"/>
    <n v="1"/>
    <m/>
  </r>
  <r>
    <x v="8"/>
    <x v="1"/>
    <x v="57"/>
    <x v="14"/>
    <n v="9300000"/>
    <n v="10199651.109999999"/>
    <n v="1"/>
    <m/>
  </r>
  <r>
    <x v="8"/>
    <x v="1"/>
    <x v="57"/>
    <x v="225"/>
    <n v="6104000"/>
    <n v="46709023.200000003"/>
    <n v="1"/>
    <m/>
  </r>
  <r>
    <x v="8"/>
    <x v="1"/>
    <x v="39"/>
    <x v="61"/>
    <n v="7531000"/>
    <n v="19851000"/>
    <n v="1"/>
    <m/>
  </r>
  <r>
    <x v="8"/>
    <x v="1"/>
    <x v="3"/>
    <x v="5"/>
    <n v="6062000"/>
    <n v="41596557.619999997"/>
    <n v="1"/>
    <m/>
  </r>
  <r>
    <x v="8"/>
    <x v="1"/>
    <x v="3"/>
    <x v="90"/>
    <n v="9300000"/>
    <n v="11136461.52"/>
    <n v="1"/>
    <m/>
  </r>
  <r>
    <x v="8"/>
    <x v="1"/>
    <x v="3"/>
    <x v="6"/>
    <n v="9165400"/>
    <n v="18665861.105999999"/>
    <n v="5"/>
    <m/>
  </r>
  <r>
    <x v="8"/>
    <x v="1"/>
    <x v="3"/>
    <x v="51"/>
    <n v="4587500"/>
    <n v="11406907.475"/>
    <n v="2"/>
    <m/>
  </r>
  <r>
    <x v="8"/>
    <x v="1"/>
    <x v="3"/>
    <x v="7"/>
    <n v="9247333.3333333302"/>
    <n v="13294919.3433333"/>
    <n v="3"/>
    <m/>
  </r>
  <r>
    <x v="8"/>
    <x v="1"/>
    <x v="3"/>
    <x v="8"/>
    <n v="9280000"/>
    <n v="16430904.289999999"/>
    <n v="1"/>
    <m/>
  </r>
  <r>
    <x v="8"/>
    <x v="1"/>
    <x v="3"/>
    <x v="169"/>
    <n v="9283500"/>
    <n v="10038154.390000001"/>
    <n v="2"/>
    <m/>
  </r>
  <r>
    <x v="8"/>
    <x v="1"/>
    <x v="3"/>
    <x v="100"/>
    <n v="9244000"/>
    <n v="22149092.614999998"/>
    <n v="2"/>
    <m/>
  </r>
  <r>
    <x v="8"/>
    <x v="1"/>
    <x v="58"/>
    <x v="226"/>
    <n v="9241000"/>
    <n v="23200000.140000001"/>
    <n v="1"/>
    <m/>
  </r>
  <r>
    <x v="8"/>
    <x v="1"/>
    <x v="67"/>
    <x v="227"/>
    <n v="9201000"/>
    <n v="18420275.640000001"/>
    <n v="1"/>
    <m/>
  </r>
  <r>
    <x v="8"/>
    <x v="1"/>
    <x v="4"/>
    <x v="9"/>
    <n v="9290000"/>
    <n v="9832094.1750000007"/>
    <n v="2"/>
    <m/>
  </r>
  <r>
    <x v="8"/>
    <x v="1"/>
    <x v="4"/>
    <x v="13"/>
    <n v="6975000"/>
    <n v="9931301.7599999998"/>
    <n v="2"/>
    <m/>
  </r>
  <r>
    <x v="8"/>
    <x v="1"/>
    <x v="40"/>
    <x v="64"/>
    <n v="9001000"/>
    <n v="17780000"/>
    <n v="1"/>
    <m/>
  </r>
  <r>
    <x v="8"/>
    <x v="1"/>
    <x v="40"/>
    <x v="65"/>
    <n v="9267000"/>
    <n v="13284000"/>
    <n v="1"/>
    <m/>
  </r>
  <r>
    <x v="8"/>
    <x v="1"/>
    <x v="6"/>
    <x v="15"/>
    <n v="9175000"/>
    <n v="25130000"/>
    <n v="1"/>
    <m/>
  </r>
  <r>
    <x v="8"/>
    <x v="1"/>
    <x v="6"/>
    <x v="93"/>
    <n v="9227000"/>
    <n v="19917000"/>
    <n v="1"/>
    <m/>
  </r>
  <r>
    <x v="8"/>
    <x v="1"/>
    <x v="6"/>
    <x v="123"/>
    <n v="9300000"/>
    <n v="15700000"/>
    <n v="1"/>
    <m/>
  </r>
  <r>
    <x v="8"/>
    <x v="2"/>
    <x v="7"/>
    <x v="125"/>
    <n v="9100000"/>
    <n v="9550000"/>
    <n v="1"/>
    <m/>
  </r>
  <r>
    <x v="8"/>
    <x v="2"/>
    <x v="64"/>
    <x v="98"/>
    <n v="8486333.3333333302"/>
    <n v="13833338.92"/>
    <n v="3"/>
    <m/>
  </r>
  <r>
    <x v="8"/>
    <x v="2"/>
    <x v="8"/>
    <x v="18"/>
    <n v="9234000"/>
    <n v="9800000"/>
    <n v="1"/>
    <m/>
  </r>
  <r>
    <x v="8"/>
    <x v="2"/>
    <x v="8"/>
    <x v="127"/>
    <n v="9280000"/>
    <n v="9650003.5099999998"/>
    <n v="1"/>
    <m/>
  </r>
  <r>
    <x v="8"/>
    <x v="3"/>
    <x v="9"/>
    <x v="67"/>
    <n v="9169000"/>
    <n v="9650000"/>
    <n v="1"/>
    <m/>
  </r>
  <r>
    <x v="8"/>
    <x v="3"/>
    <x v="9"/>
    <x v="19"/>
    <n v="9286000"/>
    <n v="9625000"/>
    <n v="2"/>
    <m/>
  </r>
  <r>
    <x v="8"/>
    <x v="3"/>
    <x v="9"/>
    <x v="20"/>
    <n v="9227000"/>
    <n v="14400000"/>
    <n v="1"/>
    <m/>
  </r>
  <r>
    <x v="8"/>
    <x v="4"/>
    <x v="10"/>
    <x v="188"/>
    <n v="9300000"/>
    <n v="9650000"/>
    <n v="1"/>
    <m/>
  </r>
  <r>
    <x v="8"/>
    <x v="4"/>
    <x v="42"/>
    <x v="102"/>
    <n v="9267000"/>
    <n v="20402000"/>
    <n v="1"/>
    <m/>
  </r>
  <r>
    <x v="8"/>
    <x v="4"/>
    <x v="24"/>
    <x v="41"/>
    <n v="10108750"/>
    <n v="14130500"/>
    <n v="4"/>
    <m/>
  </r>
  <r>
    <x v="8"/>
    <x v="4"/>
    <x v="24"/>
    <x v="8"/>
    <n v="9300000"/>
    <n v="9750000"/>
    <n v="1"/>
    <m/>
  </r>
  <r>
    <x v="8"/>
    <x v="4"/>
    <x v="24"/>
    <x v="228"/>
    <n v="9300000"/>
    <n v="9600000"/>
    <n v="1"/>
    <m/>
  </r>
  <r>
    <x v="8"/>
    <x v="4"/>
    <x v="33"/>
    <x v="54"/>
    <n v="7280000"/>
    <n v="9748878.1300000008"/>
    <n v="1"/>
    <m/>
  </r>
  <r>
    <x v="8"/>
    <x v="4"/>
    <x v="34"/>
    <x v="149"/>
    <n v="9257000"/>
    <n v="9668000"/>
    <n v="2"/>
    <m/>
  </r>
  <r>
    <x v="8"/>
    <x v="4"/>
    <x v="61"/>
    <x v="129"/>
    <n v="8812000"/>
    <n v="9683333.3333333302"/>
    <n v="3"/>
    <m/>
  </r>
  <r>
    <x v="8"/>
    <x v="4"/>
    <x v="61"/>
    <x v="229"/>
    <n v="9300000"/>
    <n v="9750000"/>
    <n v="1"/>
    <m/>
  </r>
  <r>
    <x v="8"/>
    <x v="4"/>
    <x v="25"/>
    <x v="42"/>
    <n v="9280000"/>
    <n v="9575000"/>
    <n v="2"/>
    <m/>
  </r>
  <r>
    <x v="8"/>
    <x v="4"/>
    <x v="25"/>
    <x v="230"/>
    <n v="9273000"/>
    <n v="9600000"/>
    <n v="1"/>
    <m/>
  </r>
  <r>
    <x v="8"/>
    <x v="4"/>
    <x v="11"/>
    <x v="74"/>
    <n v="9293000"/>
    <n v="9550000.2100000009"/>
    <n v="1"/>
    <m/>
  </r>
  <r>
    <x v="8"/>
    <x v="5"/>
    <x v="26"/>
    <x v="231"/>
    <n v="8875000"/>
    <n v="9600000"/>
    <n v="1"/>
    <m/>
  </r>
  <r>
    <x v="8"/>
    <x v="5"/>
    <x v="26"/>
    <x v="43"/>
    <n v="8791000"/>
    <n v="14951642.970000001"/>
    <n v="1"/>
    <m/>
  </r>
  <r>
    <x v="8"/>
    <x v="5"/>
    <x v="26"/>
    <x v="150"/>
    <n v="9201000"/>
    <n v="16550000"/>
    <n v="1"/>
    <m/>
  </r>
  <r>
    <x v="8"/>
    <x v="5"/>
    <x v="26"/>
    <x v="130"/>
    <n v="8711333.3333333302"/>
    <n v="15000000"/>
    <n v="3"/>
    <m/>
  </r>
  <r>
    <x v="8"/>
    <x v="5"/>
    <x v="26"/>
    <x v="232"/>
    <n v="9280000"/>
    <n v="9836723.5700000003"/>
    <n v="1"/>
    <m/>
  </r>
  <r>
    <x v="8"/>
    <x v="5"/>
    <x v="44"/>
    <x v="103"/>
    <n v="9270250"/>
    <n v="13435000"/>
    <n v="4"/>
    <m/>
  </r>
  <r>
    <x v="8"/>
    <x v="5"/>
    <x v="44"/>
    <x v="133"/>
    <n v="9267000"/>
    <n v="13492881.8333333"/>
    <n v="3"/>
    <m/>
  </r>
  <r>
    <x v="8"/>
    <x v="5"/>
    <x v="50"/>
    <x v="134"/>
    <n v="6503400"/>
    <n v="10065070.800000001"/>
    <n v="5"/>
    <m/>
  </r>
  <r>
    <x v="8"/>
    <x v="5"/>
    <x v="50"/>
    <x v="104"/>
    <n v="8730500"/>
    <n v="9725000"/>
    <n v="2"/>
    <m/>
  </r>
  <r>
    <x v="8"/>
    <x v="5"/>
    <x v="15"/>
    <x v="26"/>
    <n v="9300000"/>
    <n v="9600000"/>
    <n v="2"/>
    <m/>
  </r>
  <r>
    <x v="8"/>
    <x v="5"/>
    <x v="45"/>
    <x v="80"/>
    <n v="9300000"/>
    <n v="9684500.0600000005"/>
    <n v="1"/>
    <m/>
  </r>
  <r>
    <x v="8"/>
    <x v="5"/>
    <x v="45"/>
    <x v="233"/>
    <n v="9241000"/>
    <n v="9650000"/>
    <n v="1"/>
    <m/>
  </r>
  <r>
    <x v="8"/>
    <x v="6"/>
    <x v="18"/>
    <x v="30"/>
    <n v="9273000"/>
    <n v="19200000"/>
    <n v="1"/>
    <m/>
  </r>
  <r>
    <x v="8"/>
    <x v="6"/>
    <x v="18"/>
    <x v="204"/>
    <n v="8551000"/>
    <n v="16953961.7533333"/>
    <n v="3"/>
    <m/>
  </r>
  <r>
    <x v="8"/>
    <x v="6"/>
    <x v="18"/>
    <x v="31"/>
    <n v="9262666.6666666698"/>
    <n v="9558333.3333333302"/>
    <n v="3"/>
    <m/>
  </r>
  <r>
    <x v="8"/>
    <x v="6"/>
    <x v="18"/>
    <x v="32"/>
    <n v="9045800"/>
    <n v="15309000"/>
    <n v="5"/>
    <m/>
  </r>
  <r>
    <x v="8"/>
    <x v="6"/>
    <x v="19"/>
    <x v="194"/>
    <n v="8933500"/>
    <n v="17690000"/>
    <n v="2"/>
    <m/>
  </r>
  <r>
    <x v="8"/>
    <x v="6"/>
    <x v="19"/>
    <x v="195"/>
    <n v="8749000"/>
    <n v="9650000"/>
    <n v="1"/>
    <m/>
  </r>
  <r>
    <x v="8"/>
    <x v="6"/>
    <x v="19"/>
    <x v="33"/>
    <n v="9300000"/>
    <n v="9600000"/>
    <n v="1"/>
    <m/>
  </r>
  <r>
    <x v="8"/>
    <x v="6"/>
    <x v="21"/>
    <x v="36"/>
    <n v="9772500"/>
    <n v="16926666.666666701"/>
    <n v="6"/>
    <m/>
  </r>
  <r>
    <x v="8"/>
    <x v="6"/>
    <x v="21"/>
    <x v="109"/>
    <n v="9300000"/>
    <n v="9600000"/>
    <n v="1"/>
    <m/>
  </r>
  <r>
    <x v="11"/>
    <x v="0"/>
    <x v="1"/>
    <x v="137"/>
    <n v="9260000"/>
    <n v="9557000"/>
    <n v="1"/>
    <m/>
  </r>
  <r>
    <x v="11"/>
    <x v="1"/>
    <x v="31"/>
    <x v="179"/>
    <n v="9254000"/>
    <n v="9557000"/>
    <n v="1"/>
    <m/>
  </r>
  <r>
    <x v="11"/>
    <x v="3"/>
    <x v="9"/>
    <x v="20"/>
    <n v="9085000"/>
    <n v="9557000"/>
    <n v="1"/>
    <m/>
  </r>
  <r>
    <x v="11"/>
    <x v="5"/>
    <x v="26"/>
    <x v="150"/>
    <n v="9300000"/>
    <n v="9557000"/>
    <n v="1"/>
    <m/>
  </r>
  <r>
    <x v="11"/>
    <x v="5"/>
    <x v="44"/>
    <x v="103"/>
    <n v="9209181.8181818202"/>
    <n v="9546454.5454545394"/>
    <n v="11"/>
    <m/>
  </r>
  <r>
    <x v="11"/>
    <x v="5"/>
    <x v="44"/>
    <x v="77"/>
    <n v="9300000"/>
    <n v="9542000"/>
    <n v="1"/>
    <m/>
  </r>
  <r>
    <x v="11"/>
    <x v="5"/>
    <x v="44"/>
    <x v="234"/>
    <n v="9300000"/>
    <n v="9542000"/>
    <n v="1"/>
    <m/>
  </r>
  <r>
    <x v="11"/>
    <x v="5"/>
    <x v="44"/>
    <x v="235"/>
    <n v="9290444.4444444403"/>
    <n v="9542000"/>
    <n v="9"/>
    <m/>
  </r>
  <r>
    <x v="11"/>
    <x v="6"/>
    <x v="36"/>
    <x v="108"/>
    <n v="9258133.3333333302"/>
    <n v="9557333.3466666695"/>
    <n v="15"/>
    <m/>
  </r>
  <r>
    <x v="11"/>
    <x v="6"/>
    <x v="36"/>
    <x v="191"/>
    <n v="9284727.2727272697"/>
    <n v="9557000"/>
    <n v="11"/>
    <m/>
  </r>
  <r>
    <x v="11"/>
    <x v="6"/>
    <x v="19"/>
    <x v="44"/>
    <n v="13950000"/>
    <n v="14334000"/>
    <n v="1"/>
    <m/>
  </r>
  <r>
    <x v="11"/>
    <x v="6"/>
    <x v="20"/>
    <x v="154"/>
    <n v="9300000"/>
    <n v="9542000"/>
    <n v="1"/>
    <m/>
  </r>
  <r>
    <x v="12"/>
    <x v="0"/>
    <x v="1"/>
    <x v="116"/>
    <n v="9300000"/>
    <n v="9599973.5399999991"/>
    <n v="1"/>
    <m/>
  </r>
  <r>
    <x v="12"/>
    <x v="0"/>
    <x v="1"/>
    <x v="117"/>
    <n v="9300000"/>
    <n v="9599973.5399999991"/>
    <n v="1"/>
    <m/>
  </r>
  <r>
    <x v="12"/>
    <x v="1"/>
    <x v="3"/>
    <x v="100"/>
    <n v="9300000"/>
    <n v="9599973.5399999991"/>
    <n v="1"/>
    <m/>
  </r>
  <r>
    <x v="12"/>
    <x v="1"/>
    <x v="4"/>
    <x v="9"/>
    <n v="9247500"/>
    <n v="9599973.5399999991"/>
    <n v="2"/>
    <m/>
  </r>
  <r>
    <x v="12"/>
    <x v="1"/>
    <x v="4"/>
    <x v="10"/>
    <n v="9300000"/>
    <n v="9599973.5399999991"/>
    <n v="1"/>
    <m/>
  </r>
  <r>
    <x v="12"/>
    <x v="1"/>
    <x v="4"/>
    <x v="11"/>
    <n v="9300000"/>
    <n v="9599973.5399999991"/>
    <n v="1"/>
    <m/>
  </r>
  <r>
    <x v="12"/>
    <x v="1"/>
    <x v="4"/>
    <x v="140"/>
    <n v="9300000"/>
    <n v="9599973.5399999991"/>
    <n v="1"/>
    <m/>
  </r>
  <r>
    <x v="12"/>
    <x v="1"/>
    <x v="4"/>
    <x v="13"/>
    <n v="9300000"/>
    <n v="9599973.5399999991"/>
    <n v="1"/>
    <m/>
  </r>
  <r>
    <x v="12"/>
    <x v="1"/>
    <x v="40"/>
    <x v="64"/>
    <n v="9300000"/>
    <n v="9599973.5399999991"/>
    <n v="2"/>
    <m/>
  </r>
  <r>
    <x v="12"/>
    <x v="1"/>
    <x v="40"/>
    <x v="141"/>
    <n v="9300000"/>
    <n v="9599973.5399999991"/>
    <n v="2"/>
    <m/>
  </r>
  <r>
    <x v="12"/>
    <x v="4"/>
    <x v="41"/>
    <x v="68"/>
    <n v="9300000"/>
    <n v="9599973.5399999991"/>
    <n v="1"/>
    <m/>
  </r>
  <r>
    <x v="12"/>
    <x v="4"/>
    <x v="41"/>
    <x v="91"/>
    <n v="9300000"/>
    <n v="9599973.5399999991"/>
    <n v="1"/>
    <m/>
  </r>
  <r>
    <x v="12"/>
    <x v="4"/>
    <x v="33"/>
    <x v="72"/>
    <n v="9242333.3333333302"/>
    <n v="9599947.1733333301"/>
    <n v="3"/>
    <m/>
  </r>
  <r>
    <x v="12"/>
    <x v="4"/>
    <x v="33"/>
    <x v="54"/>
    <n v="9300000"/>
    <n v="9599973.5399999991"/>
    <n v="1"/>
    <m/>
  </r>
  <r>
    <x v="12"/>
    <x v="4"/>
    <x v="12"/>
    <x v="24"/>
    <n v="9214000"/>
    <n v="9599001.7400000002"/>
    <n v="1"/>
    <m/>
  </r>
  <r>
    <x v="12"/>
    <x v="5"/>
    <x v="44"/>
    <x v="77"/>
    <n v="9300000"/>
    <n v="9599973.5399999991"/>
    <n v="1"/>
    <m/>
  </r>
  <r>
    <x v="12"/>
    <x v="5"/>
    <x v="44"/>
    <x v="156"/>
    <n v="13950000"/>
    <n v="14338787.18"/>
    <n v="1"/>
    <m/>
  </r>
  <r>
    <x v="12"/>
    <x v="5"/>
    <x v="50"/>
    <x v="104"/>
    <n v="9300000"/>
    <n v="9599973.5399999991"/>
    <n v="2"/>
    <m/>
  </r>
  <r>
    <x v="12"/>
    <x v="5"/>
    <x v="50"/>
    <x v="236"/>
    <n v="9247500"/>
    <n v="9599975.0399999991"/>
    <n v="2"/>
    <m/>
  </r>
  <r>
    <x v="12"/>
    <x v="5"/>
    <x v="14"/>
    <x v="25"/>
    <n v="11625000"/>
    <n v="11969380.359999999"/>
    <n v="2"/>
    <m/>
  </r>
  <r>
    <x v="12"/>
    <x v="5"/>
    <x v="14"/>
    <x v="152"/>
    <n v="9085000"/>
    <n v="9599973.5399999991"/>
    <n v="1"/>
    <m/>
  </r>
  <r>
    <x v="12"/>
    <x v="5"/>
    <x v="45"/>
    <x v="157"/>
    <n v="9293000"/>
    <n v="9599973.5399999991"/>
    <n v="1"/>
    <m/>
  </r>
  <r>
    <x v="12"/>
    <x v="5"/>
    <x v="16"/>
    <x v="27"/>
    <n v="10787000"/>
    <n v="11995694.109999999"/>
    <n v="2"/>
    <m/>
  </r>
  <r>
    <x v="12"/>
    <x v="5"/>
    <x v="17"/>
    <x v="29"/>
    <n v="11625000"/>
    <n v="11995694.109999999"/>
    <n v="2"/>
    <m/>
  </r>
  <r>
    <x v="12"/>
    <x v="5"/>
    <x v="72"/>
    <x v="237"/>
    <n v="13950000"/>
    <n v="14391414.68"/>
    <n v="1"/>
    <m/>
  </r>
  <r>
    <x v="12"/>
    <x v="6"/>
    <x v="36"/>
    <x v="108"/>
    <n v="9267000"/>
    <n v="9599600.6400000006"/>
    <n v="1"/>
    <m/>
  </r>
  <r>
    <x v="13"/>
    <x v="0"/>
    <x v="55"/>
    <x v="159"/>
    <n v="8045000"/>
    <n v="8275000"/>
    <n v="1"/>
    <m/>
  </r>
  <r>
    <x v="13"/>
    <x v="0"/>
    <x v="47"/>
    <x v="161"/>
    <n v="9227000"/>
    <n v="9530000"/>
    <n v="1"/>
    <m/>
  </r>
  <r>
    <x v="13"/>
    <x v="1"/>
    <x v="31"/>
    <x v="238"/>
    <n v="8245000"/>
    <n v="8624000"/>
    <n v="1"/>
    <m/>
  </r>
  <r>
    <x v="13"/>
    <x v="1"/>
    <x v="3"/>
    <x v="6"/>
    <n v="9300000"/>
    <n v="9530000"/>
    <n v="1"/>
    <m/>
  </r>
  <r>
    <x v="13"/>
    <x v="2"/>
    <x v="60"/>
    <x v="14"/>
    <n v="8371000"/>
    <n v="8949906.8000000007"/>
    <n v="1"/>
    <m/>
  </r>
  <r>
    <x v="13"/>
    <x v="2"/>
    <x v="63"/>
    <x v="161"/>
    <n v="9195000"/>
    <n v="9530000"/>
    <n v="1"/>
    <m/>
  </r>
  <r>
    <x v="13"/>
    <x v="4"/>
    <x v="24"/>
    <x v="163"/>
    <n v="9300000"/>
    <n v="9530000"/>
    <n v="1"/>
    <m/>
  </r>
  <r>
    <x v="14"/>
    <x v="0"/>
    <x v="37"/>
    <x v="239"/>
    <n v="9188000"/>
    <n v="9466708.0800000001"/>
    <n v="1"/>
    <m/>
  </r>
  <r>
    <x v="14"/>
    <x v="1"/>
    <x v="57"/>
    <x v="146"/>
    <n v="9267000"/>
    <n v="9454572.4499999993"/>
    <n v="1"/>
    <m/>
  </r>
  <r>
    <x v="14"/>
    <x v="1"/>
    <x v="39"/>
    <x v="240"/>
    <n v="8791000"/>
    <n v="13466708"/>
    <n v="1"/>
    <m/>
  </r>
  <r>
    <x v="14"/>
    <x v="1"/>
    <x v="3"/>
    <x v="90"/>
    <n v="9300000"/>
    <n v="9466708.0800000001"/>
    <n v="2"/>
    <m/>
  </r>
  <r>
    <x v="14"/>
    <x v="1"/>
    <x v="3"/>
    <x v="8"/>
    <n v="4650000"/>
    <n v="9466708.0800000001"/>
    <n v="2"/>
    <m/>
  </r>
  <r>
    <x v="14"/>
    <x v="1"/>
    <x v="4"/>
    <x v="9"/>
    <n v="9293000"/>
    <n v="9466708.0800000001"/>
    <n v="1"/>
    <m/>
  </r>
  <r>
    <x v="14"/>
    <x v="2"/>
    <x v="32"/>
    <x v="241"/>
    <n v="9300000"/>
    <n v="9466708.0800000001"/>
    <n v="1"/>
    <m/>
  </r>
  <r>
    <x v="14"/>
    <x v="2"/>
    <x v="8"/>
    <x v="18"/>
    <n v="9127000"/>
    <n v="9352700.4100000001"/>
    <n v="1"/>
    <m/>
  </r>
  <r>
    <x v="14"/>
    <x v="4"/>
    <x v="10"/>
    <x v="21"/>
    <n v="8539000"/>
    <n v="9466708.0800000001"/>
    <n v="1"/>
    <m/>
  </r>
  <r>
    <x v="14"/>
    <x v="4"/>
    <x v="33"/>
    <x v="73"/>
    <n v="9237000"/>
    <n v="9466708.0800000001"/>
    <n v="2"/>
    <m/>
  </r>
  <r>
    <x v="14"/>
    <x v="4"/>
    <x v="11"/>
    <x v="22"/>
    <n v="8791000"/>
    <n v="9466708.0800000001"/>
    <n v="1"/>
    <m/>
  </r>
  <r>
    <x v="14"/>
    <x v="5"/>
    <x v="26"/>
    <x v="242"/>
    <n v="9208000"/>
    <n v="11604351.84"/>
    <n v="1"/>
    <m/>
  </r>
  <r>
    <x v="14"/>
    <x v="5"/>
    <x v="26"/>
    <x v="164"/>
    <n v="13950000"/>
    <n v="14200062.119999999"/>
    <n v="1"/>
    <m/>
  </r>
  <r>
    <x v="14"/>
    <x v="5"/>
    <x v="26"/>
    <x v="43"/>
    <n v="9043000"/>
    <n v="9466708.0800000001"/>
    <n v="1"/>
    <m/>
  </r>
  <r>
    <x v="14"/>
    <x v="5"/>
    <x v="26"/>
    <x v="130"/>
    <n v="10624333.3333333"/>
    <n v="11044492.76"/>
    <n v="3"/>
    <m/>
  </r>
  <r>
    <x v="14"/>
    <x v="5"/>
    <x v="26"/>
    <x v="243"/>
    <n v="9300000"/>
    <n v="9466708.0800000001"/>
    <n v="1"/>
    <m/>
  </r>
  <r>
    <x v="14"/>
    <x v="5"/>
    <x v="26"/>
    <x v="244"/>
    <n v="13950000"/>
    <n v="14200062.119999999"/>
    <n v="1"/>
    <m/>
  </r>
  <r>
    <x v="14"/>
    <x v="5"/>
    <x v="13"/>
    <x v="209"/>
    <n v="9300000"/>
    <n v="9466708.0800000001"/>
    <n v="1"/>
    <m/>
  </r>
  <r>
    <x v="14"/>
    <x v="5"/>
    <x v="15"/>
    <x v="26"/>
    <n v="9300000"/>
    <n v="9466708.0800000001"/>
    <n v="1"/>
    <m/>
  </r>
  <r>
    <x v="14"/>
    <x v="5"/>
    <x v="16"/>
    <x v="27"/>
    <n v="4646500"/>
    <n v="9466708.0800000001"/>
    <n v="2"/>
    <m/>
  </r>
  <r>
    <x v="14"/>
    <x v="5"/>
    <x v="62"/>
    <x v="245"/>
    <n v="11625000"/>
    <n v="11833385.1"/>
    <n v="2"/>
    <m/>
  </r>
  <r>
    <x v="18"/>
    <x v="1"/>
    <x v="3"/>
    <x v="100"/>
    <n v="9300000"/>
    <n v="10932421"/>
    <n v="1"/>
    <m/>
  </r>
  <r>
    <x v="18"/>
    <x v="1"/>
    <x v="4"/>
    <x v="160"/>
    <n v="9300000"/>
    <n v="9910665"/>
    <n v="1"/>
    <m/>
  </r>
  <r>
    <x v="18"/>
    <x v="3"/>
    <x v="68"/>
    <x v="161"/>
    <n v="9247000"/>
    <n v="9659865"/>
    <n v="3"/>
    <m/>
  </r>
  <r>
    <x v="18"/>
    <x v="6"/>
    <x v="18"/>
    <x v="31"/>
    <n v="9300000"/>
    <n v="9808362.5"/>
    <n v="1"/>
    <m/>
  </r>
  <r>
    <x v="0"/>
    <x v="6"/>
    <x v="19"/>
    <x v="34"/>
    <n v="19997578.859999999"/>
    <n v="19997578.859999999"/>
    <m/>
    <n v="1"/>
  </r>
  <r>
    <x v="17"/>
    <x v="0"/>
    <x v="27"/>
    <x v="45"/>
    <n v="22594662.640000001"/>
    <n v="22594662.640000001"/>
    <m/>
    <n v="1"/>
  </r>
  <r>
    <x v="3"/>
    <x v="0"/>
    <x v="29"/>
    <x v="47"/>
    <n v="16973537.210000001"/>
    <n v="16973537.210000001"/>
    <m/>
    <n v="1"/>
  </r>
  <r>
    <x v="3"/>
    <x v="0"/>
    <x v="27"/>
    <x v="49"/>
    <n v="17239580.210000001"/>
    <n v="17239580.210000001"/>
    <m/>
    <n v="1"/>
  </r>
  <r>
    <x v="3"/>
    <x v="2"/>
    <x v="32"/>
    <x v="52"/>
    <n v="17244348.219999999"/>
    <n v="17244348.219999999"/>
    <m/>
    <n v="1"/>
  </r>
  <r>
    <x v="3"/>
    <x v="4"/>
    <x v="24"/>
    <x v="41"/>
    <n v="19680443.120000001"/>
    <n v="19680443.120000001"/>
    <m/>
    <n v="1"/>
  </r>
  <r>
    <x v="3"/>
    <x v="6"/>
    <x v="36"/>
    <x v="57"/>
    <n v="17234882.219999999"/>
    <n v="17234882.219999999"/>
    <m/>
    <n v="1"/>
  </r>
  <r>
    <x v="5"/>
    <x v="5"/>
    <x v="26"/>
    <x v="164"/>
    <n v="22183987.120000001"/>
    <n v="22325560.59"/>
    <m/>
    <n v="2"/>
  </r>
  <r>
    <x v="5"/>
    <x v="5"/>
    <x v="15"/>
    <x v="105"/>
    <n v="20215047.055"/>
    <n v="20215047.055"/>
    <m/>
    <n v="4"/>
  </r>
  <r>
    <x v="5"/>
    <x v="5"/>
    <x v="45"/>
    <x v="233"/>
    <n v="19905612.9375"/>
    <n v="19905612.9375"/>
    <m/>
    <n v="4"/>
  </r>
  <r>
    <x v="5"/>
    <x v="5"/>
    <x v="17"/>
    <x v="81"/>
    <n v="20235833.196923099"/>
    <n v="20235833.196923099"/>
    <m/>
    <n v="65"/>
  </r>
  <r>
    <x v="5"/>
    <x v="6"/>
    <x v="20"/>
    <x v="246"/>
    <n v="17845523.800000001"/>
    <n v="17845523.800000001"/>
    <m/>
    <n v="1"/>
  </r>
  <r>
    <x v="19"/>
    <x v="0"/>
    <x v="1"/>
    <x v="2"/>
    <n v="17294868.256666701"/>
    <n v="17414870.52"/>
    <m/>
    <n v="3"/>
  </r>
  <r>
    <x v="19"/>
    <x v="1"/>
    <x v="3"/>
    <x v="100"/>
    <n v="20697697.91"/>
    <n v="20873282.73"/>
    <m/>
    <n v="1"/>
  </r>
  <r>
    <x v="19"/>
    <x v="5"/>
    <x v="44"/>
    <x v="77"/>
    <n v="14781775.15"/>
    <n v="15010550.310000001"/>
    <m/>
    <n v="1"/>
  </r>
  <r>
    <x v="19"/>
    <x v="5"/>
    <x v="50"/>
    <x v="134"/>
    <n v="18911091.34"/>
    <n v="19072059.059999999"/>
    <m/>
    <n v="1"/>
  </r>
  <r>
    <x v="19"/>
    <x v="5"/>
    <x v="15"/>
    <x v="26"/>
    <n v="20083469.559999999"/>
    <n v="20250813.66"/>
    <m/>
    <n v="1"/>
  </r>
  <r>
    <x v="19"/>
    <x v="5"/>
    <x v="45"/>
    <x v="80"/>
    <n v="14873285.220000001"/>
    <n v="15010550.310000001"/>
    <m/>
    <n v="1"/>
  </r>
  <r>
    <x v="19"/>
    <x v="5"/>
    <x v="45"/>
    <x v="135"/>
    <n v="18344954.52"/>
    <n v="18397393.91"/>
    <m/>
    <n v="1"/>
  </r>
  <r>
    <x v="8"/>
    <x v="0"/>
    <x v="0"/>
    <x v="0"/>
    <n v="28950630.75"/>
    <n v="28950630.75"/>
    <m/>
    <n v="1"/>
  </r>
  <r>
    <x v="8"/>
    <x v="0"/>
    <x v="1"/>
    <x v="2"/>
    <n v="18239860.98"/>
    <n v="18369999.535"/>
    <m/>
    <n v="2"/>
  </r>
  <r>
    <x v="8"/>
    <x v="0"/>
    <x v="1"/>
    <x v="59"/>
    <n v="13993786.09"/>
    <n v="13993786.09"/>
    <m/>
    <n v="1"/>
  </r>
  <r>
    <x v="8"/>
    <x v="3"/>
    <x v="9"/>
    <x v="20"/>
    <n v="22918358.690000001"/>
    <n v="22918358.690000001"/>
    <m/>
    <n v="1"/>
  </r>
  <r>
    <x v="8"/>
    <x v="4"/>
    <x v="10"/>
    <x v="21"/>
    <n v="27499615.384615399"/>
    <n v="27499615.384615399"/>
    <m/>
    <n v="13"/>
  </r>
  <r>
    <x v="8"/>
    <x v="4"/>
    <x v="24"/>
    <x v="163"/>
    <n v="30600000"/>
    <n v="30600000"/>
    <m/>
    <n v="4"/>
  </r>
  <r>
    <x v="8"/>
    <x v="6"/>
    <x v="36"/>
    <x v="57"/>
    <n v="24295619.030000001"/>
    <n v="24295619.030000001"/>
    <m/>
    <n v="1"/>
  </r>
  <r>
    <x v="8"/>
    <x v="6"/>
    <x v="18"/>
    <x v="32"/>
    <n v="17891190.870000001"/>
    <n v="17891190.870000001"/>
    <m/>
    <n v="1"/>
  </r>
  <r>
    <x v="8"/>
    <x v="6"/>
    <x v="20"/>
    <x v="82"/>
    <n v="16158468.029999999"/>
    <n v="16304725.73"/>
    <m/>
    <n v="1"/>
  </r>
  <r>
    <x v="8"/>
    <x v="6"/>
    <x v="46"/>
    <x v="83"/>
    <n v="30536188.359999999"/>
    <n v="30536188.359999999"/>
    <m/>
    <n v="8"/>
  </r>
  <r>
    <x v="11"/>
    <x v="0"/>
    <x v="54"/>
    <x v="114"/>
    <n v="30989417.120000001"/>
    <n v="30989417.120000001"/>
    <m/>
    <n v="1"/>
  </r>
  <r>
    <x v="11"/>
    <x v="1"/>
    <x v="39"/>
    <x v="61"/>
    <n v="29095378.390000001"/>
    <n v="29430756.789999999"/>
    <m/>
    <n v="1"/>
  </r>
  <r>
    <x v="12"/>
    <x v="6"/>
    <x v="18"/>
    <x v="31"/>
    <n v="20142697.346666701"/>
    <n v="20150911.666666701"/>
    <m/>
    <n v="3"/>
  </r>
  <r>
    <x v="15"/>
    <x v="1"/>
    <x v="40"/>
    <x v="64"/>
    <n v="14880502.720000001"/>
    <n v="14992146.74"/>
    <m/>
    <n v="1"/>
  </r>
  <r>
    <x v="0"/>
    <x v="1"/>
    <x v="39"/>
    <x v="61"/>
    <n v="31463114.170000002"/>
    <n v="31493178.536666699"/>
    <m/>
    <n v="3"/>
  </r>
  <r>
    <x v="1"/>
    <x v="1"/>
    <x v="5"/>
    <x v="155"/>
    <n v="22886142.204615399"/>
    <n v="22969650.817307699"/>
    <m/>
    <n v="26"/>
  </r>
  <r>
    <x v="1"/>
    <x v="6"/>
    <x v="18"/>
    <x v="30"/>
    <n v="19958282.960000001"/>
    <n v="20146576.100000001"/>
    <m/>
    <n v="1"/>
  </r>
  <r>
    <x v="5"/>
    <x v="5"/>
    <x v="26"/>
    <x v="130"/>
    <n v="28810560.925999999"/>
    <n v="28877619.8665714"/>
    <m/>
    <n v="35"/>
  </r>
  <r>
    <x v="6"/>
    <x v="2"/>
    <x v="8"/>
    <x v="247"/>
    <n v="19727149.218571398"/>
    <n v="19727149.218571398"/>
    <m/>
    <n v="7"/>
  </r>
  <r>
    <x v="6"/>
    <x v="5"/>
    <x v="26"/>
    <x v="43"/>
    <n v="17925837.710000001"/>
    <n v="17925837.710000001"/>
    <m/>
    <n v="1"/>
  </r>
  <r>
    <x v="6"/>
    <x v="5"/>
    <x v="13"/>
    <x v="209"/>
    <n v="24117526.342142899"/>
    <n v="24205073.155000001"/>
    <m/>
    <n v="28"/>
  </r>
  <r>
    <x v="6"/>
    <x v="6"/>
    <x v="46"/>
    <x v="173"/>
    <n v="19689056.275588199"/>
    <n v="19689056.275588199"/>
    <m/>
    <n v="34"/>
  </r>
  <r>
    <x v="19"/>
    <x v="0"/>
    <x v="1"/>
    <x v="2"/>
    <n v="20987178.010000002"/>
    <n v="21047946.010000002"/>
    <m/>
    <n v="1"/>
  </r>
  <r>
    <x v="19"/>
    <x v="0"/>
    <x v="1"/>
    <x v="59"/>
    <n v="19843627.440000001"/>
    <n v="19898773.649999999"/>
    <m/>
    <n v="1"/>
  </r>
  <r>
    <x v="19"/>
    <x v="5"/>
    <x v="44"/>
    <x v="78"/>
    <n v="16194046.130000001"/>
    <n v="16345780.18"/>
    <m/>
    <n v="1"/>
  </r>
  <r>
    <x v="19"/>
    <x v="5"/>
    <x v="15"/>
    <x v="26"/>
    <n v="19638423.489999998"/>
    <n v="19693803.879999999"/>
    <m/>
    <n v="1"/>
  </r>
  <r>
    <x v="19"/>
    <x v="5"/>
    <x v="17"/>
    <x v="81"/>
    <n v="22434508.02"/>
    <n v="22620725.75"/>
    <m/>
    <n v="1"/>
  </r>
  <r>
    <x v="8"/>
    <x v="0"/>
    <x v="55"/>
    <x v="115"/>
    <n v="30375780"/>
    <n v="30425780"/>
    <m/>
    <n v="1"/>
  </r>
  <r>
    <x v="8"/>
    <x v="0"/>
    <x v="1"/>
    <x v="2"/>
    <n v="14299883.029999999"/>
    <n v="14449832.9"/>
    <m/>
    <n v="1"/>
  </r>
  <r>
    <x v="8"/>
    <x v="1"/>
    <x v="28"/>
    <x v="146"/>
    <n v="22265550"/>
    <n v="22345550"/>
    <m/>
    <n v="1"/>
  </r>
  <r>
    <x v="8"/>
    <x v="1"/>
    <x v="56"/>
    <x v="248"/>
    <n v="25054137.34"/>
    <n v="25054137.34"/>
    <m/>
    <n v="1"/>
  </r>
  <r>
    <x v="8"/>
    <x v="1"/>
    <x v="3"/>
    <x v="6"/>
    <n v="26310910.16"/>
    <n v="26527077.719999999"/>
    <m/>
    <n v="1"/>
  </r>
  <r>
    <x v="8"/>
    <x v="1"/>
    <x v="3"/>
    <x v="7"/>
    <n v="20191780"/>
    <n v="20240780"/>
    <m/>
    <n v="1"/>
  </r>
  <r>
    <x v="8"/>
    <x v="2"/>
    <x v="7"/>
    <x v="16"/>
    <n v="42937585.310000002"/>
    <n v="43083884.950000003"/>
    <m/>
    <n v="1"/>
  </r>
  <r>
    <x v="8"/>
    <x v="2"/>
    <x v="64"/>
    <x v="98"/>
    <n v="20085109.190000001"/>
    <n v="20277948.440000001"/>
    <m/>
    <n v="1"/>
  </r>
  <r>
    <x v="8"/>
    <x v="5"/>
    <x v="44"/>
    <x v="77"/>
    <n v="14299883.029999999"/>
    <n v="14449832.9"/>
    <m/>
    <n v="1"/>
  </r>
  <r>
    <x v="8"/>
    <x v="6"/>
    <x v="36"/>
    <x v="57"/>
    <n v="24295619.030000001"/>
    <n v="24295619.030000001"/>
    <m/>
    <n v="1"/>
  </r>
  <r>
    <x v="8"/>
    <x v="6"/>
    <x v="18"/>
    <x v="32"/>
    <n v="27708821.530000001"/>
    <n v="27708821.530000001"/>
    <m/>
    <n v="1"/>
  </r>
  <r>
    <x v="11"/>
    <x v="0"/>
    <x v="22"/>
    <x v="46"/>
    <n v="35514648.420000002"/>
    <n v="35571831.579999998"/>
    <m/>
    <n v="1"/>
  </r>
  <r>
    <x v="11"/>
    <x v="1"/>
    <x v="39"/>
    <x v="61"/>
    <n v="29095378.390000001"/>
    <n v="29430756.789999999"/>
    <m/>
    <n v="1"/>
  </r>
  <r>
    <x v="12"/>
    <x v="0"/>
    <x v="1"/>
    <x v="117"/>
    <n v="9300000"/>
    <n v="9599973.5399999991"/>
    <m/>
    <n v="1"/>
  </r>
  <r>
    <x v="12"/>
    <x v="1"/>
    <x v="5"/>
    <x v="14"/>
    <n v="17077469.850000001"/>
    <n v="17077469.850000001"/>
    <m/>
    <n v="1"/>
  </r>
  <r>
    <x v="16"/>
    <x v="1"/>
    <x v="5"/>
    <x v="66"/>
    <n v="17313046.75"/>
    <n v="17318046.75"/>
    <m/>
    <n v="1"/>
  </r>
  <r>
    <x v="16"/>
    <x v="6"/>
    <x v="18"/>
    <x v="192"/>
    <n v="23443147.940000001"/>
    <n v="23756295.879999999"/>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D60EBE1-7CF4-456A-939E-E64FBCD4216E}"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1086" firstHeaderRow="0" firstDataRow="1" firstDataCol="1"/>
  <pivotFields count="8">
    <pivotField axis="axisRow" showAll="0">
      <items count="21">
        <item n="MUTUAL CARTAGO" x="0"/>
        <item n="INVU" x="17"/>
        <item n="COOCIQUE" x="4"/>
        <item n="COOPENAE" x="6"/>
        <item n="GRUPO MUTUAL ALAJUELA LA VIVIENDA" x="8"/>
        <item n="BANCO DE COSTA RICA" x="3"/>
        <item x="14"/>
        <item x="19"/>
        <item x="5"/>
        <item x="2"/>
        <item x="15"/>
        <item x="11"/>
        <item x="1"/>
        <item x="10"/>
        <item x="16"/>
        <item x="12"/>
        <item x="7"/>
        <item x="9"/>
        <item x="13"/>
        <item x="18"/>
        <item t="default"/>
      </items>
    </pivotField>
    <pivotField axis="axisRow" showAll="0">
      <items count="8">
        <item x="1"/>
        <item x="2"/>
        <item x="4"/>
        <item x="3"/>
        <item x="6"/>
        <item x="5"/>
        <item x="0"/>
        <item t="default"/>
      </items>
    </pivotField>
    <pivotField axis="axisRow" showAll="0">
      <items count="78">
        <item x="44"/>
        <item x="45"/>
        <item x="55"/>
        <item x="15"/>
        <item x="48"/>
        <item x="21"/>
        <item x="5"/>
        <item x="36"/>
        <item x="50"/>
        <item x="32"/>
        <item x="1"/>
        <item x="18"/>
        <item x="26"/>
        <item x="3"/>
        <item x="28"/>
        <item x="42"/>
        <item x="9"/>
        <item x="8"/>
        <item x="4"/>
        <item x="20"/>
        <item x="46"/>
        <item x="10"/>
        <item x="40"/>
        <item x="61"/>
        <item x="27"/>
        <item x="11"/>
        <item x="12"/>
        <item x="16"/>
        <item x="17"/>
        <item x="35"/>
        <item x="51"/>
        <item x="49"/>
        <item x="24"/>
        <item x="69"/>
        <item x="39"/>
        <item x="22"/>
        <item x="25"/>
        <item x="13"/>
        <item x="30"/>
        <item x="31"/>
        <item x="57"/>
        <item x="7"/>
        <item x="65"/>
        <item x="60"/>
        <item x="19"/>
        <item x="33"/>
        <item x="2"/>
        <item x="41"/>
        <item x="43"/>
        <item x="29"/>
        <item x="56"/>
        <item x="6"/>
        <item x="63"/>
        <item x="14"/>
        <item x="64"/>
        <item x="72"/>
        <item x="34"/>
        <item x="62"/>
        <item x="53"/>
        <item x="58"/>
        <item x="54"/>
        <item x="47"/>
        <item x="67"/>
        <item x="52"/>
        <item m="1" x="75"/>
        <item x="71"/>
        <item x="0"/>
        <item x="59"/>
        <item m="1" x="73"/>
        <item x="37"/>
        <item x="38"/>
        <item m="1" x="74"/>
        <item m="1" x="76"/>
        <item x="23"/>
        <item x="66"/>
        <item x="68"/>
        <item x="70"/>
        <item t="default"/>
      </items>
    </pivotField>
    <pivotField axis="axisRow" showAll="0">
      <items count="307">
        <item x="6"/>
        <item x="32"/>
        <item x="2"/>
        <item x="90"/>
        <item x="36"/>
        <item x="30"/>
        <item x="31"/>
        <item x="192"/>
        <item x="135"/>
        <item x="181"/>
        <item x="64"/>
        <item x="20"/>
        <item x="161"/>
        <item x="26"/>
        <item x="109"/>
        <item x="19"/>
        <item x="45"/>
        <item x="51"/>
        <item x="203"/>
        <item x="158"/>
        <item x="58"/>
        <item x="117"/>
        <item x="190"/>
        <item x="27"/>
        <item x="56"/>
        <item x="204"/>
        <item x="97"/>
        <item x="116"/>
        <item x="169"/>
        <item x="41"/>
        <item x="130"/>
        <item x="77"/>
        <item x="182"/>
        <item x="21"/>
        <item x="14"/>
        <item x="1"/>
        <item x="57"/>
        <item x="48"/>
        <item x="61"/>
        <item x="17"/>
        <item x="145"/>
        <item x="52"/>
        <item x="131"/>
        <item x="151"/>
        <item x="98"/>
        <item x="5"/>
        <item x="9"/>
        <item x="68"/>
        <item x="101"/>
        <item x="80"/>
        <item x="59"/>
        <item x="46"/>
        <item x="4"/>
        <item x="220"/>
        <item x="86"/>
        <item x="87"/>
        <item x="103"/>
        <item x="7"/>
        <item x="100"/>
        <item x="140"/>
        <item x="8"/>
        <item x="104"/>
        <item x="194"/>
        <item x="33"/>
        <item x="154"/>
        <item x="54"/>
        <item x="108"/>
        <item x="28"/>
        <item x="191"/>
        <item x="39"/>
        <item x="44"/>
        <item x="146"/>
        <item x="63"/>
        <item x="147"/>
        <item x="81"/>
        <item x="34"/>
        <item x="37"/>
        <item x="137"/>
        <item x="16"/>
        <item x="248"/>
        <item x="139"/>
        <item m="1" x="252"/>
        <item x="118"/>
        <item x="160"/>
        <item x="193"/>
        <item x="85"/>
        <item x="72"/>
        <item x="47"/>
        <item x="78"/>
        <item x="172"/>
        <item x="10"/>
        <item x="11"/>
        <item x="12"/>
        <item x="65"/>
        <item x="66"/>
        <item x="93"/>
        <item x="186"/>
        <item x="134"/>
        <item m="1" x="294"/>
        <item x="237"/>
        <item x="82"/>
        <item x="199"/>
        <item x="55"/>
        <item x="149"/>
        <item x="165"/>
        <item x="38"/>
        <item x="92"/>
        <item x="71"/>
        <item x="106"/>
        <item x="43"/>
        <item m="1" x="253"/>
        <item x="163"/>
        <item x="79"/>
        <item x="22"/>
        <item x="231"/>
        <item x="83"/>
        <item m="1" x="267"/>
        <item x="88"/>
        <item x="125"/>
        <item x="188"/>
        <item x="133"/>
        <item x="157"/>
        <item x="177"/>
        <item x="3"/>
        <item x="229"/>
        <item x="173"/>
        <item x="180"/>
        <item x="152"/>
        <item m="1" x="272"/>
        <item m="1" x="302"/>
        <item x="198"/>
        <item x="171"/>
        <item x="119"/>
        <item x="232"/>
        <item m="1" x="301"/>
        <item m="1" x="282"/>
        <item x="164"/>
        <item x="111"/>
        <item m="1" x="305"/>
        <item x="73"/>
        <item x="178"/>
        <item x="233"/>
        <item x="242"/>
        <item x="209"/>
        <item x="141"/>
        <item x="25"/>
        <item x="69"/>
        <item x="23"/>
        <item x="75"/>
        <item m="1" x="251"/>
        <item m="1" x="277"/>
        <item x="123"/>
        <item m="1" x="255"/>
        <item x="168"/>
        <item x="110"/>
        <item x="238"/>
        <item x="50"/>
        <item x="42"/>
        <item x="76"/>
        <item x="210"/>
        <item x="96"/>
        <item x="219"/>
        <item x="201"/>
        <item x="150"/>
        <item x="112"/>
        <item m="1" x="304"/>
        <item x="166"/>
        <item x="205"/>
        <item m="1" x="273"/>
        <item x="35"/>
        <item m="1" x="257"/>
        <item x="156"/>
        <item m="1" x="265"/>
        <item x="102"/>
        <item x="247"/>
        <item x="95"/>
        <item x="120"/>
        <item m="1" x="256"/>
        <item x="174"/>
        <item m="1" x="249"/>
        <item x="0"/>
        <item m="1" x="250"/>
        <item x="212"/>
        <item x="183"/>
        <item x="13"/>
        <item x="202"/>
        <item x="127"/>
        <item m="1" x="254"/>
        <item x="67"/>
        <item x="128"/>
        <item x="24"/>
        <item x="105"/>
        <item x="29"/>
        <item m="1" x="258"/>
        <item x="195"/>
        <item x="196"/>
        <item x="197"/>
        <item m="1" x="259"/>
        <item x="214"/>
        <item x="115"/>
        <item m="1" x="260"/>
        <item x="49"/>
        <item m="1" x="261"/>
        <item x="124"/>
        <item m="1" x="262"/>
        <item x="129"/>
        <item x="239"/>
        <item m="1" x="263"/>
        <item m="1" x="264"/>
        <item x="60"/>
        <item x="62"/>
        <item x="155"/>
        <item x="142"/>
        <item x="148"/>
        <item x="91"/>
        <item x="70"/>
        <item x="107"/>
        <item m="1" x="266"/>
        <item x="84"/>
        <item x="215"/>
        <item x="243"/>
        <item m="1" x="268"/>
        <item m="1" x="269"/>
        <item x="159"/>
        <item x="138"/>
        <item x="222"/>
        <item m="1" x="270"/>
        <item x="89"/>
        <item x="225"/>
        <item x="227"/>
        <item x="18"/>
        <item m="1" x="271"/>
        <item x="244"/>
        <item m="1" x="274"/>
        <item x="246"/>
        <item x="175"/>
        <item m="1" x="275"/>
        <item m="1" x="276"/>
        <item x="15"/>
        <item m="1" x="278"/>
        <item x="184"/>
        <item x="143"/>
        <item m="1" x="279"/>
        <item m="1" x="280"/>
        <item x="167"/>
        <item x="179"/>
        <item m="1" x="281"/>
        <item m="1" x="283"/>
        <item x="240"/>
        <item m="1" x="284"/>
        <item m="1" x="285"/>
        <item m="1" x="286"/>
        <item m="1" x="287"/>
        <item m="1" x="288"/>
        <item x="200"/>
        <item m="1" x="289"/>
        <item m="1" x="290"/>
        <item x="221"/>
        <item m="1" x="291"/>
        <item x="185"/>
        <item m="1" x="292"/>
        <item m="1" x="293"/>
        <item m="1" x="295"/>
        <item m="1" x="296"/>
        <item x="234"/>
        <item x="235"/>
        <item m="1" x="297"/>
        <item m="1" x="298"/>
        <item m="1" x="299"/>
        <item m="1" x="300"/>
        <item x="226"/>
        <item m="1" x="303"/>
        <item x="99"/>
        <item x="162"/>
        <item x="40"/>
        <item x="53"/>
        <item x="74"/>
        <item x="94"/>
        <item x="113"/>
        <item x="114"/>
        <item x="121"/>
        <item x="122"/>
        <item x="126"/>
        <item x="132"/>
        <item x="136"/>
        <item x="144"/>
        <item x="153"/>
        <item x="170"/>
        <item x="176"/>
        <item x="187"/>
        <item x="189"/>
        <item x="206"/>
        <item x="207"/>
        <item x="208"/>
        <item x="211"/>
        <item x="213"/>
        <item x="216"/>
        <item x="217"/>
        <item x="218"/>
        <item x="223"/>
        <item x="224"/>
        <item x="228"/>
        <item x="230"/>
        <item x="236"/>
        <item x="241"/>
        <item x="245"/>
        <item t="default"/>
      </items>
    </pivotField>
    <pivotField dataField="1" numFmtId="4" showAll="0"/>
    <pivotField dataField="1" numFmtId="4" showAll="0"/>
    <pivotField dataField="1" showAll="0"/>
    <pivotField dataField="1" showAll="0"/>
  </pivotFields>
  <rowFields count="4">
    <field x="0"/>
    <field x="1"/>
    <field x="2"/>
    <field x="3"/>
  </rowFields>
  <rowItems count="1077">
    <i>
      <x/>
    </i>
    <i r="1">
      <x/>
    </i>
    <i r="2">
      <x v="4"/>
    </i>
    <i r="3">
      <x v="32"/>
    </i>
    <i r="2">
      <x v="6"/>
    </i>
    <i r="3">
      <x v="34"/>
    </i>
    <i r="2">
      <x v="13"/>
    </i>
    <i r="3">
      <x/>
    </i>
    <i r="3">
      <x v="3"/>
    </i>
    <i r="3">
      <x v="17"/>
    </i>
    <i r="3">
      <x v="28"/>
    </i>
    <i r="3">
      <x v="45"/>
    </i>
    <i r="3">
      <x v="57"/>
    </i>
    <i r="3">
      <x v="58"/>
    </i>
    <i r="3">
      <x v="60"/>
    </i>
    <i r="3">
      <x v="89"/>
    </i>
    <i r="2">
      <x v="14"/>
    </i>
    <i r="3">
      <x v="9"/>
    </i>
    <i r="3">
      <x v="218"/>
    </i>
    <i r="2">
      <x v="18"/>
    </i>
    <i r="3">
      <x v="46"/>
    </i>
    <i r="3">
      <x v="59"/>
    </i>
    <i r="3">
      <x v="72"/>
    </i>
    <i r="3">
      <x v="90"/>
    </i>
    <i r="3">
      <x v="91"/>
    </i>
    <i r="3">
      <x v="92"/>
    </i>
    <i r="3">
      <x v="184"/>
    </i>
    <i r="2">
      <x v="22"/>
    </i>
    <i r="3">
      <x v="10"/>
    </i>
    <i r="3">
      <x v="144"/>
    </i>
    <i r="2">
      <x v="34"/>
    </i>
    <i r="3">
      <x v="38"/>
    </i>
    <i r="2">
      <x v="39"/>
    </i>
    <i r="3">
      <x v="126"/>
    </i>
    <i r="3">
      <x v="245"/>
    </i>
    <i r="2">
      <x v="40"/>
    </i>
    <i r="3">
      <x v="34"/>
    </i>
    <i r="2">
      <x v="46"/>
    </i>
    <i r="3">
      <x v="52"/>
    </i>
    <i r="3">
      <x v="183"/>
    </i>
    <i r="2">
      <x v="51"/>
    </i>
    <i r="3">
      <x v="95"/>
    </i>
    <i r="3">
      <x v="151"/>
    </i>
    <i r="3">
      <x v="238"/>
    </i>
    <i r="1">
      <x v="1"/>
    </i>
    <i r="2">
      <x v="9"/>
    </i>
    <i r="3">
      <x v="40"/>
    </i>
    <i r="3">
      <x v="51"/>
    </i>
    <i r="3">
      <x v="259"/>
    </i>
    <i r="2">
      <x v="17"/>
    </i>
    <i r="3">
      <x v="48"/>
    </i>
    <i r="3">
      <x v="96"/>
    </i>
    <i r="3">
      <x v="230"/>
    </i>
    <i r="2">
      <x v="41"/>
    </i>
    <i r="3">
      <x v="39"/>
    </i>
    <i r="3">
      <x v="78"/>
    </i>
    <i r="3">
      <x v="240"/>
    </i>
    <i r="3">
      <x v="241"/>
    </i>
    <i r="3">
      <x v="285"/>
    </i>
    <i r="2">
      <x v="42"/>
    </i>
    <i r="3">
      <x v="131"/>
    </i>
    <i r="2">
      <x v="43"/>
    </i>
    <i r="3">
      <x v="289"/>
    </i>
    <i r="1">
      <x v="2"/>
    </i>
    <i r="2">
      <x v="21"/>
    </i>
    <i r="3">
      <x v="33"/>
    </i>
    <i r="3">
      <x v="119"/>
    </i>
    <i r="2">
      <x v="25"/>
    </i>
    <i r="3">
      <x v="95"/>
    </i>
    <i r="3">
      <x v="113"/>
    </i>
    <i r="3">
      <x v="276"/>
    </i>
    <i r="3">
      <x v="277"/>
    </i>
    <i r="2">
      <x v="26"/>
    </i>
    <i r="3">
      <x v="22"/>
    </i>
    <i r="3">
      <x v="147"/>
    </i>
    <i r="3">
      <x v="190"/>
    </i>
    <i r="2">
      <x v="32"/>
    </i>
    <i r="3">
      <x v="111"/>
    </i>
    <i r="2">
      <x v="36"/>
    </i>
    <i r="3">
      <x v="290"/>
    </i>
    <i r="2">
      <x v="45"/>
    </i>
    <i r="3">
      <x v="139"/>
    </i>
    <i r="2">
      <x v="47"/>
    </i>
    <i r="3">
      <x v="214"/>
    </i>
    <i r="2">
      <x v="56"/>
    </i>
    <i r="3">
      <x v="102"/>
    </i>
    <i r="1">
      <x v="3"/>
    </i>
    <i r="2">
      <x v="16"/>
    </i>
    <i r="3">
      <x v="11"/>
    </i>
    <i r="3">
      <x v="15"/>
    </i>
    <i r="3">
      <x v="188"/>
    </i>
    <i r="1">
      <x v="4"/>
    </i>
    <i r="2">
      <x v="5"/>
    </i>
    <i r="3">
      <x v="4"/>
    </i>
    <i r="3">
      <x v="76"/>
    </i>
    <i r="3">
      <x v="101"/>
    </i>
    <i r="3">
      <x v="130"/>
    </i>
    <i r="2">
      <x v="7"/>
    </i>
    <i r="3">
      <x v="66"/>
    </i>
    <i r="3">
      <x v="68"/>
    </i>
    <i r="2">
      <x v="11"/>
    </i>
    <i r="3">
      <x v="1"/>
    </i>
    <i r="3">
      <x v="5"/>
    </i>
    <i r="3">
      <x v="6"/>
    </i>
    <i r="3">
      <x v="7"/>
    </i>
    <i r="3">
      <x v="84"/>
    </i>
    <i r="2">
      <x v="19"/>
    </i>
    <i r="3">
      <x v="64"/>
    </i>
    <i r="3">
      <x v="169"/>
    </i>
    <i r="2">
      <x v="20"/>
    </i>
    <i r="3">
      <x v="19"/>
    </i>
    <i r="3">
      <x v="115"/>
    </i>
    <i r="2">
      <x v="44"/>
    </i>
    <i r="3">
      <x v="62"/>
    </i>
    <i r="3">
      <x v="63"/>
    </i>
    <i r="3">
      <x v="70"/>
    </i>
    <i r="3">
      <x v="75"/>
    </i>
    <i r="3">
      <x v="194"/>
    </i>
    <i r="3">
      <x v="195"/>
    </i>
    <i r="3">
      <x v="196"/>
    </i>
    <i r="1">
      <x v="5"/>
    </i>
    <i r="2">
      <x/>
    </i>
    <i r="3">
      <x v="56"/>
    </i>
    <i r="2">
      <x v="1"/>
    </i>
    <i r="3">
      <x v="8"/>
    </i>
    <i r="2">
      <x v="3"/>
    </i>
    <i r="3">
      <x v="13"/>
    </i>
    <i r="3">
      <x v="112"/>
    </i>
    <i r="3">
      <x v="191"/>
    </i>
    <i r="2">
      <x v="8"/>
    </i>
    <i r="3">
      <x v="61"/>
    </i>
    <i r="3">
      <x v="97"/>
    </i>
    <i r="2">
      <x v="12"/>
    </i>
    <i r="3">
      <x v="30"/>
    </i>
    <i r="2">
      <x v="27"/>
    </i>
    <i r="3">
      <x v="23"/>
    </i>
    <i r="2">
      <x v="28"/>
    </i>
    <i r="3">
      <x v="67"/>
    </i>
    <i r="3">
      <x v="74"/>
    </i>
    <i r="3">
      <x v="192"/>
    </i>
    <i r="2">
      <x v="37"/>
    </i>
    <i r="3">
      <x v="34"/>
    </i>
    <i r="2">
      <x v="53"/>
    </i>
    <i r="3">
      <x v="127"/>
    </i>
    <i r="3">
      <x v="145"/>
    </i>
    <i r="1">
      <x v="6"/>
    </i>
    <i r="2">
      <x v="2"/>
    </i>
    <i r="3">
      <x v="199"/>
    </i>
    <i r="2">
      <x v="10"/>
    </i>
    <i r="3">
      <x v="2"/>
    </i>
    <i r="3">
      <x v="21"/>
    </i>
    <i r="3">
      <x v="35"/>
    </i>
    <i r="3">
      <x v="44"/>
    </i>
    <i r="3">
      <x v="77"/>
    </i>
    <i r="3">
      <x v="123"/>
    </i>
    <i r="3">
      <x v="140"/>
    </i>
    <i r="2">
      <x v="24"/>
    </i>
    <i r="3">
      <x v="16"/>
    </i>
    <i r="2">
      <x v="35"/>
    </i>
    <i r="3">
      <x v="51"/>
    </i>
    <i r="2">
      <x v="38"/>
    </i>
    <i r="3">
      <x v="178"/>
    </i>
    <i r="3">
      <x v="235"/>
    </i>
    <i r="2">
      <x v="49"/>
    </i>
    <i r="3">
      <x v="87"/>
    </i>
    <i r="2">
      <x v="60"/>
    </i>
    <i r="3">
      <x v="122"/>
    </i>
    <i r="3">
      <x v="288"/>
    </i>
    <i r="2">
      <x v="66"/>
    </i>
    <i r="3">
      <x v="180"/>
    </i>
    <i r="2">
      <x v="74"/>
    </i>
    <i r="3">
      <x v="71"/>
    </i>
    <i>
      <x v="1"/>
    </i>
    <i r="1">
      <x v="6"/>
    </i>
    <i r="2">
      <x v="24"/>
    </i>
    <i r="3">
      <x v="16"/>
    </i>
    <i r="2">
      <x v="60"/>
    </i>
    <i r="3">
      <x v="254"/>
    </i>
    <i>
      <x v="2"/>
    </i>
    <i r="1">
      <x/>
    </i>
    <i r="2">
      <x v="6"/>
    </i>
    <i r="3">
      <x v="34"/>
    </i>
    <i r="3">
      <x v="94"/>
    </i>
    <i r="2">
      <x v="13"/>
    </i>
    <i r="3">
      <x/>
    </i>
    <i r="2">
      <x v="18"/>
    </i>
    <i r="3">
      <x v="72"/>
    </i>
    <i r="3">
      <x v="91"/>
    </i>
    <i r="3">
      <x v="184"/>
    </i>
    <i r="2">
      <x v="22"/>
    </i>
    <i r="3">
      <x v="10"/>
    </i>
    <i r="3">
      <x v="93"/>
    </i>
    <i r="2">
      <x v="34"/>
    </i>
    <i r="3">
      <x v="38"/>
    </i>
    <i r="3">
      <x v="210"/>
    </i>
    <i r="2">
      <x v="70"/>
    </i>
    <i r="3">
      <x v="209"/>
    </i>
    <i r="1">
      <x v="2"/>
    </i>
    <i r="2">
      <x v="15"/>
    </i>
    <i r="3">
      <x v="107"/>
    </i>
    <i r="3">
      <x v="215"/>
    </i>
    <i r="2">
      <x v="21"/>
    </i>
    <i r="3">
      <x v="33"/>
    </i>
    <i r="2">
      <x v="25"/>
    </i>
    <i r="3">
      <x v="113"/>
    </i>
    <i r="3">
      <x v="276"/>
    </i>
    <i r="2">
      <x v="26"/>
    </i>
    <i r="3">
      <x v="147"/>
    </i>
    <i r="2">
      <x v="32"/>
    </i>
    <i r="3">
      <x v="29"/>
    </i>
    <i r="2">
      <x v="45"/>
    </i>
    <i r="3">
      <x v="65"/>
    </i>
    <i r="3">
      <x v="86"/>
    </i>
    <i r="3">
      <x v="139"/>
    </i>
    <i r="2">
      <x v="47"/>
    </i>
    <i r="3">
      <x v="47"/>
    </i>
    <i r="3">
      <x v="105"/>
    </i>
    <i r="3">
      <x v="146"/>
    </i>
    <i r="2">
      <x v="48"/>
    </i>
    <i r="3">
      <x v="148"/>
    </i>
    <i r="3">
      <x v="158"/>
    </i>
    <i r="1">
      <x v="3"/>
    </i>
    <i r="2">
      <x v="16"/>
    </i>
    <i r="3">
      <x v="11"/>
    </i>
    <i r="3">
      <x v="15"/>
    </i>
    <i r="3">
      <x v="188"/>
    </i>
    <i r="1">
      <x v="4"/>
    </i>
    <i r="2">
      <x v="11"/>
    </i>
    <i r="3">
      <x v="1"/>
    </i>
    <i r="3">
      <x v="6"/>
    </i>
    <i r="2">
      <x v="19"/>
    </i>
    <i r="3">
      <x v="100"/>
    </i>
    <i r="2">
      <x v="20"/>
    </i>
    <i r="3">
      <x v="115"/>
    </i>
    <i r="1">
      <x v="5"/>
    </i>
    <i r="2">
      <x/>
    </i>
    <i r="3">
      <x v="31"/>
    </i>
    <i r="3">
      <x v="88"/>
    </i>
    <i r="2">
      <x v="1"/>
    </i>
    <i r="3">
      <x v="49"/>
    </i>
    <i r="2">
      <x v="3"/>
    </i>
    <i r="3">
      <x v="112"/>
    </i>
    <i r="2">
      <x v="28"/>
    </i>
    <i r="3">
      <x v="74"/>
    </i>
    <i r="1">
      <x v="6"/>
    </i>
    <i r="2">
      <x v="10"/>
    </i>
    <i r="3">
      <x v="50"/>
    </i>
    <i r="3">
      <x v="123"/>
    </i>
    <i r="2">
      <x v="69"/>
    </i>
    <i r="3">
      <x v="20"/>
    </i>
    <i>
      <x v="3"/>
    </i>
    <i r="1">
      <x/>
    </i>
    <i r="2">
      <x v="6"/>
    </i>
    <i r="3">
      <x v="211"/>
    </i>
    <i r="2">
      <x v="13"/>
    </i>
    <i r="3">
      <x v="58"/>
    </i>
    <i r="3">
      <x v="60"/>
    </i>
    <i r="2">
      <x v="18"/>
    </i>
    <i r="3">
      <x v="46"/>
    </i>
    <i r="3">
      <x v="72"/>
    </i>
    <i r="2">
      <x v="46"/>
    </i>
    <i r="3">
      <x v="272"/>
    </i>
    <i r="2">
      <x v="51"/>
    </i>
    <i r="3">
      <x v="238"/>
    </i>
    <i r="2">
      <x v="70"/>
    </i>
    <i r="3">
      <x v="209"/>
    </i>
    <i r="1">
      <x v="1"/>
    </i>
    <i r="2">
      <x v="17"/>
    </i>
    <i r="3">
      <x v="174"/>
    </i>
    <i r="1">
      <x v="2"/>
    </i>
    <i r="2">
      <x v="15"/>
    </i>
    <i r="3">
      <x v="48"/>
    </i>
    <i r="3">
      <x v="173"/>
    </i>
    <i r="2">
      <x v="45"/>
    </i>
    <i r="3">
      <x v="65"/>
    </i>
    <i r="3">
      <x v="219"/>
    </i>
    <i r="1">
      <x v="3"/>
    </i>
    <i r="2">
      <x v="16"/>
    </i>
    <i r="3">
      <x v="11"/>
    </i>
    <i r="3">
      <x v="15"/>
    </i>
    <i r="1">
      <x v="4"/>
    </i>
    <i r="2">
      <x v="5"/>
    </i>
    <i r="3">
      <x v="14"/>
    </i>
    <i r="2">
      <x v="7"/>
    </i>
    <i r="3">
      <x v="66"/>
    </i>
    <i r="2">
      <x v="11"/>
    </i>
    <i r="3">
      <x v="1"/>
    </i>
    <i r="3">
      <x v="7"/>
    </i>
    <i r="3">
      <x v="25"/>
    </i>
    <i r="2">
      <x v="19"/>
    </i>
    <i r="3">
      <x v="64"/>
    </i>
    <i r="2">
      <x v="20"/>
    </i>
    <i r="3">
      <x v="125"/>
    </i>
    <i r="2">
      <x v="44"/>
    </i>
    <i r="3">
      <x v="70"/>
    </i>
    <i r="3">
      <x v="75"/>
    </i>
    <i r="1">
      <x v="5"/>
    </i>
    <i r="2">
      <x/>
    </i>
    <i r="3">
      <x v="56"/>
    </i>
    <i r="3">
      <x v="88"/>
    </i>
    <i r="3">
      <x v="120"/>
    </i>
    <i r="2">
      <x v="1"/>
    </i>
    <i r="3">
      <x v="8"/>
    </i>
    <i r="3">
      <x v="49"/>
    </i>
    <i r="3">
      <x v="108"/>
    </i>
    <i r="3">
      <x v="216"/>
    </i>
    <i r="2">
      <x v="3"/>
    </i>
    <i r="3">
      <x v="13"/>
    </i>
    <i r="3">
      <x v="112"/>
    </i>
    <i r="3">
      <x v="191"/>
    </i>
    <i r="2">
      <x v="8"/>
    </i>
    <i r="3">
      <x v="61"/>
    </i>
    <i r="2">
      <x v="12"/>
    </i>
    <i r="3">
      <x v="109"/>
    </i>
    <i r="2">
      <x v="28"/>
    </i>
    <i r="3">
      <x v="67"/>
    </i>
    <i r="3">
      <x v="74"/>
    </i>
    <i r="3">
      <x v="296"/>
    </i>
    <i r="2">
      <x v="37"/>
    </i>
    <i r="3">
      <x v="143"/>
    </i>
    <i r="2">
      <x v="53"/>
    </i>
    <i r="3">
      <x v="145"/>
    </i>
    <i r="1">
      <x v="6"/>
    </i>
    <i r="2">
      <x v="10"/>
    </i>
    <i r="3">
      <x v="2"/>
    </i>
    <i r="3">
      <x v="44"/>
    </i>
    <i r="2">
      <x v="24"/>
    </i>
    <i r="3">
      <x v="16"/>
    </i>
    <i r="3">
      <x v="105"/>
    </i>
    <i r="2">
      <x v="38"/>
    </i>
    <i r="3">
      <x v="198"/>
    </i>
    <i>
      <x v="4"/>
    </i>
    <i r="1">
      <x/>
    </i>
    <i r="2">
      <x v="4"/>
    </i>
    <i r="3">
      <x v="52"/>
    </i>
    <i r="3">
      <x v="82"/>
    </i>
    <i r="3">
      <x v="299"/>
    </i>
    <i r="2">
      <x v="13"/>
    </i>
    <i r="3">
      <x/>
    </i>
    <i r="3">
      <x v="3"/>
    </i>
    <i r="3">
      <x v="17"/>
    </i>
    <i r="3">
      <x v="28"/>
    </i>
    <i r="3">
      <x v="45"/>
    </i>
    <i r="3">
      <x v="57"/>
    </i>
    <i r="3">
      <x v="58"/>
    </i>
    <i r="3">
      <x v="60"/>
    </i>
    <i r="2">
      <x v="14"/>
    </i>
    <i r="3">
      <x v="54"/>
    </i>
    <i r="3">
      <x v="55"/>
    </i>
    <i r="3">
      <x v="71"/>
    </i>
    <i r="3">
      <x v="85"/>
    </i>
    <i r="3">
      <x v="137"/>
    </i>
    <i r="3">
      <x v="225"/>
    </i>
    <i r="3">
      <x v="257"/>
    </i>
    <i r="2">
      <x v="18"/>
    </i>
    <i r="3">
      <x v="46"/>
    </i>
    <i r="3">
      <x v="184"/>
    </i>
    <i r="2">
      <x v="22"/>
    </i>
    <i r="3">
      <x v="10"/>
    </i>
    <i r="3">
      <x v="93"/>
    </i>
    <i r="2">
      <x v="31"/>
    </i>
    <i r="3">
      <x v="162"/>
    </i>
    <i r="3">
      <x v="227"/>
    </i>
    <i r="3">
      <x v="295"/>
    </i>
    <i r="2">
      <x v="34"/>
    </i>
    <i r="3">
      <x v="38"/>
    </i>
    <i r="2">
      <x v="39"/>
    </i>
    <i r="3">
      <x v="53"/>
    </i>
    <i r="2">
      <x v="40"/>
    </i>
    <i r="3">
      <x v="21"/>
    </i>
    <i r="3">
      <x v="34"/>
    </i>
    <i r="3">
      <x v="71"/>
    </i>
    <i r="3">
      <x v="176"/>
    </i>
    <i r="3">
      <x v="228"/>
    </i>
    <i r="2">
      <x v="46"/>
    </i>
    <i r="3">
      <x v="183"/>
    </i>
    <i r="2">
      <x v="50"/>
    </i>
    <i r="3">
      <x v="79"/>
    </i>
    <i r="3">
      <x v="132"/>
    </i>
    <i r="3">
      <x v="300"/>
    </i>
    <i r="2">
      <x v="51"/>
    </i>
    <i r="3">
      <x v="95"/>
    </i>
    <i r="3">
      <x v="151"/>
    </i>
    <i r="3">
      <x v="238"/>
    </i>
    <i r="2">
      <x v="59"/>
    </i>
    <i r="3">
      <x v="270"/>
    </i>
    <i r="3">
      <x v="280"/>
    </i>
    <i r="3">
      <x v="281"/>
    </i>
    <i r="2">
      <x v="62"/>
    </i>
    <i r="3">
      <x v="229"/>
    </i>
    <i r="2">
      <x v="70"/>
    </i>
    <i r="3">
      <x v="209"/>
    </i>
    <i r="1">
      <x v="1"/>
    </i>
    <i r="2">
      <x v="17"/>
    </i>
    <i r="3">
      <x v="186"/>
    </i>
    <i r="3">
      <x v="230"/>
    </i>
    <i r="2">
      <x v="41"/>
    </i>
    <i r="3">
      <x v="78"/>
    </i>
    <i r="3">
      <x v="118"/>
    </i>
    <i r="3">
      <x v="203"/>
    </i>
    <i r="2">
      <x v="43"/>
    </i>
    <i r="3">
      <x v="34"/>
    </i>
    <i r="2">
      <x v="54"/>
    </i>
    <i r="3">
      <x v="44"/>
    </i>
    <i r="2">
      <x v="67"/>
    </i>
    <i r="3">
      <x v="282"/>
    </i>
    <i r="1">
      <x v="2"/>
    </i>
    <i r="2">
      <x v="15"/>
    </i>
    <i r="3">
      <x v="173"/>
    </i>
    <i r="3">
      <x v="189"/>
    </i>
    <i r="2">
      <x v="21"/>
    </i>
    <i r="3">
      <x v="33"/>
    </i>
    <i r="3">
      <x v="119"/>
    </i>
    <i r="2">
      <x v="23"/>
    </i>
    <i r="3">
      <x v="124"/>
    </i>
    <i r="3">
      <x v="205"/>
    </i>
    <i r="2">
      <x v="25"/>
    </i>
    <i r="3">
      <x v="276"/>
    </i>
    <i r="2">
      <x v="32"/>
    </i>
    <i r="3">
      <x v="29"/>
    </i>
    <i r="3">
      <x v="60"/>
    </i>
    <i r="3">
      <x v="111"/>
    </i>
    <i r="3">
      <x v="301"/>
    </i>
    <i r="2">
      <x v="36"/>
    </i>
    <i r="3">
      <x v="157"/>
    </i>
    <i r="3">
      <x v="302"/>
    </i>
    <i r="2">
      <x v="45"/>
    </i>
    <i r="3">
      <x v="65"/>
    </i>
    <i r="3">
      <x v="139"/>
    </i>
    <i r="2">
      <x v="48"/>
    </i>
    <i r="3">
      <x v="158"/>
    </i>
    <i r="2">
      <x v="56"/>
    </i>
    <i r="3">
      <x v="103"/>
    </i>
    <i r="1">
      <x v="3"/>
    </i>
    <i r="2">
      <x v="16"/>
    </i>
    <i r="3">
      <x v="11"/>
    </i>
    <i r="3">
      <x v="15"/>
    </i>
    <i r="3">
      <x v="188"/>
    </i>
    <i r="1">
      <x v="4"/>
    </i>
    <i r="2">
      <x v="5"/>
    </i>
    <i r="3">
      <x v="4"/>
    </i>
    <i r="3">
      <x v="14"/>
    </i>
    <i r="2">
      <x v="7"/>
    </i>
    <i r="3">
      <x v="36"/>
    </i>
    <i r="2">
      <x v="11"/>
    </i>
    <i r="3">
      <x v="1"/>
    </i>
    <i r="3">
      <x v="5"/>
    </i>
    <i r="3">
      <x v="6"/>
    </i>
    <i r="3">
      <x v="25"/>
    </i>
    <i r="2">
      <x v="19"/>
    </i>
    <i r="3">
      <x v="100"/>
    </i>
    <i r="2">
      <x v="20"/>
    </i>
    <i r="3">
      <x v="115"/>
    </i>
    <i r="2">
      <x v="44"/>
    </i>
    <i r="3">
      <x v="62"/>
    </i>
    <i r="3">
      <x v="63"/>
    </i>
    <i r="3">
      <x v="194"/>
    </i>
    <i r="1">
      <x v="5"/>
    </i>
    <i r="2">
      <x/>
    </i>
    <i r="3">
      <x v="31"/>
    </i>
    <i r="3">
      <x v="56"/>
    </i>
    <i r="3">
      <x v="120"/>
    </i>
    <i r="2">
      <x v="1"/>
    </i>
    <i r="3">
      <x v="8"/>
    </i>
    <i r="3">
      <x v="49"/>
    </i>
    <i r="3">
      <x v="108"/>
    </i>
    <i r="3">
      <x v="141"/>
    </i>
    <i r="2">
      <x v="3"/>
    </i>
    <i r="3">
      <x v="13"/>
    </i>
    <i r="3">
      <x v="191"/>
    </i>
    <i r="2">
      <x v="8"/>
    </i>
    <i r="3">
      <x v="61"/>
    </i>
    <i r="3">
      <x v="97"/>
    </i>
    <i r="2">
      <x v="12"/>
    </i>
    <i r="3">
      <x v="26"/>
    </i>
    <i r="3">
      <x v="30"/>
    </i>
    <i r="3">
      <x v="42"/>
    </i>
    <i r="3">
      <x v="109"/>
    </i>
    <i r="3">
      <x v="114"/>
    </i>
    <i r="3">
      <x v="133"/>
    </i>
    <i r="3">
      <x v="163"/>
    </i>
    <i r="2">
      <x v="29"/>
    </i>
    <i r="3">
      <x v="24"/>
    </i>
    <i r="2">
      <x v="37"/>
    </i>
    <i r="3">
      <x v="283"/>
    </i>
    <i r="1">
      <x v="6"/>
    </i>
    <i r="2">
      <x v="2"/>
    </i>
    <i r="3">
      <x v="199"/>
    </i>
    <i r="3">
      <x v="223"/>
    </i>
    <i r="2">
      <x v="10"/>
    </i>
    <i r="3">
      <x v="2"/>
    </i>
    <i r="3">
      <x v="21"/>
    </i>
    <i r="3">
      <x v="27"/>
    </i>
    <i r="3">
      <x v="35"/>
    </i>
    <i r="3">
      <x v="44"/>
    </i>
    <i r="3">
      <x v="50"/>
    </i>
    <i r="3">
      <x v="123"/>
    </i>
    <i r="3">
      <x v="140"/>
    </i>
    <i r="2">
      <x v="24"/>
    </i>
    <i r="3">
      <x v="16"/>
    </i>
    <i r="2">
      <x v="35"/>
    </i>
    <i r="3">
      <x v="51"/>
    </i>
    <i r="3">
      <x v="105"/>
    </i>
    <i r="2">
      <x v="38"/>
    </i>
    <i r="3">
      <x v="37"/>
    </i>
    <i r="2">
      <x v="49"/>
    </i>
    <i r="3">
      <x v="278"/>
    </i>
    <i r="3">
      <x v="297"/>
    </i>
    <i r="2">
      <x v="60"/>
    </i>
    <i r="3">
      <x v="279"/>
    </i>
    <i r="2">
      <x v="63"/>
    </i>
    <i r="3">
      <x v="164"/>
    </i>
    <i r="2">
      <x v="65"/>
    </i>
    <i r="3">
      <x v="161"/>
    </i>
    <i r="2">
      <x v="66"/>
    </i>
    <i r="3">
      <x v="180"/>
    </i>
    <i r="2">
      <x v="74"/>
    </i>
    <i r="3">
      <x v="298"/>
    </i>
    <i r="2">
      <x v="76"/>
    </i>
    <i r="3">
      <x v="105"/>
    </i>
    <i>
      <x v="5"/>
    </i>
    <i r="1">
      <x/>
    </i>
    <i r="2">
      <x v="4"/>
    </i>
    <i r="3">
      <x v="32"/>
    </i>
    <i r="3">
      <x v="52"/>
    </i>
    <i r="3">
      <x v="82"/>
    </i>
    <i r="2">
      <x v="13"/>
    </i>
    <i r="3">
      <x v="17"/>
    </i>
    <i r="2">
      <x v="14"/>
    </i>
    <i r="3">
      <x v="71"/>
    </i>
    <i r="2">
      <x v="22"/>
    </i>
    <i r="3">
      <x v="10"/>
    </i>
    <i r="2">
      <x v="39"/>
    </i>
    <i r="3">
      <x v="52"/>
    </i>
    <i r="3">
      <x v="105"/>
    </i>
    <i r="3">
      <x v="156"/>
    </i>
    <i r="3">
      <x v="292"/>
    </i>
    <i r="2">
      <x v="46"/>
    </i>
    <i r="3">
      <x v="130"/>
    </i>
    <i r="1">
      <x v="1"/>
    </i>
    <i r="2">
      <x v="9"/>
    </i>
    <i r="3">
      <x v="40"/>
    </i>
    <i r="3">
      <x v="41"/>
    </i>
    <i r="2">
      <x v="41"/>
    </i>
    <i r="3">
      <x v="78"/>
    </i>
    <i r="3">
      <x v="118"/>
    </i>
    <i r="2">
      <x v="52"/>
    </i>
    <i r="3">
      <x v="293"/>
    </i>
    <i r="1">
      <x v="2"/>
    </i>
    <i r="2">
      <x v="32"/>
    </i>
    <i r="3">
      <x v="29"/>
    </i>
    <i r="3">
      <x v="60"/>
    </i>
    <i r="2">
      <x v="36"/>
    </i>
    <i r="3">
      <x v="157"/>
    </i>
    <i r="2">
      <x v="45"/>
    </i>
    <i r="3">
      <x v="65"/>
    </i>
    <i r="3">
      <x v="139"/>
    </i>
    <i r="2">
      <x v="56"/>
    </i>
    <i r="3">
      <x v="102"/>
    </i>
    <i r="3">
      <x v="103"/>
    </i>
    <i r="1">
      <x v="3"/>
    </i>
    <i r="2">
      <x v="16"/>
    </i>
    <i r="3">
      <x v="11"/>
    </i>
    <i r="2">
      <x v="73"/>
    </i>
    <i r="3">
      <x v="275"/>
    </i>
    <i r="2">
      <x v="75"/>
    </i>
    <i r="3">
      <x v="274"/>
    </i>
    <i r="1">
      <x v="4"/>
    </i>
    <i r="2">
      <x v="7"/>
    </i>
    <i r="3">
      <x v="36"/>
    </i>
    <i r="1">
      <x v="5"/>
    </i>
    <i r="2">
      <x v="12"/>
    </i>
    <i r="3">
      <x v="42"/>
    </i>
    <i r="2">
      <x v="29"/>
    </i>
    <i r="3">
      <x v="24"/>
    </i>
    <i r="2">
      <x v="37"/>
    </i>
    <i r="3">
      <x v="143"/>
    </i>
    <i r="1">
      <x v="6"/>
    </i>
    <i r="2">
      <x v="24"/>
    </i>
    <i r="3">
      <x v="16"/>
    </i>
    <i r="3">
      <x v="201"/>
    </i>
    <i r="2">
      <x v="38"/>
    </i>
    <i r="3">
      <x v="37"/>
    </i>
    <i r="2">
      <x v="49"/>
    </i>
    <i r="3">
      <x v="87"/>
    </i>
    <i r="3">
      <x v="167"/>
    </i>
    <i r="2">
      <x v="74"/>
    </i>
    <i r="3">
      <x v="291"/>
    </i>
    <i>
      <x v="6"/>
    </i>
    <i r="1">
      <x/>
    </i>
    <i r="2">
      <x v="13"/>
    </i>
    <i r="3">
      <x v="3"/>
    </i>
    <i r="3">
      <x v="60"/>
    </i>
    <i r="2">
      <x v="18"/>
    </i>
    <i r="3">
      <x v="46"/>
    </i>
    <i r="3">
      <x v="91"/>
    </i>
    <i r="2">
      <x v="34"/>
    </i>
    <i r="3">
      <x v="104"/>
    </i>
    <i r="3">
      <x v="248"/>
    </i>
    <i r="2">
      <x v="40"/>
    </i>
    <i r="3">
      <x v="71"/>
    </i>
    <i r="1">
      <x v="1"/>
    </i>
    <i r="2">
      <x v="9"/>
    </i>
    <i r="3">
      <x v="304"/>
    </i>
    <i r="2">
      <x v="17"/>
    </i>
    <i r="3">
      <x v="230"/>
    </i>
    <i r="1">
      <x v="2"/>
    </i>
    <i r="2">
      <x v="21"/>
    </i>
    <i r="3">
      <x v="33"/>
    </i>
    <i r="2">
      <x v="25"/>
    </i>
    <i r="3">
      <x v="113"/>
    </i>
    <i r="2">
      <x v="36"/>
    </i>
    <i r="3">
      <x v="166"/>
    </i>
    <i r="2">
      <x v="45"/>
    </i>
    <i r="3">
      <x v="139"/>
    </i>
    <i r="1">
      <x v="5"/>
    </i>
    <i r="2">
      <x v="3"/>
    </i>
    <i r="3">
      <x v="13"/>
    </i>
    <i r="2">
      <x v="12"/>
    </i>
    <i r="3">
      <x v="30"/>
    </i>
    <i r="3">
      <x v="109"/>
    </i>
    <i r="3">
      <x v="136"/>
    </i>
    <i r="3">
      <x v="142"/>
    </i>
    <i r="3">
      <x v="220"/>
    </i>
    <i r="3">
      <x v="232"/>
    </i>
    <i r="2">
      <x v="27"/>
    </i>
    <i r="3">
      <x v="23"/>
    </i>
    <i r="2">
      <x v="37"/>
    </i>
    <i r="3">
      <x v="34"/>
    </i>
    <i r="3">
      <x v="143"/>
    </i>
    <i r="3">
      <x v="244"/>
    </i>
    <i r="3">
      <x v="283"/>
    </i>
    <i r="2">
      <x v="57"/>
    </i>
    <i r="3">
      <x v="305"/>
    </i>
    <i r="1">
      <x v="6"/>
    </i>
    <i r="2">
      <x v="35"/>
    </i>
    <i r="3">
      <x v="51"/>
    </i>
    <i r="2">
      <x v="69"/>
    </i>
    <i r="3">
      <x v="206"/>
    </i>
    <i>
      <x v="7"/>
    </i>
    <i r="1">
      <x/>
    </i>
    <i r="2">
      <x v="13"/>
    </i>
    <i r="3">
      <x v="58"/>
    </i>
    <i r="1">
      <x v="5"/>
    </i>
    <i r="2">
      <x/>
    </i>
    <i r="3">
      <x v="31"/>
    </i>
    <i r="3">
      <x v="88"/>
    </i>
    <i r="2">
      <x v="1"/>
    </i>
    <i r="3">
      <x v="8"/>
    </i>
    <i r="3">
      <x v="49"/>
    </i>
    <i r="2">
      <x v="3"/>
    </i>
    <i r="3">
      <x v="13"/>
    </i>
    <i r="2">
      <x v="8"/>
    </i>
    <i r="3">
      <x v="97"/>
    </i>
    <i r="2">
      <x v="28"/>
    </i>
    <i r="3">
      <x v="74"/>
    </i>
    <i r="1">
      <x v="6"/>
    </i>
    <i r="2">
      <x v="10"/>
    </i>
    <i r="3">
      <x v="2"/>
    </i>
    <i r="3">
      <x v="50"/>
    </i>
    <i>
      <x v="8"/>
    </i>
    <i r="1">
      <x/>
    </i>
    <i r="2">
      <x v="4"/>
    </i>
    <i r="3">
      <x v="117"/>
    </i>
    <i r="2">
      <x v="13"/>
    </i>
    <i r="3">
      <x v="3"/>
    </i>
    <i r="2">
      <x v="14"/>
    </i>
    <i r="3">
      <x v="12"/>
    </i>
    <i r="3">
      <x v="54"/>
    </i>
    <i r="3">
      <x v="55"/>
    </i>
    <i r="3">
      <x v="85"/>
    </i>
    <i r="3">
      <x v="201"/>
    </i>
    <i r="3">
      <x v="218"/>
    </i>
    <i r="2">
      <x v="31"/>
    </i>
    <i r="3">
      <x v="227"/>
    </i>
    <i r="3">
      <x v="295"/>
    </i>
    <i r="1">
      <x v="2"/>
    </i>
    <i r="2">
      <x v="25"/>
    </i>
    <i r="3">
      <x v="95"/>
    </i>
    <i r="3">
      <x v="277"/>
    </i>
    <i r="2">
      <x v="47"/>
    </i>
    <i r="3">
      <x v="47"/>
    </i>
    <i r="3">
      <x v="105"/>
    </i>
    <i r="3">
      <x v="106"/>
    </i>
    <i r="3">
      <x v="214"/>
    </i>
    <i r="2">
      <x v="48"/>
    </i>
    <i r="3">
      <x v="148"/>
    </i>
    <i r="3">
      <x v="160"/>
    </i>
    <i r="3">
      <x v="175"/>
    </i>
    <i r="2">
      <x v="56"/>
    </i>
    <i r="3">
      <x v="102"/>
    </i>
    <i r="1">
      <x v="3"/>
    </i>
    <i r="2">
      <x v="16"/>
    </i>
    <i r="3">
      <x v="11"/>
    </i>
    <i r="1">
      <x v="4"/>
    </i>
    <i r="2">
      <x v="19"/>
    </i>
    <i r="3">
      <x v="234"/>
    </i>
    <i r="1">
      <x v="5"/>
    </i>
    <i r="2">
      <x v="1"/>
    </i>
    <i r="3">
      <x v="141"/>
    </i>
    <i r="2">
      <x v="3"/>
    </i>
    <i r="3">
      <x v="191"/>
    </i>
    <i r="2">
      <x v="12"/>
    </i>
    <i r="3">
      <x v="26"/>
    </i>
    <i r="3">
      <x v="30"/>
    </i>
    <i r="3">
      <x v="109"/>
    </i>
    <i r="3">
      <x v="136"/>
    </i>
    <i r="2">
      <x v="28"/>
    </i>
    <i r="3">
      <x v="74"/>
    </i>
    <i r="1">
      <x v="6"/>
    </i>
    <i r="2">
      <x v="10"/>
    </i>
    <i r="3">
      <x v="2"/>
    </i>
    <i r="2">
      <x v="33"/>
    </i>
    <i r="3">
      <x v="182"/>
    </i>
    <i r="2">
      <x v="35"/>
    </i>
    <i r="3">
      <x v="105"/>
    </i>
    <i r="3">
      <x v="159"/>
    </i>
    <i r="2">
      <x v="61"/>
    </i>
    <i r="3">
      <x v="34"/>
    </i>
    <i r="2">
      <x v="66"/>
    </i>
    <i r="3">
      <x v="294"/>
    </i>
    <i>
      <x v="9"/>
    </i>
    <i r="1">
      <x/>
    </i>
    <i r="2">
      <x v="14"/>
    </i>
    <i r="3">
      <x v="51"/>
    </i>
    <i r="1">
      <x v="4"/>
    </i>
    <i r="2">
      <x v="5"/>
    </i>
    <i r="3">
      <x v="4"/>
    </i>
    <i r="2">
      <x v="11"/>
    </i>
    <i r="3">
      <x v="7"/>
    </i>
    <i r="1">
      <x v="5"/>
    </i>
    <i r="2">
      <x v="1"/>
    </i>
    <i r="3">
      <x v="49"/>
    </i>
    <i r="1">
      <x v="6"/>
    </i>
    <i r="2">
      <x v="24"/>
    </i>
    <i r="3">
      <x v="16"/>
    </i>
    <i>
      <x v="10"/>
    </i>
    <i r="1">
      <x/>
    </i>
    <i r="2">
      <x v="4"/>
    </i>
    <i r="3">
      <x v="153"/>
    </i>
    <i r="2">
      <x v="13"/>
    </i>
    <i r="3">
      <x v="3"/>
    </i>
    <i r="3">
      <x v="28"/>
    </i>
    <i r="2">
      <x v="14"/>
    </i>
    <i r="3">
      <x v="85"/>
    </i>
    <i r="2">
      <x v="18"/>
    </i>
    <i r="3">
      <x v="83"/>
    </i>
    <i r="2">
      <x v="22"/>
    </i>
    <i r="3">
      <x v="10"/>
    </i>
    <i r="1">
      <x v="1"/>
    </i>
    <i r="2">
      <x v="42"/>
    </i>
    <i r="3">
      <x v="131"/>
    </i>
    <i r="2">
      <x v="54"/>
    </i>
    <i r="3">
      <x v="287"/>
    </i>
    <i r="1">
      <x v="2"/>
    </i>
    <i r="2">
      <x v="21"/>
    </i>
    <i r="3">
      <x v="33"/>
    </i>
    <i r="2">
      <x v="45"/>
    </i>
    <i r="3">
      <x v="86"/>
    </i>
    <i r="3">
      <x v="139"/>
    </i>
    <i r="1">
      <x v="5"/>
    </i>
    <i r="2">
      <x v="12"/>
    </i>
    <i r="3">
      <x v="30"/>
    </i>
    <i r="1">
      <x v="6"/>
    </i>
    <i r="2">
      <x v="2"/>
    </i>
    <i r="3">
      <x v="199"/>
    </i>
    <i r="2">
      <x v="38"/>
    </i>
    <i r="3">
      <x v="102"/>
    </i>
    <i>
      <x v="11"/>
    </i>
    <i r="1">
      <x/>
    </i>
    <i r="2">
      <x v="34"/>
    </i>
    <i r="3">
      <x v="38"/>
    </i>
    <i r="2">
      <x v="39"/>
    </i>
    <i r="3">
      <x v="245"/>
    </i>
    <i r="1">
      <x v="3"/>
    </i>
    <i r="2">
      <x v="16"/>
    </i>
    <i r="3">
      <x v="11"/>
    </i>
    <i r="1">
      <x v="4"/>
    </i>
    <i r="2">
      <x v="7"/>
    </i>
    <i r="3">
      <x v="66"/>
    </i>
    <i r="3">
      <x v="68"/>
    </i>
    <i r="2">
      <x v="19"/>
    </i>
    <i r="3">
      <x v="64"/>
    </i>
    <i r="2">
      <x v="44"/>
    </i>
    <i r="3">
      <x v="70"/>
    </i>
    <i r="1">
      <x v="5"/>
    </i>
    <i r="2">
      <x/>
    </i>
    <i r="3">
      <x v="31"/>
    </i>
    <i r="3">
      <x v="56"/>
    </i>
    <i r="3">
      <x v="264"/>
    </i>
    <i r="3">
      <x v="265"/>
    </i>
    <i r="2">
      <x v="12"/>
    </i>
    <i r="3">
      <x v="163"/>
    </i>
    <i r="1">
      <x v="6"/>
    </i>
    <i r="2">
      <x v="10"/>
    </i>
    <i r="3">
      <x v="77"/>
    </i>
    <i r="2">
      <x v="35"/>
    </i>
    <i r="3">
      <x v="51"/>
    </i>
    <i r="2">
      <x v="60"/>
    </i>
    <i r="3">
      <x v="279"/>
    </i>
    <i>
      <x v="12"/>
    </i>
    <i r="1">
      <x/>
    </i>
    <i r="2">
      <x v="4"/>
    </i>
    <i r="3">
      <x v="82"/>
    </i>
    <i r="2">
      <x v="6"/>
    </i>
    <i r="3">
      <x v="211"/>
    </i>
    <i r="2">
      <x v="13"/>
    </i>
    <i r="3">
      <x v="69"/>
    </i>
    <i r="2">
      <x v="14"/>
    </i>
    <i r="3">
      <x v="55"/>
    </i>
    <i r="2">
      <x v="31"/>
    </i>
    <i r="3">
      <x v="162"/>
    </i>
    <i r="2">
      <x v="62"/>
    </i>
    <i r="3">
      <x v="21"/>
    </i>
    <i r="1">
      <x v="1"/>
    </i>
    <i r="2">
      <x v="9"/>
    </i>
    <i r="3">
      <x v="185"/>
    </i>
    <i r="2">
      <x v="17"/>
    </i>
    <i r="3">
      <x v="18"/>
    </i>
    <i r="2">
      <x v="41"/>
    </i>
    <i r="3">
      <x v="39"/>
    </i>
    <i r="1">
      <x v="2"/>
    </i>
    <i r="2">
      <x v="32"/>
    </i>
    <i r="3">
      <x v="29"/>
    </i>
    <i r="2">
      <x v="36"/>
    </i>
    <i r="3">
      <x v="157"/>
    </i>
    <i r="2">
      <x v="56"/>
    </i>
    <i r="3">
      <x v="103"/>
    </i>
    <i r="1">
      <x v="3"/>
    </i>
    <i r="2">
      <x v="16"/>
    </i>
    <i r="3">
      <x v="188"/>
    </i>
    <i r="2">
      <x v="73"/>
    </i>
    <i r="3">
      <x v="274"/>
    </i>
    <i r="1">
      <x v="4"/>
    </i>
    <i r="2">
      <x v="11"/>
    </i>
    <i r="3">
      <x v="5"/>
    </i>
    <i r="3">
      <x v="25"/>
    </i>
    <i r="3">
      <x v="84"/>
    </i>
    <i r="2">
      <x v="44"/>
    </i>
    <i r="3">
      <x v="70"/>
    </i>
    <i r="1">
      <x v="5"/>
    </i>
    <i r="2">
      <x v="12"/>
    </i>
    <i r="3">
      <x v="30"/>
    </i>
    <i r="3">
      <x v="109"/>
    </i>
    <i r="1">
      <x v="6"/>
    </i>
    <i r="2">
      <x v="10"/>
    </i>
    <i r="3">
      <x v="2"/>
    </i>
    <i r="2">
      <x v="35"/>
    </i>
    <i r="3">
      <x v="105"/>
    </i>
    <i>
      <x v="13"/>
    </i>
    <i r="1">
      <x/>
    </i>
    <i r="2">
      <x v="6"/>
    </i>
    <i r="3">
      <x v="94"/>
    </i>
    <i r="3">
      <x v="212"/>
    </i>
    <i r="2">
      <x v="13"/>
    </i>
    <i r="3">
      <x v="17"/>
    </i>
    <i r="3">
      <x v="60"/>
    </i>
    <i r="2">
      <x v="18"/>
    </i>
    <i r="3">
      <x v="46"/>
    </i>
    <i r="3">
      <x v="59"/>
    </i>
    <i r="3">
      <x v="91"/>
    </i>
    <i r="2">
      <x v="22"/>
    </i>
    <i r="3">
      <x v="144"/>
    </i>
    <i r="2">
      <x v="40"/>
    </i>
    <i r="3">
      <x v="34"/>
    </i>
    <i r="1">
      <x v="1"/>
    </i>
    <i r="2">
      <x v="9"/>
    </i>
    <i r="3">
      <x v="40"/>
    </i>
    <i r="3">
      <x v="51"/>
    </i>
    <i r="2">
      <x v="41"/>
    </i>
    <i r="3">
      <x v="39"/>
    </i>
    <i r="3">
      <x v="241"/>
    </i>
    <i r="3">
      <x v="285"/>
    </i>
    <i r="2">
      <x v="67"/>
    </i>
    <i r="3">
      <x v="71"/>
    </i>
    <i r="3">
      <x v="282"/>
    </i>
    <i r="1">
      <x v="2"/>
    </i>
    <i r="2">
      <x v="15"/>
    </i>
    <i r="3">
      <x v="48"/>
    </i>
    <i r="2">
      <x v="21"/>
    </i>
    <i r="3">
      <x v="33"/>
    </i>
    <i r="2">
      <x v="45"/>
    </i>
    <i r="3">
      <x v="65"/>
    </i>
    <i r="2">
      <x v="47"/>
    </i>
    <i r="3">
      <x v="47"/>
    </i>
    <i r="3">
      <x v="73"/>
    </i>
    <i r="3">
      <x v="105"/>
    </i>
    <i r="3">
      <x v="213"/>
    </i>
    <i r="2">
      <x v="56"/>
    </i>
    <i r="3">
      <x v="103"/>
    </i>
    <i r="1">
      <x v="3"/>
    </i>
    <i r="2">
      <x v="16"/>
    </i>
    <i r="3">
      <x v="11"/>
    </i>
    <i r="3">
      <x v="188"/>
    </i>
    <i r="1">
      <x v="5"/>
    </i>
    <i r="2">
      <x/>
    </i>
    <i r="3">
      <x v="43"/>
    </i>
    <i r="2">
      <x v="1"/>
    </i>
    <i r="3">
      <x v="8"/>
    </i>
    <i r="3">
      <x v="49"/>
    </i>
    <i r="2">
      <x v="3"/>
    </i>
    <i r="3">
      <x v="13"/>
    </i>
    <i r="2">
      <x v="8"/>
    </i>
    <i r="3">
      <x v="61"/>
    </i>
    <i r="2">
      <x v="12"/>
    </i>
    <i r="3">
      <x v="26"/>
    </i>
    <i r="3">
      <x v="109"/>
    </i>
    <i r="3">
      <x v="163"/>
    </i>
    <i r="2">
      <x v="28"/>
    </i>
    <i r="3">
      <x v="67"/>
    </i>
    <i r="3">
      <x v="74"/>
    </i>
    <i r="3">
      <x v="192"/>
    </i>
    <i r="2">
      <x v="53"/>
    </i>
    <i r="3">
      <x v="127"/>
    </i>
    <i r="2">
      <x v="57"/>
    </i>
    <i r="3">
      <x v="286"/>
    </i>
    <i r="1">
      <x v="6"/>
    </i>
    <i r="2">
      <x v="10"/>
    </i>
    <i r="3">
      <x v="2"/>
    </i>
    <i r="3">
      <x v="21"/>
    </i>
    <i r="3">
      <x v="50"/>
    </i>
    <i r="3">
      <x v="77"/>
    </i>
    <i r="3">
      <x v="80"/>
    </i>
    <i r="3">
      <x v="123"/>
    </i>
    <i r="3">
      <x v="224"/>
    </i>
    <i r="2">
      <x v="38"/>
    </i>
    <i r="3">
      <x v="284"/>
    </i>
    <i>
      <x v="14"/>
    </i>
    <i r="1">
      <x/>
    </i>
    <i r="2">
      <x v="6"/>
    </i>
    <i r="3">
      <x v="94"/>
    </i>
    <i r="2">
      <x v="13"/>
    </i>
    <i r="3">
      <x/>
    </i>
    <i r="3">
      <x v="3"/>
    </i>
    <i r="3">
      <x v="45"/>
    </i>
    <i r="3">
      <x v="58"/>
    </i>
    <i r="3">
      <x v="69"/>
    </i>
    <i r="3">
      <x v="89"/>
    </i>
    <i r="2">
      <x v="18"/>
    </i>
    <i r="3">
      <x v="91"/>
    </i>
    <i r="1">
      <x v="2"/>
    </i>
    <i r="2">
      <x v="32"/>
    </i>
    <i r="3">
      <x v="29"/>
    </i>
    <i r="1">
      <x v="3"/>
    </i>
    <i r="2">
      <x v="16"/>
    </i>
    <i r="3">
      <x v="11"/>
    </i>
    <i r="1">
      <x v="4"/>
    </i>
    <i r="2">
      <x v="5"/>
    </i>
    <i r="3">
      <x v="14"/>
    </i>
    <i r="2">
      <x v="11"/>
    </i>
    <i r="3">
      <x v="7"/>
    </i>
    <i r="2">
      <x v="20"/>
    </i>
    <i r="3">
      <x v="125"/>
    </i>
    <i r="1">
      <x v="6"/>
    </i>
    <i r="2">
      <x v="58"/>
    </i>
    <i r="3">
      <x v="48"/>
    </i>
    <i>
      <x v="15"/>
    </i>
    <i r="1">
      <x/>
    </i>
    <i r="2">
      <x v="6"/>
    </i>
    <i r="3">
      <x v="34"/>
    </i>
    <i r="3">
      <x v="211"/>
    </i>
    <i r="2">
      <x v="13"/>
    </i>
    <i r="3">
      <x v="58"/>
    </i>
    <i r="2">
      <x v="18"/>
    </i>
    <i r="3">
      <x v="46"/>
    </i>
    <i r="3">
      <x v="59"/>
    </i>
    <i r="3">
      <x v="72"/>
    </i>
    <i r="3">
      <x v="90"/>
    </i>
    <i r="3">
      <x v="91"/>
    </i>
    <i r="3">
      <x v="184"/>
    </i>
    <i r="2">
      <x v="22"/>
    </i>
    <i r="3">
      <x v="10"/>
    </i>
    <i r="3">
      <x v="93"/>
    </i>
    <i r="3">
      <x v="144"/>
    </i>
    <i r="1">
      <x v="2"/>
    </i>
    <i r="2">
      <x v="26"/>
    </i>
    <i r="3">
      <x v="190"/>
    </i>
    <i r="2">
      <x v="45"/>
    </i>
    <i r="3">
      <x v="65"/>
    </i>
    <i r="3">
      <x v="86"/>
    </i>
    <i r="2">
      <x v="47"/>
    </i>
    <i r="3">
      <x v="47"/>
    </i>
    <i r="3">
      <x v="213"/>
    </i>
    <i r="3">
      <x v="214"/>
    </i>
    <i r="1">
      <x v="4"/>
    </i>
    <i r="2">
      <x v="7"/>
    </i>
    <i r="3">
      <x v="66"/>
    </i>
    <i r="2">
      <x v="11"/>
    </i>
    <i r="3">
      <x v="6"/>
    </i>
    <i r="2">
      <x v="20"/>
    </i>
    <i r="3">
      <x v="19"/>
    </i>
    <i r="1">
      <x v="5"/>
    </i>
    <i r="2">
      <x/>
    </i>
    <i r="3">
      <x v="31"/>
    </i>
    <i r="3">
      <x v="171"/>
    </i>
    <i r="2">
      <x v="1"/>
    </i>
    <i r="3">
      <x v="121"/>
    </i>
    <i r="2">
      <x v="3"/>
    </i>
    <i r="3">
      <x v="13"/>
    </i>
    <i r="2">
      <x v="8"/>
    </i>
    <i r="3">
      <x v="61"/>
    </i>
    <i r="3">
      <x v="303"/>
    </i>
    <i r="2">
      <x v="27"/>
    </i>
    <i r="3">
      <x v="23"/>
    </i>
    <i r="2">
      <x v="28"/>
    </i>
    <i r="3">
      <x v="192"/>
    </i>
    <i r="2">
      <x v="53"/>
    </i>
    <i r="3">
      <x v="127"/>
    </i>
    <i r="3">
      <x v="145"/>
    </i>
    <i r="2">
      <x v="55"/>
    </i>
    <i r="3">
      <x v="99"/>
    </i>
    <i r="1">
      <x v="6"/>
    </i>
    <i r="2">
      <x v="10"/>
    </i>
    <i r="3">
      <x v="21"/>
    </i>
    <i r="3">
      <x v="27"/>
    </i>
    <i>
      <x v="16"/>
    </i>
    <i r="1">
      <x v="6"/>
    </i>
    <i r="2">
      <x v="30"/>
    </i>
    <i r="3">
      <x v="137"/>
    </i>
    <i r="3">
      <x v="154"/>
    </i>
    <i r="2">
      <x v="58"/>
    </i>
    <i r="3">
      <x v="20"/>
    </i>
    <i r="3">
      <x v="105"/>
    </i>
    <i r="2">
      <x v="63"/>
    </i>
    <i r="3">
      <x v="164"/>
    </i>
    <i>
      <x v="17"/>
    </i>
    <i r="1">
      <x v="6"/>
    </i>
    <i r="2">
      <x v="10"/>
    </i>
    <i r="3">
      <x v="21"/>
    </i>
    <i>
      <x v="18"/>
    </i>
    <i r="1">
      <x/>
    </i>
    <i r="2">
      <x v="13"/>
    </i>
    <i r="3">
      <x/>
    </i>
    <i r="3">
      <x v="57"/>
    </i>
    <i r="2">
      <x v="18"/>
    </i>
    <i r="3">
      <x v="83"/>
    </i>
    <i r="2">
      <x v="39"/>
    </i>
    <i r="3">
      <x v="155"/>
    </i>
    <i r="1">
      <x v="1"/>
    </i>
    <i r="2">
      <x v="41"/>
    </i>
    <i r="3">
      <x v="39"/>
    </i>
    <i r="2">
      <x v="43"/>
    </i>
    <i r="3">
      <x v="34"/>
    </i>
    <i r="2">
      <x v="52"/>
    </i>
    <i r="3">
      <x v="12"/>
    </i>
    <i r="3">
      <x v="273"/>
    </i>
    <i r="1">
      <x v="2"/>
    </i>
    <i r="2">
      <x v="32"/>
    </i>
    <i r="3">
      <x v="111"/>
    </i>
    <i r="1">
      <x v="4"/>
    </i>
    <i r="2">
      <x v="5"/>
    </i>
    <i r="3">
      <x v="4"/>
    </i>
    <i r="2">
      <x v="19"/>
    </i>
    <i r="3">
      <x v="100"/>
    </i>
    <i r="1">
      <x v="5"/>
    </i>
    <i r="2">
      <x v="12"/>
    </i>
    <i r="3">
      <x v="136"/>
    </i>
    <i r="1">
      <x v="6"/>
    </i>
    <i r="2">
      <x v="2"/>
    </i>
    <i r="3">
      <x v="223"/>
    </i>
    <i r="2">
      <x v="30"/>
    </i>
    <i r="3">
      <x v="154"/>
    </i>
    <i r="2">
      <x v="61"/>
    </i>
    <i r="3">
      <x v="12"/>
    </i>
    <i>
      <x v="19"/>
    </i>
    <i r="1">
      <x/>
    </i>
    <i r="2">
      <x v="13"/>
    </i>
    <i r="3">
      <x v="58"/>
    </i>
    <i r="2">
      <x v="18"/>
    </i>
    <i r="3">
      <x v="83"/>
    </i>
    <i r="1">
      <x v="3"/>
    </i>
    <i r="2">
      <x v="75"/>
    </i>
    <i r="3">
      <x v="12"/>
    </i>
    <i r="1">
      <x v="4"/>
    </i>
    <i r="2">
      <x v="11"/>
    </i>
    <i r="3">
      <x v="6"/>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9">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3"/>
          </reference>
        </references>
      </pivotArea>
    </format>
    <format dxfId="21">
      <pivotArea outline="0" collapsedLevelsAreSubtotals="1" fieldPosition="0">
        <references count="1">
          <reference field="4294967294" count="2" selected="0">
            <x v="2"/>
            <x v="3"/>
          </reference>
        </references>
      </pivotArea>
    </format>
    <format dxfId="20">
      <pivotArea dataOnly="0" labelOnly="1" outline="0" fieldPosition="0">
        <references count="1">
          <reference field="4294967294" count="2">
            <x v="2"/>
            <x v="3"/>
          </reference>
        </references>
      </pivotArea>
    </format>
    <format dxfId="19">
      <pivotArea outline="0" collapsedLevelsAreSubtotals="1" fieldPosition="0">
        <references count="1">
          <reference field="4294967294" count="1" selected="0">
            <x v="0"/>
          </reference>
        </references>
      </pivotArea>
    </format>
    <format dxfId="18">
      <pivotArea dataOnly="0" labelOnly="1" outline="0" fieldPosition="0">
        <references count="1">
          <reference field="4294967294" count="1">
            <x v="0"/>
          </reference>
        </references>
      </pivotArea>
    </format>
    <format dxfId="17">
      <pivotArea outline="0" collapsedLevelsAreSubtotals="1" fieldPosition="0">
        <references count="1">
          <reference field="4294967294" count="1" selected="0">
            <x v="1"/>
          </reference>
        </references>
      </pivotArea>
    </format>
    <format dxfId="16">
      <pivotArea dataOnly="0" labelOnly="1" outline="0" fieldPosition="0">
        <references count="1">
          <reference field="4294967294" count="1">
            <x v="1"/>
          </reference>
        </references>
      </pivotArea>
    </format>
    <format dxfId="15">
      <pivotArea outline="0" collapsedLevelsAreSubtotals="1" fieldPosition="0">
        <references count="1">
          <reference field="4294967294" count="1" selected="0">
            <x v="2"/>
          </reference>
        </references>
      </pivotArea>
    </format>
    <format dxfId="14">
      <pivotArea dataOnly="0" labelOnly="1" outline="0" fieldPosition="0">
        <references count="1">
          <reference field="4294967294" count="1">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3"/>
          </reference>
        </references>
      </pivotArea>
    </format>
    <format dxfId="10">
      <pivotArea dataOnly="0" labelOnly="1" outline="0" fieldPosition="0">
        <references count="1">
          <reference field="4294967294" count="1">
            <x v="3"/>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0"/>
          </reference>
        </references>
      </pivotArea>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1"/>
          </reference>
        </references>
      </pivotArea>
    </format>
    <format dxfId="4">
      <pivotArea dataOnly="0" labelOnly="1" outline="0" fieldPosition="0">
        <references count="1">
          <reference field="4294967294" count="1">
            <x v="1"/>
          </reference>
        </references>
      </pivotArea>
    </format>
    <format dxfId="3">
      <pivotArea type="all" dataOnly="0" outline="0" fieldPosition="0"/>
    </format>
    <format dxfId="2">
      <pivotArea dataOnly="0" labelOnly="1" fieldPosition="0">
        <references count="1">
          <reference field="0" count="0"/>
        </references>
      </pivotArea>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B1EA98C-9E64-43B7-9B51-3322D1A1CB55}" name="Tabla1" displayName="Tabla1" ref="A3:H971" totalsRowShown="0">
  <autoFilter ref="A3:H971" xr:uid="{4B1EA98C-9E64-43B7-9B51-3322D1A1CB55}"/>
  <tableColumns count="8">
    <tableColumn id="1" xr3:uid="{8D30ECB5-2480-4DAC-9BA5-4717EEA84442}" name="ENTIDAD"/>
    <tableColumn id="2" xr3:uid="{FEBC23A8-1680-4A30-BAF0-09B79EA094FD}" name="NOM_PROVINCIA"/>
    <tableColumn id="3" xr3:uid="{391E8C14-191C-409D-BCB2-F3D21A32CA4C}" name="NOM_CANTON"/>
    <tableColumn id="4" xr3:uid="{49F7F5E2-7450-4763-9281-8EC103A95EB9}" name="NOM_DISTRITO"/>
    <tableColumn id="5" xr3:uid="{B2D1C5BF-796C-4FF4-AA99-97BFA094142E}" name="MTO_BONO"/>
    <tableColumn id="6" xr3:uid="{40D36809-87A4-41E6-84DA-6448156A4B5E}" name="SOLUCION"/>
    <tableColumn id="7" xr3:uid="{7CACB5C7-5CD7-43F9-9F36-9F80436F23B3}" name="ORD"/>
    <tableColumn id="8" xr3:uid="{285E913E-A2F2-4221-868F-513809FA7174}" name="ART5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74BE197-4184-4C0B-9B41-7BA87367C5F6}" name="Tabla2" displayName="Tabla2" ref="A3:H721" totalsRowShown="0">
  <autoFilter ref="A3:H721" xr:uid="{A74BE197-4184-4C0B-9B41-7BA87367C5F6}"/>
  <tableColumns count="8">
    <tableColumn id="1" xr3:uid="{9C5897DD-F994-47D2-B09D-BAC279BE006F}" name="ENTIDAD"/>
    <tableColumn id="2" xr3:uid="{6D026C4A-E7CC-4251-979E-58A19B540519}" name="NOM_PROVINCIA"/>
    <tableColumn id="3" xr3:uid="{43ECAC27-4BD5-401A-916E-0D8D8CDC98EB}" name="NOM_CANTON"/>
    <tableColumn id="4" xr3:uid="{F717356B-C670-4497-ABE6-5964D723E3A9}" name="NOM_DISTRITO"/>
    <tableColumn id="5" xr3:uid="{C5693445-20FB-49E4-A9F2-1AF19E17DBA3}" name="MTO_BONO"/>
    <tableColumn id="6" xr3:uid="{FAC8375F-E4EA-40C6-83AD-D4371D006845}" name="SOLUCION"/>
    <tableColumn id="7" xr3:uid="{30ABDAA8-B108-4446-BD7F-B1EAAA0179F3}" name="ORD"/>
    <tableColumn id="8" xr3:uid="{A9A36AA2-DE33-46EE-BD63-722C098DAC91}" name="ART5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B4" sqref="B4"/>
    </sheetView>
  </sheetViews>
  <sheetFormatPr baseColWidth="10" defaultColWidth="0" defaultRowHeight="12.75" x14ac:dyDescent="0.2"/>
  <cols>
    <col min="1" max="1" width="1.7109375" style="46" customWidth="1"/>
    <col min="2" max="2" width="101.85546875" style="115" customWidth="1"/>
    <col min="3" max="3" width="0.140625" style="114" customWidth="1"/>
    <col min="4" max="8" width="11.42578125" style="114" hidden="1" customWidth="1"/>
    <col min="9" max="16384" width="11.42578125" style="46" hidden="1"/>
  </cols>
  <sheetData>
    <row r="1" spans="2:2" s="334" customFormat="1" ht="15.75" customHeight="1" x14ac:dyDescent="0.2">
      <c r="B1" s="333" t="s">
        <v>0</v>
      </c>
    </row>
    <row r="2" spans="2:2" s="334" customFormat="1" ht="15.75" customHeight="1" x14ac:dyDescent="0.2">
      <c r="B2" s="335" t="s">
        <v>417</v>
      </c>
    </row>
    <row r="3" spans="2:2" s="334" customFormat="1" ht="15.75" customHeight="1" x14ac:dyDescent="0.2">
      <c r="B3" s="335" t="s">
        <v>1719</v>
      </c>
    </row>
    <row r="4" spans="2:2" s="334" customFormat="1" ht="15.75" customHeight="1" thickBot="1" x14ac:dyDescent="0.25">
      <c r="B4" s="336"/>
    </row>
    <row r="5" spans="2:2" s="334" customFormat="1" ht="17.25" customHeight="1" thickBot="1" x14ac:dyDescent="0.25">
      <c r="B5" s="337" t="s">
        <v>253</v>
      </c>
    </row>
    <row r="6" spans="2:2" s="334" customFormat="1" ht="13.5" thickBot="1" x14ac:dyDescent="0.25">
      <c r="B6" s="336"/>
    </row>
    <row r="7" spans="2:2" s="334" customFormat="1" ht="13.5" thickBot="1" x14ac:dyDescent="0.25">
      <c r="B7" s="222" t="s">
        <v>254</v>
      </c>
    </row>
    <row r="8" spans="2:2" x14ac:dyDescent="0.2">
      <c r="B8" s="205"/>
    </row>
    <row r="9" spans="2:2" x14ac:dyDescent="0.2">
      <c r="B9" s="1378" t="s">
        <v>194</v>
      </c>
    </row>
    <row r="10" spans="2:2" x14ac:dyDescent="0.2">
      <c r="B10" s="601" t="s">
        <v>195</v>
      </c>
    </row>
    <row r="11" spans="2:2" x14ac:dyDescent="0.2">
      <c r="B11" s="601" t="s">
        <v>196</v>
      </c>
    </row>
    <row r="12" spans="2:2" x14ac:dyDescent="0.2">
      <c r="B12" s="601" t="s">
        <v>197</v>
      </c>
    </row>
    <row r="13" spans="2:2" x14ac:dyDescent="0.2">
      <c r="B13" s="601" t="s">
        <v>199</v>
      </c>
    </row>
    <row r="14" spans="2:2" x14ac:dyDescent="0.2">
      <c r="B14" s="601" t="s">
        <v>200</v>
      </c>
    </row>
    <row r="15" spans="2:2" x14ac:dyDescent="0.2">
      <c r="B15" s="601" t="s">
        <v>201</v>
      </c>
    </row>
    <row r="16" spans="2:2" x14ac:dyDescent="0.2">
      <c r="B16" s="601" t="s">
        <v>203</v>
      </c>
    </row>
    <row r="17" spans="2:2" x14ac:dyDescent="0.2">
      <c r="B17" s="601" t="s">
        <v>204</v>
      </c>
    </row>
    <row r="18" spans="2:2" x14ac:dyDescent="0.2">
      <c r="B18" s="601" t="s">
        <v>284</v>
      </c>
    </row>
    <row r="19" spans="2:2" x14ac:dyDescent="0.2">
      <c r="B19" s="601" t="s">
        <v>285</v>
      </c>
    </row>
    <row r="20" spans="2:2" x14ac:dyDescent="0.2">
      <c r="B20" s="601" t="s">
        <v>207</v>
      </c>
    </row>
    <row r="21" spans="2:2" x14ac:dyDescent="0.2">
      <c r="B21" s="601" t="s">
        <v>208</v>
      </c>
    </row>
    <row r="22" spans="2:2" x14ac:dyDescent="0.2">
      <c r="B22" s="601" t="s">
        <v>209</v>
      </c>
    </row>
    <row r="23" spans="2:2" x14ac:dyDescent="0.2">
      <c r="B23" s="601" t="s">
        <v>255</v>
      </c>
    </row>
    <row r="24" spans="2:2" x14ac:dyDescent="0.2">
      <c r="B24" s="601" t="s">
        <v>365</v>
      </c>
    </row>
    <row r="25" spans="2:2" x14ac:dyDescent="0.2">
      <c r="B25" s="601" t="s">
        <v>248</v>
      </c>
    </row>
    <row r="26" spans="2:2" x14ac:dyDescent="0.2">
      <c r="B26" s="601" t="s">
        <v>249</v>
      </c>
    </row>
    <row r="27" spans="2:2" x14ac:dyDescent="0.2">
      <c r="B27" s="601" t="s">
        <v>252</v>
      </c>
    </row>
    <row r="28" spans="2:2" x14ac:dyDescent="0.2">
      <c r="B28" s="601" t="s">
        <v>717</v>
      </c>
    </row>
    <row r="29" spans="2:2" x14ac:dyDescent="0.2">
      <c r="B29" s="601" t="s">
        <v>382</v>
      </c>
    </row>
    <row r="30" spans="2:2" x14ac:dyDescent="0.2">
      <c r="B30" s="601" t="s">
        <v>450</v>
      </c>
    </row>
    <row r="31" spans="2:2" x14ac:dyDescent="0.2">
      <c r="B31" s="601" t="s">
        <v>451</v>
      </c>
    </row>
    <row r="32" spans="2:2" x14ac:dyDescent="0.2">
      <c r="B32" s="601" t="s">
        <v>453</v>
      </c>
    </row>
    <row r="33" spans="2:2" x14ac:dyDescent="0.2">
      <c r="B33" s="601" t="s">
        <v>455</v>
      </c>
    </row>
    <row r="34" spans="2:2" ht="14.25" customHeight="1" x14ac:dyDescent="0.2">
      <c r="B34" s="603" t="s">
        <v>607</v>
      </c>
    </row>
    <row r="35" spans="2:2" ht="26.25" customHeight="1" x14ac:dyDescent="0.2">
      <c r="B35" s="603" t="s">
        <v>718</v>
      </c>
    </row>
    <row r="36" spans="2:2" ht="13.5" customHeight="1" x14ac:dyDescent="0.2">
      <c r="B36" s="600" t="s">
        <v>715</v>
      </c>
    </row>
    <row r="37" spans="2:2" x14ac:dyDescent="0.2">
      <c r="B37" s="603" t="s">
        <v>716</v>
      </c>
    </row>
    <row r="38" spans="2:2" ht="10.5" customHeight="1" x14ac:dyDescent="0.2">
      <c r="B38" s="223"/>
    </row>
    <row r="39" spans="2:2" ht="13.5" thickBot="1" x14ac:dyDescent="0.25">
      <c r="B39" s="291" t="s">
        <v>257</v>
      </c>
    </row>
    <row r="40" spans="2:2" ht="39.75" customHeight="1" x14ac:dyDescent="0.2">
      <c r="B40" s="602" t="s">
        <v>256</v>
      </c>
    </row>
    <row r="41" spans="2:2" ht="9" customHeight="1" thickBot="1" x14ac:dyDescent="0.25">
      <c r="B41" s="169"/>
    </row>
    <row r="42" spans="2:2" ht="13.5" thickBot="1" x14ac:dyDescent="0.25">
      <c r="B42" s="273" t="s">
        <v>258</v>
      </c>
    </row>
    <row r="43" spans="2:2" ht="38.25" x14ac:dyDescent="0.2">
      <c r="B43" s="272" t="s">
        <v>306</v>
      </c>
    </row>
    <row r="44" spans="2:2" ht="7.5" customHeight="1" thickBot="1" x14ac:dyDescent="0.25">
      <c r="B44" s="170"/>
    </row>
    <row r="45" spans="2:2" x14ac:dyDescent="0.2">
      <c r="B45" s="262" t="s">
        <v>259</v>
      </c>
    </row>
    <row r="46" spans="2:2" x14ac:dyDescent="0.2">
      <c r="B46" s="905" t="s">
        <v>275</v>
      </c>
    </row>
    <row r="47" spans="2:2" x14ac:dyDescent="0.2">
      <c r="B47" s="602" t="s">
        <v>422</v>
      </c>
    </row>
    <row r="48" spans="2:2" x14ac:dyDescent="0.2">
      <c r="B48" s="602" t="s">
        <v>423</v>
      </c>
    </row>
    <row r="49" spans="2:2" x14ac:dyDescent="0.2">
      <c r="B49" s="602" t="s">
        <v>424</v>
      </c>
    </row>
    <row r="50" spans="2:2" x14ac:dyDescent="0.2">
      <c r="B50" s="906" t="s">
        <v>425</v>
      </c>
    </row>
    <row r="51" spans="2:2" ht="13.5" thickBot="1" x14ac:dyDescent="0.25">
      <c r="B51" s="907" t="s">
        <v>523</v>
      </c>
    </row>
    <row r="52" spans="2:2" ht="13.5" thickBot="1" x14ac:dyDescent="0.25">
      <c r="B52" s="273" t="s">
        <v>260</v>
      </c>
    </row>
    <row r="53" spans="2:2" ht="13.5" thickBot="1" x14ac:dyDescent="0.25">
      <c r="B53" s="602" t="s">
        <v>262</v>
      </c>
    </row>
    <row r="54" spans="2:2" x14ac:dyDescent="0.2">
      <c r="B54" s="531" t="s">
        <v>261</v>
      </c>
    </row>
    <row r="55" spans="2:2" ht="16.5" customHeight="1" thickBot="1" x14ac:dyDescent="0.25">
      <c r="B55" s="604" t="s">
        <v>386</v>
      </c>
    </row>
    <row r="56" spans="2:2" x14ac:dyDescent="0.2">
      <c r="B56" s="531" t="s">
        <v>476</v>
      </c>
    </row>
    <row r="57" spans="2:2" x14ac:dyDescent="0.2">
      <c r="B57" s="604" t="s">
        <v>473</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209B6-21E1-46EB-A802-78902F59BBB3}">
  <dimension ref="A1:H721"/>
  <sheetViews>
    <sheetView workbookViewId="0">
      <selection activeCell="A3" sqref="A3:H72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539" t="s">
        <v>1678</v>
      </c>
    </row>
    <row r="3" spans="1:8" x14ac:dyDescent="0.2">
      <c r="A3" t="s">
        <v>81</v>
      </c>
      <c r="B3" t="s">
        <v>360</v>
      </c>
      <c r="C3" t="s">
        <v>361</v>
      </c>
      <c r="D3" t="s">
        <v>362</v>
      </c>
      <c r="E3" t="s">
        <v>276</v>
      </c>
      <c r="F3" t="s">
        <v>277</v>
      </c>
      <c r="G3" t="s">
        <v>278</v>
      </c>
      <c r="H3" t="s">
        <v>279</v>
      </c>
    </row>
    <row r="4" spans="1:8" x14ac:dyDescent="0.2">
      <c r="A4">
        <v>4</v>
      </c>
      <c r="B4" t="s">
        <v>11</v>
      </c>
      <c r="C4" t="s">
        <v>95</v>
      </c>
      <c r="D4" t="s">
        <v>101</v>
      </c>
      <c r="E4">
        <v>9208000</v>
      </c>
      <c r="F4">
        <v>9600000</v>
      </c>
      <c r="G4">
        <v>1</v>
      </c>
    </row>
    <row r="5" spans="1:8" x14ac:dyDescent="0.2">
      <c r="A5">
        <v>4</v>
      </c>
      <c r="B5" t="s">
        <v>11</v>
      </c>
      <c r="C5" t="s">
        <v>95</v>
      </c>
      <c r="D5" t="s">
        <v>101</v>
      </c>
      <c r="E5">
        <v>11338000</v>
      </c>
      <c r="F5">
        <v>11925000</v>
      </c>
      <c r="G5">
        <v>2</v>
      </c>
    </row>
    <row r="6" spans="1:8" x14ac:dyDescent="0.2">
      <c r="A6">
        <v>28</v>
      </c>
      <c r="B6" t="s">
        <v>11</v>
      </c>
      <c r="C6" t="s">
        <v>95</v>
      </c>
      <c r="D6" t="s">
        <v>101</v>
      </c>
      <c r="E6">
        <v>9300000</v>
      </c>
      <c r="F6">
        <v>9606025.0299999993</v>
      </c>
      <c r="G6">
        <v>1</v>
      </c>
    </row>
    <row r="7" spans="1:8" x14ac:dyDescent="0.2">
      <c r="A7">
        <v>93</v>
      </c>
      <c r="B7" t="s">
        <v>11</v>
      </c>
      <c r="C7" t="s">
        <v>95</v>
      </c>
      <c r="D7" t="s">
        <v>101</v>
      </c>
      <c r="E7">
        <v>9240500</v>
      </c>
      <c r="F7">
        <v>20007500</v>
      </c>
      <c r="G7">
        <v>2</v>
      </c>
    </row>
    <row r="8" spans="1:8" x14ac:dyDescent="0.2">
      <c r="A8">
        <v>93</v>
      </c>
      <c r="B8" t="s">
        <v>11</v>
      </c>
      <c r="C8" t="s">
        <v>95</v>
      </c>
      <c r="D8" t="s">
        <v>101</v>
      </c>
      <c r="E8">
        <v>9165400</v>
      </c>
      <c r="F8">
        <v>18665861.105999999</v>
      </c>
      <c r="G8">
        <v>5</v>
      </c>
    </row>
    <row r="9" spans="1:8" x14ac:dyDescent="0.2">
      <c r="A9">
        <v>93</v>
      </c>
      <c r="B9" t="s">
        <v>11</v>
      </c>
      <c r="C9" t="s">
        <v>95</v>
      </c>
      <c r="D9" t="s">
        <v>101</v>
      </c>
      <c r="E9">
        <v>26310910.16</v>
      </c>
      <c r="F9">
        <v>26527077.719999999</v>
      </c>
      <c r="H9">
        <v>1</v>
      </c>
    </row>
    <row r="10" spans="1:8" x14ac:dyDescent="0.2">
      <c r="A10">
        <v>121</v>
      </c>
      <c r="B10" t="s">
        <v>11</v>
      </c>
      <c r="C10" t="s">
        <v>95</v>
      </c>
      <c r="D10" t="s">
        <v>101</v>
      </c>
      <c r="E10">
        <v>9234000</v>
      </c>
      <c r="F10">
        <v>10122836.449999999</v>
      </c>
      <c r="G10">
        <v>1</v>
      </c>
    </row>
    <row r="11" spans="1:8" x14ac:dyDescent="0.2">
      <c r="A11">
        <v>108</v>
      </c>
      <c r="B11" t="s">
        <v>11</v>
      </c>
      <c r="C11" t="s">
        <v>95</v>
      </c>
      <c r="D11" t="s">
        <v>101</v>
      </c>
      <c r="E11">
        <v>9300000</v>
      </c>
      <c r="F11">
        <v>9530000</v>
      </c>
      <c r="G11">
        <v>1</v>
      </c>
    </row>
    <row r="12" spans="1:8" x14ac:dyDescent="0.2">
      <c r="A12">
        <v>4</v>
      </c>
      <c r="B12" t="s">
        <v>105</v>
      </c>
      <c r="C12" t="s">
        <v>107</v>
      </c>
      <c r="D12" t="s">
        <v>77</v>
      </c>
      <c r="E12">
        <v>9286500</v>
      </c>
      <c r="F12">
        <v>9600000</v>
      </c>
      <c r="G12">
        <v>2</v>
      </c>
    </row>
    <row r="13" spans="1:8" x14ac:dyDescent="0.2">
      <c r="A13">
        <v>4</v>
      </c>
      <c r="B13" t="s">
        <v>105</v>
      </c>
      <c r="C13" t="s">
        <v>107</v>
      </c>
      <c r="D13" t="s">
        <v>77</v>
      </c>
      <c r="E13">
        <v>9084222.2222222202</v>
      </c>
      <c r="F13">
        <v>11150000</v>
      </c>
      <c r="G13">
        <v>9</v>
      </c>
    </row>
    <row r="14" spans="1:8" x14ac:dyDescent="0.2">
      <c r="A14">
        <v>28</v>
      </c>
      <c r="B14" t="s">
        <v>105</v>
      </c>
      <c r="C14" t="s">
        <v>107</v>
      </c>
      <c r="D14" t="s">
        <v>77</v>
      </c>
      <c r="E14">
        <v>9293000</v>
      </c>
      <c r="F14">
        <v>9605945.9299999997</v>
      </c>
      <c r="G14">
        <v>1</v>
      </c>
    </row>
    <row r="15" spans="1:8" x14ac:dyDescent="0.2">
      <c r="A15">
        <v>87</v>
      </c>
      <c r="B15" t="s">
        <v>105</v>
      </c>
      <c r="C15" t="s">
        <v>107</v>
      </c>
      <c r="D15" t="s">
        <v>77</v>
      </c>
      <c r="E15">
        <v>9282800</v>
      </c>
      <c r="F15">
        <v>12470881.58</v>
      </c>
      <c r="G15">
        <v>5</v>
      </c>
    </row>
    <row r="16" spans="1:8" x14ac:dyDescent="0.2">
      <c r="A16">
        <v>87</v>
      </c>
      <c r="B16" t="s">
        <v>105</v>
      </c>
      <c r="C16" t="s">
        <v>107</v>
      </c>
      <c r="D16" t="s">
        <v>77</v>
      </c>
      <c r="E16">
        <v>8391166.6666666698</v>
      </c>
      <c r="F16">
        <v>10380845.2983333</v>
      </c>
      <c r="G16">
        <v>6</v>
      </c>
    </row>
    <row r="17" spans="1:8" x14ac:dyDescent="0.2">
      <c r="A17">
        <v>93</v>
      </c>
      <c r="B17" t="s">
        <v>105</v>
      </c>
      <c r="C17" t="s">
        <v>107</v>
      </c>
      <c r="D17" t="s">
        <v>77</v>
      </c>
      <c r="E17">
        <v>9045800</v>
      </c>
      <c r="F17">
        <v>15309000</v>
      </c>
      <c r="G17">
        <v>5</v>
      </c>
    </row>
    <row r="18" spans="1:8" x14ac:dyDescent="0.2">
      <c r="A18">
        <v>93</v>
      </c>
      <c r="B18" t="s">
        <v>105</v>
      </c>
      <c r="C18" t="s">
        <v>107</v>
      </c>
      <c r="D18" t="s">
        <v>77</v>
      </c>
      <c r="E18">
        <v>17891190.870000001</v>
      </c>
      <c r="F18">
        <v>17891190.870000001</v>
      </c>
      <c r="H18">
        <v>1</v>
      </c>
    </row>
    <row r="19" spans="1:8" x14ac:dyDescent="0.2">
      <c r="A19">
        <v>93</v>
      </c>
      <c r="B19" t="s">
        <v>105</v>
      </c>
      <c r="C19" t="s">
        <v>107</v>
      </c>
      <c r="D19" t="s">
        <v>77</v>
      </c>
      <c r="E19">
        <v>27708821.530000001</v>
      </c>
      <c r="F19">
        <v>27708821.530000001</v>
      </c>
      <c r="H19">
        <v>1</v>
      </c>
    </row>
    <row r="20" spans="1:8" x14ac:dyDescent="0.2">
      <c r="A20">
        <v>4</v>
      </c>
      <c r="B20" t="s">
        <v>103</v>
      </c>
      <c r="C20" t="s">
        <v>109</v>
      </c>
      <c r="D20" t="s">
        <v>82</v>
      </c>
      <c r="E20">
        <v>9283500</v>
      </c>
      <c r="F20">
        <v>9675000</v>
      </c>
      <c r="G20">
        <v>2</v>
      </c>
    </row>
    <row r="21" spans="1:8" x14ac:dyDescent="0.2">
      <c r="A21">
        <v>4</v>
      </c>
      <c r="B21" t="s">
        <v>103</v>
      </c>
      <c r="C21" t="s">
        <v>109</v>
      </c>
      <c r="D21" t="s">
        <v>82</v>
      </c>
      <c r="E21">
        <v>8749000</v>
      </c>
      <c r="F21">
        <v>29799000</v>
      </c>
      <c r="G21">
        <v>1</v>
      </c>
    </row>
    <row r="22" spans="1:8" x14ac:dyDescent="0.2">
      <c r="A22">
        <v>87</v>
      </c>
      <c r="B22" t="s">
        <v>103</v>
      </c>
      <c r="C22" t="s">
        <v>109</v>
      </c>
      <c r="D22" t="s">
        <v>82</v>
      </c>
      <c r="E22">
        <v>9300000</v>
      </c>
      <c r="F22">
        <v>9410581.6699999999</v>
      </c>
      <c r="G22">
        <v>1</v>
      </c>
    </row>
    <row r="23" spans="1:8" x14ac:dyDescent="0.2">
      <c r="A23">
        <v>93</v>
      </c>
      <c r="B23" t="s">
        <v>103</v>
      </c>
      <c r="C23" t="s">
        <v>109</v>
      </c>
      <c r="D23" t="s">
        <v>82</v>
      </c>
      <c r="E23">
        <v>4650000</v>
      </c>
      <c r="F23">
        <v>10711719.189999999</v>
      </c>
      <c r="G23">
        <v>2</v>
      </c>
    </row>
    <row r="24" spans="1:8" x14ac:dyDescent="0.2">
      <c r="A24">
        <v>93</v>
      </c>
      <c r="B24" t="s">
        <v>103</v>
      </c>
      <c r="C24" t="s">
        <v>109</v>
      </c>
      <c r="D24" t="s">
        <v>82</v>
      </c>
      <c r="E24">
        <v>9196200</v>
      </c>
      <c r="F24">
        <v>14868202.415999999</v>
      </c>
      <c r="G24">
        <v>5</v>
      </c>
    </row>
    <row r="25" spans="1:8" x14ac:dyDescent="0.2">
      <c r="A25">
        <v>93</v>
      </c>
      <c r="B25" t="s">
        <v>103</v>
      </c>
      <c r="C25" t="s">
        <v>109</v>
      </c>
      <c r="D25" t="s">
        <v>82</v>
      </c>
      <c r="E25">
        <v>18239860.98</v>
      </c>
      <c r="F25">
        <v>18369999.535</v>
      </c>
      <c r="H25">
        <v>2</v>
      </c>
    </row>
    <row r="26" spans="1:8" x14ac:dyDescent="0.2">
      <c r="A26">
        <v>93</v>
      </c>
      <c r="B26" t="s">
        <v>103</v>
      </c>
      <c r="C26" t="s">
        <v>109</v>
      </c>
      <c r="D26" t="s">
        <v>82</v>
      </c>
      <c r="E26">
        <v>14299883.029999999</v>
      </c>
      <c r="F26">
        <v>14449832.9</v>
      </c>
      <c r="H26">
        <v>1</v>
      </c>
    </row>
    <row r="27" spans="1:8" x14ac:dyDescent="0.2">
      <c r="A27">
        <v>88</v>
      </c>
      <c r="B27" t="s">
        <v>103</v>
      </c>
      <c r="C27" t="s">
        <v>109</v>
      </c>
      <c r="D27" t="s">
        <v>82</v>
      </c>
      <c r="E27">
        <v>17294868.256666701</v>
      </c>
      <c r="F27">
        <v>17414870.52</v>
      </c>
      <c r="H27">
        <v>3</v>
      </c>
    </row>
    <row r="28" spans="1:8" x14ac:dyDescent="0.2">
      <c r="A28">
        <v>88</v>
      </c>
      <c r="B28" t="s">
        <v>103</v>
      </c>
      <c r="C28" t="s">
        <v>109</v>
      </c>
      <c r="D28" t="s">
        <v>82</v>
      </c>
      <c r="E28">
        <v>20987178.010000002</v>
      </c>
      <c r="F28">
        <v>21047946.010000002</v>
      </c>
      <c r="H28">
        <v>1</v>
      </c>
    </row>
    <row r="29" spans="1:8" x14ac:dyDescent="0.2">
      <c r="A29">
        <v>32</v>
      </c>
      <c r="B29" t="s">
        <v>103</v>
      </c>
      <c r="C29" t="s">
        <v>109</v>
      </c>
      <c r="D29" t="s">
        <v>82</v>
      </c>
      <c r="E29">
        <v>7028000</v>
      </c>
      <c r="F29">
        <v>22537324.100000001</v>
      </c>
      <c r="G29">
        <v>1</v>
      </c>
    </row>
    <row r="30" spans="1:8" x14ac:dyDescent="0.2">
      <c r="A30">
        <v>22</v>
      </c>
      <c r="B30" t="s">
        <v>103</v>
      </c>
      <c r="C30" t="s">
        <v>109</v>
      </c>
      <c r="D30" t="s">
        <v>82</v>
      </c>
      <c r="E30">
        <v>8917000</v>
      </c>
      <c r="F30">
        <v>36190000</v>
      </c>
      <c r="G30">
        <v>1</v>
      </c>
    </row>
    <row r="31" spans="1:8" x14ac:dyDescent="0.2">
      <c r="A31">
        <v>96</v>
      </c>
      <c r="B31" t="s">
        <v>103</v>
      </c>
      <c r="C31" t="s">
        <v>109</v>
      </c>
      <c r="D31" t="s">
        <v>82</v>
      </c>
      <c r="E31">
        <v>9227000</v>
      </c>
      <c r="F31">
        <v>10417108.890000001</v>
      </c>
      <c r="G31">
        <v>1</v>
      </c>
    </row>
    <row r="32" spans="1:8" x14ac:dyDescent="0.2">
      <c r="A32">
        <v>4</v>
      </c>
      <c r="B32" t="s">
        <v>11</v>
      </c>
      <c r="C32" t="s">
        <v>95</v>
      </c>
      <c r="D32" t="s">
        <v>96</v>
      </c>
      <c r="E32">
        <v>8925666.6666666698</v>
      </c>
      <c r="F32">
        <v>13256333.3783333</v>
      </c>
      <c r="G32">
        <v>6</v>
      </c>
    </row>
    <row r="33" spans="1:7" x14ac:dyDescent="0.2">
      <c r="A33">
        <v>93</v>
      </c>
      <c r="B33" t="s">
        <v>11</v>
      </c>
      <c r="C33" t="s">
        <v>95</v>
      </c>
      <c r="D33" t="s">
        <v>96</v>
      </c>
      <c r="E33">
        <v>9247000</v>
      </c>
      <c r="F33">
        <v>11645855.5</v>
      </c>
      <c r="G33">
        <v>1</v>
      </c>
    </row>
    <row r="34" spans="1:7" x14ac:dyDescent="0.2">
      <c r="A34">
        <v>93</v>
      </c>
      <c r="B34" t="s">
        <v>11</v>
      </c>
      <c r="C34" t="s">
        <v>95</v>
      </c>
      <c r="D34" t="s">
        <v>96</v>
      </c>
      <c r="E34">
        <v>9300000</v>
      </c>
      <c r="F34">
        <v>11136461.52</v>
      </c>
      <c r="G34">
        <v>1</v>
      </c>
    </row>
    <row r="35" spans="1:7" x14ac:dyDescent="0.2">
      <c r="A35">
        <v>116</v>
      </c>
      <c r="B35" t="s">
        <v>11</v>
      </c>
      <c r="C35" t="s">
        <v>95</v>
      </c>
      <c r="D35" t="s">
        <v>96</v>
      </c>
      <c r="E35">
        <v>9300000</v>
      </c>
      <c r="F35">
        <v>9466708.0800000001</v>
      </c>
      <c r="G35">
        <v>2</v>
      </c>
    </row>
    <row r="36" spans="1:7" x14ac:dyDescent="0.2">
      <c r="A36">
        <v>32</v>
      </c>
      <c r="B36" t="s">
        <v>11</v>
      </c>
      <c r="C36" t="s">
        <v>95</v>
      </c>
      <c r="D36" t="s">
        <v>96</v>
      </c>
      <c r="E36">
        <v>9188000</v>
      </c>
      <c r="F36">
        <v>18241377.399999999</v>
      </c>
      <c r="G36">
        <v>1</v>
      </c>
    </row>
    <row r="37" spans="1:7" x14ac:dyDescent="0.2">
      <c r="A37">
        <v>117</v>
      </c>
      <c r="B37" t="s">
        <v>11</v>
      </c>
      <c r="C37" t="s">
        <v>95</v>
      </c>
      <c r="D37" t="s">
        <v>96</v>
      </c>
      <c r="E37">
        <v>8077000</v>
      </c>
      <c r="F37">
        <v>9511293.75</v>
      </c>
      <c r="G37">
        <v>1</v>
      </c>
    </row>
    <row r="38" spans="1:7" x14ac:dyDescent="0.2">
      <c r="A38">
        <v>121</v>
      </c>
      <c r="B38" t="s">
        <v>11</v>
      </c>
      <c r="C38" t="s">
        <v>95</v>
      </c>
      <c r="D38" t="s">
        <v>96</v>
      </c>
      <c r="E38">
        <v>8203000</v>
      </c>
      <c r="F38">
        <v>9632761.4000000004</v>
      </c>
      <c r="G38">
        <v>1</v>
      </c>
    </row>
    <row r="39" spans="1:7" x14ac:dyDescent="0.2">
      <c r="A39">
        <v>4</v>
      </c>
      <c r="B39" t="s">
        <v>105</v>
      </c>
      <c r="C39" t="s">
        <v>108</v>
      </c>
      <c r="D39" t="s">
        <v>108</v>
      </c>
      <c r="E39">
        <v>9263500</v>
      </c>
      <c r="F39">
        <v>9600000</v>
      </c>
      <c r="G39">
        <v>2</v>
      </c>
    </row>
    <row r="40" spans="1:7" x14ac:dyDescent="0.2">
      <c r="A40">
        <v>4</v>
      </c>
      <c r="B40" t="s">
        <v>105</v>
      </c>
      <c r="C40" t="s">
        <v>108</v>
      </c>
      <c r="D40" t="s">
        <v>108</v>
      </c>
      <c r="E40">
        <v>9282333.3333333302</v>
      </c>
      <c r="F40">
        <v>12903771.223333299</v>
      </c>
      <c r="G40">
        <v>3</v>
      </c>
    </row>
    <row r="41" spans="1:7" x14ac:dyDescent="0.2">
      <c r="A41">
        <v>93</v>
      </c>
      <c r="B41" t="s">
        <v>105</v>
      </c>
      <c r="C41" t="s">
        <v>108</v>
      </c>
      <c r="D41" t="s">
        <v>108</v>
      </c>
      <c r="E41">
        <v>7434600</v>
      </c>
      <c r="F41">
        <v>11526000</v>
      </c>
      <c r="G41">
        <v>5</v>
      </c>
    </row>
    <row r="42" spans="1:7" x14ac:dyDescent="0.2">
      <c r="A42">
        <v>93</v>
      </c>
      <c r="B42" t="s">
        <v>105</v>
      </c>
      <c r="C42" t="s">
        <v>108</v>
      </c>
      <c r="D42" t="s">
        <v>108</v>
      </c>
      <c r="E42">
        <v>9772500</v>
      </c>
      <c r="F42">
        <v>16926666.666666701</v>
      </c>
      <c r="G42">
        <v>6</v>
      </c>
    </row>
    <row r="43" spans="1:7" x14ac:dyDescent="0.2">
      <c r="A43">
        <v>26</v>
      </c>
      <c r="B43" t="s">
        <v>105</v>
      </c>
      <c r="C43" t="s">
        <v>108</v>
      </c>
      <c r="D43" t="s">
        <v>108</v>
      </c>
      <c r="E43">
        <v>9175000</v>
      </c>
      <c r="F43">
        <v>16927129.66</v>
      </c>
      <c r="G43">
        <v>1</v>
      </c>
    </row>
    <row r="44" spans="1:7" x14ac:dyDescent="0.2">
      <c r="A44">
        <v>108</v>
      </c>
      <c r="B44" t="s">
        <v>105</v>
      </c>
      <c r="C44" t="s">
        <v>108</v>
      </c>
      <c r="D44" t="s">
        <v>108</v>
      </c>
      <c r="E44">
        <v>4646500</v>
      </c>
      <c r="F44">
        <v>11362992.5</v>
      </c>
      <c r="G44">
        <v>2</v>
      </c>
    </row>
    <row r="45" spans="1:7" x14ac:dyDescent="0.2">
      <c r="A45">
        <v>4</v>
      </c>
      <c r="B45" t="s">
        <v>105</v>
      </c>
      <c r="C45" t="s">
        <v>107</v>
      </c>
      <c r="D45" t="s">
        <v>110</v>
      </c>
      <c r="E45">
        <v>9267000</v>
      </c>
      <c r="F45">
        <v>9600000</v>
      </c>
      <c r="G45">
        <v>2</v>
      </c>
    </row>
    <row r="46" spans="1:7" x14ac:dyDescent="0.2">
      <c r="A46">
        <v>4</v>
      </c>
      <c r="B46" t="s">
        <v>105</v>
      </c>
      <c r="C46" t="s">
        <v>107</v>
      </c>
      <c r="D46" t="s">
        <v>110</v>
      </c>
      <c r="E46">
        <v>8834666.6666666698</v>
      </c>
      <c r="F46">
        <v>16357075.2533333</v>
      </c>
      <c r="G46">
        <v>3</v>
      </c>
    </row>
    <row r="47" spans="1:7" x14ac:dyDescent="0.2">
      <c r="A47">
        <v>93</v>
      </c>
      <c r="B47" t="s">
        <v>105</v>
      </c>
      <c r="C47" t="s">
        <v>107</v>
      </c>
      <c r="D47" t="s">
        <v>110</v>
      </c>
      <c r="E47">
        <v>9175000</v>
      </c>
      <c r="F47">
        <v>23785000</v>
      </c>
      <c r="G47">
        <v>1</v>
      </c>
    </row>
    <row r="48" spans="1:7" x14ac:dyDescent="0.2">
      <c r="A48">
        <v>93</v>
      </c>
      <c r="B48" t="s">
        <v>105</v>
      </c>
      <c r="C48" t="s">
        <v>107</v>
      </c>
      <c r="D48" t="s">
        <v>110</v>
      </c>
      <c r="E48">
        <v>9273000</v>
      </c>
      <c r="F48">
        <v>19200000</v>
      </c>
      <c r="G48">
        <v>1</v>
      </c>
    </row>
    <row r="49" spans="1:8" x14ac:dyDescent="0.2">
      <c r="A49">
        <v>22</v>
      </c>
      <c r="B49" t="s">
        <v>105</v>
      </c>
      <c r="C49" t="s">
        <v>107</v>
      </c>
      <c r="D49" t="s">
        <v>110</v>
      </c>
      <c r="E49">
        <v>19958282.960000001</v>
      </c>
      <c r="F49">
        <v>20146576.100000001</v>
      </c>
      <c r="H49">
        <v>1</v>
      </c>
    </row>
    <row r="50" spans="1:8" x14ac:dyDescent="0.2">
      <c r="A50">
        <v>4</v>
      </c>
      <c r="B50" t="s">
        <v>105</v>
      </c>
      <c r="C50" t="s">
        <v>107</v>
      </c>
      <c r="D50" t="s">
        <v>76</v>
      </c>
      <c r="E50">
        <v>9260666.6666666698</v>
      </c>
      <c r="F50">
        <v>11296000</v>
      </c>
      <c r="G50">
        <v>3</v>
      </c>
    </row>
    <row r="51" spans="1:8" x14ac:dyDescent="0.2">
      <c r="A51">
        <v>4</v>
      </c>
      <c r="B51" t="s">
        <v>105</v>
      </c>
      <c r="C51" t="s">
        <v>107</v>
      </c>
      <c r="D51" t="s">
        <v>76</v>
      </c>
      <c r="E51">
        <v>8970200</v>
      </c>
      <c r="F51">
        <v>11175338.165999999</v>
      </c>
      <c r="G51">
        <v>15</v>
      </c>
    </row>
    <row r="52" spans="1:8" x14ac:dyDescent="0.2">
      <c r="A52">
        <v>28</v>
      </c>
      <c r="B52" t="s">
        <v>105</v>
      </c>
      <c r="C52" t="s">
        <v>107</v>
      </c>
      <c r="D52" t="s">
        <v>76</v>
      </c>
      <c r="E52">
        <v>9257000</v>
      </c>
      <c r="F52">
        <v>10648917.77</v>
      </c>
      <c r="G52">
        <v>2</v>
      </c>
    </row>
    <row r="53" spans="1:8" x14ac:dyDescent="0.2">
      <c r="A53">
        <v>93</v>
      </c>
      <c r="B53" t="s">
        <v>105</v>
      </c>
      <c r="C53" t="s">
        <v>107</v>
      </c>
      <c r="D53" t="s">
        <v>76</v>
      </c>
      <c r="E53">
        <v>9300000</v>
      </c>
      <c r="F53">
        <v>9600000</v>
      </c>
      <c r="G53">
        <v>2</v>
      </c>
    </row>
    <row r="54" spans="1:8" x14ac:dyDescent="0.2">
      <c r="A54">
        <v>93</v>
      </c>
      <c r="B54" t="s">
        <v>105</v>
      </c>
      <c r="C54" t="s">
        <v>107</v>
      </c>
      <c r="D54" t="s">
        <v>76</v>
      </c>
      <c r="E54">
        <v>9262666.6666666698</v>
      </c>
      <c r="F54">
        <v>9558333.3333333302</v>
      </c>
      <c r="G54">
        <v>3</v>
      </c>
    </row>
    <row r="55" spans="1:8" x14ac:dyDescent="0.2">
      <c r="A55">
        <v>105</v>
      </c>
      <c r="B55" t="s">
        <v>105</v>
      </c>
      <c r="C55" t="s">
        <v>107</v>
      </c>
      <c r="D55" t="s">
        <v>76</v>
      </c>
      <c r="E55">
        <v>20142697.346666701</v>
      </c>
      <c r="F55">
        <v>20150911.666666701</v>
      </c>
      <c r="H55">
        <v>3</v>
      </c>
    </row>
    <row r="56" spans="1:8" x14ac:dyDescent="0.2">
      <c r="A56">
        <v>120</v>
      </c>
      <c r="B56" t="s">
        <v>105</v>
      </c>
      <c r="C56" t="s">
        <v>107</v>
      </c>
      <c r="D56" t="s">
        <v>76</v>
      </c>
      <c r="E56">
        <v>9300000</v>
      </c>
      <c r="F56">
        <v>9808362.5</v>
      </c>
      <c r="G56">
        <v>1</v>
      </c>
    </row>
    <row r="57" spans="1:8" x14ac:dyDescent="0.2">
      <c r="A57">
        <v>4</v>
      </c>
      <c r="B57" t="s">
        <v>105</v>
      </c>
      <c r="C57" t="s">
        <v>107</v>
      </c>
      <c r="D57" t="s">
        <v>92</v>
      </c>
      <c r="E57">
        <v>9243166.6666666698</v>
      </c>
      <c r="F57">
        <v>11925000</v>
      </c>
      <c r="G57">
        <v>6</v>
      </c>
    </row>
    <row r="58" spans="1:8" x14ac:dyDescent="0.2">
      <c r="A58">
        <v>87</v>
      </c>
      <c r="B58" t="s">
        <v>105</v>
      </c>
      <c r="C58" t="s">
        <v>107</v>
      </c>
      <c r="D58" t="s">
        <v>92</v>
      </c>
      <c r="E58">
        <v>9300000</v>
      </c>
      <c r="F58">
        <v>9669621.6666666698</v>
      </c>
      <c r="G58">
        <v>3</v>
      </c>
    </row>
    <row r="59" spans="1:8" x14ac:dyDescent="0.2">
      <c r="A59">
        <v>26</v>
      </c>
      <c r="B59" t="s">
        <v>105</v>
      </c>
      <c r="C59" t="s">
        <v>107</v>
      </c>
      <c r="D59" t="s">
        <v>92</v>
      </c>
      <c r="E59">
        <v>8917000</v>
      </c>
      <c r="F59">
        <v>10182084.720000001</v>
      </c>
      <c r="G59">
        <v>1</v>
      </c>
    </row>
    <row r="60" spans="1:8" x14ac:dyDescent="0.2">
      <c r="A60">
        <v>121</v>
      </c>
      <c r="B60" t="s">
        <v>105</v>
      </c>
      <c r="C60" t="s">
        <v>107</v>
      </c>
      <c r="D60" t="s">
        <v>92</v>
      </c>
      <c r="E60">
        <v>23443147.940000001</v>
      </c>
      <c r="F60">
        <v>23756295.879999999</v>
      </c>
      <c r="H60">
        <v>1</v>
      </c>
    </row>
    <row r="61" spans="1:8" x14ac:dyDescent="0.2">
      <c r="A61">
        <v>4</v>
      </c>
      <c r="B61" t="s">
        <v>74</v>
      </c>
      <c r="C61" t="s">
        <v>87</v>
      </c>
      <c r="D61" t="s">
        <v>98</v>
      </c>
      <c r="E61">
        <v>9300000</v>
      </c>
      <c r="F61">
        <v>9667227.1500000004</v>
      </c>
      <c r="G61">
        <v>1</v>
      </c>
    </row>
    <row r="62" spans="1:8" x14ac:dyDescent="0.2">
      <c r="A62">
        <v>87</v>
      </c>
      <c r="B62" t="s">
        <v>74</v>
      </c>
      <c r="C62" t="s">
        <v>87</v>
      </c>
      <c r="D62" t="s">
        <v>98</v>
      </c>
      <c r="E62">
        <v>13950000</v>
      </c>
      <c r="F62">
        <v>14089542</v>
      </c>
      <c r="G62">
        <v>1</v>
      </c>
    </row>
    <row r="63" spans="1:8" x14ac:dyDescent="0.2">
      <c r="A63">
        <v>93</v>
      </c>
      <c r="B63" t="s">
        <v>74</v>
      </c>
      <c r="C63" t="s">
        <v>87</v>
      </c>
      <c r="D63" t="s">
        <v>98</v>
      </c>
      <c r="E63">
        <v>8203000</v>
      </c>
      <c r="F63">
        <v>33080000</v>
      </c>
      <c r="G63">
        <v>1</v>
      </c>
    </row>
    <row r="64" spans="1:8" x14ac:dyDescent="0.2">
      <c r="A64">
        <v>88</v>
      </c>
      <c r="B64" t="s">
        <v>74</v>
      </c>
      <c r="C64" t="s">
        <v>87</v>
      </c>
      <c r="D64" t="s">
        <v>98</v>
      </c>
      <c r="E64">
        <v>18344954.52</v>
      </c>
      <c r="F64">
        <v>18397393.91</v>
      </c>
      <c r="H64">
        <v>1</v>
      </c>
    </row>
    <row r="65" spans="1:8" x14ac:dyDescent="0.2">
      <c r="A65">
        <v>96</v>
      </c>
      <c r="B65" t="s">
        <v>74</v>
      </c>
      <c r="C65" t="s">
        <v>87</v>
      </c>
      <c r="D65" t="s">
        <v>98</v>
      </c>
      <c r="E65">
        <v>8287500</v>
      </c>
      <c r="F65">
        <v>11058244.775</v>
      </c>
      <c r="G65">
        <v>2</v>
      </c>
    </row>
    <row r="66" spans="1:8" x14ac:dyDescent="0.2">
      <c r="A66">
        <v>4</v>
      </c>
      <c r="B66" t="s">
        <v>11</v>
      </c>
      <c r="C66" t="s">
        <v>104</v>
      </c>
      <c r="D66" t="s">
        <v>525</v>
      </c>
      <c r="E66">
        <v>9260000</v>
      </c>
      <c r="F66">
        <v>9600000</v>
      </c>
      <c r="G66">
        <v>1</v>
      </c>
    </row>
    <row r="67" spans="1:8" x14ac:dyDescent="0.2">
      <c r="A67">
        <v>4</v>
      </c>
      <c r="B67" t="s">
        <v>11</v>
      </c>
      <c r="C67" t="s">
        <v>526</v>
      </c>
      <c r="D67" t="s">
        <v>526</v>
      </c>
      <c r="E67">
        <v>9278800</v>
      </c>
      <c r="F67">
        <v>9600000</v>
      </c>
      <c r="G67">
        <v>5</v>
      </c>
    </row>
    <row r="68" spans="1:8" x14ac:dyDescent="0.2">
      <c r="A68">
        <v>28</v>
      </c>
      <c r="B68" t="s">
        <v>11</v>
      </c>
      <c r="C68" t="s">
        <v>526</v>
      </c>
      <c r="D68" t="s">
        <v>526</v>
      </c>
      <c r="E68">
        <v>9286000</v>
      </c>
      <c r="F68">
        <v>9587681.8000000007</v>
      </c>
      <c r="G68">
        <v>1</v>
      </c>
    </row>
    <row r="69" spans="1:8" x14ac:dyDescent="0.2">
      <c r="A69">
        <v>93</v>
      </c>
      <c r="B69" t="s">
        <v>11</v>
      </c>
      <c r="C69" t="s">
        <v>526</v>
      </c>
      <c r="D69" t="s">
        <v>526</v>
      </c>
      <c r="E69">
        <v>9001000</v>
      </c>
      <c r="F69">
        <v>17780000</v>
      </c>
      <c r="G69">
        <v>1</v>
      </c>
    </row>
    <row r="70" spans="1:8" x14ac:dyDescent="0.2">
      <c r="A70">
        <v>27</v>
      </c>
      <c r="B70" t="s">
        <v>11</v>
      </c>
      <c r="C70" t="s">
        <v>526</v>
      </c>
      <c r="D70" t="s">
        <v>526</v>
      </c>
      <c r="E70">
        <v>7322000</v>
      </c>
      <c r="F70">
        <v>28182000</v>
      </c>
      <c r="G70">
        <v>1</v>
      </c>
    </row>
    <row r="71" spans="1:8" x14ac:dyDescent="0.2">
      <c r="A71">
        <v>117</v>
      </c>
      <c r="B71" t="s">
        <v>11</v>
      </c>
      <c r="C71" t="s">
        <v>526</v>
      </c>
      <c r="D71" t="s">
        <v>526</v>
      </c>
      <c r="E71">
        <v>14880502.720000001</v>
      </c>
      <c r="F71">
        <v>14992146.74</v>
      </c>
      <c r="H71">
        <v>1</v>
      </c>
    </row>
    <row r="72" spans="1:8" x14ac:dyDescent="0.2">
      <c r="A72">
        <v>105</v>
      </c>
      <c r="B72" t="s">
        <v>11</v>
      </c>
      <c r="C72" t="s">
        <v>526</v>
      </c>
      <c r="D72" t="s">
        <v>526</v>
      </c>
      <c r="E72">
        <v>9214000</v>
      </c>
      <c r="F72">
        <v>9599973.5399999991</v>
      </c>
      <c r="G72">
        <v>1</v>
      </c>
    </row>
    <row r="73" spans="1:8" x14ac:dyDescent="0.2">
      <c r="A73">
        <v>105</v>
      </c>
      <c r="B73" t="s">
        <v>11</v>
      </c>
      <c r="C73" t="s">
        <v>526</v>
      </c>
      <c r="D73" t="s">
        <v>526</v>
      </c>
      <c r="E73">
        <v>9300000</v>
      </c>
      <c r="F73">
        <v>9599973.5399999991</v>
      </c>
      <c r="G73">
        <v>2</v>
      </c>
    </row>
    <row r="74" spans="1:8" x14ac:dyDescent="0.2">
      <c r="A74">
        <v>4</v>
      </c>
      <c r="B74" t="s">
        <v>13</v>
      </c>
      <c r="C74" t="s">
        <v>106</v>
      </c>
      <c r="D74" t="s">
        <v>532</v>
      </c>
      <c r="E74">
        <v>9746250</v>
      </c>
      <c r="F74">
        <v>10762500</v>
      </c>
      <c r="G74">
        <v>4</v>
      </c>
    </row>
    <row r="75" spans="1:8" x14ac:dyDescent="0.2">
      <c r="A75">
        <v>4</v>
      </c>
      <c r="B75" t="s">
        <v>13</v>
      </c>
      <c r="C75" t="s">
        <v>106</v>
      </c>
      <c r="D75" t="s">
        <v>532</v>
      </c>
      <c r="E75">
        <v>10209000</v>
      </c>
      <c r="F75">
        <v>10530000</v>
      </c>
      <c r="G75">
        <v>5</v>
      </c>
    </row>
    <row r="76" spans="1:8" x14ac:dyDescent="0.2">
      <c r="A76">
        <v>28</v>
      </c>
      <c r="B76" t="s">
        <v>13</v>
      </c>
      <c r="C76" t="s">
        <v>106</v>
      </c>
      <c r="D76" t="s">
        <v>532</v>
      </c>
      <c r="E76">
        <v>9300000</v>
      </c>
      <c r="F76">
        <v>9606025.0299999993</v>
      </c>
      <c r="G76">
        <v>1</v>
      </c>
    </row>
    <row r="77" spans="1:8" x14ac:dyDescent="0.2">
      <c r="A77">
        <v>87</v>
      </c>
      <c r="B77" t="s">
        <v>13</v>
      </c>
      <c r="C77" t="s">
        <v>106</v>
      </c>
      <c r="D77" t="s">
        <v>532</v>
      </c>
      <c r="E77">
        <v>9023333.3333333302</v>
      </c>
      <c r="F77">
        <v>9579001.6666666698</v>
      </c>
      <c r="G77">
        <v>3</v>
      </c>
    </row>
    <row r="78" spans="1:8" x14ac:dyDescent="0.2">
      <c r="A78">
        <v>93</v>
      </c>
      <c r="B78" t="s">
        <v>13</v>
      </c>
      <c r="C78" t="s">
        <v>106</v>
      </c>
      <c r="D78" t="s">
        <v>532</v>
      </c>
      <c r="E78">
        <v>9021000</v>
      </c>
      <c r="F78">
        <v>14605000</v>
      </c>
      <c r="G78">
        <v>2</v>
      </c>
    </row>
    <row r="79" spans="1:8" x14ac:dyDescent="0.2">
      <c r="A79">
        <v>93</v>
      </c>
      <c r="B79" t="s">
        <v>13</v>
      </c>
      <c r="C79" t="s">
        <v>106</v>
      </c>
      <c r="D79" t="s">
        <v>532</v>
      </c>
      <c r="E79">
        <v>9227000</v>
      </c>
      <c r="F79">
        <v>14400000</v>
      </c>
      <c r="G79">
        <v>1</v>
      </c>
    </row>
    <row r="80" spans="1:8" x14ac:dyDescent="0.2">
      <c r="A80">
        <v>93</v>
      </c>
      <c r="B80" t="s">
        <v>13</v>
      </c>
      <c r="C80" t="s">
        <v>106</v>
      </c>
      <c r="D80" t="s">
        <v>532</v>
      </c>
      <c r="E80">
        <v>22918358.690000001</v>
      </c>
      <c r="F80">
        <v>22918358.690000001</v>
      </c>
      <c r="H80">
        <v>1</v>
      </c>
    </row>
    <row r="81" spans="1:7" x14ac:dyDescent="0.2">
      <c r="A81">
        <v>27</v>
      </c>
      <c r="B81" t="s">
        <v>13</v>
      </c>
      <c r="C81" t="s">
        <v>106</v>
      </c>
      <c r="D81" t="s">
        <v>532</v>
      </c>
      <c r="E81">
        <v>9175000</v>
      </c>
      <c r="F81">
        <v>38809000</v>
      </c>
      <c r="G81">
        <v>1</v>
      </c>
    </row>
    <row r="82" spans="1:7" x14ac:dyDescent="0.2">
      <c r="A82">
        <v>32</v>
      </c>
      <c r="B82" t="s">
        <v>13</v>
      </c>
      <c r="C82" t="s">
        <v>106</v>
      </c>
      <c r="D82" t="s">
        <v>532</v>
      </c>
      <c r="E82">
        <v>8730500</v>
      </c>
      <c r="F82">
        <v>9579828.9000000004</v>
      </c>
      <c r="G82">
        <v>2</v>
      </c>
    </row>
    <row r="83" spans="1:7" x14ac:dyDescent="0.2">
      <c r="A83">
        <v>101</v>
      </c>
      <c r="B83" t="s">
        <v>13</v>
      </c>
      <c r="C83" t="s">
        <v>106</v>
      </c>
      <c r="D83" t="s">
        <v>532</v>
      </c>
      <c r="E83">
        <v>9085000</v>
      </c>
      <c r="F83">
        <v>9557000</v>
      </c>
      <c r="G83">
        <v>1</v>
      </c>
    </row>
    <row r="84" spans="1:7" x14ac:dyDescent="0.2">
      <c r="A84">
        <v>96</v>
      </c>
      <c r="B84" t="s">
        <v>13</v>
      </c>
      <c r="C84" t="s">
        <v>106</v>
      </c>
      <c r="D84" t="s">
        <v>532</v>
      </c>
      <c r="E84">
        <v>9300000</v>
      </c>
      <c r="F84">
        <v>9808048</v>
      </c>
      <c r="G84">
        <v>1</v>
      </c>
    </row>
    <row r="85" spans="1:7" x14ac:dyDescent="0.2">
      <c r="A85">
        <v>121</v>
      </c>
      <c r="B85" t="s">
        <v>13</v>
      </c>
      <c r="C85" t="s">
        <v>106</v>
      </c>
      <c r="D85" t="s">
        <v>532</v>
      </c>
      <c r="E85">
        <v>9286000</v>
      </c>
      <c r="F85">
        <v>9644999.3000000007</v>
      </c>
      <c r="G85">
        <v>1</v>
      </c>
    </row>
    <row r="86" spans="1:7" x14ac:dyDescent="0.2">
      <c r="A86">
        <v>32</v>
      </c>
      <c r="B86" t="s">
        <v>11</v>
      </c>
      <c r="C86" t="s">
        <v>104</v>
      </c>
      <c r="D86" t="s">
        <v>553</v>
      </c>
      <c r="E86">
        <v>9195000</v>
      </c>
      <c r="F86">
        <v>19208670.899999999</v>
      </c>
      <c r="G86">
        <v>1</v>
      </c>
    </row>
    <row r="87" spans="1:7" x14ac:dyDescent="0.2">
      <c r="A87">
        <v>108</v>
      </c>
      <c r="B87" t="s">
        <v>12</v>
      </c>
      <c r="C87" t="s">
        <v>957</v>
      </c>
      <c r="D87" t="s">
        <v>553</v>
      </c>
      <c r="E87">
        <v>9195000</v>
      </c>
      <c r="F87">
        <v>9530000</v>
      </c>
      <c r="G87">
        <v>1</v>
      </c>
    </row>
    <row r="88" spans="1:7" x14ac:dyDescent="0.2">
      <c r="A88">
        <v>108</v>
      </c>
      <c r="B88" t="s">
        <v>12</v>
      </c>
      <c r="C88" t="s">
        <v>957</v>
      </c>
      <c r="D88" t="s">
        <v>553</v>
      </c>
      <c r="E88">
        <v>9195000</v>
      </c>
      <c r="F88">
        <v>9530000</v>
      </c>
      <c r="G88">
        <v>1</v>
      </c>
    </row>
    <row r="89" spans="1:7" x14ac:dyDescent="0.2">
      <c r="A89">
        <v>108</v>
      </c>
      <c r="B89" t="s">
        <v>103</v>
      </c>
      <c r="C89" t="s">
        <v>1114</v>
      </c>
      <c r="D89" t="s">
        <v>553</v>
      </c>
      <c r="E89">
        <v>9227000</v>
      </c>
      <c r="F89">
        <v>9530000</v>
      </c>
      <c r="G89">
        <v>1</v>
      </c>
    </row>
    <row r="90" spans="1:7" x14ac:dyDescent="0.2">
      <c r="A90">
        <v>120</v>
      </c>
      <c r="B90" t="s">
        <v>13</v>
      </c>
      <c r="C90" t="s">
        <v>553</v>
      </c>
      <c r="D90" t="s">
        <v>553</v>
      </c>
      <c r="E90">
        <v>9247000</v>
      </c>
      <c r="F90">
        <v>9659865</v>
      </c>
      <c r="G90">
        <v>3</v>
      </c>
    </row>
    <row r="91" spans="1:7" x14ac:dyDescent="0.2">
      <c r="A91">
        <v>4</v>
      </c>
      <c r="B91" t="s">
        <v>74</v>
      </c>
      <c r="C91" t="s">
        <v>97</v>
      </c>
      <c r="D91" t="s">
        <v>608</v>
      </c>
      <c r="E91">
        <v>9127000</v>
      </c>
      <c r="F91">
        <v>9600000</v>
      </c>
      <c r="G91">
        <v>1</v>
      </c>
    </row>
    <row r="92" spans="1:7" x14ac:dyDescent="0.2">
      <c r="A92">
        <v>4</v>
      </c>
      <c r="B92" t="s">
        <v>74</v>
      </c>
      <c r="C92" t="s">
        <v>97</v>
      </c>
      <c r="D92" t="s">
        <v>608</v>
      </c>
      <c r="E92">
        <v>9293000</v>
      </c>
      <c r="F92">
        <v>9600000</v>
      </c>
      <c r="G92">
        <v>1</v>
      </c>
    </row>
    <row r="93" spans="1:7" x14ac:dyDescent="0.2">
      <c r="A93">
        <v>87</v>
      </c>
      <c r="B93" t="s">
        <v>74</v>
      </c>
      <c r="C93" t="s">
        <v>97</v>
      </c>
      <c r="D93" t="s">
        <v>608</v>
      </c>
      <c r="E93">
        <v>9300000</v>
      </c>
      <c r="F93">
        <v>9410581.6699999999</v>
      </c>
      <c r="G93">
        <v>1</v>
      </c>
    </row>
    <row r="94" spans="1:7" x14ac:dyDescent="0.2">
      <c r="A94">
        <v>87</v>
      </c>
      <c r="B94" t="s">
        <v>74</v>
      </c>
      <c r="C94" t="s">
        <v>97</v>
      </c>
      <c r="D94" t="s">
        <v>608</v>
      </c>
      <c r="E94">
        <v>9300000</v>
      </c>
      <c r="F94">
        <v>9406434.8000000007</v>
      </c>
      <c r="G94">
        <v>1</v>
      </c>
    </row>
    <row r="95" spans="1:7" x14ac:dyDescent="0.2">
      <c r="A95">
        <v>93</v>
      </c>
      <c r="B95" t="s">
        <v>74</v>
      </c>
      <c r="C95" t="s">
        <v>97</v>
      </c>
      <c r="D95" t="s">
        <v>608</v>
      </c>
      <c r="E95">
        <v>9300000</v>
      </c>
      <c r="F95">
        <v>9600000</v>
      </c>
      <c r="G95">
        <v>2</v>
      </c>
    </row>
    <row r="96" spans="1:7" x14ac:dyDescent="0.2">
      <c r="A96">
        <v>116</v>
      </c>
      <c r="B96" t="s">
        <v>74</v>
      </c>
      <c r="C96" t="s">
        <v>97</v>
      </c>
      <c r="D96" t="s">
        <v>608</v>
      </c>
      <c r="E96">
        <v>9300000</v>
      </c>
      <c r="F96">
        <v>9466708.0800000001</v>
      </c>
      <c r="G96">
        <v>1</v>
      </c>
    </row>
    <row r="97" spans="1:8" x14ac:dyDescent="0.2">
      <c r="A97">
        <v>88</v>
      </c>
      <c r="B97" t="s">
        <v>74</v>
      </c>
      <c r="C97" t="s">
        <v>97</v>
      </c>
      <c r="D97" t="s">
        <v>608</v>
      </c>
      <c r="E97">
        <v>20083469.559999999</v>
      </c>
      <c r="F97">
        <v>20250813.66</v>
      </c>
      <c r="H97">
        <v>1</v>
      </c>
    </row>
    <row r="98" spans="1:8" x14ac:dyDescent="0.2">
      <c r="A98">
        <v>88</v>
      </c>
      <c r="B98" t="s">
        <v>74</v>
      </c>
      <c r="C98" t="s">
        <v>97</v>
      </c>
      <c r="D98" t="s">
        <v>608</v>
      </c>
      <c r="E98">
        <v>19638423.489999998</v>
      </c>
      <c r="F98">
        <v>19693803.879999999</v>
      </c>
      <c r="H98">
        <v>1</v>
      </c>
    </row>
    <row r="99" spans="1:8" x14ac:dyDescent="0.2">
      <c r="A99">
        <v>96</v>
      </c>
      <c r="B99" t="s">
        <v>74</v>
      </c>
      <c r="C99" t="s">
        <v>97</v>
      </c>
      <c r="D99" t="s">
        <v>608</v>
      </c>
      <c r="E99">
        <v>11608500</v>
      </c>
      <c r="F99">
        <v>11996401.875</v>
      </c>
      <c r="G99">
        <v>2</v>
      </c>
    </row>
    <row r="100" spans="1:8" x14ac:dyDescent="0.2">
      <c r="A100">
        <v>105</v>
      </c>
      <c r="B100" t="s">
        <v>74</v>
      </c>
      <c r="C100" t="s">
        <v>97</v>
      </c>
      <c r="D100" t="s">
        <v>608</v>
      </c>
      <c r="E100">
        <v>9300000</v>
      </c>
      <c r="F100">
        <v>9599973.5399999991</v>
      </c>
      <c r="G100">
        <v>1</v>
      </c>
    </row>
    <row r="101" spans="1:8" x14ac:dyDescent="0.2">
      <c r="A101">
        <v>87</v>
      </c>
      <c r="B101" t="s">
        <v>105</v>
      </c>
      <c r="C101" t="s">
        <v>108</v>
      </c>
      <c r="D101" t="s">
        <v>617</v>
      </c>
      <c r="E101">
        <v>9300000</v>
      </c>
      <c r="F101">
        <v>9606024.2899999991</v>
      </c>
      <c r="G101">
        <v>1</v>
      </c>
    </row>
    <row r="102" spans="1:8" x14ac:dyDescent="0.2">
      <c r="A102">
        <v>93</v>
      </c>
      <c r="B102" t="s">
        <v>105</v>
      </c>
      <c r="C102" t="s">
        <v>108</v>
      </c>
      <c r="D102" t="s">
        <v>617</v>
      </c>
      <c r="E102">
        <v>9300000</v>
      </c>
      <c r="F102">
        <v>9600000</v>
      </c>
      <c r="G102">
        <v>1</v>
      </c>
    </row>
    <row r="103" spans="1:8" x14ac:dyDescent="0.2">
      <c r="A103">
        <v>121</v>
      </c>
      <c r="B103" t="s">
        <v>105</v>
      </c>
      <c r="C103" t="s">
        <v>108</v>
      </c>
      <c r="D103" t="s">
        <v>617</v>
      </c>
      <c r="E103">
        <v>9300000</v>
      </c>
      <c r="F103">
        <v>9645157.5</v>
      </c>
      <c r="G103">
        <v>1</v>
      </c>
    </row>
    <row r="104" spans="1:8" x14ac:dyDescent="0.2">
      <c r="A104">
        <v>4</v>
      </c>
      <c r="B104" t="s">
        <v>13</v>
      </c>
      <c r="C104" t="s">
        <v>106</v>
      </c>
      <c r="D104" t="s">
        <v>626</v>
      </c>
      <c r="E104">
        <v>7657000</v>
      </c>
      <c r="F104">
        <v>11260000</v>
      </c>
      <c r="G104">
        <v>1</v>
      </c>
    </row>
    <row r="105" spans="1:8" x14ac:dyDescent="0.2">
      <c r="A105">
        <v>28</v>
      </c>
      <c r="B105" t="s">
        <v>13</v>
      </c>
      <c r="C105" t="s">
        <v>106</v>
      </c>
      <c r="D105" t="s">
        <v>626</v>
      </c>
      <c r="E105">
        <v>10834666.6666667</v>
      </c>
      <c r="F105">
        <v>11175592.6033333</v>
      </c>
      <c r="G105">
        <v>3</v>
      </c>
    </row>
    <row r="106" spans="1:8" x14ac:dyDescent="0.2">
      <c r="A106">
        <v>87</v>
      </c>
      <c r="B106" t="s">
        <v>13</v>
      </c>
      <c r="C106" t="s">
        <v>106</v>
      </c>
      <c r="D106" t="s">
        <v>626</v>
      </c>
      <c r="E106">
        <v>9258333.3333333302</v>
      </c>
      <c r="F106">
        <v>9606024.2899999991</v>
      </c>
      <c r="G106">
        <v>3</v>
      </c>
    </row>
    <row r="107" spans="1:8" x14ac:dyDescent="0.2">
      <c r="A107">
        <v>93</v>
      </c>
      <c r="B107" t="s">
        <v>13</v>
      </c>
      <c r="C107" t="s">
        <v>106</v>
      </c>
      <c r="D107" t="s">
        <v>626</v>
      </c>
      <c r="E107">
        <v>9286000</v>
      </c>
      <c r="F107">
        <v>9625000</v>
      </c>
      <c r="G107">
        <v>2</v>
      </c>
    </row>
    <row r="108" spans="1:8" x14ac:dyDescent="0.2">
      <c r="A108">
        <v>4</v>
      </c>
      <c r="B108" t="s">
        <v>103</v>
      </c>
      <c r="C108" t="s">
        <v>665</v>
      </c>
      <c r="D108" t="s">
        <v>666</v>
      </c>
      <c r="E108">
        <v>7133000</v>
      </c>
      <c r="F108">
        <v>52658380</v>
      </c>
      <c r="G108">
        <v>2</v>
      </c>
    </row>
    <row r="109" spans="1:8" x14ac:dyDescent="0.2">
      <c r="A109">
        <v>14</v>
      </c>
      <c r="B109" t="s">
        <v>103</v>
      </c>
      <c r="C109" t="s">
        <v>665</v>
      </c>
      <c r="D109" t="s">
        <v>666</v>
      </c>
      <c r="E109">
        <v>22594662.640000001</v>
      </c>
      <c r="F109">
        <v>22594662.640000001</v>
      </c>
      <c r="H109">
        <v>1</v>
      </c>
    </row>
    <row r="110" spans="1:8" x14ac:dyDescent="0.2">
      <c r="A110">
        <v>87</v>
      </c>
      <c r="B110" t="s">
        <v>103</v>
      </c>
      <c r="C110" t="s">
        <v>665</v>
      </c>
      <c r="D110" t="s">
        <v>666</v>
      </c>
      <c r="E110">
        <v>9227000</v>
      </c>
      <c r="F110">
        <v>9579108.0999999996</v>
      </c>
      <c r="G110">
        <v>1</v>
      </c>
    </row>
    <row r="111" spans="1:8" x14ac:dyDescent="0.2">
      <c r="A111">
        <v>93</v>
      </c>
      <c r="B111" t="s">
        <v>103</v>
      </c>
      <c r="C111" t="s">
        <v>665</v>
      </c>
      <c r="D111" t="s">
        <v>666</v>
      </c>
      <c r="E111">
        <v>7825000</v>
      </c>
      <c r="F111">
        <v>37185000</v>
      </c>
      <c r="G111">
        <v>1</v>
      </c>
    </row>
    <row r="112" spans="1:8" x14ac:dyDescent="0.2">
      <c r="A112">
        <v>93</v>
      </c>
      <c r="B112" t="s">
        <v>103</v>
      </c>
      <c r="C112" t="s">
        <v>665</v>
      </c>
      <c r="D112" t="s">
        <v>666</v>
      </c>
      <c r="E112">
        <v>9043000</v>
      </c>
      <c r="F112">
        <v>25350000</v>
      </c>
      <c r="G112">
        <v>1</v>
      </c>
    </row>
    <row r="113" spans="1:7" x14ac:dyDescent="0.2">
      <c r="A113">
        <v>27</v>
      </c>
      <c r="B113" t="s">
        <v>103</v>
      </c>
      <c r="C113" t="s">
        <v>665</v>
      </c>
      <c r="D113" t="s">
        <v>666</v>
      </c>
      <c r="E113">
        <v>8287000</v>
      </c>
      <c r="F113">
        <v>28243000</v>
      </c>
      <c r="G113">
        <v>1</v>
      </c>
    </row>
    <row r="114" spans="1:7" x14ac:dyDescent="0.2">
      <c r="A114">
        <v>26</v>
      </c>
      <c r="B114" t="s">
        <v>103</v>
      </c>
      <c r="C114" t="s">
        <v>665</v>
      </c>
      <c r="D114" t="s">
        <v>666</v>
      </c>
      <c r="E114">
        <v>6230000</v>
      </c>
      <c r="F114">
        <v>51672000</v>
      </c>
      <c r="G114">
        <v>1</v>
      </c>
    </row>
    <row r="115" spans="1:7" x14ac:dyDescent="0.2">
      <c r="A115">
        <v>4</v>
      </c>
      <c r="B115" t="s">
        <v>11</v>
      </c>
      <c r="C115" t="s">
        <v>95</v>
      </c>
      <c r="D115" t="s">
        <v>667</v>
      </c>
      <c r="E115">
        <v>9300000</v>
      </c>
      <c r="F115">
        <v>9600000</v>
      </c>
      <c r="G115">
        <v>1</v>
      </c>
    </row>
    <row r="116" spans="1:7" x14ac:dyDescent="0.2">
      <c r="A116">
        <v>93</v>
      </c>
      <c r="B116" t="s">
        <v>11</v>
      </c>
      <c r="C116" t="s">
        <v>95</v>
      </c>
      <c r="D116" t="s">
        <v>667</v>
      </c>
      <c r="E116">
        <v>7615000</v>
      </c>
      <c r="F116">
        <v>26746093.219999999</v>
      </c>
      <c r="G116">
        <v>1</v>
      </c>
    </row>
    <row r="117" spans="1:7" x14ac:dyDescent="0.2">
      <c r="A117">
        <v>93</v>
      </c>
      <c r="B117" t="s">
        <v>11</v>
      </c>
      <c r="C117" t="s">
        <v>95</v>
      </c>
      <c r="D117" t="s">
        <v>667</v>
      </c>
      <c r="E117">
        <v>4587500</v>
      </c>
      <c r="F117">
        <v>11406907.475</v>
      </c>
      <c r="G117">
        <v>2</v>
      </c>
    </row>
    <row r="118" spans="1:7" x14ac:dyDescent="0.2">
      <c r="A118">
        <v>27</v>
      </c>
      <c r="B118" t="s">
        <v>11</v>
      </c>
      <c r="C118" t="s">
        <v>95</v>
      </c>
      <c r="D118" t="s">
        <v>667</v>
      </c>
      <c r="E118">
        <v>9231000</v>
      </c>
      <c r="F118">
        <v>19658000</v>
      </c>
      <c r="G118">
        <v>2</v>
      </c>
    </row>
    <row r="119" spans="1:7" x14ac:dyDescent="0.2">
      <c r="A119">
        <v>96</v>
      </c>
      <c r="B119" t="s">
        <v>11</v>
      </c>
      <c r="C119" t="s">
        <v>95</v>
      </c>
      <c r="D119" t="s">
        <v>667</v>
      </c>
      <c r="E119">
        <v>9300000</v>
      </c>
      <c r="F119">
        <v>9858920.0050000008</v>
      </c>
      <c r="G119">
        <v>2</v>
      </c>
    </row>
    <row r="120" spans="1:7" x14ac:dyDescent="0.2">
      <c r="A120">
        <v>22</v>
      </c>
      <c r="B120" t="s">
        <v>12</v>
      </c>
      <c r="C120" t="s">
        <v>85</v>
      </c>
      <c r="D120" t="s">
        <v>85</v>
      </c>
      <c r="E120">
        <v>8959000</v>
      </c>
      <c r="F120">
        <v>27609000</v>
      </c>
      <c r="G120">
        <v>1</v>
      </c>
    </row>
    <row r="121" spans="1:7" x14ac:dyDescent="0.2">
      <c r="A121">
        <v>4</v>
      </c>
      <c r="B121" t="s">
        <v>105</v>
      </c>
      <c r="C121" t="s">
        <v>517</v>
      </c>
      <c r="D121" t="s">
        <v>677</v>
      </c>
      <c r="E121">
        <v>12020333.3333333</v>
      </c>
      <c r="F121">
        <v>12320333.3333333</v>
      </c>
      <c r="G121">
        <v>3</v>
      </c>
    </row>
    <row r="122" spans="1:7" x14ac:dyDescent="0.2">
      <c r="A122">
        <v>105</v>
      </c>
      <c r="B122" t="s">
        <v>105</v>
      </c>
      <c r="C122" t="s">
        <v>517</v>
      </c>
      <c r="D122" t="s">
        <v>677</v>
      </c>
      <c r="E122">
        <v>9182000</v>
      </c>
      <c r="F122">
        <v>9599973.5399999991</v>
      </c>
      <c r="G122">
        <v>1</v>
      </c>
    </row>
    <row r="123" spans="1:7" x14ac:dyDescent="0.2">
      <c r="A123">
        <v>92</v>
      </c>
      <c r="B123" t="s">
        <v>103</v>
      </c>
      <c r="C123" t="s">
        <v>1036</v>
      </c>
      <c r="D123" t="s">
        <v>687</v>
      </c>
      <c r="E123">
        <v>9293000</v>
      </c>
      <c r="F123">
        <v>9511000</v>
      </c>
      <c r="G123">
        <v>1</v>
      </c>
    </row>
    <row r="124" spans="1:7" x14ac:dyDescent="0.2">
      <c r="A124">
        <v>28</v>
      </c>
      <c r="B124" t="s">
        <v>103</v>
      </c>
      <c r="C124" t="s">
        <v>1613</v>
      </c>
      <c r="D124" t="s">
        <v>687</v>
      </c>
      <c r="E124">
        <v>9300000</v>
      </c>
      <c r="F124">
        <v>9605505.2300000004</v>
      </c>
      <c r="G124">
        <v>1</v>
      </c>
    </row>
    <row r="125" spans="1:7" x14ac:dyDescent="0.2">
      <c r="A125">
        <v>4</v>
      </c>
      <c r="B125" t="s">
        <v>103</v>
      </c>
      <c r="C125" t="s">
        <v>109</v>
      </c>
      <c r="D125" t="s">
        <v>787</v>
      </c>
      <c r="E125">
        <v>9300000</v>
      </c>
      <c r="F125">
        <v>9600000</v>
      </c>
      <c r="G125">
        <v>1</v>
      </c>
    </row>
    <row r="126" spans="1:7" x14ac:dyDescent="0.2">
      <c r="A126">
        <v>93</v>
      </c>
      <c r="B126" t="s">
        <v>103</v>
      </c>
      <c r="C126" t="s">
        <v>109</v>
      </c>
      <c r="D126" t="s">
        <v>787</v>
      </c>
      <c r="E126">
        <v>9273500</v>
      </c>
      <c r="F126">
        <v>9725000</v>
      </c>
      <c r="G126">
        <v>2</v>
      </c>
    </row>
    <row r="127" spans="1:7" x14ac:dyDescent="0.2">
      <c r="A127">
        <v>93</v>
      </c>
      <c r="B127" t="s">
        <v>103</v>
      </c>
      <c r="C127" t="s">
        <v>109</v>
      </c>
      <c r="D127" t="s">
        <v>787</v>
      </c>
      <c r="E127">
        <v>9300000</v>
      </c>
      <c r="F127">
        <v>9575000</v>
      </c>
      <c r="G127">
        <v>2</v>
      </c>
    </row>
    <row r="128" spans="1:7" x14ac:dyDescent="0.2">
      <c r="A128">
        <v>96</v>
      </c>
      <c r="B128" t="s">
        <v>103</v>
      </c>
      <c r="C128" t="s">
        <v>109</v>
      </c>
      <c r="D128" t="s">
        <v>787</v>
      </c>
      <c r="E128">
        <v>9300000</v>
      </c>
      <c r="F128">
        <v>9604557.5099999998</v>
      </c>
      <c r="G128">
        <v>1</v>
      </c>
    </row>
    <row r="129" spans="1:8" x14ac:dyDescent="0.2">
      <c r="A129">
        <v>105</v>
      </c>
      <c r="B129" t="s">
        <v>103</v>
      </c>
      <c r="C129" t="s">
        <v>109</v>
      </c>
      <c r="D129" t="s">
        <v>787</v>
      </c>
      <c r="E129">
        <v>9300000</v>
      </c>
      <c r="F129">
        <v>9599973.5399999991</v>
      </c>
      <c r="G129">
        <v>1</v>
      </c>
    </row>
    <row r="130" spans="1:8" x14ac:dyDescent="0.2">
      <c r="A130">
        <v>105</v>
      </c>
      <c r="B130" t="s">
        <v>103</v>
      </c>
      <c r="C130" t="s">
        <v>109</v>
      </c>
      <c r="D130" t="s">
        <v>787</v>
      </c>
      <c r="E130">
        <v>9300000</v>
      </c>
      <c r="F130">
        <v>9599973.5399999991</v>
      </c>
      <c r="H130">
        <v>1</v>
      </c>
    </row>
    <row r="131" spans="1:8" x14ac:dyDescent="0.2">
      <c r="A131">
        <v>94</v>
      </c>
      <c r="B131" t="s">
        <v>103</v>
      </c>
      <c r="C131" t="s">
        <v>109</v>
      </c>
      <c r="D131" t="s">
        <v>787</v>
      </c>
      <c r="E131">
        <v>6975000</v>
      </c>
      <c r="F131">
        <v>14156039.875</v>
      </c>
      <c r="G131">
        <v>2</v>
      </c>
    </row>
    <row r="132" spans="1:8" x14ac:dyDescent="0.2">
      <c r="A132">
        <v>93</v>
      </c>
      <c r="B132" t="s">
        <v>11</v>
      </c>
      <c r="C132" t="s">
        <v>883</v>
      </c>
      <c r="D132" t="s">
        <v>787</v>
      </c>
      <c r="E132">
        <v>7909000</v>
      </c>
      <c r="F132">
        <v>48191200</v>
      </c>
      <c r="G132">
        <v>1</v>
      </c>
    </row>
    <row r="133" spans="1:8" x14ac:dyDescent="0.2">
      <c r="A133">
        <v>22</v>
      </c>
      <c r="B133" t="s">
        <v>11</v>
      </c>
      <c r="C133" t="s">
        <v>1115</v>
      </c>
      <c r="D133" t="s">
        <v>787</v>
      </c>
      <c r="E133">
        <v>7909000</v>
      </c>
      <c r="F133">
        <v>41309000</v>
      </c>
      <c r="G133">
        <v>1</v>
      </c>
    </row>
    <row r="134" spans="1:8" x14ac:dyDescent="0.2">
      <c r="A134">
        <v>4</v>
      </c>
      <c r="B134" t="s">
        <v>73</v>
      </c>
      <c r="C134" t="s">
        <v>788</v>
      </c>
      <c r="D134" t="s">
        <v>789</v>
      </c>
      <c r="E134">
        <v>9300000</v>
      </c>
      <c r="F134">
        <v>9600000</v>
      </c>
      <c r="G134">
        <v>2</v>
      </c>
    </row>
    <row r="135" spans="1:8" x14ac:dyDescent="0.2">
      <c r="A135">
        <v>4</v>
      </c>
      <c r="B135" t="s">
        <v>74</v>
      </c>
      <c r="C135" t="s">
        <v>790</v>
      </c>
      <c r="D135" t="s">
        <v>790</v>
      </c>
      <c r="E135">
        <v>9182000</v>
      </c>
      <c r="F135">
        <v>9600000</v>
      </c>
      <c r="G135">
        <v>1</v>
      </c>
    </row>
    <row r="136" spans="1:8" x14ac:dyDescent="0.2">
      <c r="A136">
        <v>4</v>
      </c>
      <c r="B136" t="s">
        <v>74</v>
      </c>
      <c r="C136" t="s">
        <v>790</v>
      </c>
      <c r="D136" t="s">
        <v>790</v>
      </c>
      <c r="E136">
        <v>9237500</v>
      </c>
      <c r="F136">
        <v>9600000</v>
      </c>
      <c r="G136">
        <v>2</v>
      </c>
    </row>
    <row r="137" spans="1:8" x14ac:dyDescent="0.2">
      <c r="A137">
        <v>116</v>
      </c>
      <c r="B137" t="s">
        <v>74</v>
      </c>
      <c r="C137" t="s">
        <v>790</v>
      </c>
      <c r="D137" t="s">
        <v>790</v>
      </c>
      <c r="E137">
        <v>4646500</v>
      </c>
      <c r="F137">
        <v>9466708.0800000001</v>
      </c>
      <c r="G137">
        <v>2</v>
      </c>
    </row>
    <row r="138" spans="1:8" x14ac:dyDescent="0.2">
      <c r="A138">
        <v>105</v>
      </c>
      <c r="B138" t="s">
        <v>74</v>
      </c>
      <c r="C138" t="s">
        <v>790</v>
      </c>
      <c r="D138" t="s">
        <v>790</v>
      </c>
      <c r="E138">
        <v>10787000</v>
      </c>
      <c r="F138">
        <v>11995694.109999999</v>
      </c>
      <c r="G138">
        <v>2</v>
      </c>
    </row>
    <row r="139" spans="1:8" x14ac:dyDescent="0.2">
      <c r="A139">
        <v>93</v>
      </c>
      <c r="B139" t="s">
        <v>74</v>
      </c>
      <c r="C139" t="s">
        <v>792</v>
      </c>
      <c r="D139" t="s">
        <v>793</v>
      </c>
      <c r="E139">
        <v>8875000</v>
      </c>
      <c r="F139">
        <v>34882616.590000004</v>
      </c>
      <c r="G139">
        <v>1</v>
      </c>
    </row>
    <row r="140" spans="1:8" x14ac:dyDescent="0.2">
      <c r="A140">
        <v>27</v>
      </c>
      <c r="B140" t="s">
        <v>74</v>
      </c>
      <c r="C140" t="s">
        <v>792</v>
      </c>
      <c r="D140" t="s">
        <v>793</v>
      </c>
      <c r="E140">
        <v>9254000</v>
      </c>
      <c r="F140">
        <v>10173000</v>
      </c>
      <c r="G140">
        <v>1</v>
      </c>
    </row>
    <row r="141" spans="1:8" x14ac:dyDescent="0.2">
      <c r="A141">
        <v>87</v>
      </c>
      <c r="B141" t="s">
        <v>105</v>
      </c>
      <c r="C141" t="s">
        <v>107</v>
      </c>
      <c r="D141" t="s">
        <v>534</v>
      </c>
      <c r="E141">
        <v>9300000</v>
      </c>
      <c r="F141">
        <v>9584698.75</v>
      </c>
      <c r="G141">
        <v>2</v>
      </c>
    </row>
    <row r="142" spans="1:8" x14ac:dyDescent="0.2">
      <c r="A142">
        <v>93</v>
      </c>
      <c r="B142" t="s">
        <v>105</v>
      </c>
      <c r="C142" t="s">
        <v>107</v>
      </c>
      <c r="D142" t="s">
        <v>534</v>
      </c>
      <c r="E142">
        <v>8551000</v>
      </c>
      <c r="F142">
        <v>16953961.7533333</v>
      </c>
      <c r="G142">
        <v>3</v>
      </c>
    </row>
    <row r="143" spans="1:8" x14ac:dyDescent="0.2">
      <c r="A143">
        <v>22</v>
      </c>
      <c r="B143" t="s">
        <v>105</v>
      </c>
      <c r="C143" t="s">
        <v>107</v>
      </c>
      <c r="D143" t="s">
        <v>534</v>
      </c>
      <c r="E143">
        <v>6734000</v>
      </c>
      <c r="F143">
        <v>60706000</v>
      </c>
      <c r="G143">
        <v>1</v>
      </c>
    </row>
    <row r="144" spans="1:8" x14ac:dyDescent="0.2">
      <c r="A144">
        <v>93</v>
      </c>
      <c r="B144" t="s">
        <v>74</v>
      </c>
      <c r="C144" t="s">
        <v>74</v>
      </c>
      <c r="D144" t="s">
        <v>794</v>
      </c>
      <c r="E144">
        <v>7070000</v>
      </c>
      <c r="F144">
        <v>9750000</v>
      </c>
      <c r="G144">
        <v>1</v>
      </c>
    </row>
    <row r="145" spans="1:8" x14ac:dyDescent="0.2">
      <c r="A145">
        <v>32</v>
      </c>
      <c r="B145" t="s">
        <v>74</v>
      </c>
      <c r="C145" t="s">
        <v>74</v>
      </c>
      <c r="D145" t="s">
        <v>794</v>
      </c>
      <c r="E145">
        <v>8707000</v>
      </c>
      <c r="F145">
        <v>18179350.280000001</v>
      </c>
      <c r="G145">
        <v>1</v>
      </c>
    </row>
    <row r="146" spans="1:8" x14ac:dyDescent="0.2">
      <c r="A146">
        <v>96</v>
      </c>
      <c r="B146" t="s">
        <v>74</v>
      </c>
      <c r="C146" t="s">
        <v>74</v>
      </c>
      <c r="D146" t="s">
        <v>794</v>
      </c>
      <c r="E146">
        <v>9300000</v>
      </c>
      <c r="F146">
        <v>9604557.5099999998</v>
      </c>
      <c r="G146">
        <v>1</v>
      </c>
    </row>
    <row r="147" spans="1:8" x14ac:dyDescent="0.2">
      <c r="A147">
        <v>93</v>
      </c>
      <c r="B147" t="s">
        <v>103</v>
      </c>
      <c r="C147" t="s">
        <v>109</v>
      </c>
      <c r="D147" t="s">
        <v>796</v>
      </c>
      <c r="E147">
        <v>8998666.6666666698</v>
      </c>
      <c r="F147">
        <v>16921554.859999999</v>
      </c>
      <c r="G147">
        <v>3</v>
      </c>
    </row>
    <row r="148" spans="1:8" x14ac:dyDescent="0.2">
      <c r="A148">
        <v>93</v>
      </c>
      <c r="B148" t="s">
        <v>103</v>
      </c>
      <c r="C148" t="s">
        <v>109</v>
      </c>
      <c r="D148" t="s">
        <v>796</v>
      </c>
      <c r="E148">
        <v>9845000</v>
      </c>
      <c r="F148">
        <v>14254625</v>
      </c>
      <c r="G148">
        <v>8</v>
      </c>
    </row>
    <row r="149" spans="1:8" x14ac:dyDescent="0.2">
      <c r="A149">
        <v>105</v>
      </c>
      <c r="B149" t="s">
        <v>103</v>
      </c>
      <c r="C149" t="s">
        <v>109</v>
      </c>
      <c r="D149" t="s">
        <v>796</v>
      </c>
      <c r="E149">
        <v>9300000</v>
      </c>
      <c r="F149">
        <v>9599973.5399999991</v>
      </c>
      <c r="G149">
        <v>1</v>
      </c>
    </row>
    <row r="150" spans="1:8" x14ac:dyDescent="0.2">
      <c r="A150">
        <v>4</v>
      </c>
      <c r="B150" t="s">
        <v>11</v>
      </c>
      <c r="C150" t="s">
        <v>95</v>
      </c>
      <c r="D150" t="s">
        <v>798</v>
      </c>
      <c r="E150">
        <v>9289000</v>
      </c>
      <c r="F150">
        <v>9600000</v>
      </c>
      <c r="G150">
        <v>6</v>
      </c>
    </row>
    <row r="151" spans="1:8" x14ac:dyDescent="0.2">
      <c r="A151">
        <v>93</v>
      </c>
      <c r="B151" t="s">
        <v>11</v>
      </c>
      <c r="C151" t="s">
        <v>95</v>
      </c>
      <c r="D151" t="s">
        <v>798</v>
      </c>
      <c r="E151">
        <v>9283500</v>
      </c>
      <c r="F151">
        <v>10038154.390000001</v>
      </c>
      <c r="G151">
        <v>2</v>
      </c>
    </row>
    <row r="152" spans="1:8" x14ac:dyDescent="0.2">
      <c r="A152">
        <v>117</v>
      </c>
      <c r="B152" t="s">
        <v>11</v>
      </c>
      <c r="C152" t="s">
        <v>95</v>
      </c>
      <c r="D152" t="s">
        <v>798</v>
      </c>
      <c r="E152">
        <v>9300000</v>
      </c>
      <c r="F152">
        <v>9511293.75</v>
      </c>
      <c r="G152">
        <v>1</v>
      </c>
    </row>
    <row r="153" spans="1:8" x14ac:dyDescent="0.2">
      <c r="A153">
        <v>28</v>
      </c>
      <c r="B153" t="s">
        <v>73</v>
      </c>
      <c r="C153" t="s">
        <v>799</v>
      </c>
      <c r="D153" t="s">
        <v>799</v>
      </c>
      <c r="E153">
        <v>9300000</v>
      </c>
      <c r="F153">
        <v>9606025.0299999993</v>
      </c>
      <c r="G153">
        <v>1</v>
      </c>
    </row>
    <row r="154" spans="1:8" x14ac:dyDescent="0.2">
      <c r="A154">
        <v>93</v>
      </c>
      <c r="B154" t="s">
        <v>73</v>
      </c>
      <c r="C154" t="s">
        <v>799</v>
      </c>
      <c r="D154" t="s">
        <v>799</v>
      </c>
      <c r="E154">
        <v>10108750</v>
      </c>
      <c r="F154">
        <v>14130500</v>
      </c>
      <c r="G154">
        <v>4</v>
      </c>
    </row>
    <row r="155" spans="1:8" x14ac:dyDescent="0.2">
      <c r="A155">
        <v>27</v>
      </c>
      <c r="B155" t="s">
        <v>73</v>
      </c>
      <c r="C155" t="s">
        <v>799</v>
      </c>
      <c r="D155" t="s">
        <v>799</v>
      </c>
      <c r="E155">
        <v>8287000</v>
      </c>
      <c r="F155">
        <v>12550000</v>
      </c>
      <c r="G155">
        <v>1</v>
      </c>
    </row>
    <row r="156" spans="1:8" x14ac:dyDescent="0.2">
      <c r="A156">
        <v>27</v>
      </c>
      <c r="B156" t="s">
        <v>73</v>
      </c>
      <c r="C156" t="s">
        <v>799</v>
      </c>
      <c r="D156" t="s">
        <v>799</v>
      </c>
      <c r="E156">
        <v>8287000</v>
      </c>
      <c r="F156">
        <v>40216000</v>
      </c>
      <c r="G156">
        <v>1</v>
      </c>
    </row>
    <row r="157" spans="1:8" x14ac:dyDescent="0.2">
      <c r="A157">
        <v>27</v>
      </c>
      <c r="B157" t="s">
        <v>73</v>
      </c>
      <c r="C157" t="s">
        <v>799</v>
      </c>
      <c r="D157" t="s">
        <v>799</v>
      </c>
      <c r="E157">
        <v>19680443.120000001</v>
      </c>
      <c r="F157">
        <v>19680443.120000001</v>
      </c>
      <c r="H157">
        <v>1</v>
      </c>
    </row>
    <row r="158" spans="1:8" x14ac:dyDescent="0.2">
      <c r="A158">
        <v>22</v>
      </c>
      <c r="B158" t="s">
        <v>73</v>
      </c>
      <c r="C158" t="s">
        <v>799</v>
      </c>
      <c r="D158" t="s">
        <v>799</v>
      </c>
      <c r="E158">
        <v>9254000</v>
      </c>
      <c r="F158">
        <v>23954000</v>
      </c>
      <c r="G158">
        <v>1</v>
      </c>
    </row>
    <row r="159" spans="1:8" x14ac:dyDescent="0.2">
      <c r="A159">
        <v>121</v>
      </c>
      <c r="B159" t="s">
        <v>73</v>
      </c>
      <c r="C159" t="s">
        <v>799</v>
      </c>
      <c r="D159" t="s">
        <v>799</v>
      </c>
      <c r="E159">
        <v>9300000</v>
      </c>
      <c r="F159">
        <v>9645157.5</v>
      </c>
      <c r="G159">
        <v>1</v>
      </c>
    </row>
    <row r="160" spans="1:8" x14ac:dyDescent="0.2">
      <c r="A160">
        <v>4</v>
      </c>
      <c r="B160" t="s">
        <v>74</v>
      </c>
      <c r="C160" t="s">
        <v>74</v>
      </c>
      <c r="D160" t="s">
        <v>800</v>
      </c>
      <c r="E160">
        <v>9241000</v>
      </c>
      <c r="F160">
        <v>9600000</v>
      </c>
      <c r="G160">
        <v>1</v>
      </c>
    </row>
    <row r="161" spans="1:8" x14ac:dyDescent="0.2">
      <c r="A161">
        <v>93</v>
      </c>
      <c r="B161" t="s">
        <v>74</v>
      </c>
      <c r="C161" t="s">
        <v>74</v>
      </c>
      <c r="D161" t="s">
        <v>800</v>
      </c>
      <c r="E161">
        <v>9260000</v>
      </c>
      <c r="F161">
        <v>22800000</v>
      </c>
      <c r="G161">
        <v>1</v>
      </c>
    </row>
    <row r="162" spans="1:8" x14ac:dyDescent="0.2">
      <c r="A162">
        <v>93</v>
      </c>
      <c r="B162" t="s">
        <v>74</v>
      </c>
      <c r="C162" t="s">
        <v>74</v>
      </c>
      <c r="D162" t="s">
        <v>800</v>
      </c>
      <c r="E162">
        <v>8711333.3333333302</v>
      </c>
      <c r="F162">
        <v>15000000</v>
      </c>
      <c r="G162">
        <v>3</v>
      </c>
    </row>
    <row r="163" spans="1:8" x14ac:dyDescent="0.2">
      <c r="A163">
        <v>116</v>
      </c>
      <c r="B163" t="s">
        <v>74</v>
      </c>
      <c r="C163" t="s">
        <v>74</v>
      </c>
      <c r="D163" t="s">
        <v>800</v>
      </c>
      <c r="E163">
        <v>10624333.3333333</v>
      </c>
      <c r="F163">
        <v>11044492.76</v>
      </c>
      <c r="G163">
        <v>3</v>
      </c>
    </row>
    <row r="164" spans="1:8" x14ac:dyDescent="0.2">
      <c r="A164">
        <v>32</v>
      </c>
      <c r="B164" t="s">
        <v>74</v>
      </c>
      <c r="C164" t="s">
        <v>74</v>
      </c>
      <c r="D164" t="s">
        <v>800</v>
      </c>
      <c r="E164">
        <v>28810560.925999999</v>
      </c>
      <c r="F164">
        <v>28877619.8665714</v>
      </c>
      <c r="H164">
        <v>35</v>
      </c>
    </row>
    <row r="165" spans="1:8" x14ac:dyDescent="0.2">
      <c r="A165">
        <v>117</v>
      </c>
      <c r="B165" t="s">
        <v>74</v>
      </c>
      <c r="C165" t="s">
        <v>74</v>
      </c>
      <c r="D165" t="s">
        <v>800</v>
      </c>
      <c r="E165">
        <v>8539000</v>
      </c>
      <c r="F165">
        <v>9511000</v>
      </c>
      <c r="G165">
        <v>1</v>
      </c>
    </row>
    <row r="166" spans="1:8" x14ac:dyDescent="0.2">
      <c r="A166">
        <v>22</v>
      </c>
      <c r="B166" t="s">
        <v>74</v>
      </c>
      <c r="C166" t="s">
        <v>74</v>
      </c>
      <c r="D166" t="s">
        <v>800</v>
      </c>
      <c r="E166">
        <v>9300000</v>
      </c>
      <c r="F166">
        <v>9601391.8699999992</v>
      </c>
      <c r="G166">
        <v>2</v>
      </c>
    </row>
    <row r="167" spans="1:8" x14ac:dyDescent="0.2">
      <c r="A167">
        <v>28</v>
      </c>
      <c r="B167" t="s">
        <v>74</v>
      </c>
      <c r="C167" t="s">
        <v>72</v>
      </c>
      <c r="D167" t="s">
        <v>801</v>
      </c>
      <c r="E167">
        <v>9300000</v>
      </c>
      <c r="F167">
        <v>9587840</v>
      </c>
      <c r="G167">
        <v>6</v>
      </c>
    </row>
    <row r="168" spans="1:8" x14ac:dyDescent="0.2">
      <c r="A168">
        <v>93</v>
      </c>
      <c r="B168" t="s">
        <v>74</v>
      </c>
      <c r="C168" t="s">
        <v>72</v>
      </c>
      <c r="D168" t="s">
        <v>801</v>
      </c>
      <c r="E168">
        <v>14449832.9</v>
      </c>
      <c r="F168">
        <v>14449832.9</v>
      </c>
      <c r="H168">
        <v>1</v>
      </c>
    </row>
    <row r="169" spans="1:8" x14ac:dyDescent="0.2">
      <c r="A169">
        <v>88</v>
      </c>
      <c r="B169" t="s">
        <v>74</v>
      </c>
      <c r="C169" t="s">
        <v>72</v>
      </c>
      <c r="D169" t="s">
        <v>801</v>
      </c>
      <c r="E169">
        <v>14781775.15</v>
      </c>
      <c r="F169">
        <v>15010550.310000001</v>
      </c>
      <c r="H169">
        <v>1</v>
      </c>
    </row>
    <row r="170" spans="1:8" x14ac:dyDescent="0.2">
      <c r="A170">
        <v>101</v>
      </c>
      <c r="B170" t="s">
        <v>74</v>
      </c>
      <c r="C170" t="s">
        <v>72</v>
      </c>
      <c r="D170" t="s">
        <v>801</v>
      </c>
      <c r="E170">
        <v>9300000</v>
      </c>
      <c r="F170">
        <v>9542000</v>
      </c>
      <c r="G170">
        <v>1</v>
      </c>
    </row>
    <row r="171" spans="1:8" x14ac:dyDescent="0.2">
      <c r="A171">
        <v>101</v>
      </c>
      <c r="B171" t="s">
        <v>74</v>
      </c>
      <c r="C171" t="s">
        <v>72</v>
      </c>
      <c r="D171" t="s">
        <v>801</v>
      </c>
      <c r="E171">
        <v>9300000</v>
      </c>
      <c r="F171">
        <v>9542000</v>
      </c>
      <c r="G171">
        <v>1</v>
      </c>
    </row>
    <row r="172" spans="1:8" x14ac:dyDescent="0.2">
      <c r="A172">
        <v>105</v>
      </c>
      <c r="B172" t="s">
        <v>74</v>
      </c>
      <c r="C172" t="s">
        <v>72</v>
      </c>
      <c r="D172" t="s">
        <v>801</v>
      </c>
      <c r="E172">
        <v>9300000</v>
      </c>
      <c r="F172">
        <v>9599973.5399999991</v>
      </c>
      <c r="G172">
        <v>1</v>
      </c>
    </row>
    <row r="173" spans="1:8" x14ac:dyDescent="0.2">
      <c r="A173">
        <v>4</v>
      </c>
      <c r="B173" t="s">
        <v>11</v>
      </c>
      <c r="C173" t="s">
        <v>83</v>
      </c>
      <c r="D173" t="s">
        <v>83</v>
      </c>
      <c r="E173">
        <v>9253000</v>
      </c>
      <c r="F173">
        <v>9588000.0539999995</v>
      </c>
      <c r="G173">
        <v>5</v>
      </c>
    </row>
    <row r="174" spans="1:8" x14ac:dyDescent="0.2">
      <c r="A174">
        <v>27</v>
      </c>
      <c r="B174" t="s">
        <v>11</v>
      </c>
      <c r="C174" t="s">
        <v>83</v>
      </c>
      <c r="D174" t="s">
        <v>83</v>
      </c>
      <c r="E174">
        <v>9254000</v>
      </c>
      <c r="F174">
        <v>31813000</v>
      </c>
      <c r="G174">
        <v>1</v>
      </c>
    </row>
    <row r="175" spans="1:8" x14ac:dyDescent="0.2">
      <c r="A175">
        <v>4</v>
      </c>
      <c r="B175" t="s">
        <v>73</v>
      </c>
      <c r="C175" t="s">
        <v>524</v>
      </c>
      <c r="D175" t="s">
        <v>524</v>
      </c>
      <c r="E175">
        <v>9300000</v>
      </c>
      <c r="F175">
        <v>9600000</v>
      </c>
      <c r="G175">
        <v>2</v>
      </c>
    </row>
    <row r="176" spans="1:8" x14ac:dyDescent="0.2">
      <c r="A176">
        <v>4</v>
      </c>
      <c r="B176" t="s">
        <v>73</v>
      </c>
      <c r="C176" t="s">
        <v>524</v>
      </c>
      <c r="D176" t="s">
        <v>524</v>
      </c>
      <c r="E176">
        <v>9300000</v>
      </c>
      <c r="F176">
        <v>9600000</v>
      </c>
      <c r="G176">
        <v>1</v>
      </c>
    </row>
    <row r="177" spans="1:8" x14ac:dyDescent="0.2">
      <c r="A177">
        <v>28</v>
      </c>
      <c r="B177" t="s">
        <v>73</v>
      </c>
      <c r="C177" t="s">
        <v>524</v>
      </c>
      <c r="D177" t="s">
        <v>524</v>
      </c>
      <c r="E177">
        <v>13426000</v>
      </c>
      <c r="F177">
        <v>14379171.65</v>
      </c>
      <c r="G177">
        <v>1</v>
      </c>
    </row>
    <row r="178" spans="1:8" x14ac:dyDescent="0.2">
      <c r="A178">
        <v>93</v>
      </c>
      <c r="B178" t="s">
        <v>73</v>
      </c>
      <c r="C178" t="s">
        <v>524</v>
      </c>
      <c r="D178" t="s">
        <v>524</v>
      </c>
      <c r="E178">
        <v>9297000</v>
      </c>
      <c r="F178">
        <v>9647750.8800000008</v>
      </c>
      <c r="G178">
        <v>1</v>
      </c>
    </row>
    <row r="179" spans="1:8" x14ac:dyDescent="0.2">
      <c r="A179">
        <v>93</v>
      </c>
      <c r="B179" t="s">
        <v>73</v>
      </c>
      <c r="C179" t="s">
        <v>524</v>
      </c>
      <c r="D179" t="s">
        <v>524</v>
      </c>
      <c r="E179">
        <v>27499615.384615399</v>
      </c>
      <c r="F179">
        <v>27499615.384615399</v>
      </c>
      <c r="H179">
        <v>13</v>
      </c>
    </row>
    <row r="180" spans="1:8" x14ac:dyDescent="0.2">
      <c r="A180">
        <v>116</v>
      </c>
      <c r="B180" t="s">
        <v>73</v>
      </c>
      <c r="C180" t="s">
        <v>524</v>
      </c>
      <c r="D180" t="s">
        <v>524</v>
      </c>
      <c r="E180">
        <v>8539000</v>
      </c>
      <c r="F180">
        <v>9466708.0800000001</v>
      </c>
      <c r="G180">
        <v>1</v>
      </c>
    </row>
    <row r="181" spans="1:8" x14ac:dyDescent="0.2">
      <c r="A181">
        <v>116</v>
      </c>
      <c r="B181" t="s">
        <v>73</v>
      </c>
      <c r="C181" t="s">
        <v>524</v>
      </c>
      <c r="D181" t="s">
        <v>524</v>
      </c>
      <c r="E181">
        <v>8539000</v>
      </c>
      <c r="F181">
        <v>9466708.0800000001</v>
      </c>
      <c r="G181">
        <v>1</v>
      </c>
    </row>
    <row r="182" spans="1:8" x14ac:dyDescent="0.2">
      <c r="A182">
        <v>117</v>
      </c>
      <c r="B182" t="s">
        <v>73</v>
      </c>
      <c r="C182" t="s">
        <v>524</v>
      </c>
      <c r="D182" t="s">
        <v>524</v>
      </c>
      <c r="E182">
        <v>9300000</v>
      </c>
      <c r="F182">
        <v>9511293.75</v>
      </c>
      <c r="G182">
        <v>1</v>
      </c>
    </row>
    <row r="183" spans="1:8" x14ac:dyDescent="0.2">
      <c r="A183">
        <v>96</v>
      </c>
      <c r="B183" t="s">
        <v>73</v>
      </c>
      <c r="C183" t="s">
        <v>524</v>
      </c>
      <c r="D183" t="s">
        <v>524</v>
      </c>
      <c r="E183">
        <v>7406000</v>
      </c>
      <c r="F183">
        <v>7682626.1500000004</v>
      </c>
      <c r="G183">
        <v>1</v>
      </c>
    </row>
    <row r="184" spans="1:8" x14ac:dyDescent="0.2">
      <c r="A184">
        <v>4</v>
      </c>
      <c r="B184" t="s">
        <v>11</v>
      </c>
      <c r="C184" t="s">
        <v>99</v>
      </c>
      <c r="D184" t="s">
        <v>805</v>
      </c>
      <c r="E184">
        <v>9300000</v>
      </c>
      <c r="F184">
        <v>9600000</v>
      </c>
      <c r="G184">
        <v>1</v>
      </c>
    </row>
    <row r="185" spans="1:8" x14ac:dyDescent="0.2">
      <c r="A185">
        <v>4</v>
      </c>
      <c r="B185" t="s">
        <v>11</v>
      </c>
      <c r="C185" t="s">
        <v>99</v>
      </c>
      <c r="D185" t="s">
        <v>805</v>
      </c>
      <c r="E185">
        <v>9247500</v>
      </c>
      <c r="F185">
        <v>9600000</v>
      </c>
      <c r="G185">
        <v>2</v>
      </c>
    </row>
    <row r="186" spans="1:8" x14ac:dyDescent="0.2">
      <c r="A186">
        <v>28</v>
      </c>
      <c r="B186" t="s">
        <v>11</v>
      </c>
      <c r="C186" t="s">
        <v>99</v>
      </c>
      <c r="D186" t="s">
        <v>805</v>
      </c>
      <c r="E186">
        <v>8772500</v>
      </c>
      <c r="F186">
        <v>9667859.9399999995</v>
      </c>
      <c r="G186">
        <v>4</v>
      </c>
    </row>
    <row r="187" spans="1:8" x14ac:dyDescent="0.2">
      <c r="A187">
        <v>105</v>
      </c>
      <c r="B187" t="s">
        <v>11</v>
      </c>
      <c r="C187" t="s">
        <v>99</v>
      </c>
      <c r="D187" t="s">
        <v>805</v>
      </c>
      <c r="E187">
        <v>17077469.850000001</v>
      </c>
      <c r="F187">
        <v>17077469.850000001</v>
      </c>
      <c r="H187">
        <v>1</v>
      </c>
    </row>
    <row r="188" spans="1:8" x14ac:dyDescent="0.2">
      <c r="A188">
        <v>4</v>
      </c>
      <c r="B188" t="s">
        <v>74</v>
      </c>
      <c r="C188" t="s">
        <v>808</v>
      </c>
      <c r="D188" t="s">
        <v>805</v>
      </c>
      <c r="E188">
        <v>9300000</v>
      </c>
      <c r="F188">
        <v>9600000</v>
      </c>
      <c r="G188">
        <v>1</v>
      </c>
    </row>
    <row r="189" spans="1:8" x14ac:dyDescent="0.2">
      <c r="A189">
        <v>116</v>
      </c>
      <c r="B189" t="s">
        <v>74</v>
      </c>
      <c r="C189" t="s">
        <v>808</v>
      </c>
      <c r="D189" t="s">
        <v>805</v>
      </c>
      <c r="E189">
        <v>7112000</v>
      </c>
      <c r="F189">
        <v>7429358.25</v>
      </c>
      <c r="G189">
        <v>1</v>
      </c>
    </row>
    <row r="190" spans="1:8" x14ac:dyDescent="0.2">
      <c r="A190">
        <v>4</v>
      </c>
      <c r="B190" t="s">
        <v>11</v>
      </c>
      <c r="C190" t="s">
        <v>883</v>
      </c>
      <c r="D190" t="s">
        <v>805</v>
      </c>
      <c r="E190">
        <v>8266000</v>
      </c>
      <c r="F190">
        <v>29416000</v>
      </c>
      <c r="G190">
        <v>2</v>
      </c>
    </row>
    <row r="191" spans="1:8" x14ac:dyDescent="0.2">
      <c r="A191">
        <v>93</v>
      </c>
      <c r="B191" t="s">
        <v>11</v>
      </c>
      <c r="C191" t="s">
        <v>883</v>
      </c>
      <c r="D191" t="s">
        <v>805</v>
      </c>
      <c r="E191">
        <v>9300000</v>
      </c>
      <c r="F191">
        <v>10199651.109999999</v>
      </c>
      <c r="G191">
        <v>1</v>
      </c>
    </row>
    <row r="192" spans="1:8" x14ac:dyDescent="0.2">
      <c r="A192">
        <v>96</v>
      </c>
      <c r="B192" t="s">
        <v>11</v>
      </c>
      <c r="C192" t="s">
        <v>883</v>
      </c>
      <c r="D192" t="s">
        <v>805</v>
      </c>
      <c r="E192">
        <v>4650000</v>
      </c>
      <c r="F192">
        <v>9608564</v>
      </c>
      <c r="G192">
        <v>2</v>
      </c>
    </row>
    <row r="193" spans="1:8" x14ac:dyDescent="0.2">
      <c r="A193">
        <v>93</v>
      </c>
      <c r="B193" t="s">
        <v>12</v>
      </c>
      <c r="C193" t="s">
        <v>887</v>
      </c>
      <c r="D193" t="s">
        <v>805</v>
      </c>
      <c r="E193">
        <v>9127000</v>
      </c>
      <c r="F193">
        <v>10822273.550000001</v>
      </c>
      <c r="G193">
        <v>1</v>
      </c>
    </row>
    <row r="194" spans="1:8" x14ac:dyDescent="0.2">
      <c r="A194">
        <v>108</v>
      </c>
      <c r="B194" t="s">
        <v>12</v>
      </c>
      <c r="C194" t="s">
        <v>887</v>
      </c>
      <c r="D194" t="s">
        <v>805</v>
      </c>
      <c r="E194">
        <v>8371000</v>
      </c>
      <c r="F194">
        <v>8949906.8000000007</v>
      </c>
      <c r="G194">
        <v>1</v>
      </c>
    </row>
    <row r="195" spans="1:8" x14ac:dyDescent="0.2">
      <c r="A195">
        <v>32</v>
      </c>
      <c r="B195" t="s">
        <v>103</v>
      </c>
      <c r="C195" t="s">
        <v>1114</v>
      </c>
      <c r="D195" t="s">
        <v>805</v>
      </c>
      <c r="E195">
        <v>9300000</v>
      </c>
      <c r="F195">
        <v>9677304.5500000007</v>
      </c>
      <c r="G195">
        <v>1</v>
      </c>
    </row>
    <row r="196" spans="1:8" x14ac:dyDescent="0.2">
      <c r="A196">
        <v>4</v>
      </c>
      <c r="B196" t="s">
        <v>103</v>
      </c>
      <c r="C196" t="s">
        <v>109</v>
      </c>
      <c r="D196" t="s">
        <v>806</v>
      </c>
      <c r="E196">
        <v>9283500</v>
      </c>
      <c r="F196">
        <v>9665000</v>
      </c>
      <c r="G196">
        <v>2</v>
      </c>
    </row>
    <row r="197" spans="1:8" x14ac:dyDescent="0.2">
      <c r="A197">
        <v>93</v>
      </c>
      <c r="B197" t="s">
        <v>103</v>
      </c>
      <c r="C197" t="s">
        <v>109</v>
      </c>
      <c r="D197" t="s">
        <v>806</v>
      </c>
      <c r="E197">
        <v>9293000</v>
      </c>
      <c r="F197">
        <v>12192000</v>
      </c>
      <c r="G197">
        <v>2</v>
      </c>
    </row>
    <row r="198" spans="1:8" x14ac:dyDescent="0.2">
      <c r="A198">
        <v>93</v>
      </c>
      <c r="B198" t="s">
        <v>105</v>
      </c>
      <c r="C198" t="s">
        <v>105</v>
      </c>
      <c r="D198" t="s">
        <v>105</v>
      </c>
      <c r="E198">
        <v>24295619.030000001</v>
      </c>
      <c r="F198">
        <v>24295619.030000001</v>
      </c>
      <c r="H198">
        <v>1</v>
      </c>
    </row>
    <row r="199" spans="1:8" x14ac:dyDescent="0.2">
      <c r="A199">
        <v>93</v>
      </c>
      <c r="B199" t="s">
        <v>105</v>
      </c>
      <c r="C199" t="s">
        <v>105</v>
      </c>
      <c r="D199" t="s">
        <v>105</v>
      </c>
      <c r="E199">
        <v>24295619.030000001</v>
      </c>
      <c r="F199">
        <v>24295619.030000001</v>
      </c>
      <c r="H199">
        <v>1</v>
      </c>
    </row>
    <row r="200" spans="1:8" x14ac:dyDescent="0.2">
      <c r="A200">
        <v>27</v>
      </c>
      <c r="B200" t="s">
        <v>105</v>
      </c>
      <c r="C200" t="s">
        <v>105</v>
      </c>
      <c r="D200" t="s">
        <v>105</v>
      </c>
      <c r="E200">
        <v>0</v>
      </c>
      <c r="F200">
        <v>16967664.43</v>
      </c>
      <c r="G200">
        <v>1</v>
      </c>
    </row>
    <row r="201" spans="1:8" x14ac:dyDescent="0.2">
      <c r="A201">
        <v>27</v>
      </c>
      <c r="B201" t="s">
        <v>105</v>
      </c>
      <c r="C201" t="s">
        <v>105</v>
      </c>
      <c r="D201" t="s">
        <v>105</v>
      </c>
      <c r="E201">
        <v>17234882.219999999</v>
      </c>
      <c r="F201">
        <v>17234882.219999999</v>
      </c>
      <c r="H201">
        <v>1</v>
      </c>
    </row>
    <row r="202" spans="1:8" x14ac:dyDescent="0.2">
      <c r="A202">
        <v>93</v>
      </c>
      <c r="B202" t="s">
        <v>103</v>
      </c>
      <c r="C202" t="s">
        <v>882</v>
      </c>
      <c r="D202" t="s">
        <v>882</v>
      </c>
      <c r="E202">
        <v>9208000</v>
      </c>
      <c r="F202">
        <v>9558483.1199999992</v>
      </c>
      <c r="G202">
        <v>1</v>
      </c>
    </row>
    <row r="203" spans="1:8" x14ac:dyDescent="0.2">
      <c r="A203">
        <v>27</v>
      </c>
      <c r="B203" t="s">
        <v>103</v>
      </c>
      <c r="C203" t="s">
        <v>882</v>
      </c>
      <c r="D203" t="s">
        <v>882</v>
      </c>
      <c r="E203">
        <v>7280000</v>
      </c>
      <c r="F203">
        <v>52546000</v>
      </c>
      <c r="G203">
        <v>1</v>
      </c>
    </row>
    <row r="204" spans="1:8" x14ac:dyDescent="0.2">
      <c r="A204">
        <v>4</v>
      </c>
      <c r="B204" t="s">
        <v>11</v>
      </c>
      <c r="C204" t="s">
        <v>803</v>
      </c>
      <c r="D204" t="s">
        <v>803</v>
      </c>
      <c r="E204">
        <v>31463114.170000002</v>
      </c>
      <c r="F204">
        <v>31493178.536666699</v>
      </c>
      <c r="H204">
        <v>3</v>
      </c>
    </row>
    <row r="205" spans="1:8" x14ac:dyDescent="0.2">
      <c r="A205">
        <v>28</v>
      </c>
      <c r="B205" t="s">
        <v>11</v>
      </c>
      <c r="C205" t="s">
        <v>803</v>
      </c>
      <c r="D205" t="s">
        <v>803</v>
      </c>
      <c r="E205">
        <v>9300000</v>
      </c>
      <c r="F205">
        <v>9606025.0299999993</v>
      </c>
      <c r="G205">
        <v>1</v>
      </c>
    </row>
    <row r="206" spans="1:8" x14ac:dyDescent="0.2">
      <c r="A206">
        <v>93</v>
      </c>
      <c r="B206" t="s">
        <v>11</v>
      </c>
      <c r="C206" t="s">
        <v>803</v>
      </c>
      <c r="D206" t="s">
        <v>803</v>
      </c>
      <c r="E206">
        <v>7531000</v>
      </c>
      <c r="F206">
        <v>19851000</v>
      </c>
      <c r="G206">
        <v>1</v>
      </c>
    </row>
    <row r="207" spans="1:8" x14ac:dyDescent="0.2">
      <c r="A207">
        <v>101</v>
      </c>
      <c r="B207" t="s">
        <v>11</v>
      </c>
      <c r="C207" t="s">
        <v>803</v>
      </c>
      <c r="D207" t="s">
        <v>803</v>
      </c>
      <c r="E207">
        <v>29095378.390000001</v>
      </c>
      <c r="F207">
        <v>29430756.789999999</v>
      </c>
      <c r="H207">
        <v>1</v>
      </c>
    </row>
    <row r="208" spans="1:8" x14ac:dyDescent="0.2">
      <c r="A208">
        <v>101</v>
      </c>
      <c r="B208" t="s">
        <v>11</v>
      </c>
      <c r="C208" t="s">
        <v>803</v>
      </c>
      <c r="D208" t="s">
        <v>803</v>
      </c>
      <c r="E208">
        <v>29095378.390000001</v>
      </c>
      <c r="F208">
        <v>29430756.789999999</v>
      </c>
      <c r="H208">
        <v>1</v>
      </c>
    </row>
    <row r="209" spans="1:8" x14ac:dyDescent="0.2">
      <c r="A209">
        <v>4</v>
      </c>
      <c r="B209" t="s">
        <v>12</v>
      </c>
      <c r="C209" t="s">
        <v>12</v>
      </c>
      <c r="D209" t="s">
        <v>884</v>
      </c>
      <c r="E209">
        <v>7406000</v>
      </c>
      <c r="F209">
        <v>61056073.57</v>
      </c>
      <c r="G209">
        <v>1</v>
      </c>
    </row>
    <row r="210" spans="1:8" x14ac:dyDescent="0.2">
      <c r="A210">
        <v>4</v>
      </c>
      <c r="B210" t="s">
        <v>12</v>
      </c>
      <c r="C210" t="s">
        <v>12</v>
      </c>
      <c r="D210" t="s">
        <v>884</v>
      </c>
      <c r="E210">
        <v>13950000</v>
      </c>
      <c r="F210">
        <v>14250000</v>
      </c>
      <c r="G210">
        <v>1</v>
      </c>
    </row>
    <row r="211" spans="1:8" x14ac:dyDescent="0.2">
      <c r="A211">
        <v>22</v>
      </c>
      <c r="B211" t="s">
        <v>12</v>
      </c>
      <c r="C211" t="s">
        <v>12</v>
      </c>
      <c r="D211" t="s">
        <v>884</v>
      </c>
      <c r="E211">
        <v>8581000</v>
      </c>
      <c r="F211">
        <v>44781000</v>
      </c>
      <c r="G211">
        <v>1</v>
      </c>
    </row>
    <row r="212" spans="1:8" x14ac:dyDescent="0.2">
      <c r="A212">
        <v>96</v>
      </c>
      <c r="B212" t="s">
        <v>12</v>
      </c>
      <c r="C212" t="s">
        <v>12</v>
      </c>
      <c r="D212" t="s">
        <v>884</v>
      </c>
      <c r="E212">
        <v>9066500</v>
      </c>
      <c r="F212">
        <v>9382721.5</v>
      </c>
      <c r="G212">
        <v>2</v>
      </c>
    </row>
    <row r="213" spans="1:8" x14ac:dyDescent="0.2">
      <c r="A213">
        <v>108</v>
      </c>
      <c r="B213" t="s">
        <v>12</v>
      </c>
      <c r="C213" t="s">
        <v>12</v>
      </c>
      <c r="D213" t="s">
        <v>884</v>
      </c>
      <c r="E213">
        <v>9215000</v>
      </c>
      <c r="F213">
        <v>9445000</v>
      </c>
      <c r="G213">
        <v>1</v>
      </c>
    </row>
    <row r="214" spans="1:8" x14ac:dyDescent="0.2">
      <c r="A214">
        <v>4</v>
      </c>
      <c r="B214" t="s">
        <v>12</v>
      </c>
      <c r="C214" t="s">
        <v>378</v>
      </c>
      <c r="D214" t="s">
        <v>378</v>
      </c>
      <c r="E214">
        <v>8749000</v>
      </c>
      <c r="F214">
        <v>46029000</v>
      </c>
      <c r="G214">
        <v>1</v>
      </c>
    </row>
    <row r="215" spans="1:8" x14ac:dyDescent="0.2">
      <c r="A215">
        <v>27</v>
      </c>
      <c r="B215" t="s">
        <v>12</v>
      </c>
      <c r="C215" t="s">
        <v>378</v>
      </c>
      <c r="D215" t="s">
        <v>378</v>
      </c>
      <c r="E215">
        <v>8371000</v>
      </c>
      <c r="F215">
        <v>38762500</v>
      </c>
      <c r="G215">
        <v>2</v>
      </c>
    </row>
    <row r="216" spans="1:8" x14ac:dyDescent="0.2">
      <c r="A216">
        <v>96</v>
      </c>
      <c r="B216" t="s">
        <v>12</v>
      </c>
      <c r="C216" t="s">
        <v>378</v>
      </c>
      <c r="D216" t="s">
        <v>378</v>
      </c>
      <c r="E216">
        <v>6790000</v>
      </c>
      <c r="F216">
        <v>7066614.75</v>
      </c>
      <c r="G216">
        <v>1</v>
      </c>
    </row>
    <row r="217" spans="1:8" x14ac:dyDescent="0.2">
      <c r="A217">
        <v>27</v>
      </c>
      <c r="B217" t="s">
        <v>12</v>
      </c>
      <c r="C217" t="s">
        <v>378</v>
      </c>
      <c r="D217" t="s">
        <v>885</v>
      </c>
      <c r="E217">
        <v>4101500</v>
      </c>
      <c r="F217">
        <v>33993832.219999999</v>
      </c>
      <c r="G217">
        <v>2</v>
      </c>
    </row>
    <row r="218" spans="1:8" x14ac:dyDescent="0.2">
      <c r="A218">
        <v>27</v>
      </c>
      <c r="B218" t="s">
        <v>12</v>
      </c>
      <c r="C218" t="s">
        <v>378</v>
      </c>
      <c r="D218" t="s">
        <v>885</v>
      </c>
      <c r="E218">
        <v>8245000</v>
      </c>
      <c r="F218">
        <v>50490000</v>
      </c>
      <c r="G218">
        <v>1</v>
      </c>
    </row>
    <row r="219" spans="1:8" x14ac:dyDescent="0.2">
      <c r="A219">
        <v>27</v>
      </c>
      <c r="B219" t="s">
        <v>12</v>
      </c>
      <c r="C219" t="s">
        <v>378</v>
      </c>
      <c r="D219" t="s">
        <v>885</v>
      </c>
      <c r="E219">
        <v>17244348.219999999</v>
      </c>
      <c r="F219">
        <v>17244348.219999999</v>
      </c>
      <c r="H219">
        <v>1</v>
      </c>
    </row>
    <row r="220" spans="1:8" x14ac:dyDescent="0.2">
      <c r="A220">
        <v>93</v>
      </c>
      <c r="B220" t="s">
        <v>74</v>
      </c>
      <c r="C220" t="s">
        <v>74</v>
      </c>
      <c r="D220" t="s">
        <v>888</v>
      </c>
      <c r="E220">
        <v>9234000</v>
      </c>
      <c r="F220">
        <v>9650000</v>
      </c>
      <c r="G220">
        <v>1</v>
      </c>
    </row>
    <row r="221" spans="1:8" x14ac:dyDescent="0.2">
      <c r="A221">
        <v>27</v>
      </c>
      <c r="B221" t="s">
        <v>74</v>
      </c>
      <c r="C221" t="s">
        <v>74</v>
      </c>
      <c r="D221" t="s">
        <v>888</v>
      </c>
      <c r="E221">
        <v>7196000</v>
      </c>
      <c r="F221">
        <v>28229000</v>
      </c>
      <c r="G221">
        <v>1</v>
      </c>
    </row>
    <row r="222" spans="1:8" x14ac:dyDescent="0.2">
      <c r="A222">
        <v>96</v>
      </c>
      <c r="B222" t="s">
        <v>74</v>
      </c>
      <c r="C222" t="s">
        <v>72</v>
      </c>
      <c r="D222" t="s">
        <v>890</v>
      </c>
      <c r="E222">
        <v>8875000</v>
      </c>
      <c r="F222">
        <v>9599770.0899999999</v>
      </c>
      <c r="G222">
        <v>1</v>
      </c>
    </row>
    <row r="223" spans="1:8" x14ac:dyDescent="0.2">
      <c r="A223">
        <v>4</v>
      </c>
      <c r="B223" t="s">
        <v>103</v>
      </c>
      <c r="C223" t="s">
        <v>109</v>
      </c>
      <c r="D223" t="s">
        <v>891</v>
      </c>
      <c r="E223">
        <v>9300000</v>
      </c>
      <c r="F223">
        <v>10133000</v>
      </c>
      <c r="G223">
        <v>1</v>
      </c>
    </row>
    <row r="224" spans="1:8" x14ac:dyDescent="0.2">
      <c r="A224">
        <v>87</v>
      </c>
      <c r="B224" t="s">
        <v>103</v>
      </c>
      <c r="C224" t="s">
        <v>109</v>
      </c>
      <c r="D224" t="s">
        <v>891</v>
      </c>
      <c r="E224">
        <v>9285000</v>
      </c>
      <c r="F224">
        <v>9376399.1699999999</v>
      </c>
      <c r="G224">
        <v>2</v>
      </c>
    </row>
    <row r="225" spans="1:8" x14ac:dyDescent="0.2">
      <c r="A225">
        <v>93</v>
      </c>
      <c r="B225" t="s">
        <v>103</v>
      </c>
      <c r="C225" t="s">
        <v>109</v>
      </c>
      <c r="D225" t="s">
        <v>891</v>
      </c>
      <c r="E225">
        <v>8080000</v>
      </c>
      <c r="F225">
        <v>18248611.545000002</v>
      </c>
      <c r="G225">
        <v>2</v>
      </c>
    </row>
    <row r="226" spans="1:8" x14ac:dyDescent="0.2">
      <c r="A226">
        <v>93</v>
      </c>
      <c r="B226" t="s">
        <v>103</v>
      </c>
      <c r="C226" t="s">
        <v>109</v>
      </c>
      <c r="D226" t="s">
        <v>891</v>
      </c>
      <c r="E226">
        <v>9260000</v>
      </c>
      <c r="F226">
        <v>9769896.9100000001</v>
      </c>
      <c r="G226">
        <v>1</v>
      </c>
    </row>
    <row r="227" spans="1:8" x14ac:dyDescent="0.2">
      <c r="A227">
        <v>93</v>
      </c>
      <c r="B227" t="s">
        <v>12</v>
      </c>
      <c r="C227" t="s">
        <v>534</v>
      </c>
      <c r="D227" t="s">
        <v>891</v>
      </c>
      <c r="E227">
        <v>8486333.3333333302</v>
      </c>
      <c r="F227">
        <v>13833338.92</v>
      </c>
      <c r="G227">
        <v>3</v>
      </c>
    </row>
    <row r="228" spans="1:8" x14ac:dyDescent="0.2">
      <c r="A228">
        <v>93</v>
      </c>
      <c r="B228" t="s">
        <v>12</v>
      </c>
      <c r="C228" t="s">
        <v>534</v>
      </c>
      <c r="D228" t="s">
        <v>891</v>
      </c>
      <c r="E228">
        <v>20085109.190000001</v>
      </c>
      <c r="F228">
        <v>20277948.440000001</v>
      </c>
      <c r="H228">
        <v>1</v>
      </c>
    </row>
    <row r="229" spans="1:8" x14ac:dyDescent="0.2">
      <c r="A229">
        <v>4</v>
      </c>
      <c r="B229" t="s">
        <v>11</v>
      </c>
      <c r="C229" t="s">
        <v>95</v>
      </c>
      <c r="D229" t="s">
        <v>892</v>
      </c>
      <c r="E229">
        <v>7825000</v>
      </c>
      <c r="F229">
        <v>9600000</v>
      </c>
      <c r="G229">
        <v>1</v>
      </c>
    </row>
    <row r="230" spans="1:8" x14ac:dyDescent="0.2">
      <c r="A230">
        <v>4</v>
      </c>
      <c r="B230" t="s">
        <v>11</v>
      </c>
      <c r="C230" t="s">
        <v>95</v>
      </c>
      <c r="D230" t="s">
        <v>892</v>
      </c>
      <c r="E230">
        <v>9045500</v>
      </c>
      <c r="F230">
        <v>9345500</v>
      </c>
      <c r="G230">
        <v>2</v>
      </c>
    </row>
    <row r="231" spans="1:8" x14ac:dyDescent="0.2">
      <c r="A231">
        <v>93</v>
      </c>
      <c r="B231" t="s">
        <v>11</v>
      </c>
      <c r="C231" t="s">
        <v>95</v>
      </c>
      <c r="D231" t="s">
        <v>892</v>
      </c>
      <c r="E231">
        <v>6692000</v>
      </c>
      <c r="F231">
        <v>19750000</v>
      </c>
      <c r="G231">
        <v>1</v>
      </c>
    </row>
    <row r="232" spans="1:8" x14ac:dyDescent="0.2">
      <c r="A232">
        <v>93</v>
      </c>
      <c r="B232" t="s">
        <v>11</v>
      </c>
      <c r="C232" t="s">
        <v>95</v>
      </c>
      <c r="D232" t="s">
        <v>892</v>
      </c>
      <c r="E232">
        <v>6062000</v>
      </c>
      <c r="F232">
        <v>41596557.619999997</v>
      </c>
      <c r="G232">
        <v>1</v>
      </c>
    </row>
    <row r="233" spans="1:8" x14ac:dyDescent="0.2">
      <c r="A233">
        <v>121</v>
      </c>
      <c r="B233" t="s">
        <v>11</v>
      </c>
      <c r="C233" t="s">
        <v>95</v>
      </c>
      <c r="D233" t="s">
        <v>892</v>
      </c>
      <c r="E233">
        <v>9254000</v>
      </c>
      <c r="F233">
        <v>10326647.449999999</v>
      </c>
      <c r="G233">
        <v>1</v>
      </c>
    </row>
    <row r="234" spans="1:8" x14ac:dyDescent="0.2">
      <c r="A234">
        <v>4</v>
      </c>
      <c r="B234" t="s">
        <v>11</v>
      </c>
      <c r="C234" t="s">
        <v>84</v>
      </c>
      <c r="D234" t="s">
        <v>84</v>
      </c>
      <c r="E234">
        <v>9193250</v>
      </c>
      <c r="F234">
        <v>9500000</v>
      </c>
      <c r="G234">
        <v>4</v>
      </c>
    </row>
    <row r="235" spans="1:8" x14ac:dyDescent="0.2">
      <c r="A235">
        <v>4</v>
      </c>
      <c r="B235" t="s">
        <v>11</v>
      </c>
      <c r="C235" t="s">
        <v>84</v>
      </c>
      <c r="D235" t="s">
        <v>84</v>
      </c>
      <c r="E235">
        <v>9282800</v>
      </c>
      <c r="F235">
        <v>9560000</v>
      </c>
      <c r="G235">
        <v>5</v>
      </c>
    </row>
    <row r="236" spans="1:8" x14ac:dyDescent="0.2">
      <c r="A236">
        <v>87</v>
      </c>
      <c r="B236" t="s">
        <v>11</v>
      </c>
      <c r="C236" t="s">
        <v>84</v>
      </c>
      <c r="D236" t="s">
        <v>84</v>
      </c>
      <c r="E236">
        <v>9300000</v>
      </c>
      <c r="F236">
        <v>9410581.6699999999</v>
      </c>
      <c r="G236">
        <v>1</v>
      </c>
    </row>
    <row r="237" spans="1:8" x14ac:dyDescent="0.2">
      <c r="A237">
        <v>93</v>
      </c>
      <c r="B237" t="s">
        <v>11</v>
      </c>
      <c r="C237" t="s">
        <v>84</v>
      </c>
      <c r="D237" t="s">
        <v>84</v>
      </c>
      <c r="E237">
        <v>9221000</v>
      </c>
      <c r="F237">
        <v>9550000</v>
      </c>
      <c r="G237">
        <v>1</v>
      </c>
    </row>
    <row r="238" spans="1:8" x14ac:dyDescent="0.2">
      <c r="A238">
        <v>93</v>
      </c>
      <c r="B238" t="s">
        <v>11</v>
      </c>
      <c r="C238" t="s">
        <v>84</v>
      </c>
      <c r="D238" t="s">
        <v>84</v>
      </c>
      <c r="E238">
        <v>9290000</v>
      </c>
      <c r="F238">
        <v>9832094.1750000007</v>
      </c>
      <c r="G238">
        <v>2</v>
      </c>
    </row>
    <row r="239" spans="1:8" x14ac:dyDescent="0.2">
      <c r="A239">
        <v>116</v>
      </c>
      <c r="B239" t="s">
        <v>11</v>
      </c>
      <c r="C239" t="s">
        <v>84</v>
      </c>
      <c r="D239" t="s">
        <v>84</v>
      </c>
      <c r="E239">
        <v>9293000</v>
      </c>
      <c r="F239">
        <v>9466708.0800000001</v>
      </c>
      <c r="G239">
        <v>1</v>
      </c>
    </row>
    <row r="240" spans="1:8" x14ac:dyDescent="0.2">
      <c r="A240">
        <v>96</v>
      </c>
      <c r="B240" t="s">
        <v>11</v>
      </c>
      <c r="C240" t="s">
        <v>84</v>
      </c>
      <c r="D240" t="s">
        <v>84</v>
      </c>
      <c r="E240">
        <v>9214000</v>
      </c>
      <c r="F240">
        <v>9603585.7100000009</v>
      </c>
      <c r="G240">
        <v>1</v>
      </c>
    </row>
    <row r="241" spans="1:8" x14ac:dyDescent="0.2">
      <c r="A241">
        <v>105</v>
      </c>
      <c r="B241" t="s">
        <v>11</v>
      </c>
      <c r="C241" t="s">
        <v>84</v>
      </c>
      <c r="D241" t="s">
        <v>84</v>
      </c>
      <c r="E241">
        <v>9247500</v>
      </c>
      <c r="F241">
        <v>9599973.5399999991</v>
      </c>
      <c r="G241">
        <v>2</v>
      </c>
    </row>
    <row r="242" spans="1:8" x14ac:dyDescent="0.2">
      <c r="A242">
        <v>28</v>
      </c>
      <c r="B242" t="s">
        <v>73</v>
      </c>
      <c r="C242" t="s">
        <v>895</v>
      </c>
      <c r="D242" t="s">
        <v>895</v>
      </c>
      <c r="E242">
        <v>8919500</v>
      </c>
      <c r="F242">
        <v>9584634.1300000008</v>
      </c>
      <c r="G242">
        <v>2</v>
      </c>
    </row>
    <row r="243" spans="1:8" x14ac:dyDescent="0.2">
      <c r="A243">
        <v>32</v>
      </c>
      <c r="B243" t="s">
        <v>73</v>
      </c>
      <c r="C243" t="s">
        <v>895</v>
      </c>
      <c r="D243" t="s">
        <v>895</v>
      </c>
      <c r="E243">
        <v>8875666.6666666698</v>
      </c>
      <c r="F243">
        <v>11725733.633333299</v>
      </c>
      <c r="G243">
        <v>3</v>
      </c>
    </row>
    <row r="244" spans="1:8" x14ac:dyDescent="0.2">
      <c r="A244">
        <v>96</v>
      </c>
      <c r="B244" t="s">
        <v>73</v>
      </c>
      <c r="C244" t="s">
        <v>895</v>
      </c>
      <c r="D244" t="s">
        <v>895</v>
      </c>
      <c r="E244">
        <v>9126500</v>
      </c>
      <c r="F244">
        <v>9602763.7599999998</v>
      </c>
      <c r="G244">
        <v>4</v>
      </c>
    </row>
    <row r="245" spans="1:8" x14ac:dyDescent="0.2">
      <c r="A245">
        <v>105</v>
      </c>
      <c r="B245" t="s">
        <v>73</v>
      </c>
      <c r="C245" t="s">
        <v>895</v>
      </c>
      <c r="D245" t="s">
        <v>895</v>
      </c>
      <c r="E245">
        <v>9300000</v>
      </c>
      <c r="F245">
        <v>9599973.5399999991</v>
      </c>
      <c r="G245">
        <v>1</v>
      </c>
    </row>
    <row r="246" spans="1:8" x14ac:dyDescent="0.2">
      <c r="A246">
        <v>87</v>
      </c>
      <c r="B246" t="s">
        <v>73</v>
      </c>
      <c r="C246" t="s">
        <v>86</v>
      </c>
      <c r="D246" t="s">
        <v>86</v>
      </c>
      <c r="E246">
        <v>9300000</v>
      </c>
      <c r="F246">
        <v>9410581.6699999999</v>
      </c>
      <c r="G246">
        <v>1</v>
      </c>
    </row>
    <row r="247" spans="1:8" x14ac:dyDescent="0.2">
      <c r="A247">
        <v>96</v>
      </c>
      <c r="B247" t="s">
        <v>73</v>
      </c>
      <c r="C247" t="s">
        <v>86</v>
      </c>
      <c r="D247" t="s">
        <v>86</v>
      </c>
      <c r="E247">
        <v>9188000</v>
      </c>
      <c r="F247">
        <v>11331956.9</v>
      </c>
      <c r="G247">
        <v>1</v>
      </c>
    </row>
    <row r="248" spans="1:8" x14ac:dyDescent="0.2">
      <c r="A248">
        <v>4</v>
      </c>
      <c r="B248" t="s">
        <v>12</v>
      </c>
      <c r="C248" t="s">
        <v>85</v>
      </c>
      <c r="D248" t="s">
        <v>86</v>
      </c>
      <c r="E248">
        <v>9300000</v>
      </c>
      <c r="F248">
        <v>9600000</v>
      </c>
      <c r="G248">
        <v>1</v>
      </c>
    </row>
    <row r="249" spans="1:8" x14ac:dyDescent="0.2">
      <c r="A249">
        <v>121</v>
      </c>
      <c r="B249" t="s">
        <v>103</v>
      </c>
      <c r="C249" t="s">
        <v>1036</v>
      </c>
      <c r="D249" t="s">
        <v>86</v>
      </c>
      <c r="E249">
        <v>13950000</v>
      </c>
      <c r="F249">
        <v>14422720</v>
      </c>
      <c r="G249">
        <v>1</v>
      </c>
    </row>
    <row r="250" spans="1:8" x14ac:dyDescent="0.2">
      <c r="A250">
        <v>28</v>
      </c>
      <c r="B250" t="s">
        <v>74</v>
      </c>
      <c r="C250" t="s">
        <v>87</v>
      </c>
      <c r="D250" t="s">
        <v>897</v>
      </c>
      <c r="E250">
        <v>9300000</v>
      </c>
      <c r="F250">
        <v>9587840</v>
      </c>
      <c r="G250">
        <v>1</v>
      </c>
    </row>
    <row r="251" spans="1:8" x14ac:dyDescent="0.2">
      <c r="A251">
        <v>87</v>
      </c>
      <c r="B251" t="s">
        <v>74</v>
      </c>
      <c r="C251" t="s">
        <v>87</v>
      </c>
      <c r="D251" t="s">
        <v>897</v>
      </c>
      <c r="E251">
        <v>9300000</v>
      </c>
      <c r="F251">
        <v>9410581.6699999999</v>
      </c>
      <c r="G251">
        <v>1</v>
      </c>
    </row>
    <row r="252" spans="1:8" x14ac:dyDescent="0.2">
      <c r="A252">
        <v>87</v>
      </c>
      <c r="B252" t="s">
        <v>74</v>
      </c>
      <c r="C252" t="s">
        <v>87</v>
      </c>
      <c r="D252" t="s">
        <v>897</v>
      </c>
      <c r="E252">
        <v>10823000</v>
      </c>
      <c r="F252">
        <v>12614600.32</v>
      </c>
      <c r="G252">
        <v>3</v>
      </c>
    </row>
    <row r="253" spans="1:8" x14ac:dyDescent="0.2">
      <c r="A253">
        <v>93</v>
      </c>
      <c r="B253" t="s">
        <v>74</v>
      </c>
      <c r="C253" t="s">
        <v>87</v>
      </c>
      <c r="D253" t="s">
        <v>897</v>
      </c>
      <c r="E253">
        <v>9300000</v>
      </c>
      <c r="F253">
        <v>9684500.0600000005</v>
      </c>
      <c r="G253">
        <v>1</v>
      </c>
    </row>
    <row r="254" spans="1:8" x14ac:dyDescent="0.2">
      <c r="A254">
        <v>88</v>
      </c>
      <c r="B254" t="s">
        <v>74</v>
      </c>
      <c r="C254" t="s">
        <v>87</v>
      </c>
      <c r="D254" t="s">
        <v>897</v>
      </c>
      <c r="E254">
        <v>14873285.220000001</v>
      </c>
      <c r="F254">
        <v>15010550.310000001</v>
      </c>
      <c r="H254">
        <v>1</v>
      </c>
    </row>
    <row r="255" spans="1:8" x14ac:dyDescent="0.2">
      <c r="A255">
        <v>26</v>
      </c>
      <c r="B255" t="s">
        <v>74</v>
      </c>
      <c r="C255" t="s">
        <v>87</v>
      </c>
      <c r="D255" t="s">
        <v>897</v>
      </c>
      <c r="E255">
        <v>9221000</v>
      </c>
      <c r="F255">
        <v>20595444.600000001</v>
      </c>
      <c r="G255">
        <v>1</v>
      </c>
    </row>
    <row r="256" spans="1:8" x14ac:dyDescent="0.2">
      <c r="A256">
        <v>96</v>
      </c>
      <c r="B256" t="s">
        <v>74</v>
      </c>
      <c r="C256" t="s">
        <v>87</v>
      </c>
      <c r="D256" t="s">
        <v>897</v>
      </c>
      <c r="E256">
        <v>8707000</v>
      </c>
      <c r="F256">
        <v>11512278.119999999</v>
      </c>
      <c r="G256">
        <v>1</v>
      </c>
    </row>
    <row r="257" spans="1:8" x14ac:dyDescent="0.2">
      <c r="A257">
        <v>28</v>
      </c>
      <c r="B257" t="s">
        <v>103</v>
      </c>
      <c r="C257" t="s">
        <v>109</v>
      </c>
      <c r="D257" t="s">
        <v>898</v>
      </c>
      <c r="E257">
        <v>9300000</v>
      </c>
      <c r="F257">
        <v>9606025.0299999993</v>
      </c>
      <c r="G257">
        <v>1</v>
      </c>
    </row>
    <row r="258" spans="1:8" x14ac:dyDescent="0.2">
      <c r="A258">
        <v>93</v>
      </c>
      <c r="B258" t="s">
        <v>103</v>
      </c>
      <c r="C258" t="s">
        <v>109</v>
      </c>
      <c r="D258" t="s">
        <v>898</v>
      </c>
      <c r="E258">
        <v>8750000</v>
      </c>
      <c r="F258">
        <v>12678030.9533333</v>
      </c>
      <c r="G258">
        <v>3</v>
      </c>
    </row>
    <row r="259" spans="1:8" x14ac:dyDescent="0.2">
      <c r="A259">
        <v>93</v>
      </c>
      <c r="B259" t="s">
        <v>103</v>
      </c>
      <c r="C259" t="s">
        <v>109</v>
      </c>
      <c r="D259" t="s">
        <v>898</v>
      </c>
      <c r="E259">
        <v>8856500</v>
      </c>
      <c r="F259">
        <v>12282640.630000001</v>
      </c>
      <c r="G259">
        <v>2</v>
      </c>
    </row>
    <row r="260" spans="1:8" x14ac:dyDescent="0.2">
      <c r="A260">
        <v>93</v>
      </c>
      <c r="B260" t="s">
        <v>103</v>
      </c>
      <c r="C260" t="s">
        <v>109</v>
      </c>
      <c r="D260" t="s">
        <v>898</v>
      </c>
      <c r="E260">
        <v>13993786.09</v>
      </c>
      <c r="F260">
        <v>13993786.09</v>
      </c>
      <c r="H260">
        <v>1</v>
      </c>
    </row>
    <row r="261" spans="1:8" x14ac:dyDescent="0.2">
      <c r="A261">
        <v>88</v>
      </c>
      <c r="B261" t="s">
        <v>103</v>
      </c>
      <c r="C261" t="s">
        <v>109</v>
      </c>
      <c r="D261" t="s">
        <v>898</v>
      </c>
      <c r="E261">
        <v>19843627.440000001</v>
      </c>
      <c r="F261">
        <v>19898773.649999999</v>
      </c>
      <c r="H261">
        <v>1</v>
      </c>
    </row>
    <row r="262" spans="1:8" x14ac:dyDescent="0.2">
      <c r="A262">
        <v>96</v>
      </c>
      <c r="B262" t="s">
        <v>103</v>
      </c>
      <c r="C262" t="s">
        <v>109</v>
      </c>
      <c r="D262" t="s">
        <v>898</v>
      </c>
      <c r="E262">
        <v>8539000</v>
      </c>
      <c r="F262">
        <v>9595958.5099999998</v>
      </c>
      <c r="G262">
        <v>1</v>
      </c>
    </row>
    <row r="263" spans="1:8" x14ac:dyDescent="0.2">
      <c r="A263">
        <v>4</v>
      </c>
      <c r="B263" t="s">
        <v>12</v>
      </c>
      <c r="C263" t="s">
        <v>378</v>
      </c>
      <c r="D263" t="s">
        <v>899</v>
      </c>
      <c r="E263">
        <v>9276500</v>
      </c>
      <c r="F263">
        <v>9600000</v>
      </c>
      <c r="G263">
        <v>2</v>
      </c>
    </row>
    <row r="264" spans="1:8" x14ac:dyDescent="0.2">
      <c r="A264">
        <v>96</v>
      </c>
      <c r="B264" t="s">
        <v>12</v>
      </c>
      <c r="C264" t="s">
        <v>378</v>
      </c>
      <c r="D264" t="s">
        <v>899</v>
      </c>
      <c r="E264">
        <v>9300000</v>
      </c>
      <c r="F264">
        <v>10924242.5</v>
      </c>
      <c r="G264">
        <v>1</v>
      </c>
    </row>
    <row r="265" spans="1:8" x14ac:dyDescent="0.2">
      <c r="A265">
        <v>26</v>
      </c>
      <c r="B265" t="s">
        <v>11</v>
      </c>
      <c r="C265" t="s">
        <v>104</v>
      </c>
      <c r="D265" t="s">
        <v>899</v>
      </c>
      <c r="E265">
        <v>9001000</v>
      </c>
      <c r="F265">
        <v>12186990</v>
      </c>
      <c r="G265">
        <v>2</v>
      </c>
    </row>
    <row r="266" spans="1:8" x14ac:dyDescent="0.2">
      <c r="A266">
        <v>4</v>
      </c>
      <c r="B266" t="s">
        <v>103</v>
      </c>
      <c r="C266" t="s">
        <v>804</v>
      </c>
      <c r="D266" t="s">
        <v>899</v>
      </c>
      <c r="E266">
        <v>7867000</v>
      </c>
      <c r="F266">
        <v>9600000</v>
      </c>
      <c r="G266">
        <v>1</v>
      </c>
    </row>
    <row r="267" spans="1:8" x14ac:dyDescent="0.2">
      <c r="A267">
        <v>93</v>
      </c>
      <c r="B267" t="s">
        <v>103</v>
      </c>
      <c r="C267" t="s">
        <v>804</v>
      </c>
      <c r="D267" t="s">
        <v>899</v>
      </c>
      <c r="E267">
        <v>9195000</v>
      </c>
      <c r="F267">
        <v>25676415.82</v>
      </c>
      <c r="G267">
        <v>1</v>
      </c>
    </row>
    <row r="268" spans="1:8" x14ac:dyDescent="0.2">
      <c r="A268">
        <v>116</v>
      </c>
      <c r="B268" t="s">
        <v>103</v>
      </c>
      <c r="C268" t="s">
        <v>804</v>
      </c>
      <c r="D268" t="s">
        <v>899</v>
      </c>
      <c r="E268">
        <v>9201000</v>
      </c>
      <c r="F268">
        <v>9466708.0800000001</v>
      </c>
      <c r="G268">
        <v>1</v>
      </c>
    </row>
    <row r="269" spans="1:8" x14ac:dyDescent="0.2">
      <c r="A269">
        <v>101</v>
      </c>
      <c r="B269" t="s">
        <v>103</v>
      </c>
      <c r="C269" t="s">
        <v>804</v>
      </c>
      <c r="D269" t="s">
        <v>899</v>
      </c>
      <c r="E269">
        <v>35514648.420000002</v>
      </c>
      <c r="F269">
        <v>35571831.579999998</v>
      </c>
      <c r="H269">
        <v>1</v>
      </c>
    </row>
    <row r="270" spans="1:8" x14ac:dyDescent="0.2">
      <c r="A270">
        <v>93</v>
      </c>
      <c r="B270" t="s">
        <v>11</v>
      </c>
      <c r="C270" t="s">
        <v>83</v>
      </c>
      <c r="D270" t="s">
        <v>103</v>
      </c>
      <c r="E270">
        <v>9127000</v>
      </c>
      <c r="F270">
        <v>24903959.510000002</v>
      </c>
      <c r="G270">
        <v>1</v>
      </c>
    </row>
    <row r="271" spans="1:8" x14ac:dyDescent="0.2">
      <c r="A271">
        <v>27</v>
      </c>
      <c r="B271" t="s">
        <v>11</v>
      </c>
      <c r="C271" t="s">
        <v>83</v>
      </c>
      <c r="D271" t="s">
        <v>103</v>
      </c>
      <c r="E271">
        <v>8455000</v>
      </c>
      <c r="F271">
        <v>29879000</v>
      </c>
      <c r="G271">
        <v>1</v>
      </c>
    </row>
    <row r="272" spans="1:8" x14ac:dyDescent="0.2">
      <c r="A272">
        <v>27</v>
      </c>
      <c r="B272" t="s">
        <v>11</v>
      </c>
      <c r="C272" t="s">
        <v>11</v>
      </c>
      <c r="D272" t="s">
        <v>103</v>
      </c>
      <c r="E272">
        <v>6356000</v>
      </c>
      <c r="F272">
        <v>43399000</v>
      </c>
      <c r="G272">
        <v>1</v>
      </c>
    </row>
    <row r="273" spans="1:7" x14ac:dyDescent="0.2">
      <c r="A273">
        <v>4</v>
      </c>
      <c r="B273" t="s">
        <v>11</v>
      </c>
      <c r="C273" t="s">
        <v>894</v>
      </c>
      <c r="D273" t="s">
        <v>103</v>
      </c>
      <c r="E273">
        <v>9300000</v>
      </c>
      <c r="F273">
        <v>10725000</v>
      </c>
      <c r="G273">
        <v>1</v>
      </c>
    </row>
    <row r="274" spans="1:7" x14ac:dyDescent="0.2">
      <c r="A274">
        <v>93</v>
      </c>
      <c r="B274" t="s">
        <v>11</v>
      </c>
      <c r="C274" t="s">
        <v>11</v>
      </c>
      <c r="D274" t="s">
        <v>900</v>
      </c>
      <c r="E274">
        <v>7196000</v>
      </c>
      <c r="F274">
        <v>32500000</v>
      </c>
      <c r="G274">
        <v>1</v>
      </c>
    </row>
    <row r="275" spans="1:7" x14ac:dyDescent="0.2">
      <c r="A275">
        <v>93</v>
      </c>
      <c r="B275" t="s">
        <v>11</v>
      </c>
      <c r="C275" t="s">
        <v>104</v>
      </c>
      <c r="D275" t="s">
        <v>901</v>
      </c>
      <c r="E275">
        <v>8581000</v>
      </c>
      <c r="F275">
        <v>28193713.920000002</v>
      </c>
      <c r="G275">
        <v>1</v>
      </c>
    </row>
    <row r="276" spans="1:7" x14ac:dyDescent="0.2">
      <c r="A276">
        <v>32</v>
      </c>
      <c r="B276" t="s">
        <v>11</v>
      </c>
      <c r="C276" t="s">
        <v>104</v>
      </c>
      <c r="D276" t="s">
        <v>901</v>
      </c>
      <c r="E276">
        <v>9260000</v>
      </c>
      <c r="F276">
        <v>13653508.449999999</v>
      </c>
      <c r="G276">
        <v>1</v>
      </c>
    </row>
    <row r="277" spans="1:7" x14ac:dyDescent="0.2">
      <c r="A277">
        <v>93</v>
      </c>
      <c r="B277" t="s">
        <v>11</v>
      </c>
      <c r="C277" t="s">
        <v>104</v>
      </c>
      <c r="D277" t="s">
        <v>902</v>
      </c>
      <c r="E277">
        <v>9241000</v>
      </c>
      <c r="F277">
        <v>22264441.300000001</v>
      </c>
      <c r="G277">
        <v>1</v>
      </c>
    </row>
    <row r="278" spans="1:7" x14ac:dyDescent="0.2">
      <c r="A278">
        <v>32</v>
      </c>
      <c r="B278" t="s">
        <v>11</v>
      </c>
      <c r="C278" t="s">
        <v>104</v>
      </c>
      <c r="D278" t="s">
        <v>902</v>
      </c>
      <c r="E278">
        <v>9273000</v>
      </c>
      <c r="F278">
        <v>17659816.390000001</v>
      </c>
      <c r="G278">
        <v>1</v>
      </c>
    </row>
    <row r="279" spans="1:7" x14ac:dyDescent="0.2">
      <c r="A279">
        <v>22</v>
      </c>
      <c r="B279" t="s">
        <v>11</v>
      </c>
      <c r="C279" t="s">
        <v>104</v>
      </c>
      <c r="D279" t="s">
        <v>902</v>
      </c>
      <c r="E279">
        <v>8833000</v>
      </c>
      <c r="F279">
        <v>47233147.469999999</v>
      </c>
      <c r="G279">
        <v>1</v>
      </c>
    </row>
    <row r="280" spans="1:7" x14ac:dyDescent="0.2">
      <c r="A280">
        <v>4</v>
      </c>
      <c r="B280" t="s">
        <v>74</v>
      </c>
      <c r="C280" t="s">
        <v>72</v>
      </c>
      <c r="D280" t="s">
        <v>72</v>
      </c>
      <c r="E280">
        <v>9085000</v>
      </c>
      <c r="F280">
        <v>9600000</v>
      </c>
      <c r="G280">
        <v>1</v>
      </c>
    </row>
    <row r="281" spans="1:7" x14ac:dyDescent="0.2">
      <c r="A281">
        <v>87</v>
      </c>
      <c r="B281" t="s">
        <v>74</v>
      </c>
      <c r="C281" t="s">
        <v>72</v>
      </c>
      <c r="D281" t="s">
        <v>72</v>
      </c>
      <c r="E281">
        <v>9300000</v>
      </c>
      <c r="F281">
        <v>9606024.2899999991</v>
      </c>
      <c r="G281">
        <v>1</v>
      </c>
    </row>
    <row r="282" spans="1:7" x14ac:dyDescent="0.2">
      <c r="A282">
        <v>93</v>
      </c>
      <c r="B282" t="s">
        <v>74</v>
      </c>
      <c r="C282" t="s">
        <v>72</v>
      </c>
      <c r="D282" t="s">
        <v>72</v>
      </c>
      <c r="E282">
        <v>9300000</v>
      </c>
      <c r="F282">
        <v>9600000</v>
      </c>
      <c r="G282">
        <v>2</v>
      </c>
    </row>
    <row r="283" spans="1:7" x14ac:dyDescent="0.2">
      <c r="A283">
        <v>93</v>
      </c>
      <c r="B283" t="s">
        <v>74</v>
      </c>
      <c r="C283" t="s">
        <v>72</v>
      </c>
      <c r="D283" t="s">
        <v>72</v>
      </c>
      <c r="E283">
        <v>9270250</v>
      </c>
      <c r="F283">
        <v>13435000</v>
      </c>
      <c r="G283">
        <v>4</v>
      </c>
    </row>
    <row r="284" spans="1:7" x14ac:dyDescent="0.2">
      <c r="A284">
        <v>101</v>
      </c>
      <c r="B284" t="s">
        <v>74</v>
      </c>
      <c r="C284" t="s">
        <v>72</v>
      </c>
      <c r="D284" t="s">
        <v>72</v>
      </c>
      <c r="E284">
        <v>8678250</v>
      </c>
      <c r="F284">
        <v>9542000</v>
      </c>
      <c r="G284">
        <v>4</v>
      </c>
    </row>
    <row r="285" spans="1:7" x14ac:dyDescent="0.2">
      <c r="A285">
        <v>101</v>
      </c>
      <c r="B285" t="s">
        <v>74</v>
      </c>
      <c r="C285" t="s">
        <v>72</v>
      </c>
      <c r="D285" t="s">
        <v>72</v>
      </c>
      <c r="E285">
        <v>9209181.8181818202</v>
      </c>
      <c r="F285">
        <v>9546454.5454545394</v>
      </c>
      <c r="G285">
        <v>11</v>
      </c>
    </row>
    <row r="286" spans="1:7" x14ac:dyDescent="0.2">
      <c r="A286">
        <v>4</v>
      </c>
      <c r="B286" t="s">
        <v>11</v>
      </c>
      <c r="C286" t="s">
        <v>95</v>
      </c>
      <c r="D286" t="s">
        <v>904</v>
      </c>
      <c r="E286">
        <v>9300000</v>
      </c>
      <c r="F286">
        <v>9600000</v>
      </c>
      <c r="G286">
        <v>1</v>
      </c>
    </row>
    <row r="287" spans="1:7" x14ac:dyDescent="0.2">
      <c r="A287">
        <v>4</v>
      </c>
      <c r="B287" t="s">
        <v>11</v>
      </c>
      <c r="C287" t="s">
        <v>95</v>
      </c>
      <c r="D287" t="s">
        <v>904</v>
      </c>
      <c r="E287">
        <v>9278777.7777777798</v>
      </c>
      <c r="F287">
        <v>9600000</v>
      </c>
      <c r="G287">
        <v>9</v>
      </c>
    </row>
    <row r="288" spans="1:7" x14ac:dyDescent="0.2">
      <c r="A288">
        <v>93</v>
      </c>
      <c r="B288" t="s">
        <v>11</v>
      </c>
      <c r="C288" t="s">
        <v>95</v>
      </c>
      <c r="D288" t="s">
        <v>904</v>
      </c>
      <c r="E288">
        <v>9247333.3333333302</v>
      </c>
      <c r="F288">
        <v>13294919.3433333</v>
      </c>
      <c r="G288">
        <v>3</v>
      </c>
    </row>
    <row r="289" spans="1:8" x14ac:dyDescent="0.2">
      <c r="A289">
        <v>93</v>
      </c>
      <c r="B289" t="s">
        <v>11</v>
      </c>
      <c r="C289" t="s">
        <v>95</v>
      </c>
      <c r="D289" t="s">
        <v>904</v>
      </c>
      <c r="E289">
        <v>20191780</v>
      </c>
      <c r="F289">
        <v>20240780</v>
      </c>
      <c r="H289">
        <v>1</v>
      </c>
    </row>
    <row r="290" spans="1:8" x14ac:dyDescent="0.2">
      <c r="A290">
        <v>108</v>
      </c>
      <c r="B290" t="s">
        <v>11</v>
      </c>
      <c r="C290" t="s">
        <v>95</v>
      </c>
      <c r="D290" t="s">
        <v>904</v>
      </c>
      <c r="E290">
        <v>9300000</v>
      </c>
      <c r="F290">
        <v>9530000</v>
      </c>
      <c r="G290">
        <v>1</v>
      </c>
    </row>
    <row r="291" spans="1:8" x14ac:dyDescent="0.2">
      <c r="A291">
        <v>4</v>
      </c>
      <c r="B291" t="s">
        <v>11</v>
      </c>
      <c r="C291" t="s">
        <v>95</v>
      </c>
      <c r="D291" t="s">
        <v>905</v>
      </c>
      <c r="E291">
        <v>8623000</v>
      </c>
      <c r="F291">
        <v>9600000</v>
      </c>
      <c r="G291">
        <v>1</v>
      </c>
    </row>
    <row r="292" spans="1:8" x14ac:dyDescent="0.2">
      <c r="A292">
        <v>87</v>
      </c>
      <c r="B292" t="s">
        <v>11</v>
      </c>
      <c r="C292" t="s">
        <v>95</v>
      </c>
      <c r="D292" t="s">
        <v>905</v>
      </c>
      <c r="E292">
        <v>9242333.3333333302</v>
      </c>
      <c r="F292">
        <v>9529482.5833333302</v>
      </c>
      <c r="G292">
        <v>3</v>
      </c>
    </row>
    <row r="293" spans="1:8" x14ac:dyDescent="0.2">
      <c r="A293">
        <v>93</v>
      </c>
      <c r="B293" t="s">
        <v>11</v>
      </c>
      <c r="C293" t="s">
        <v>95</v>
      </c>
      <c r="D293" t="s">
        <v>905</v>
      </c>
      <c r="E293">
        <v>9273000</v>
      </c>
      <c r="F293">
        <v>9525000</v>
      </c>
      <c r="G293">
        <v>1</v>
      </c>
    </row>
    <row r="294" spans="1:8" x14ac:dyDescent="0.2">
      <c r="A294">
        <v>93</v>
      </c>
      <c r="B294" t="s">
        <v>11</v>
      </c>
      <c r="C294" t="s">
        <v>95</v>
      </c>
      <c r="D294" t="s">
        <v>905</v>
      </c>
      <c r="E294">
        <v>9244000</v>
      </c>
      <c r="F294">
        <v>22149092.614999998</v>
      </c>
      <c r="G294">
        <v>2</v>
      </c>
    </row>
    <row r="295" spans="1:8" x14ac:dyDescent="0.2">
      <c r="A295">
        <v>88</v>
      </c>
      <c r="B295" t="s">
        <v>11</v>
      </c>
      <c r="C295" t="s">
        <v>95</v>
      </c>
      <c r="D295" t="s">
        <v>905</v>
      </c>
      <c r="E295">
        <v>20697697.91</v>
      </c>
      <c r="F295">
        <v>20873282.73</v>
      </c>
      <c r="H295">
        <v>1</v>
      </c>
    </row>
    <row r="296" spans="1:8" x14ac:dyDescent="0.2">
      <c r="A296">
        <v>121</v>
      </c>
      <c r="B296" t="s">
        <v>11</v>
      </c>
      <c r="C296" t="s">
        <v>95</v>
      </c>
      <c r="D296" t="s">
        <v>905</v>
      </c>
      <c r="E296">
        <v>9293000</v>
      </c>
      <c r="F296">
        <v>9645078.4000000004</v>
      </c>
      <c r="G296">
        <v>1</v>
      </c>
    </row>
    <row r="297" spans="1:8" x14ac:dyDescent="0.2">
      <c r="A297">
        <v>105</v>
      </c>
      <c r="B297" t="s">
        <v>11</v>
      </c>
      <c r="C297" t="s">
        <v>95</v>
      </c>
      <c r="D297" t="s">
        <v>905</v>
      </c>
      <c r="E297">
        <v>9300000</v>
      </c>
      <c r="F297">
        <v>9599973.5399999991</v>
      </c>
      <c r="G297">
        <v>1</v>
      </c>
    </row>
    <row r="298" spans="1:8" x14ac:dyDescent="0.2">
      <c r="A298">
        <v>120</v>
      </c>
      <c r="B298" t="s">
        <v>11</v>
      </c>
      <c r="C298" t="s">
        <v>95</v>
      </c>
      <c r="D298" t="s">
        <v>905</v>
      </c>
      <c r="E298">
        <v>9300000</v>
      </c>
      <c r="F298">
        <v>10932421</v>
      </c>
      <c r="G298">
        <v>1</v>
      </c>
    </row>
    <row r="299" spans="1:8" x14ac:dyDescent="0.2">
      <c r="A299">
        <v>4</v>
      </c>
      <c r="B299" t="s">
        <v>11</v>
      </c>
      <c r="C299" t="s">
        <v>84</v>
      </c>
      <c r="D299" t="s">
        <v>906</v>
      </c>
      <c r="E299">
        <v>9300000</v>
      </c>
      <c r="F299">
        <v>9600000</v>
      </c>
      <c r="G299">
        <v>2</v>
      </c>
    </row>
    <row r="300" spans="1:8" x14ac:dyDescent="0.2">
      <c r="A300">
        <v>96</v>
      </c>
      <c r="B300" t="s">
        <v>11</v>
      </c>
      <c r="C300" t="s">
        <v>84</v>
      </c>
      <c r="D300" t="s">
        <v>906</v>
      </c>
      <c r="E300">
        <v>9300000</v>
      </c>
      <c r="F300">
        <v>9604557.5099999998</v>
      </c>
      <c r="G300">
        <v>1</v>
      </c>
    </row>
    <row r="301" spans="1:8" x14ac:dyDescent="0.2">
      <c r="A301">
        <v>105</v>
      </c>
      <c r="B301" t="s">
        <v>11</v>
      </c>
      <c r="C301" t="s">
        <v>84</v>
      </c>
      <c r="D301" t="s">
        <v>906</v>
      </c>
      <c r="E301">
        <v>9300000</v>
      </c>
      <c r="F301">
        <v>9599973.5399999991</v>
      </c>
      <c r="G301">
        <v>1</v>
      </c>
    </row>
    <row r="302" spans="1:8" x14ac:dyDescent="0.2">
      <c r="A302">
        <v>4</v>
      </c>
      <c r="B302" t="s">
        <v>11</v>
      </c>
      <c r="C302" t="s">
        <v>95</v>
      </c>
      <c r="D302" t="s">
        <v>907</v>
      </c>
      <c r="E302">
        <v>9247000</v>
      </c>
      <c r="F302">
        <v>9600000</v>
      </c>
      <c r="G302">
        <v>1</v>
      </c>
    </row>
    <row r="303" spans="1:8" x14ac:dyDescent="0.2">
      <c r="A303">
        <v>4</v>
      </c>
      <c r="B303" t="s">
        <v>11</v>
      </c>
      <c r="C303" t="s">
        <v>95</v>
      </c>
      <c r="D303" t="s">
        <v>907</v>
      </c>
      <c r="E303">
        <v>9267857.1428571399</v>
      </c>
      <c r="F303">
        <v>14357571.428571399</v>
      </c>
      <c r="G303">
        <v>7</v>
      </c>
    </row>
    <row r="304" spans="1:8" x14ac:dyDescent="0.2">
      <c r="A304">
        <v>87</v>
      </c>
      <c r="B304" t="s">
        <v>11</v>
      </c>
      <c r="C304" t="s">
        <v>95</v>
      </c>
      <c r="D304" t="s">
        <v>907</v>
      </c>
      <c r="E304">
        <v>9250000</v>
      </c>
      <c r="F304">
        <v>9561732</v>
      </c>
      <c r="G304">
        <v>1</v>
      </c>
    </row>
    <row r="305" spans="1:7" x14ac:dyDescent="0.2">
      <c r="A305">
        <v>93</v>
      </c>
      <c r="B305" t="s">
        <v>11</v>
      </c>
      <c r="C305" t="s">
        <v>95</v>
      </c>
      <c r="D305" t="s">
        <v>907</v>
      </c>
      <c r="E305">
        <v>9280000</v>
      </c>
      <c r="F305">
        <v>16430904.289999999</v>
      </c>
      <c r="G305">
        <v>1</v>
      </c>
    </row>
    <row r="306" spans="1:7" x14ac:dyDescent="0.2">
      <c r="A306">
        <v>116</v>
      </c>
      <c r="B306" t="s">
        <v>11</v>
      </c>
      <c r="C306" t="s">
        <v>95</v>
      </c>
      <c r="D306" t="s">
        <v>907</v>
      </c>
      <c r="E306">
        <v>4650000</v>
      </c>
      <c r="F306">
        <v>9466708.0800000001</v>
      </c>
      <c r="G306">
        <v>2</v>
      </c>
    </row>
    <row r="307" spans="1:7" x14ac:dyDescent="0.2">
      <c r="A307">
        <v>96</v>
      </c>
      <c r="B307" t="s">
        <v>11</v>
      </c>
      <c r="C307" t="s">
        <v>95</v>
      </c>
      <c r="D307" t="s">
        <v>907</v>
      </c>
      <c r="E307">
        <v>9130500</v>
      </c>
      <c r="F307">
        <v>9604331.5099999998</v>
      </c>
      <c r="G307">
        <v>2</v>
      </c>
    </row>
    <row r="308" spans="1:7" x14ac:dyDescent="0.2">
      <c r="A308">
        <v>93</v>
      </c>
      <c r="B308" t="s">
        <v>73</v>
      </c>
      <c r="C308" t="s">
        <v>799</v>
      </c>
      <c r="D308" t="s">
        <v>907</v>
      </c>
      <c r="E308">
        <v>9300000</v>
      </c>
      <c r="F308">
        <v>9750000</v>
      </c>
      <c r="G308">
        <v>1</v>
      </c>
    </row>
    <row r="309" spans="1:7" x14ac:dyDescent="0.2">
      <c r="A309">
        <v>27</v>
      </c>
      <c r="B309" t="s">
        <v>73</v>
      </c>
      <c r="C309" t="s">
        <v>799</v>
      </c>
      <c r="D309" t="s">
        <v>907</v>
      </c>
      <c r="E309">
        <v>9227000</v>
      </c>
      <c r="F309">
        <v>10753000</v>
      </c>
      <c r="G309">
        <v>1</v>
      </c>
    </row>
    <row r="310" spans="1:7" x14ac:dyDescent="0.2">
      <c r="A310">
        <v>4</v>
      </c>
      <c r="B310" t="s">
        <v>74</v>
      </c>
      <c r="C310" t="s">
        <v>75</v>
      </c>
      <c r="D310" t="s">
        <v>908</v>
      </c>
      <c r="E310">
        <v>11625000</v>
      </c>
      <c r="F310">
        <v>11990136.455</v>
      </c>
      <c r="G310">
        <v>2</v>
      </c>
    </row>
    <row r="311" spans="1:7" x14ac:dyDescent="0.2">
      <c r="A311">
        <v>87</v>
      </c>
      <c r="B311" t="s">
        <v>74</v>
      </c>
      <c r="C311" t="s">
        <v>75</v>
      </c>
      <c r="D311" t="s">
        <v>908</v>
      </c>
      <c r="E311">
        <v>13950000</v>
      </c>
      <c r="F311">
        <v>14095765.960000001</v>
      </c>
      <c r="G311">
        <v>1</v>
      </c>
    </row>
    <row r="312" spans="1:7" x14ac:dyDescent="0.2">
      <c r="A312">
        <v>93</v>
      </c>
      <c r="B312" t="s">
        <v>74</v>
      </c>
      <c r="C312" t="s">
        <v>75</v>
      </c>
      <c r="D312" t="s">
        <v>908</v>
      </c>
      <c r="E312">
        <v>9221000</v>
      </c>
      <c r="F312">
        <v>9550000</v>
      </c>
      <c r="G312">
        <v>1</v>
      </c>
    </row>
    <row r="313" spans="1:7" x14ac:dyDescent="0.2">
      <c r="A313">
        <v>93</v>
      </c>
      <c r="B313" t="s">
        <v>74</v>
      </c>
      <c r="C313" t="s">
        <v>75</v>
      </c>
      <c r="D313" t="s">
        <v>908</v>
      </c>
      <c r="E313">
        <v>8730500</v>
      </c>
      <c r="F313">
        <v>9725000</v>
      </c>
      <c r="G313">
        <v>2</v>
      </c>
    </row>
    <row r="314" spans="1:7" x14ac:dyDescent="0.2">
      <c r="A314">
        <v>96</v>
      </c>
      <c r="B314" t="s">
        <v>74</v>
      </c>
      <c r="C314" t="s">
        <v>75</v>
      </c>
      <c r="D314" t="s">
        <v>908</v>
      </c>
      <c r="E314">
        <v>9300000</v>
      </c>
      <c r="F314">
        <v>9604557.5099999998</v>
      </c>
      <c r="G314">
        <v>1</v>
      </c>
    </row>
    <row r="315" spans="1:7" x14ac:dyDescent="0.2">
      <c r="A315">
        <v>105</v>
      </c>
      <c r="B315" t="s">
        <v>74</v>
      </c>
      <c r="C315" t="s">
        <v>75</v>
      </c>
      <c r="D315" t="s">
        <v>908</v>
      </c>
      <c r="E315">
        <v>9300000</v>
      </c>
      <c r="F315">
        <v>9599973.5399999991</v>
      </c>
      <c r="G315">
        <v>1</v>
      </c>
    </row>
    <row r="316" spans="1:7" x14ac:dyDescent="0.2">
      <c r="A316">
        <v>105</v>
      </c>
      <c r="B316" t="s">
        <v>74</v>
      </c>
      <c r="C316" t="s">
        <v>75</v>
      </c>
      <c r="D316" t="s">
        <v>908</v>
      </c>
      <c r="E316">
        <v>9300000</v>
      </c>
      <c r="F316">
        <v>9599973.5399999991</v>
      </c>
      <c r="G316">
        <v>2</v>
      </c>
    </row>
    <row r="317" spans="1:7" x14ac:dyDescent="0.2">
      <c r="A317">
        <v>4</v>
      </c>
      <c r="B317" t="s">
        <v>105</v>
      </c>
      <c r="C317" t="s">
        <v>889</v>
      </c>
      <c r="D317" t="s">
        <v>889</v>
      </c>
      <c r="E317">
        <v>6178000</v>
      </c>
      <c r="F317">
        <v>9600000</v>
      </c>
      <c r="G317">
        <v>3</v>
      </c>
    </row>
    <row r="318" spans="1:7" x14ac:dyDescent="0.2">
      <c r="A318">
        <v>93</v>
      </c>
      <c r="B318" t="s">
        <v>105</v>
      </c>
      <c r="C318" t="s">
        <v>889</v>
      </c>
      <c r="D318" t="s">
        <v>889</v>
      </c>
      <c r="E318">
        <v>8933500</v>
      </c>
      <c r="F318">
        <v>17690000</v>
      </c>
      <c r="G318">
        <v>2</v>
      </c>
    </row>
    <row r="319" spans="1:7" x14ac:dyDescent="0.2">
      <c r="A319">
        <v>4</v>
      </c>
      <c r="B319" t="s">
        <v>105</v>
      </c>
      <c r="C319" t="s">
        <v>889</v>
      </c>
      <c r="D319" t="s">
        <v>909</v>
      </c>
      <c r="E319">
        <v>9293000</v>
      </c>
      <c r="F319">
        <v>9600000</v>
      </c>
      <c r="G319">
        <v>1</v>
      </c>
    </row>
    <row r="320" spans="1:7" x14ac:dyDescent="0.2">
      <c r="A320">
        <v>4</v>
      </c>
      <c r="B320" t="s">
        <v>105</v>
      </c>
      <c r="C320" t="s">
        <v>889</v>
      </c>
      <c r="D320" t="s">
        <v>909</v>
      </c>
      <c r="E320">
        <v>9300000</v>
      </c>
      <c r="F320">
        <v>9600000.1349999998</v>
      </c>
      <c r="G320">
        <v>2</v>
      </c>
    </row>
    <row r="321" spans="1:7" x14ac:dyDescent="0.2">
      <c r="A321">
        <v>93</v>
      </c>
      <c r="B321" t="s">
        <v>105</v>
      </c>
      <c r="C321" t="s">
        <v>889</v>
      </c>
      <c r="D321" t="s">
        <v>909</v>
      </c>
      <c r="E321">
        <v>9300000</v>
      </c>
      <c r="F321">
        <v>9600000</v>
      </c>
      <c r="G321">
        <v>1</v>
      </c>
    </row>
    <row r="322" spans="1:7" x14ac:dyDescent="0.2">
      <c r="A322">
        <v>4</v>
      </c>
      <c r="B322" t="s">
        <v>105</v>
      </c>
      <c r="C322" t="s">
        <v>491</v>
      </c>
      <c r="D322" t="s">
        <v>910</v>
      </c>
      <c r="E322">
        <v>9293000</v>
      </c>
      <c r="F322">
        <v>9965000</v>
      </c>
      <c r="G322">
        <v>1</v>
      </c>
    </row>
    <row r="323" spans="1:7" x14ac:dyDescent="0.2">
      <c r="A323">
        <v>87</v>
      </c>
      <c r="B323" t="s">
        <v>105</v>
      </c>
      <c r="C323" t="s">
        <v>491</v>
      </c>
      <c r="D323" t="s">
        <v>910</v>
      </c>
      <c r="E323">
        <v>9285000</v>
      </c>
      <c r="F323">
        <v>9372252.3000000007</v>
      </c>
      <c r="G323">
        <v>4</v>
      </c>
    </row>
    <row r="324" spans="1:7" x14ac:dyDescent="0.2">
      <c r="A324">
        <v>101</v>
      </c>
      <c r="B324" t="s">
        <v>105</v>
      </c>
      <c r="C324" t="s">
        <v>491</v>
      </c>
      <c r="D324" t="s">
        <v>910</v>
      </c>
      <c r="E324">
        <v>9286666.6666666698</v>
      </c>
      <c r="F324">
        <v>9542000</v>
      </c>
      <c r="G324">
        <v>3</v>
      </c>
    </row>
    <row r="325" spans="1:7" x14ac:dyDescent="0.2">
      <c r="A325">
        <v>101</v>
      </c>
      <c r="B325" t="s">
        <v>105</v>
      </c>
      <c r="C325" t="s">
        <v>491</v>
      </c>
      <c r="D325" t="s">
        <v>910</v>
      </c>
      <c r="E325">
        <v>9300000</v>
      </c>
      <c r="F325">
        <v>9542000</v>
      </c>
      <c r="G325">
        <v>1</v>
      </c>
    </row>
    <row r="326" spans="1:7" x14ac:dyDescent="0.2">
      <c r="A326">
        <v>28</v>
      </c>
      <c r="B326" t="s">
        <v>73</v>
      </c>
      <c r="C326" t="s">
        <v>893</v>
      </c>
      <c r="D326" t="s">
        <v>911</v>
      </c>
      <c r="E326">
        <v>9290000</v>
      </c>
      <c r="F326">
        <v>9596819.5150000006</v>
      </c>
      <c r="G326">
        <v>2</v>
      </c>
    </row>
    <row r="327" spans="1:7" x14ac:dyDescent="0.2">
      <c r="A327">
        <v>87</v>
      </c>
      <c r="B327" t="s">
        <v>73</v>
      </c>
      <c r="C327" t="s">
        <v>893</v>
      </c>
      <c r="D327" t="s">
        <v>911</v>
      </c>
      <c r="E327">
        <v>9300000</v>
      </c>
      <c r="F327">
        <v>9410581.6699999999</v>
      </c>
      <c r="G327">
        <v>1</v>
      </c>
    </row>
    <row r="328" spans="1:7" x14ac:dyDescent="0.2">
      <c r="A328">
        <v>93</v>
      </c>
      <c r="B328" t="s">
        <v>73</v>
      </c>
      <c r="C328" t="s">
        <v>893</v>
      </c>
      <c r="D328" t="s">
        <v>911</v>
      </c>
      <c r="E328">
        <v>7280000</v>
      </c>
      <c r="F328">
        <v>9748878.1300000008</v>
      </c>
      <c r="G328">
        <v>1</v>
      </c>
    </row>
    <row r="329" spans="1:7" x14ac:dyDescent="0.2">
      <c r="A329">
        <v>27</v>
      </c>
      <c r="B329" t="s">
        <v>73</v>
      </c>
      <c r="C329" t="s">
        <v>893</v>
      </c>
      <c r="D329" t="s">
        <v>911</v>
      </c>
      <c r="E329">
        <v>8749000</v>
      </c>
      <c r="F329">
        <v>14269000</v>
      </c>
      <c r="G329">
        <v>1</v>
      </c>
    </row>
    <row r="330" spans="1:7" x14ac:dyDescent="0.2">
      <c r="A330">
        <v>96</v>
      </c>
      <c r="B330" t="s">
        <v>73</v>
      </c>
      <c r="C330" t="s">
        <v>893</v>
      </c>
      <c r="D330" t="s">
        <v>911</v>
      </c>
      <c r="E330">
        <v>9300000</v>
      </c>
      <c r="F330">
        <v>12351685.51</v>
      </c>
      <c r="G330">
        <v>1</v>
      </c>
    </row>
    <row r="331" spans="1:7" x14ac:dyDescent="0.2">
      <c r="A331">
        <v>105</v>
      </c>
      <c r="B331" t="s">
        <v>73</v>
      </c>
      <c r="C331" t="s">
        <v>893</v>
      </c>
      <c r="D331" t="s">
        <v>911</v>
      </c>
      <c r="E331">
        <v>9300000</v>
      </c>
      <c r="F331">
        <v>9599973.5399999991</v>
      </c>
      <c r="G331">
        <v>1</v>
      </c>
    </row>
    <row r="332" spans="1:7" x14ac:dyDescent="0.2">
      <c r="A332">
        <v>4</v>
      </c>
      <c r="B332" t="s">
        <v>105</v>
      </c>
      <c r="C332" t="s">
        <v>105</v>
      </c>
      <c r="D332" t="s">
        <v>912</v>
      </c>
      <c r="E332">
        <v>9300000</v>
      </c>
      <c r="F332">
        <v>9600000</v>
      </c>
      <c r="G332">
        <v>1</v>
      </c>
    </row>
    <row r="333" spans="1:7" x14ac:dyDescent="0.2">
      <c r="A333">
        <v>87</v>
      </c>
      <c r="B333" t="s">
        <v>105</v>
      </c>
      <c r="C333" t="s">
        <v>105</v>
      </c>
      <c r="D333" t="s">
        <v>912</v>
      </c>
      <c r="E333">
        <v>9300000</v>
      </c>
      <c r="F333">
        <v>9571841.7899999991</v>
      </c>
      <c r="G333">
        <v>1</v>
      </c>
    </row>
    <row r="334" spans="1:7" x14ac:dyDescent="0.2">
      <c r="A334">
        <v>101</v>
      </c>
      <c r="B334" t="s">
        <v>105</v>
      </c>
      <c r="C334" t="s">
        <v>105</v>
      </c>
      <c r="D334" t="s">
        <v>912</v>
      </c>
      <c r="E334">
        <v>9300000</v>
      </c>
      <c r="F334">
        <v>9557000</v>
      </c>
      <c r="G334">
        <v>1</v>
      </c>
    </row>
    <row r="335" spans="1:7" x14ac:dyDescent="0.2">
      <c r="A335">
        <v>101</v>
      </c>
      <c r="B335" t="s">
        <v>105</v>
      </c>
      <c r="C335" t="s">
        <v>105</v>
      </c>
      <c r="D335" t="s">
        <v>912</v>
      </c>
      <c r="E335">
        <v>9258133.3333333302</v>
      </c>
      <c r="F335">
        <v>9557333.3466666695</v>
      </c>
      <c r="G335">
        <v>15</v>
      </c>
    </row>
    <row r="336" spans="1:7" x14ac:dyDescent="0.2">
      <c r="A336">
        <v>105</v>
      </c>
      <c r="B336" t="s">
        <v>105</v>
      </c>
      <c r="C336" t="s">
        <v>105</v>
      </c>
      <c r="D336" t="s">
        <v>912</v>
      </c>
      <c r="E336">
        <v>9267000</v>
      </c>
      <c r="F336">
        <v>9599600.6400000006</v>
      </c>
      <c r="G336">
        <v>1</v>
      </c>
    </row>
    <row r="337" spans="1:8" x14ac:dyDescent="0.2">
      <c r="A337">
        <v>4</v>
      </c>
      <c r="B337" t="s">
        <v>74</v>
      </c>
      <c r="C337" t="s">
        <v>791</v>
      </c>
      <c r="D337" t="s">
        <v>913</v>
      </c>
      <c r="E337">
        <v>9300000</v>
      </c>
      <c r="F337">
        <v>9600000</v>
      </c>
      <c r="G337">
        <v>1</v>
      </c>
    </row>
    <row r="338" spans="1:8" x14ac:dyDescent="0.2">
      <c r="A338">
        <v>4</v>
      </c>
      <c r="B338" t="s">
        <v>74</v>
      </c>
      <c r="C338" t="s">
        <v>791</v>
      </c>
      <c r="D338" t="s">
        <v>913</v>
      </c>
      <c r="E338">
        <v>9144333.3333333302</v>
      </c>
      <c r="F338">
        <v>9600000</v>
      </c>
      <c r="G338">
        <v>3</v>
      </c>
    </row>
    <row r="339" spans="1:8" x14ac:dyDescent="0.2">
      <c r="A339">
        <v>87</v>
      </c>
      <c r="B339" t="s">
        <v>74</v>
      </c>
      <c r="C339" t="s">
        <v>791</v>
      </c>
      <c r="D339" t="s">
        <v>913</v>
      </c>
      <c r="E339">
        <v>9285000</v>
      </c>
      <c r="F339">
        <v>9376399.1699999999</v>
      </c>
      <c r="G339">
        <v>1</v>
      </c>
    </row>
    <row r="340" spans="1:8" x14ac:dyDescent="0.2">
      <c r="A340">
        <v>96</v>
      </c>
      <c r="B340" t="s">
        <v>74</v>
      </c>
      <c r="C340" t="s">
        <v>791</v>
      </c>
      <c r="D340" t="s">
        <v>913</v>
      </c>
      <c r="E340">
        <v>9234000</v>
      </c>
      <c r="F340">
        <v>9604557.5099999998</v>
      </c>
      <c r="G340">
        <v>1</v>
      </c>
    </row>
    <row r="341" spans="1:8" x14ac:dyDescent="0.2">
      <c r="A341">
        <v>4</v>
      </c>
      <c r="B341" t="s">
        <v>105</v>
      </c>
      <c r="C341" t="s">
        <v>105</v>
      </c>
      <c r="D341" t="s">
        <v>914</v>
      </c>
      <c r="E341">
        <v>7657000</v>
      </c>
      <c r="F341">
        <v>24021000</v>
      </c>
      <c r="G341">
        <v>1</v>
      </c>
    </row>
    <row r="342" spans="1:8" x14ac:dyDescent="0.2">
      <c r="A342">
        <v>101</v>
      </c>
      <c r="B342" t="s">
        <v>105</v>
      </c>
      <c r="C342" t="s">
        <v>105</v>
      </c>
      <c r="D342" t="s">
        <v>914</v>
      </c>
      <c r="E342">
        <v>9284727.2727272697</v>
      </c>
      <c r="F342">
        <v>9557000</v>
      </c>
      <c r="G342">
        <v>11</v>
      </c>
    </row>
    <row r="343" spans="1:8" x14ac:dyDescent="0.2">
      <c r="A343">
        <v>22</v>
      </c>
      <c r="B343" t="s">
        <v>11</v>
      </c>
      <c r="C343" t="s">
        <v>95</v>
      </c>
      <c r="D343" t="s">
        <v>915</v>
      </c>
      <c r="E343">
        <v>9001000</v>
      </c>
      <c r="F343">
        <v>36043580</v>
      </c>
      <c r="G343">
        <v>1</v>
      </c>
    </row>
    <row r="344" spans="1:8" x14ac:dyDescent="0.2">
      <c r="A344">
        <v>121</v>
      </c>
      <c r="B344" t="s">
        <v>11</v>
      </c>
      <c r="C344" t="s">
        <v>95</v>
      </c>
      <c r="D344" t="s">
        <v>915</v>
      </c>
      <c r="E344">
        <v>9300000</v>
      </c>
      <c r="F344">
        <v>9645157.5</v>
      </c>
      <c r="G344">
        <v>1</v>
      </c>
    </row>
    <row r="345" spans="1:8" x14ac:dyDescent="0.2">
      <c r="A345">
        <v>4</v>
      </c>
      <c r="B345" t="s">
        <v>105</v>
      </c>
      <c r="C345" t="s">
        <v>889</v>
      </c>
      <c r="D345" t="s">
        <v>916</v>
      </c>
      <c r="E345">
        <v>9300000</v>
      </c>
      <c r="F345">
        <v>9600000.0099999998</v>
      </c>
      <c r="G345">
        <v>1</v>
      </c>
    </row>
    <row r="346" spans="1:8" x14ac:dyDescent="0.2">
      <c r="A346">
        <v>87</v>
      </c>
      <c r="B346" t="s">
        <v>105</v>
      </c>
      <c r="C346" t="s">
        <v>889</v>
      </c>
      <c r="D346" t="s">
        <v>916</v>
      </c>
      <c r="E346">
        <v>9300000</v>
      </c>
      <c r="F346">
        <v>9571841.7899999991</v>
      </c>
      <c r="G346">
        <v>1</v>
      </c>
    </row>
    <row r="347" spans="1:8" x14ac:dyDescent="0.2">
      <c r="A347">
        <v>101</v>
      </c>
      <c r="B347" t="s">
        <v>105</v>
      </c>
      <c r="C347" t="s">
        <v>889</v>
      </c>
      <c r="D347" t="s">
        <v>916</v>
      </c>
      <c r="E347">
        <v>13950000</v>
      </c>
      <c r="F347">
        <v>14334000</v>
      </c>
      <c r="G347">
        <v>1</v>
      </c>
    </row>
    <row r="348" spans="1:8" x14ac:dyDescent="0.2">
      <c r="A348">
        <v>22</v>
      </c>
      <c r="B348" t="s">
        <v>105</v>
      </c>
      <c r="C348" t="s">
        <v>889</v>
      </c>
      <c r="D348" t="s">
        <v>916</v>
      </c>
      <c r="E348">
        <v>8749000</v>
      </c>
      <c r="F348">
        <v>15749000</v>
      </c>
      <c r="G348">
        <v>1</v>
      </c>
    </row>
    <row r="349" spans="1:8" x14ac:dyDescent="0.2">
      <c r="A349">
        <v>22</v>
      </c>
      <c r="B349" t="s">
        <v>105</v>
      </c>
      <c r="C349" t="s">
        <v>889</v>
      </c>
      <c r="D349" t="s">
        <v>916</v>
      </c>
      <c r="E349">
        <v>9227000</v>
      </c>
      <c r="F349">
        <v>23007000</v>
      </c>
      <c r="G349">
        <v>1</v>
      </c>
    </row>
    <row r="350" spans="1:8" x14ac:dyDescent="0.2">
      <c r="A350">
        <v>93</v>
      </c>
      <c r="B350" t="s">
        <v>11</v>
      </c>
      <c r="C350" t="s">
        <v>104</v>
      </c>
      <c r="D350" t="s">
        <v>954</v>
      </c>
      <c r="E350">
        <v>22265550</v>
      </c>
      <c r="F350">
        <v>22345550</v>
      </c>
      <c r="H350">
        <v>1</v>
      </c>
    </row>
    <row r="351" spans="1:8" x14ac:dyDescent="0.2">
      <c r="A351">
        <v>27</v>
      </c>
      <c r="B351" t="s">
        <v>11</v>
      </c>
      <c r="C351" t="s">
        <v>104</v>
      </c>
      <c r="D351" t="s">
        <v>954</v>
      </c>
      <c r="E351">
        <v>7573000</v>
      </c>
      <c r="F351">
        <v>41071000</v>
      </c>
      <c r="G351">
        <v>1</v>
      </c>
    </row>
    <row r="352" spans="1:8" x14ac:dyDescent="0.2">
      <c r="A352">
        <v>93</v>
      </c>
      <c r="B352" t="s">
        <v>11</v>
      </c>
      <c r="C352" t="s">
        <v>883</v>
      </c>
      <c r="D352" t="s">
        <v>954</v>
      </c>
      <c r="E352">
        <v>6524000</v>
      </c>
      <c r="F352">
        <v>50400000</v>
      </c>
      <c r="G352">
        <v>1</v>
      </c>
    </row>
    <row r="353" spans="1:8" x14ac:dyDescent="0.2">
      <c r="A353">
        <v>116</v>
      </c>
      <c r="B353" t="s">
        <v>11</v>
      </c>
      <c r="C353" t="s">
        <v>883</v>
      </c>
      <c r="D353" t="s">
        <v>954</v>
      </c>
      <c r="E353">
        <v>9267000</v>
      </c>
      <c r="F353">
        <v>9454572.4499999993</v>
      </c>
      <c r="G353">
        <v>1</v>
      </c>
    </row>
    <row r="354" spans="1:8" x14ac:dyDescent="0.2">
      <c r="A354">
        <v>96</v>
      </c>
      <c r="B354" t="s">
        <v>12</v>
      </c>
      <c r="C354" t="s">
        <v>1609</v>
      </c>
      <c r="D354" t="s">
        <v>954</v>
      </c>
      <c r="E354">
        <v>9207000</v>
      </c>
      <c r="F354">
        <v>9490761.9199999999</v>
      </c>
      <c r="G354">
        <v>1</v>
      </c>
    </row>
    <row r="355" spans="1:8" x14ac:dyDescent="0.2">
      <c r="A355">
        <v>4</v>
      </c>
      <c r="B355" t="s">
        <v>103</v>
      </c>
      <c r="C355" t="s">
        <v>1755</v>
      </c>
      <c r="D355" t="s">
        <v>954</v>
      </c>
      <c r="E355">
        <v>9300000</v>
      </c>
      <c r="F355">
        <v>9600000</v>
      </c>
      <c r="G355">
        <v>1</v>
      </c>
    </row>
    <row r="356" spans="1:8" x14ac:dyDescent="0.2">
      <c r="A356">
        <v>4</v>
      </c>
      <c r="B356" t="s">
        <v>11</v>
      </c>
      <c r="C356" t="s">
        <v>84</v>
      </c>
      <c r="D356" t="s">
        <v>955</v>
      </c>
      <c r="E356">
        <v>9238000</v>
      </c>
      <c r="F356">
        <v>9575000</v>
      </c>
      <c r="G356">
        <v>10</v>
      </c>
    </row>
    <row r="357" spans="1:8" x14ac:dyDescent="0.2">
      <c r="A357">
        <v>28</v>
      </c>
      <c r="B357" t="s">
        <v>11</v>
      </c>
      <c r="C357" t="s">
        <v>84</v>
      </c>
      <c r="D357" t="s">
        <v>955</v>
      </c>
      <c r="E357">
        <v>9300000</v>
      </c>
      <c r="F357">
        <v>9587840</v>
      </c>
      <c r="G357">
        <v>1</v>
      </c>
    </row>
    <row r="358" spans="1:8" x14ac:dyDescent="0.2">
      <c r="A358">
        <v>87</v>
      </c>
      <c r="B358" t="s">
        <v>11</v>
      </c>
      <c r="C358" t="s">
        <v>84</v>
      </c>
      <c r="D358" t="s">
        <v>955</v>
      </c>
      <c r="E358">
        <v>9300000</v>
      </c>
      <c r="F358">
        <v>9577209</v>
      </c>
      <c r="G358">
        <v>1</v>
      </c>
    </row>
    <row r="359" spans="1:8" x14ac:dyDescent="0.2">
      <c r="A359">
        <v>105</v>
      </c>
      <c r="B359" t="s">
        <v>11</v>
      </c>
      <c r="C359" t="s">
        <v>84</v>
      </c>
      <c r="D359" t="s">
        <v>955</v>
      </c>
      <c r="E359">
        <v>11605000</v>
      </c>
      <c r="F359">
        <v>11995468.109999999</v>
      </c>
      <c r="G359">
        <v>2</v>
      </c>
    </row>
    <row r="360" spans="1:8" x14ac:dyDescent="0.2">
      <c r="A360">
        <v>96</v>
      </c>
      <c r="B360" t="s">
        <v>73</v>
      </c>
      <c r="C360" t="s">
        <v>895</v>
      </c>
      <c r="D360" t="s">
        <v>958</v>
      </c>
      <c r="E360">
        <v>9271333.3333333302</v>
      </c>
      <c r="F360">
        <v>9615951.6766666695</v>
      </c>
      <c r="G360">
        <v>3</v>
      </c>
    </row>
    <row r="361" spans="1:8" x14ac:dyDescent="0.2">
      <c r="A361">
        <v>4</v>
      </c>
      <c r="B361" t="s">
        <v>74</v>
      </c>
      <c r="C361" t="s">
        <v>791</v>
      </c>
      <c r="D361" t="s">
        <v>960</v>
      </c>
      <c r="E361">
        <v>8497000</v>
      </c>
      <c r="F361">
        <v>24497000</v>
      </c>
      <c r="G361">
        <v>2</v>
      </c>
    </row>
    <row r="362" spans="1:8" x14ac:dyDescent="0.2">
      <c r="A362">
        <v>28</v>
      </c>
      <c r="B362" t="s">
        <v>74</v>
      </c>
      <c r="C362" t="s">
        <v>791</v>
      </c>
      <c r="D362" t="s">
        <v>960</v>
      </c>
      <c r="E362">
        <v>9300000</v>
      </c>
      <c r="F362">
        <v>9606025.0299999993</v>
      </c>
      <c r="G362">
        <v>1</v>
      </c>
    </row>
    <row r="363" spans="1:8" x14ac:dyDescent="0.2">
      <c r="A363">
        <v>87</v>
      </c>
      <c r="B363" t="s">
        <v>74</v>
      </c>
      <c r="C363" t="s">
        <v>791</v>
      </c>
      <c r="D363" t="s">
        <v>960</v>
      </c>
      <c r="E363">
        <v>9300000</v>
      </c>
      <c r="F363">
        <v>9406434.8000000007</v>
      </c>
      <c r="G363">
        <v>1</v>
      </c>
    </row>
    <row r="364" spans="1:8" x14ac:dyDescent="0.2">
      <c r="A364">
        <v>88</v>
      </c>
      <c r="B364" t="s">
        <v>74</v>
      </c>
      <c r="C364" t="s">
        <v>791</v>
      </c>
      <c r="D364" t="s">
        <v>960</v>
      </c>
      <c r="E364">
        <v>22434508.02</v>
      </c>
      <c r="F364">
        <v>22620725.75</v>
      </c>
      <c r="H364">
        <v>1</v>
      </c>
    </row>
    <row r="365" spans="1:8" x14ac:dyDescent="0.2">
      <c r="A365">
        <v>32</v>
      </c>
      <c r="B365" t="s">
        <v>74</v>
      </c>
      <c r="C365" t="s">
        <v>791</v>
      </c>
      <c r="D365" t="s">
        <v>960</v>
      </c>
      <c r="E365">
        <v>20217209.177999999</v>
      </c>
      <c r="F365">
        <v>20217209.177999999</v>
      </c>
      <c r="H365">
        <v>65</v>
      </c>
    </row>
    <row r="366" spans="1:8" x14ac:dyDescent="0.2">
      <c r="A366">
        <v>96</v>
      </c>
      <c r="B366" t="s">
        <v>74</v>
      </c>
      <c r="C366" t="s">
        <v>791</v>
      </c>
      <c r="D366" t="s">
        <v>960</v>
      </c>
      <c r="E366">
        <v>9300000</v>
      </c>
      <c r="F366">
        <v>9570375.0099999998</v>
      </c>
      <c r="G366">
        <v>1</v>
      </c>
    </row>
    <row r="367" spans="1:8" x14ac:dyDescent="0.2">
      <c r="A367">
        <v>4</v>
      </c>
      <c r="B367" t="s">
        <v>105</v>
      </c>
      <c r="C367" t="s">
        <v>889</v>
      </c>
      <c r="D367" t="s">
        <v>961</v>
      </c>
      <c r="E367">
        <v>13950000</v>
      </c>
      <c r="F367">
        <v>14250000</v>
      </c>
      <c r="G367">
        <v>1</v>
      </c>
    </row>
    <row r="368" spans="1:8" x14ac:dyDescent="0.2">
      <c r="A368">
        <v>4</v>
      </c>
      <c r="B368" t="s">
        <v>105</v>
      </c>
      <c r="C368" t="s">
        <v>889</v>
      </c>
      <c r="D368" t="s">
        <v>961</v>
      </c>
      <c r="E368">
        <v>9300000</v>
      </c>
      <c r="F368">
        <v>9600000</v>
      </c>
      <c r="G368">
        <v>2</v>
      </c>
    </row>
    <row r="369" spans="1:8" x14ac:dyDescent="0.2">
      <c r="A369">
        <v>4</v>
      </c>
      <c r="B369" t="s">
        <v>105</v>
      </c>
      <c r="C369" t="s">
        <v>889</v>
      </c>
      <c r="D369" t="s">
        <v>961</v>
      </c>
      <c r="E369">
        <v>19997578.859999999</v>
      </c>
      <c r="F369">
        <v>19997578.859999999</v>
      </c>
      <c r="H369">
        <v>1</v>
      </c>
    </row>
    <row r="370" spans="1:8" x14ac:dyDescent="0.2">
      <c r="A370">
        <v>87</v>
      </c>
      <c r="B370" t="s">
        <v>105</v>
      </c>
      <c r="C370" t="s">
        <v>889</v>
      </c>
      <c r="D370" t="s">
        <v>961</v>
      </c>
      <c r="E370">
        <v>11618000</v>
      </c>
      <c r="F370">
        <v>11998328.475</v>
      </c>
      <c r="G370">
        <v>2</v>
      </c>
    </row>
    <row r="371" spans="1:8" x14ac:dyDescent="0.2">
      <c r="A371">
        <v>4</v>
      </c>
      <c r="B371" t="s">
        <v>105</v>
      </c>
      <c r="C371" t="s">
        <v>108</v>
      </c>
      <c r="D371" t="s">
        <v>962</v>
      </c>
      <c r="E371">
        <v>9241000</v>
      </c>
      <c r="F371">
        <v>9600000</v>
      </c>
      <c r="G371">
        <v>1</v>
      </c>
    </row>
    <row r="372" spans="1:8" x14ac:dyDescent="0.2">
      <c r="A372">
        <v>4</v>
      </c>
      <c r="B372" t="s">
        <v>103</v>
      </c>
      <c r="C372" t="s">
        <v>109</v>
      </c>
      <c r="D372" t="s">
        <v>963</v>
      </c>
      <c r="E372">
        <v>9300000</v>
      </c>
      <c r="F372">
        <v>9800000</v>
      </c>
      <c r="G372">
        <v>1</v>
      </c>
    </row>
    <row r="373" spans="1:8" x14ac:dyDescent="0.2">
      <c r="A373">
        <v>101</v>
      </c>
      <c r="B373" t="s">
        <v>103</v>
      </c>
      <c r="C373" t="s">
        <v>109</v>
      </c>
      <c r="D373" t="s">
        <v>963</v>
      </c>
      <c r="E373">
        <v>9260000</v>
      </c>
      <c r="F373">
        <v>9557000</v>
      </c>
      <c r="G373">
        <v>1</v>
      </c>
    </row>
    <row r="374" spans="1:8" x14ac:dyDescent="0.2">
      <c r="A374">
        <v>96</v>
      </c>
      <c r="B374" t="s">
        <v>103</v>
      </c>
      <c r="C374" t="s">
        <v>109</v>
      </c>
      <c r="D374" t="s">
        <v>963</v>
      </c>
      <c r="E374">
        <v>9273000</v>
      </c>
      <c r="F374">
        <v>9604557.5099999998</v>
      </c>
      <c r="G374">
        <v>1</v>
      </c>
    </row>
    <row r="375" spans="1:8" x14ac:dyDescent="0.2">
      <c r="A375">
        <v>4</v>
      </c>
      <c r="B375" t="s">
        <v>12</v>
      </c>
      <c r="C375" t="s">
        <v>12</v>
      </c>
      <c r="D375" t="s">
        <v>964</v>
      </c>
      <c r="E375">
        <v>8119000</v>
      </c>
      <c r="F375">
        <v>8419000</v>
      </c>
      <c r="G375">
        <v>1</v>
      </c>
    </row>
    <row r="376" spans="1:8" x14ac:dyDescent="0.2">
      <c r="A376">
        <v>93</v>
      </c>
      <c r="B376" t="s">
        <v>12</v>
      </c>
      <c r="C376" t="s">
        <v>12</v>
      </c>
      <c r="D376" t="s">
        <v>964</v>
      </c>
      <c r="E376">
        <v>42937585.310000002</v>
      </c>
      <c r="F376">
        <v>43083884.950000003</v>
      </c>
      <c r="H376">
        <v>1</v>
      </c>
    </row>
    <row r="377" spans="1:8" x14ac:dyDescent="0.2">
      <c r="A377">
        <v>27</v>
      </c>
      <c r="B377" t="s">
        <v>12</v>
      </c>
      <c r="C377" t="s">
        <v>12</v>
      </c>
      <c r="D377" t="s">
        <v>964</v>
      </c>
      <c r="E377">
        <v>5978000</v>
      </c>
      <c r="F377">
        <v>30805000</v>
      </c>
      <c r="G377">
        <v>1</v>
      </c>
    </row>
    <row r="378" spans="1:8" x14ac:dyDescent="0.2">
      <c r="A378">
        <v>93</v>
      </c>
      <c r="B378" t="s">
        <v>11</v>
      </c>
      <c r="C378" t="s">
        <v>903</v>
      </c>
      <c r="D378" t="s">
        <v>903</v>
      </c>
      <c r="E378">
        <v>25073895.98</v>
      </c>
      <c r="F378">
        <v>25073895.98</v>
      </c>
      <c r="H378">
        <v>1</v>
      </c>
    </row>
    <row r="379" spans="1:8" x14ac:dyDescent="0.2">
      <c r="A379">
        <v>96</v>
      </c>
      <c r="B379" t="s">
        <v>103</v>
      </c>
      <c r="C379" t="s">
        <v>109</v>
      </c>
      <c r="D379" t="s">
        <v>965</v>
      </c>
      <c r="E379">
        <v>9300000</v>
      </c>
      <c r="F379">
        <v>9604557.5099999998</v>
      </c>
      <c r="G379">
        <v>1</v>
      </c>
    </row>
    <row r="380" spans="1:8" x14ac:dyDescent="0.2">
      <c r="A380">
        <v>93</v>
      </c>
      <c r="B380" t="s">
        <v>11</v>
      </c>
      <c r="C380" t="s">
        <v>83</v>
      </c>
      <c r="D380" t="s">
        <v>967</v>
      </c>
      <c r="E380">
        <v>9182000</v>
      </c>
      <c r="F380">
        <v>15262821.130000001</v>
      </c>
      <c r="G380">
        <v>1</v>
      </c>
    </row>
    <row r="381" spans="1:8" x14ac:dyDescent="0.2">
      <c r="A381">
        <v>93</v>
      </c>
      <c r="B381" t="s">
        <v>11</v>
      </c>
      <c r="C381" t="s">
        <v>83</v>
      </c>
      <c r="D381" t="s">
        <v>967</v>
      </c>
      <c r="E381">
        <v>9300000</v>
      </c>
      <c r="F381">
        <v>9800000</v>
      </c>
      <c r="G381">
        <v>1</v>
      </c>
    </row>
    <row r="382" spans="1:8" x14ac:dyDescent="0.2">
      <c r="A382">
        <v>27</v>
      </c>
      <c r="B382" t="s">
        <v>11</v>
      </c>
      <c r="C382" t="s">
        <v>83</v>
      </c>
      <c r="D382" t="s">
        <v>967</v>
      </c>
      <c r="E382">
        <v>6902000</v>
      </c>
      <c r="F382">
        <v>14343000</v>
      </c>
      <c r="G382">
        <v>1</v>
      </c>
    </row>
    <row r="383" spans="1:8" x14ac:dyDescent="0.2">
      <c r="A383">
        <v>22</v>
      </c>
      <c r="B383" t="s">
        <v>11</v>
      </c>
      <c r="C383" t="s">
        <v>83</v>
      </c>
      <c r="D383" t="s">
        <v>967</v>
      </c>
      <c r="E383">
        <v>7322000</v>
      </c>
      <c r="F383">
        <v>62164970.329999998</v>
      </c>
      <c r="G383">
        <v>1</v>
      </c>
    </row>
    <row r="384" spans="1:8" x14ac:dyDescent="0.2">
      <c r="A384">
        <v>117</v>
      </c>
      <c r="B384" t="s">
        <v>11</v>
      </c>
      <c r="C384" t="s">
        <v>84</v>
      </c>
      <c r="D384" t="s">
        <v>999</v>
      </c>
      <c r="E384">
        <v>8833000</v>
      </c>
      <c r="F384">
        <v>9511293.75</v>
      </c>
      <c r="G384">
        <v>1</v>
      </c>
    </row>
    <row r="385" spans="1:8" x14ac:dyDescent="0.2">
      <c r="A385">
        <v>108</v>
      </c>
      <c r="B385" t="s">
        <v>11</v>
      </c>
      <c r="C385" t="s">
        <v>84</v>
      </c>
      <c r="D385" t="s">
        <v>999</v>
      </c>
      <c r="E385">
        <v>9300000</v>
      </c>
      <c r="F385">
        <v>9530000</v>
      </c>
      <c r="G385">
        <v>1</v>
      </c>
    </row>
    <row r="386" spans="1:8" x14ac:dyDescent="0.2">
      <c r="A386">
        <v>120</v>
      </c>
      <c r="B386" t="s">
        <v>11</v>
      </c>
      <c r="C386" t="s">
        <v>84</v>
      </c>
      <c r="D386" t="s">
        <v>999</v>
      </c>
      <c r="E386">
        <v>9300000</v>
      </c>
      <c r="F386">
        <v>9910665</v>
      </c>
      <c r="G386">
        <v>1</v>
      </c>
    </row>
    <row r="387" spans="1:8" x14ac:dyDescent="0.2">
      <c r="A387">
        <v>4</v>
      </c>
      <c r="B387" t="s">
        <v>105</v>
      </c>
      <c r="C387" t="s">
        <v>107</v>
      </c>
      <c r="D387" t="s">
        <v>1000</v>
      </c>
      <c r="E387">
        <v>7154000</v>
      </c>
      <c r="F387">
        <v>9600000</v>
      </c>
      <c r="G387">
        <v>1</v>
      </c>
    </row>
    <row r="388" spans="1:8" x14ac:dyDescent="0.2">
      <c r="A388">
        <v>22</v>
      </c>
      <c r="B388" t="s">
        <v>105</v>
      </c>
      <c r="C388" t="s">
        <v>107</v>
      </c>
      <c r="D388" t="s">
        <v>1000</v>
      </c>
      <c r="E388">
        <v>8791000</v>
      </c>
      <c r="F388">
        <v>29691000</v>
      </c>
      <c r="G388">
        <v>1</v>
      </c>
    </row>
    <row r="389" spans="1:8" x14ac:dyDescent="0.2">
      <c r="A389">
        <v>93</v>
      </c>
      <c r="B389" t="s">
        <v>11</v>
      </c>
      <c r="C389" t="s">
        <v>104</v>
      </c>
      <c r="D389" t="s">
        <v>1001</v>
      </c>
      <c r="E389">
        <v>9257000</v>
      </c>
      <c r="F389">
        <v>26571687.405000001</v>
      </c>
      <c r="G389">
        <v>2</v>
      </c>
    </row>
    <row r="390" spans="1:8" x14ac:dyDescent="0.2">
      <c r="A390">
        <v>93</v>
      </c>
      <c r="B390" t="s">
        <v>11</v>
      </c>
      <c r="C390" t="s">
        <v>104</v>
      </c>
      <c r="D390" t="s">
        <v>1001</v>
      </c>
      <c r="E390">
        <v>8962333.3333333302</v>
      </c>
      <c r="F390">
        <v>12302277.460000001</v>
      </c>
      <c r="G390">
        <v>3</v>
      </c>
    </row>
    <row r="391" spans="1:8" x14ac:dyDescent="0.2">
      <c r="A391">
        <v>32</v>
      </c>
      <c r="B391" t="s">
        <v>11</v>
      </c>
      <c r="C391" t="s">
        <v>104</v>
      </c>
      <c r="D391" t="s">
        <v>1001</v>
      </c>
      <c r="E391">
        <v>9300000</v>
      </c>
      <c r="F391">
        <v>11561139.945</v>
      </c>
      <c r="G391">
        <v>2</v>
      </c>
    </row>
    <row r="392" spans="1:8" x14ac:dyDescent="0.2">
      <c r="A392">
        <v>117</v>
      </c>
      <c r="B392" t="s">
        <v>11</v>
      </c>
      <c r="C392" t="s">
        <v>104</v>
      </c>
      <c r="D392" t="s">
        <v>1001</v>
      </c>
      <c r="E392">
        <v>9300000</v>
      </c>
      <c r="F392">
        <v>9511293.75</v>
      </c>
      <c r="G392">
        <v>2</v>
      </c>
    </row>
    <row r="393" spans="1:8" x14ac:dyDescent="0.2">
      <c r="A393">
        <v>28</v>
      </c>
      <c r="B393" t="s">
        <v>73</v>
      </c>
      <c r="C393" t="s">
        <v>893</v>
      </c>
      <c r="D393" t="s">
        <v>1002</v>
      </c>
      <c r="E393">
        <v>9300000</v>
      </c>
      <c r="F393">
        <v>9606025.0299999993</v>
      </c>
      <c r="G393">
        <v>1</v>
      </c>
    </row>
    <row r="394" spans="1:8" x14ac:dyDescent="0.2">
      <c r="A394">
        <v>117</v>
      </c>
      <c r="B394" t="s">
        <v>73</v>
      </c>
      <c r="C394" t="s">
        <v>893</v>
      </c>
      <c r="D394" t="s">
        <v>1002</v>
      </c>
      <c r="E394">
        <v>9001000</v>
      </c>
      <c r="F394">
        <v>9511293.75</v>
      </c>
      <c r="G394">
        <v>1</v>
      </c>
    </row>
    <row r="395" spans="1:8" x14ac:dyDescent="0.2">
      <c r="A395">
        <v>105</v>
      </c>
      <c r="B395" t="s">
        <v>73</v>
      </c>
      <c r="C395" t="s">
        <v>893</v>
      </c>
      <c r="D395" t="s">
        <v>1002</v>
      </c>
      <c r="E395">
        <v>9242333.3333333302</v>
      </c>
      <c r="F395">
        <v>9599947.1733333301</v>
      </c>
      <c r="G395">
        <v>3</v>
      </c>
    </row>
    <row r="396" spans="1:8" x14ac:dyDescent="0.2">
      <c r="A396">
        <v>4</v>
      </c>
      <c r="B396" t="s">
        <v>103</v>
      </c>
      <c r="C396" t="s">
        <v>103</v>
      </c>
      <c r="D396" t="s">
        <v>1003</v>
      </c>
      <c r="E396">
        <v>9300000</v>
      </c>
      <c r="F396">
        <v>9600000</v>
      </c>
      <c r="G396">
        <v>1</v>
      </c>
    </row>
    <row r="397" spans="1:8" x14ac:dyDescent="0.2">
      <c r="A397">
        <v>27</v>
      </c>
      <c r="B397" t="s">
        <v>103</v>
      </c>
      <c r="C397" t="s">
        <v>103</v>
      </c>
      <c r="D397" t="s">
        <v>1003</v>
      </c>
      <c r="E397">
        <v>0</v>
      </c>
      <c r="F397">
        <v>2</v>
      </c>
      <c r="G397">
        <v>1</v>
      </c>
    </row>
    <row r="398" spans="1:8" x14ac:dyDescent="0.2">
      <c r="A398">
        <v>27</v>
      </c>
      <c r="B398" t="s">
        <v>103</v>
      </c>
      <c r="C398" t="s">
        <v>103</v>
      </c>
      <c r="D398" t="s">
        <v>1003</v>
      </c>
      <c r="E398">
        <v>16973537.210000001</v>
      </c>
      <c r="F398">
        <v>16973537.210000001</v>
      </c>
      <c r="H398">
        <v>1</v>
      </c>
    </row>
    <row r="399" spans="1:8" x14ac:dyDescent="0.2">
      <c r="A399">
        <v>28</v>
      </c>
      <c r="B399" t="s">
        <v>74</v>
      </c>
      <c r="C399" t="s">
        <v>72</v>
      </c>
      <c r="D399" t="s">
        <v>1004</v>
      </c>
      <c r="E399">
        <v>9293333.3333333302</v>
      </c>
      <c r="F399">
        <v>9587764.6666666698</v>
      </c>
      <c r="G399">
        <v>6</v>
      </c>
    </row>
    <row r="400" spans="1:8" x14ac:dyDescent="0.2">
      <c r="A400">
        <v>87</v>
      </c>
      <c r="B400" t="s">
        <v>74</v>
      </c>
      <c r="C400" t="s">
        <v>72</v>
      </c>
      <c r="D400" t="s">
        <v>1004</v>
      </c>
      <c r="E400">
        <v>9300000</v>
      </c>
      <c r="F400">
        <v>9410581.6699999999</v>
      </c>
      <c r="G400">
        <v>1</v>
      </c>
    </row>
    <row r="401" spans="1:8" x14ac:dyDescent="0.2">
      <c r="A401">
        <v>88</v>
      </c>
      <c r="B401" t="s">
        <v>74</v>
      </c>
      <c r="C401" t="s">
        <v>72</v>
      </c>
      <c r="D401" t="s">
        <v>1004</v>
      </c>
      <c r="E401">
        <v>16194046.130000001</v>
      </c>
      <c r="F401">
        <v>16345780.18</v>
      </c>
      <c r="H401">
        <v>1</v>
      </c>
    </row>
    <row r="402" spans="1:8" x14ac:dyDescent="0.2">
      <c r="A402">
        <v>4</v>
      </c>
      <c r="B402" t="s">
        <v>11</v>
      </c>
      <c r="C402" t="s">
        <v>95</v>
      </c>
      <c r="D402" t="s">
        <v>1014</v>
      </c>
      <c r="E402">
        <v>9085000</v>
      </c>
      <c r="F402">
        <v>9385000</v>
      </c>
      <c r="G402">
        <v>1</v>
      </c>
    </row>
    <row r="403" spans="1:8" x14ac:dyDescent="0.2">
      <c r="A403">
        <v>121</v>
      </c>
      <c r="B403" t="s">
        <v>11</v>
      </c>
      <c r="C403" t="s">
        <v>95</v>
      </c>
      <c r="D403" t="s">
        <v>1014</v>
      </c>
      <c r="E403">
        <v>9043000</v>
      </c>
      <c r="F403">
        <v>14015204.01</v>
      </c>
      <c r="G403">
        <v>1</v>
      </c>
    </row>
    <row r="404" spans="1:8" x14ac:dyDescent="0.2">
      <c r="A404">
        <v>4</v>
      </c>
      <c r="B404" t="s">
        <v>11</v>
      </c>
      <c r="C404" t="s">
        <v>84</v>
      </c>
      <c r="D404" t="s">
        <v>1015</v>
      </c>
      <c r="E404">
        <v>13950000</v>
      </c>
      <c r="F404">
        <v>14250000</v>
      </c>
      <c r="G404">
        <v>1</v>
      </c>
    </row>
    <row r="405" spans="1:8" x14ac:dyDescent="0.2">
      <c r="A405">
        <v>105</v>
      </c>
      <c r="B405" t="s">
        <v>11</v>
      </c>
      <c r="C405" t="s">
        <v>84</v>
      </c>
      <c r="D405" t="s">
        <v>1015</v>
      </c>
      <c r="E405">
        <v>9300000</v>
      </c>
      <c r="F405">
        <v>9599973.5399999991</v>
      </c>
      <c r="G405">
        <v>1</v>
      </c>
    </row>
    <row r="406" spans="1:8" x14ac:dyDescent="0.2">
      <c r="A406">
        <v>4</v>
      </c>
      <c r="B406" t="s">
        <v>11</v>
      </c>
      <c r="C406" t="s">
        <v>84</v>
      </c>
      <c r="D406" t="s">
        <v>1016</v>
      </c>
      <c r="E406">
        <v>9256000</v>
      </c>
      <c r="F406">
        <v>9566666.6666666698</v>
      </c>
      <c r="G406">
        <v>3</v>
      </c>
    </row>
    <row r="407" spans="1:8" x14ac:dyDescent="0.2">
      <c r="A407">
        <v>4</v>
      </c>
      <c r="B407" t="s">
        <v>11</v>
      </c>
      <c r="C407" t="s">
        <v>84</v>
      </c>
      <c r="D407" t="s">
        <v>1016</v>
      </c>
      <c r="E407">
        <v>8619571.4285714291</v>
      </c>
      <c r="F407">
        <v>10885714.2857143</v>
      </c>
      <c r="G407">
        <v>7</v>
      </c>
    </row>
    <row r="408" spans="1:8" x14ac:dyDescent="0.2">
      <c r="A408">
        <v>28</v>
      </c>
      <c r="B408" t="s">
        <v>11</v>
      </c>
      <c r="C408" t="s">
        <v>84</v>
      </c>
      <c r="D408" t="s">
        <v>1016</v>
      </c>
      <c r="E408">
        <v>9267000</v>
      </c>
      <c r="F408">
        <v>9605652.1300000008</v>
      </c>
      <c r="G408">
        <v>1</v>
      </c>
    </row>
    <row r="409" spans="1:8" x14ac:dyDescent="0.2">
      <c r="A409">
        <v>116</v>
      </c>
      <c r="B409" t="s">
        <v>11</v>
      </c>
      <c r="C409" t="s">
        <v>84</v>
      </c>
      <c r="D409" t="s">
        <v>1016</v>
      </c>
      <c r="E409">
        <v>9300000</v>
      </c>
      <c r="F409">
        <v>9466708.0800000001</v>
      </c>
      <c r="G409">
        <v>1</v>
      </c>
    </row>
    <row r="410" spans="1:8" x14ac:dyDescent="0.2">
      <c r="A410">
        <v>96</v>
      </c>
      <c r="B410" t="s">
        <v>11</v>
      </c>
      <c r="C410" t="s">
        <v>84</v>
      </c>
      <c r="D410" t="s">
        <v>1016</v>
      </c>
      <c r="E410">
        <v>13950000</v>
      </c>
      <c r="F410">
        <v>14388245.75</v>
      </c>
      <c r="G410">
        <v>1</v>
      </c>
    </row>
    <row r="411" spans="1:8" x14ac:dyDescent="0.2">
      <c r="A411">
        <v>121</v>
      </c>
      <c r="B411" t="s">
        <v>11</v>
      </c>
      <c r="C411" t="s">
        <v>84</v>
      </c>
      <c r="D411" t="s">
        <v>1016</v>
      </c>
      <c r="E411">
        <v>13950000</v>
      </c>
      <c r="F411">
        <v>14422720</v>
      </c>
      <c r="G411">
        <v>1</v>
      </c>
    </row>
    <row r="412" spans="1:8" x14ac:dyDescent="0.2">
      <c r="A412">
        <v>105</v>
      </c>
      <c r="B412" t="s">
        <v>11</v>
      </c>
      <c r="C412" t="s">
        <v>84</v>
      </c>
      <c r="D412" t="s">
        <v>1016</v>
      </c>
      <c r="E412">
        <v>9280000</v>
      </c>
      <c r="F412">
        <v>9599747.5399999991</v>
      </c>
      <c r="G412">
        <v>1</v>
      </c>
    </row>
    <row r="413" spans="1:8" x14ac:dyDescent="0.2">
      <c r="A413">
        <v>105</v>
      </c>
      <c r="B413" t="s">
        <v>11</v>
      </c>
      <c r="C413" t="s">
        <v>84</v>
      </c>
      <c r="D413" t="s">
        <v>1016</v>
      </c>
      <c r="E413">
        <v>9300000</v>
      </c>
      <c r="F413">
        <v>9599973.5399999991</v>
      </c>
      <c r="G413">
        <v>1</v>
      </c>
    </row>
    <row r="414" spans="1:8" x14ac:dyDescent="0.2">
      <c r="A414">
        <v>4</v>
      </c>
      <c r="B414" t="s">
        <v>11</v>
      </c>
      <c r="C414" t="s">
        <v>84</v>
      </c>
      <c r="D414" t="s">
        <v>1017</v>
      </c>
      <c r="E414">
        <v>13775000</v>
      </c>
      <c r="F414">
        <v>14250000</v>
      </c>
      <c r="G414">
        <v>1</v>
      </c>
    </row>
    <row r="415" spans="1:8" x14ac:dyDescent="0.2">
      <c r="A415">
        <v>4</v>
      </c>
      <c r="B415" t="s">
        <v>11</v>
      </c>
      <c r="C415" t="s">
        <v>84</v>
      </c>
      <c r="D415" t="s">
        <v>1017</v>
      </c>
      <c r="E415">
        <v>9115166.6666666698</v>
      </c>
      <c r="F415">
        <v>10205833.3333333</v>
      </c>
      <c r="G415">
        <v>6</v>
      </c>
    </row>
    <row r="416" spans="1:8" x14ac:dyDescent="0.2">
      <c r="A416">
        <v>28</v>
      </c>
      <c r="B416" t="s">
        <v>11</v>
      </c>
      <c r="C416" t="s">
        <v>526</v>
      </c>
      <c r="D416" t="s">
        <v>1018</v>
      </c>
      <c r="E416">
        <v>8371000</v>
      </c>
      <c r="F416">
        <v>9595527.3300000001</v>
      </c>
      <c r="G416">
        <v>1</v>
      </c>
    </row>
    <row r="417" spans="1:8" x14ac:dyDescent="0.2">
      <c r="A417">
        <v>93</v>
      </c>
      <c r="B417" t="s">
        <v>11</v>
      </c>
      <c r="C417" t="s">
        <v>526</v>
      </c>
      <c r="D417" t="s">
        <v>1018</v>
      </c>
      <c r="E417">
        <v>9267000</v>
      </c>
      <c r="F417">
        <v>13284000</v>
      </c>
      <c r="G417">
        <v>1</v>
      </c>
    </row>
    <row r="418" spans="1:8" x14ac:dyDescent="0.2">
      <c r="A418">
        <v>105</v>
      </c>
      <c r="B418" t="s">
        <v>11</v>
      </c>
      <c r="C418" t="s">
        <v>526</v>
      </c>
      <c r="D418" t="s">
        <v>1018</v>
      </c>
      <c r="E418">
        <v>9296500</v>
      </c>
      <c r="F418">
        <v>9599973.5399999991</v>
      </c>
      <c r="G418">
        <v>2</v>
      </c>
    </row>
    <row r="419" spans="1:8" x14ac:dyDescent="0.2">
      <c r="A419">
        <v>28</v>
      </c>
      <c r="B419" t="s">
        <v>11</v>
      </c>
      <c r="C419" t="s">
        <v>99</v>
      </c>
      <c r="D419" t="s">
        <v>1019</v>
      </c>
      <c r="E419">
        <v>9300000</v>
      </c>
      <c r="F419">
        <v>10344024.560000001</v>
      </c>
      <c r="G419">
        <v>1</v>
      </c>
    </row>
    <row r="420" spans="1:8" x14ac:dyDescent="0.2">
      <c r="A420">
        <v>96</v>
      </c>
      <c r="B420" t="s">
        <v>11</v>
      </c>
      <c r="C420" t="s">
        <v>99</v>
      </c>
      <c r="D420" t="s">
        <v>1019</v>
      </c>
      <c r="E420">
        <v>9169000</v>
      </c>
      <c r="F420">
        <v>9483539.7599999998</v>
      </c>
      <c r="G420">
        <v>1</v>
      </c>
    </row>
    <row r="421" spans="1:8" x14ac:dyDescent="0.2">
      <c r="A421">
        <v>121</v>
      </c>
      <c r="B421" t="s">
        <v>11</v>
      </c>
      <c r="C421" t="s">
        <v>99</v>
      </c>
      <c r="D421" t="s">
        <v>1019</v>
      </c>
      <c r="E421">
        <v>17313046.75</v>
      </c>
      <c r="F421">
        <v>17318046.75</v>
      </c>
      <c r="H421">
        <v>1</v>
      </c>
    </row>
    <row r="422" spans="1:8" x14ac:dyDescent="0.2">
      <c r="A422">
        <v>4</v>
      </c>
      <c r="B422" t="s">
        <v>73</v>
      </c>
      <c r="C422" t="s">
        <v>670</v>
      </c>
      <c r="D422" t="s">
        <v>1020</v>
      </c>
      <c r="E422">
        <v>9300000</v>
      </c>
      <c r="F422">
        <v>9600000</v>
      </c>
      <c r="G422">
        <v>1</v>
      </c>
    </row>
    <row r="423" spans="1:8" x14ac:dyDescent="0.2">
      <c r="A423">
        <v>32</v>
      </c>
      <c r="B423" t="s">
        <v>73</v>
      </c>
      <c r="C423" t="s">
        <v>670</v>
      </c>
      <c r="D423" t="s">
        <v>1020</v>
      </c>
      <c r="E423">
        <v>9280000</v>
      </c>
      <c r="F423">
        <v>11610187.439999999</v>
      </c>
      <c r="G423">
        <v>3</v>
      </c>
    </row>
    <row r="424" spans="1:8" x14ac:dyDescent="0.2">
      <c r="A424">
        <v>4</v>
      </c>
      <c r="B424" t="s">
        <v>11</v>
      </c>
      <c r="C424" t="s">
        <v>956</v>
      </c>
      <c r="D424" t="s">
        <v>1020</v>
      </c>
      <c r="E424">
        <v>9300000</v>
      </c>
      <c r="F424">
        <v>9600000</v>
      </c>
      <c r="G424">
        <v>1</v>
      </c>
    </row>
    <row r="425" spans="1:8" x14ac:dyDescent="0.2">
      <c r="A425">
        <v>93</v>
      </c>
      <c r="B425" t="s">
        <v>11</v>
      </c>
      <c r="C425" t="s">
        <v>956</v>
      </c>
      <c r="D425" t="s">
        <v>1020</v>
      </c>
      <c r="E425">
        <v>9227000</v>
      </c>
      <c r="F425">
        <v>19917000</v>
      </c>
      <c r="G425">
        <v>1</v>
      </c>
    </row>
    <row r="426" spans="1:8" x14ac:dyDescent="0.2">
      <c r="A426">
        <v>4</v>
      </c>
      <c r="B426" t="s">
        <v>12</v>
      </c>
      <c r="C426" t="s">
        <v>85</v>
      </c>
      <c r="D426" t="s">
        <v>1021</v>
      </c>
      <c r="E426">
        <v>8160000</v>
      </c>
      <c r="F426">
        <v>8460000</v>
      </c>
      <c r="G426">
        <v>1</v>
      </c>
    </row>
    <row r="427" spans="1:8" x14ac:dyDescent="0.2">
      <c r="A427">
        <v>4</v>
      </c>
      <c r="B427" t="s">
        <v>74</v>
      </c>
      <c r="C427" t="s">
        <v>75</v>
      </c>
      <c r="D427" t="s">
        <v>1022</v>
      </c>
      <c r="E427">
        <v>9286500</v>
      </c>
      <c r="F427">
        <v>17560145.82</v>
      </c>
      <c r="G427">
        <v>2</v>
      </c>
    </row>
    <row r="428" spans="1:8" x14ac:dyDescent="0.2">
      <c r="A428">
        <v>93</v>
      </c>
      <c r="B428" t="s">
        <v>74</v>
      </c>
      <c r="C428" t="s">
        <v>75</v>
      </c>
      <c r="D428" t="s">
        <v>1022</v>
      </c>
      <c r="E428">
        <v>9188000</v>
      </c>
      <c r="F428">
        <v>23477203.609999999</v>
      </c>
      <c r="G428">
        <v>1</v>
      </c>
    </row>
    <row r="429" spans="1:8" x14ac:dyDescent="0.2">
      <c r="A429">
        <v>93</v>
      </c>
      <c r="B429" t="s">
        <v>74</v>
      </c>
      <c r="C429" t="s">
        <v>75</v>
      </c>
      <c r="D429" t="s">
        <v>1022</v>
      </c>
      <c r="E429">
        <v>6503400</v>
      </c>
      <c r="F429">
        <v>10065070.800000001</v>
      </c>
      <c r="G429">
        <v>5</v>
      </c>
    </row>
    <row r="430" spans="1:8" x14ac:dyDescent="0.2">
      <c r="A430">
        <v>88</v>
      </c>
      <c r="B430" t="s">
        <v>74</v>
      </c>
      <c r="C430" t="s">
        <v>75</v>
      </c>
      <c r="D430" t="s">
        <v>1022</v>
      </c>
      <c r="E430">
        <v>18911091.34</v>
      </c>
      <c r="F430">
        <v>19072059.059999999</v>
      </c>
      <c r="H430">
        <v>1</v>
      </c>
    </row>
    <row r="431" spans="1:8" x14ac:dyDescent="0.2">
      <c r="A431">
        <v>105</v>
      </c>
      <c r="B431" t="s">
        <v>74</v>
      </c>
      <c r="C431" t="s">
        <v>1024</v>
      </c>
      <c r="D431" t="s">
        <v>1024</v>
      </c>
      <c r="E431">
        <v>13950000</v>
      </c>
      <c r="F431">
        <v>14391414.68</v>
      </c>
      <c r="G431">
        <v>1</v>
      </c>
    </row>
    <row r="432" spans="1:8" x14ac:dyDescent="0.2">
      <c r="A432">
        <v>28</v>
      </c>
      <c r="B432" t="s">
        <v>105</v>
      </c>
      <c r="C432" t="s">
        <v>491</v>
      </c>
      <c r="D432" t="s">
        <v>1025</v>
      </c>
      <c r="E432">
        <v>9267000</v>
      </c>
      <c r="F432">
        <v>9571390.5299999993</v>
      </c>
      <c r="G432">
        <v>1</v>
      </c>
    </row>
    <row r="433" spans="1:8" x14ac:dyDescent="0.2">
      <c r="A433">
        <v>93</v>
      </c>
      <c r="B433" t="s">
        <v>105</v>
      </c>
      <c r="C433" t="s">
        <v>491</v>
      </c>
      <c r="D433" t="s">
        <v>1025</v>
      </c>
      <c r="E433">
        <v>16158468.029999999</v>
      </c>
      <c r="F433">
        <v>16304725.73</v>
      </c>
      <c r="H433">
        <v>1</v>
      </c>
    </row>
    <row r="434" spans="1:8" x14ac:dyDescent="0.2">
      <c r="A434">
        <v>108</v>
      </c>
      <c r="B434" t="s">
        <v>105</v>
      </c>
      <c r="C434" t="s">
        <v>491</v>
      </c>
      <c r="D434" t="s">
        <v>1025</v>
      </c>
      <c r="E434">
        <v>9300000</v>
      </c>
      <c r="F434">
        <v>9530000</v>
      </c>
      <c r="G434">
        <v>1</v>
      </c>
    </row>
    <row r="435" spans="1:8" x14ac:dyDescent="0.2">
      <c r="A435">
        <v>4</v>
      </c>
      <c r="B435" t="s">
        <v>105</v>
      </c>
      <c r="C435" t="s">
        <v>108</v>
      </c>
      <c r="D435" t="s">
        <v>1026</v>
      </c>
      <c r="E435">
        <v>7750000</v>
      </c>
      <c r="F435">
        <v>11066666.6666667</v>
      </c>
      <c r="G435">
        <v>3</v>
      </c>
    </row>
    <row r="436" spans="1:8" x14ac:dyDescent="0.2">
      <c r="A436">
        <v>117</v>
      </c>
      <c r="B436" t="s">
        <v>103</v>
      </c>
      <c r="C436" t="s">
        <v>882</v>
      </c>
      <c r="D436" t="s">
        <v>1027</v>
      </c>
      <c r="E436">
        <v>9273000</v>
      </c>
      <c r="F436">
        <v>9511293.75</v>
      </c>
      <c r="G436">
        <v>1</v>
      </c>
    </row>
    <row r="437" spans="1:8" x14ac:dyDescent="0.2">
      <c r="A437">
        <v>4</v>
      </c>
      <c r="B437" t="s">
        <v>73</v>
      </c>
      <c r="C437" t="s">
        <v>1028</v>
      </c>
      <c r="D437" t="s">
        <v>1027</v>
      </c>
      <c r="E437">
        <v>9257000</v>
      </c>
      <c r="F437">
        <v>9550000</v>
      </c>
      <c r="G437">
        <v>2</v>
      </c>
    </row>
    <row r="438" spans="1:8" x14ac:dyDescent="0.2">
      <c r="A438">
        <v>27</v>
      </c>
      <c r="B438" t="s">
        <v>73</v>
      </c>
      <c r="C438" t="s">
        <v>1028</v>
      </c>
      <c r="D438" t="s">
        <v>1027</v>
      </c>
      <c r="E438">
        <v>8329000</v>
      </c>
      <c r="F438">
        <v>30034000</v>
      </c>
      <c r="G438">
        <v>1</v>
      </c>
    </row>
    <row r="439" spans="1:8" x14ac:dyDescent="0.2">
      <c r="A439">
        <v>32</v>
      </c>
      <c r="B439" t="s">
        <v>73</v>
      </c>
      <c r="C439" t="s">
        <v>1028</v>
      </c>
      <c r="D439" t="s">
        <v>1027</v>
      </c>
      <c r="E439">
        <v>9300000</v>
      </c>
      <c r="F439">
        <v>9957704.0700000003</v>
      </c>
      <c r="G439">
        <v>1</v>
      </c>
    </row>
    <row r="440" spans="1:8" x14ac:dyDescent="0.2">
      <c r="A440">
        <v>93</v>
      </c>
      <c r="B440" t="s">
        <v>73</v>
      </c>
      <c r="C440" t="s">
        <v>1028</v>
      </c>
      <c r="D440" t="s">
        <v>1028</v>
      </c>
      <c r="E440">
        <v>9257000</v>
      </c>
      <c r="F440">
        <v>9668000</v>
      </c>
      <c r="G440">
        <v>2</v>
      </c>
    </row>
    <row r="441" spans="1:8" x14ac:dyDescent="0.2">
      <c r="A441">
        <v>27</v>
      </c>
      <c r="B441" t="s">
        <v>73</v>
      </c>
      <c r="C441" t="s">
        <v>1028</v>
      </c>
      <c r="D441" t="s">
        <v>1028</v>
      </c>
      <c r="E441">
        <v>9127000</v>
      </c>
      <c r="F441">
        <v>26559000</v>
      </c>
      <c r="G441">
        <v>1</v>
      </c>
    </row>
    <row r="442" spans="1:8" x14ac:dyDescent="0.2">
      <c r="A442">
        <v>22</v>
      </c>
      <c r="B442" t="s">
        <v>73</v>
      </c>
      <c r="C442" t="s">
        <v>1028</v>
      </c>
      <c r="D442" t="s">
        <v>1028</v>
      </c>
      <c r="E442">
        <v>7741500</v>
      </c>
      <c r="F442">
        <v>43884999.994999997</v>
      </c>
      <c r="G442">
        <v>2</v>
      </c>
    </row>
    <row r="443" spans="1:8" x14ac:dyDescent="0.2">
      <c r="A443">
        <v>96</v>
      </c>
      <c r="B443" t="s">
        <v>73</v>
      </c>
      <c r="C443" t="s">
        <v>1028</v>
      </c>
      <c r="D443" t="s">
        <v>1028</v>
      </c>
      <c r="E443">
        <v>9300000</v>
      </c>
      <c r="F443">
        <v>9604557.5099999998</v>
      </c>
      <c r="G443">
        <v>1</v>
      </c>
    </row>
    <row r="444" spans="1:8" x14ac:dyDescent="0.2">
      <c r="A444">
        <v>116</v>
      </c>
      <c r="B444" t="s">
        <v>11</v>
      </c>
      <c r="C444" t="s">
        <v>803</v>
      </c>
      <c r="D444" t="s">
        <v>1029</v>
      </c>
      <c r="E444">
        <v>9300000</v>
      </c>
      <c r="F444">
        <v>9466708.0800000001</v>
      </c>
      <c r="G444">
        <v>1</v>
      </c>
    </row>
    <row r="445" spans="1:8" x14ac:dyDescent="0.2">
      <c r="A445">
        <v>87</v>
      </c>
      <c r="B445" t="s">
        <v>103</v>
      </c>
      <c r="C445" t="s">
        <v>665</v>
      </c>
      <c r="D445" t="s">
        <v>1030</v>
      </c>
      <c r="E445">
        <v>9300000</v>
      </c>
      <c r="F445">
        <v>9571841.7899999991</v>
      </c>
      <c r="G445">
        <v>1</v>
      </c>
    </row>
    <row r="446" spans="1:8" x14ac:dyDescent="0.2">
      <c r="A446">
        <v>93</v>
      </c>
      <c r="B446" t="s">
        <v>103</v>
      </c>
      <c r="C446" t="s">
        <v>804</v>
      </c>
      <c r="D446" t="s">
        <v>1030</v>
      </c>
      <c r="E446">
        <v>6818000</v>
      </c>
      <c r="F446">
        <v>47157406.18</v>
      </c>
      <c r="G446">
        <v>1</v>
      </c>
    </row>
    <row r="447" spans="1:8" x14ac:dyDescent="0.2">
      <c r="A447">
        <v>32</v>
      </c>
      <c r="B447" t="s">
        <v>103</v>
      </c>
      <c r="C447" t="s">
        <v>804</v>
      </c>
      <c r="D447" t="s">
        <v>1030</v>
      </c>
      <c r="E447">
        <v>7364000</v>
      </c>
      <c r="F447">
        <v>14143782.449999999</v>
      </c>
      <c r="G447">
        <v>1</v>
      </c>
    </row>
    <row r="448" spans="1:8" x14ac:dyDescent="0.2">
      <c r="A448">
        <v>22</v>
      </c>
      <c r="B448" t="s">
        <v>103</v>
      </c>
      <c r="C448" t="s">
        <v>804</v>
      </c>
      <c r="D448" t="s">
        <v>1030</v>
      </c>
      <c r="E448">
        <v>7615000</v>
      </c>
      <c r="F448">
        <v>31867000</v>
      </c>
      <c r="G448">
        <v>1</v>
      </c>
    </row>
    <row r="449" spans="1:8" x14ac:dyDescent="0.2">
      <c r="A449">
        <v>27</v>
      </c>
      <c r="B449" t="s">
        <v>11</v>
      </c>
      <c r="C449" t="s">
        <v>11</v>
      </c>
      <c r="D449" t="s">
        <v>1030</v>
      </c>
      <c r="E449">
        <v>7804500</v>
      </c>
      <c r="F449">
        <v>48954000</v>
      </c>
      <c r="G449">
        <v>2</v>
      </c>
    </row>
    <row r="450" spans="1:8" x14ac:dyDescent="0.2">
      <c r="A450">
        <v>28</v>
      </c>
      <c r="B450" t="s">
        <v>73</v>
      </c>
      <c r="C450" t="s">
        <v>895</v>
      </c>
      <c r="D450" t="s">
        <v>1030</v>
      </c>
      <c r="E450">
        <v>9215833.3333333302</v>
      </c>
      <c r="F450">
        <v>9605073.9466666691</v>
      </c>
      <c r="G450">
        <v>6</v>
      </c>
    </row>
    <row r="451" spans="1:8" x14ac:dyDescent="0.2">
      <c r="A451">
        <v>32</v>
      </c>
      <c r="B451" t="s">
        <v>73</v>
      </c>
      <c r="C451" t="s">
        <v>895</v>
      </c>
      <c r="D451" t="s">
        <v>1030</v>
      </c>
      <c r="E451">
        <v>9260500</v>
      </c>
      <c r="F451">
        <v>11232826.59</v>
      </c>
      <c r="G451">
        <v>2</v>
      </c>
    </row>
    <row r="452" spans="1:8" x14ac:dyDescent="0.2">
      <c r="A452">
        <v>96</v>
      </c>
      <c r="B452" t="s">
        <v>73</v>
      </c>
      <c r="C452" t="s">
        <v>895</v>
      </c>
      <c r="D452" t="s">
        <v>1030</v>
      </c>
      <c r="E452">
        <v>9240500</v>
      </c>
      <c r="F452">
        <v>9604405.0099999998</v>
      </c>
      <c r="G452">
        <v>2</v>
      </c>
    </row>
    <row r="453" spans="1:8" x14ac:dyDescent="0.2">
      <c r="A453">
        <v>92</v>
      </c>
      <c r="B453" t="s">
        <v>103</v>
      </c>
      <c r="C453" t="s">
        <v>1036</v>
      </c>
      <c r="D453" t="s">
        <v>1030</v>
      </c>
      <c r="E453">
        <v>8119000</v>
      </c>
      <c r="F453">
        <v>16161000</v>
      </c>
      <c r="G453">
        <v>1</v>
      </c>
    </row>
    <row r="454" spans="1:8" x14ac:dyDescent="0.2">
      <c r="A454">
        <v>93</v>
      </c>
      <c r="B454" t="s">
        <v>103</v>
      </c>
      <c r="C454" t="s">
        <v>1765</v>
      </c>
      <c r="D454" t="s">
        <v>1030</v>
      </c>
      <c r="E454">
        <v>8833000</v>
      </c>
      <c r="F454">
        <v>15498343.92</v>
      </c>
      <c r="G454">
        <v>1</v>
      </c>
    </row>
    <row r="455" spans="1:8" x14ac:dyDescent="0.2">
      <c r="A455">
        <v>32</v>
      </c>
      <c r="B455" t="s">
        <v>73</v>
      </c>
      <c r="C455" t="s">
        <v>895</v>
      </c>
      <c r="D455" t="s">
        <v>1031</v>
      </c>
      <c r="E455">
        <v>8630000</v>
      </c>
      <c r="F455">
        <v>14717224.289999999</v>
      </c>
      <c r="G455">
        <v>2</v>
      </c>
    </row>
    <row r="456" spans="1:8" x14ac:dyDescent="0.2">
      <c r="A456">
        <v>28</v>
      </c>
      <c r="B456" t="s">
        <v>73</v>
      </c>
      <c r="C456" t="s">
        <v>86</v>
      </c>
      <c r="D456" t="s">
        <v>1032</v>
      </c>
      <c r="E456">
        <v>7364000</v>
      </c>
      <c r="F456">
        <v>9584148.2300000004</v>
      </c>
      <c r="G456">
        <v>1</v>
      </c>
    </row>
    <row r="457" spans="1:8" x14ac:dyDescent="0.2">
      <c r="A457">
        <v>87</v>
      </c>
      <c r="B457" t="s">
        <v>74</v>
      </c>
      <c r="C457" t="s">
        <v>87</v>
      </c>
      <c r="D457" t="s">
        <v>1033</v>
      </c>
      <c r="E457">
        <v>9300000</v>
      </c>
      <c r="F457">
        <v>9410581.6699999999</v>
      </c>
      <c r="G457">
        <v>1</v>
      </c>
    </row>
    <row r="458" spans="1:8" x14ac:dyDescent="0.2">
      <c r="A458">
        <v>93</v>
      </c>
      <c r="B458" t="s">
        <v>74</v>
      </c>
      <c r="C458" t="s">
        <v>87</v>
      </c>
      <c r="D458" t="s">
        <v>1033</v>
      </c>
      <c r="E458">
        <v>8203000</v>
      </c>
      <c r="F458">
        <v>26975000</v>
      </c>
      <c r="G458">
        <v>1</v>
      </c>
    </row>
    <row r="459" spans="1:8" x14ac:dyDescent="0.2">
      <c r="A459">
        <v>87</v>
      </c>
      <c r="B459" t="s">
        <v>74</v>
      </c>
      <c r="C459" t="s">
        <v>74</v>
      </c>
      <c r="D459" t="s">
        <v>1035</v>
      </c>
      <c r="E459">
        <v>17925837.710000001</v>
      </c>
      <c r="F459">
        <v>17925837.710000001</v>
      </c>
      <c r="H459">
        <v>1</v>
      </c>
    </row>
    <row r="460" spans="1:8" x14ac:dyDescent="0.2">
      <c r="A460">
        <v>93</v>
      </c>
      <c r="B460" t="s">
        <v>74</v>
      </c>
      <c r="C460" t="s">
        <v>74</v>
      </c>
      <c r="D460" t="s">
        <v>1035</v>
      </c>
      <c r="E460">
        <v>8791000</v>
      </c>
      <c r="F460">
        <v>14951642.970000001</v>
      </c>
      <c r="G460">
        <v>1</v>
      </c>
    </row>
    <row r="461" spans="1:8" x14ac:dyDescent="0.2">
      <c r="A461">
        <v>116</v>
      </c>
      <c r="B461" t="s">
        <v>74</v>
      </c>
      <c r="C461" t="s">
        <v>74</v>
      </c>
      <c r="D461" t="s">
        <v>1035</v>
      </c>
      <c r="E461">
        <v>9043000</v>
      </c>
      <c r="F461">
        <v>9466708.0800000001</v>
      </c>
      <c r="G461">
        <v>1</v>
      </c>
    </row>
    <row r="462" spans="1:8" x14ac:dyDescent="0.2">
      <c r="A462">
        <v>32</v>
      </c>
      <c r="B462" t="s">
        <v>74</v>
      </c>
      <c r="C462" t="s">
        <v>74</v>
      </c>
      <c r="D462" t="s">
        <v>1035</v>
      </c>
      <c r="E462">
        <v>9001000</v>
      </c>
      <c r="F462">
        <v>16585162.43</v>
      </c>
      <c r="G462">
        <v>1</v>
      </c>
    </row>
    <row r="463" spans="1:8" x14ac:dyDescent="0.2">
      <c r="A463">
        <v>22</v>
      </c>
      <c r="B463" t="s">
        <v>74</v>
      </c>
      <c r="C463" t="s">
        <v>74</v>
      </c>
      <c r="D463" t="s">
        <v>1035</v>
      </c>
      <c r="E463">
        <v>9280000</v>
      </c>
      <c r="F463">
        <v>17700000</v>
      </c>
      <c r="G463">
        <v>1</v>
      </c>
    </row>
    <row r="464" spans="1:8" x14ac:dyDescent="0.2">
      <c r="A464">
        <v>22</v>
      </c>
      <c r="B464" t="s">
        <v>74</v>
      </c>
      <c r="C464" t="s">
        <v>74</v>
      </c>
      <c r="D464" t="s">
        <v>1035</v>
      </c>
      <c r="E464">
        <v>9280000</v>
      </c>
      <c r="F464">
        <v>17700000</v>
      </c>
      <c r="G464">
        <v>1</v>
      </c>
    </row>
    <row r="465" spans="1:8" x14ac:dyDescent="0.2">
      <c r="A465">
        <v>96</v>
      </c>
      <c r="B465" t="s">
        <v>74</v>
      </c>
      <c r="C465" t="s">
        <v>74</v>
      </c>
      <c r="D465" t="s">
        <v>1035</v>
      </c>
      <c r="E465">
        <v>8471000</v>
      </c>
      <c r="F465">
        <v>9595190.0099999998</v>
      </c>
      <c r="G465">
        <v>3</v>
      </c>
    </row>
    <row r="466" spans="1:8" x14ac:dyDescent="0.2">
      <c r="A466">
        <v>4</v>
      </c>
      <c r="B466" t="s">
        <v>73</v>
      </c>
      <c r="C466" t="s">
        <v>799</v>
      </c>
      <c r="D466" t="s">
        <v>1039</v>
      </c>
      <c r="E466">
        <v>9300000</v>
      </c>
      <c r="F466">
        <v>9600000</v>
      </c>
      <c r="G466">
        <v>1</v>
      </c>
    </row>
    <row r="467" spans="1:8" x14ac:dyDescent="0.2">
      <c r="A467">
        <v>93</v>
      </c>
      <c r="B467" t="s">
        <v>73</v>
      </c>
      <c r="C467" t="s">
        <v>799</v>
      </c>
      <c r="D467" t="s">
        <v>1039</v>
      </c>
      <c r="E467">
        <v>30600000</v>
      </c>
      <c r="F467">
        <v>30600000</v>
      </c>
      <c r="H467">
        <v>4</v>
      </c>
    </row>
    <row r="468" spans="1:8" x14ac:dyDescent="0.2">
      <c r="A468">
        <v>108</v>
      </c>
      <c r="B468" t="s">
        <v>73</v>
      </c>
      <c r="C468" t="s">
        <v>799</v>
      </c>
      <c r="D468" t="s">
        <v>1039</v>
      </c>
      <c r="E468">
        <v>9300000</v>
      </c>
      <c r="F468">
        <v>9530000</v>
      </c>
      <c r="G468">
        <v>1</v>
      </c>
    </row>
    <row r="469" spans="1:8" x14ac:dyDescent="0.2">
      <c r="A469">
        <v>108</v>
      </c>
      <c r="B469" t="s">
        <v>73</v>
      </c>
      <c r="C469" t="s">
        <v>799</v>
      </c>
      <c r="D469" t="s">
        <v>1039</v>
      </c>
      <c r="E469">
        <v>9300000</v>
      </c>
      <c r="F469">
        <v>9530000</v>
      </c>
      <c r="G469">
        <v>1</v>
      </c>
    </row>
    <row r="470" spans="1:8" x14ac:dyDescent="0.2">
      <c r="A470">
        <v>4</v>
      </c>
      <c r="B470" t="s">
        <v>74</v>
      </c>
      <c r="C470" t="s">
        <v>97</v>
      </c>
      <c r="D470" t="s">
        <v>97</v>
      </c>
      <c r="E470">
        <v>9300000</v>
      </c>
      <c r="F470">
        <v>13100000</v>
      </c>
      <c r="G470">
        <v>1</v>
      </c>
    </row>
    <row r="471" spans="1:8" x14ac:dyDescent="0.2">
      <c r="A471">
        <v>28</v>
      </c>
      <c r="B471" t="s">
        <v>74</v>
      </c>
      <c r="C471" t="s">
        <v>97</v>
      </c>
      <c r="D471" t="s">
        <v>97</v>
      </c>
      <c r="E471">
        <v>9267000</v>
      </c>
      <c r="F471">
        <v>9605652.1300000008</v>
      </c>
      <c r="G471">
        <v>2</v>
      </c>
    </row>
    <row r="472" spans="1:8" x14ac:dyDescent="0.2">
      <c r="A472">
        <v>87</v>
      </c>
      <c r="B472" t="s">
        <v>74</v>
      </c>
      <c r="C472" t="s">
        <v>97</v>
      </c>
      <c r="D472" t="s">
        <v>97</v>
      </c>
      <c r="E472">
        <v>9188000</v>
      </c>
      <c r="F472">
        <v>9606024.2899999991</v>
      </c>
      <c r="G472">
        <v>1</v>
      </c>
    </row>
    <row r="473" spans="1:8" x14ac:dyDescent="0.2">
      <c r="A473">
        <v>4</v>
      </c>
      <c r="B473" t="s">
        <v>73</v>
      </c>
      <c r="C473" t="s">
        <v>670</v>
      </c>
      <c r="D473" t="s">
        <v>1040</v>
      </c>
      <c r="E473">
        <v>13950000</v>
      </c>
      <c r="F473">
        <v>14250000</v>
      </c>
      <c r="G473">
        <v>1</v>
      </c>
    </row>
    <row r="474" spans="1:8" x14ac:dyDescent="0.2">
      <c r="A474">
        <v>28</v>
      </c>
      <c r="B474" t="s">
        <v>73</v>
      </c>
      <c r="C474" t="s">
        <v>670</v>
      </c>
      <c r="D474" t="s">
        <v>1040</v>
      </c>
      <c r="E474">
        <v>9043000</v>
      </c>
      <c r="F474">
        <v>9603132.5899999999</v>
      </c>
      <c r="G474">
        <v>1</v>
      </c>
    </row>
    <row r="475" spans="1:8" x14ac:dyDescent="0.2">
      <c r="A475">
        <v>116</v>
      </c>
      <c r="B475" t="s">
        <v>73</v>
      </c>
      <c r="C475" t="s">
        <v>670</v>
      </c>
      <c r="D475" t="s">
        <v>1040</v>
      </c>
      <c r="E475">
        <v>8791000</v>
      </c>
      <c r="F475">
        <v>9466708.0800000001</v>
      </c>
      <c r="G475">
        <v>1</v>
      </c>
    </row>
    <row r="476" spans="1:8" x14ac:dyDescent="0.2">
      <c r="A476">
        <v>93</v>
      </c>
      <c r="B476" t="s">
        <v>74</v>
      </c>
      <c r="C476" t="s">
        <v>74</v>
      </c>
      <c r="D476" t="s">
        <v>1041</v>
      </c>
      <c r="E476">
        <v>8875000</v>
      </c>
      <c r="F476">
        <v>9600000</v>
      </c>
      <c r="G476">
        <v>1</v>
      </c>
    </row>
    <row r="477" spans="1:8" x14ac:dyDescent="0.2">
      <c r="A477">
        <v>4</v>
      </c>
      <c r="B477" t="s">
        <v>105</v>
      </c>
      <c r="C477" t="s">
        <v>517</v>
      </c>
      <c r="D477" t="s">
        <v>1042</v>
      </c>
      <c r="E477">
        <v>8257333.3333333302</v>
      </c>
      <c r="F477">
        <v>11248833.3783333</v>
      </c>
      <c r="G477">
        <v>6</v>
      </c>
    </row>
    <row r="478" spans="1:8" x14ac:dyDescent="0.2">
      <c r="A478">
        <v>28</v>
      </c>
      <c r="B478" t="s">
        <v>105</v>
      </c>
      <c r="C478" t="s">
        <v>517</v>
      </c>
      <c r="D478" t="s">
        <v>1042</v>
      </c>
      <c r="E478">
        <v>9300000</v>
      </c>
      <c r="F478">
        <v>9606025.0299999993</v>
      </c>
      <c r="G478">
        <v>1</v>
      </c>
    </row>
    <row r="479" spans="1:8" x14ac:dyDescent="0.2">
      <c r="A479">
        <v>93</v>
      </c>
      <c r="B479" t="s">
        <v>105</v>
      </c>
      <c r="C479" t="s">
        <v>517</v>
      </c>
      <c r="D479" t="s">
        <v>1042</v>
      </c>
      <c r="E479">
        <v>30536188.359999999</v>
      </c>
      <c r="F479">
        <v>30536188.359999999</v>
      </c>
      <c r="H479">
        <v>8</v>
      </c>
    </row>
    <row r="480" spans="1:8" x14ac:dyDescent="0.2">
      <c r="A480">
        <v>32</v>
      </c>
      <c r="B480" t="s">
        <v>11</v>
      </c>
      <c r="C480" t="s">
        <v>83</v>
      </c>
      <c r="D480" t="s">
        <v>1045</v>
      </c>
      <c r="E480">
        <v>9300000</v>
      </c>
      <c r="F480">
        <v>12130372.58</v>
      </c>
      <c r="G480">
        <v>1</v>
      </c>
    </row>
    <row r="481" spans="1:7" x14ac:dyDescent="0.2">
      <c r="A481">
        <v>93</v>
      </c>
      <c r="B481" t="s">
        <v>12</v>
      </c>
      <c r="C481" t="s">
        <v>12</v>
      </c>
      <c r="D481" t="s">
        <v>1046</v>
      </c>
      <c r="E481">
        <v>9103000</v>
      </c>
      <c r="F481">
        <v>9603910.6099999994</v>
      </c>
      <c r="G481">
        <v>1</v>
      </c>
    </row>
    <row r="482" spans="1:7" x14ac:dyDescent="0.2">
      <c r="A482">
        <v>93</v>
      </c>
      <c r="B482" t="s">
        <v>12</v>
      </c>
      <c r="C482" t="s">
        <v>12</v>
      </c>
      <c r="D482" t="s">
        <v>1046</v>
      </c>
      <c r="E482">
        <v>9100000</v>
      </c>
      <c r="F482">
        <v>9550000</v>
      </c>
      <c r="G482">
        <v>1</v>
      </c>
    </row>
    <row r="483" spans="1:7" x14ac:dyDescent="0.2">
      <c r="A483">
        <v>27</v>
      </c>
      <c r="B483" t="s">
        <v>12</v>
      </c>
      <c r="C483" t="s">
        <v>12</v>
      </c>
      <c r="D483" t="s">
        <v>1046</v>
      </c>
      <c r="E483">
        <v>8371000</v>
      </c>
      <c r="F483">
        <v>40330000</v>
      </c>
      <c r="G483">
        <v>1</v>
      </c>
    </row>
    <row r="484" spans="1:7" x14ac:dyDescent="0.2">
      <c r="A484">
        <v>4</v>
      </c>
      <c r="B484" t="s">
        <v>73</v>
      </c>
      <c r="C484" t="s">
        <v>524</v>
      </c>
      <c r="D484" t="s">
        <v>1047</v>
      </c>
      <c r="E484">
        <v>9227000</v>
      </c>
      <c r="F484">
        <v>9500000</v>
      </c>
      <c r="G484">
        <v>1</v>
      </c>
    </row>
    <row r="485" spans="1:7" x14ac:dyDescent="0.2">
      <c r="A485">
        <v>93</v>
      </c>
      <c r="B485" t="s">
        <v>73</v>
      </c>
      <c r="C485" t="s">
        <v>524</v>
      </c>
      <c r="D485" t="s">
        <v>1047</v>
      </c>
      <c r="E485">
        <v>9300000</v>
      </c>
      <c r="F485">
        <v>9650000</v>
      </c>
      <c r="G485">
        <v>1</v>
      </c>
    </row>
    <row r="486" spans="1:7" x14ac:dyDescent="0.2">
      <c r="A486">
        <v>87</v>
      </c>
      <c r="B486" t="s">
        <v>74</v>
      </c>
      <c r="C486" t="s">
        <v>72</v>
      </c>
      <c r="D486" t="s">
        <v>1048</v>
      </c>
      <c r="E486">
        <v>9300000</v>
      </c>
      <c r="F486">
        <v>9406434.8000000007</v>
      </c>
      <c r="G486">
        <v>1</v>
      </c>
    </row>
    <row r="487" spans="1:7" x14ac:dyDescent="0.2">
      <c r="A487">
        <v>93</v>
      </c>
      <c r="B487" t="s">
        <v>74</v>
      </c>
      <c r="C487" t="s">
        <v>72</v>
      </c>
      <c r="D487" t="s">
        <v>1048</v>
      </c>
      <c r="E487">
        <v>9300000</v>
      </c>
      <c r="F487">
        <v>9550000</v>
      </c>
      <c r="G487">
        <v>1</v>
      </c>
    </row>
    <row r="488" spans="1:7" x14ac:dyDescent="0.2">
      <c r="A488">
        <v>93</v>
      </c>
      <c r="B488" t="s">
        <v>74</v>
      </c>
      <c r="C488" t="s">
        <v>72</v>
      </c>
      <c r="D488" t="s">
        <v>1048</v>
      </c>
      <c r="E488">
        <v>9267000</v>
      </c>
      <c r="F488">
        <v>13492881.8333333</v>
      </c>
      <c r="G488">
        <v>3</v>
      </c>
    </row>
    <row r="489" spans="1:7" x14ac:dyDescent="0.2">
      <c r="A489">
        <v>105</v>
      </c>
      <c r="B489" t="s">
        <v>74</v>
      </c>
      <c r="C489" t="s">
        <v>87</v>
      </c>
      <c r="D489" t="s">
        <v>1049</v>
      </c>
      <c r="E489">
        <v>9293000</v>
      </c>
      <c r="F489">
        <v>9599973.5399999991</v>
      </c>
      <c r="G489">
        <v>1</v>
      </c>
    </row>
    <row r="490" spans="1:7" x14ac:dyDescent="0.2">
      <c r="A490">
        <v>105</v>
      </c>
      <c r="B490" t="s">
        <v>74</v>
      </c>
      <c r="C490" t="s">
        <v>87</v>
      </c>
      <c r="D490" t="s">
        <v>1049</v>
      </c>
      <c r="E490">
        <v>9293000</v>
      </c>
      <c r="F490">
        <v>9599973.5399999991</v>
      </c>
      <c r="G490">
        <v>1</v>
      </c>
    </row>
    <row r="491" spans="1:7" x14ac:dyDescent="0.2">
      <c r="A491">
        <v>4</v>
      </c>
      <c r="B491" t="s">
        <v>103</v>
      </c>
      <c r="C491" t="s">
        <v>1043</v>
      </c>
      <c r="D491" t="s">
        <v>1050</v>
      </c>
      <c r="E491">
        <v>6975000</v>
      </c>
      <c r="F491">
        <v>11825000</v>
      </c>
      <c r="G491">
        <v>2</v>
      </c>
    </row>
    <row r="492" spans="1:7" x14ac:dyDescent="0.2">
      <c r="A492">
        <v>4</v>
      </c>
      <c r="B492" t="s">
        <v>103</v>
      </c>
      <c r="C492" t="s">
        <v>109</v>
      </c>
      <c r="D492" t="s">
        <v>1051</v>
      </c>
      <c r="E492">
        <v>9300000</v>
      </c>
      <c r="F492">
        <v>9699057.6899999995</v>
      </c>
      <c r="G492">
        <v>1</v>
      </c>
    </row>
    <row r="493" spans="1:7" x14ac:dyDescent="0.2">
      <c r="A493">
        <v>28</v>
      </c>
      <c r="B493" t="s">
        <v>103</v>
      </c>
      <c r="C493" t="s">
        <v>109</v>
      </c>
      <c r="D493" t="s">
        <v>1051</v>
      </c>
      <c r="E493">
        <v>9201000</v>
      </c>
      <c r="F493">
        <v>9570723.8300000001</v>
      </c>
      <c r="G493">
        <v>1</v>
      </c>
    </row>
    <row r="494" spans="1:7" x14ac:dyDescent="0.2">
      <c r="A494">
        <v>93</v>
      </c>
      <c r="B494" t="s">
        <v>103</v>
      </c>
      <c r="C494" t="s">
        <v>109</v>
      </c>
      <c r="D494" t="s">
        <v>1051</v>
      </c>
      <c r="E494">
        <v>9300000</v>
      </c>
      <c r="F494">
        <v>9600000</v>
      </c>
      <c r="G494">
        <v>1</v>
      </c>
    </row>
    <row r="495" spans="1:7" x14ac:dyDescent="0.2">
      <c r="A495">
        <v>96</v>
      </c>
      <c r="B495" t="s">
        <v>103</v>
      </c>
      <c r="C495" t="s">
        <v>109</v>
      </c>
      <c r="D495" t="s">
        <v>1051</v>
      </c>
      <c r="E495">
        <v>9300000</v>
      </c>
      <c r="F495">
        <v>9604558</v>
      </c>
      <c r="G495">
        <v>1</v>
      </c>
    </row>
    <row r="496" spans="1:7" x14ac:dyDescent="0.2">
      <c r="A496">
        <v>93</v>
      </c>
      <c r="B496" t="s">
        <v>73</v>
      </c>
      <c r="C496" t="s">
        <v>627</v>
      </c>
      <c r="D496" t="s">
        <v>1052</v>
      </c>
      <c r="E496">
        <v>9300000</v>
      </c>
      <c r="F496">
        <v>9750000</v>
      </c>
      <c r="G496">
        <v>1</v>
      </c>
    </row>
    <row r="497" spans="1:8" x14ac:dyDescent="0.2">
      <c r="A497">
        <v>87</v>
      </c>
      <c r="B497" t="s">
        <v>105</v>
      </c>
      <c r="C497" t="s">
        <v>517</v>
      </c>
      <c r="D497" t="s">
        <v>517</v>
      </c>
      <c r="E497">
        <v>9300000</v>
      </c>
      <c r="F497">
        <v>9584698.75</v>
      </c>
      <c r="G497">
        <v>2</v>
      </c>
    </row>
    <row r="498" spans="1:8" x14ac:dyDescent="0.2">
      <c r="A498">
        <v>87</v>
      </c>
      <c r="B498" t="s">
        <v>105</v>
      </c>
      <c r="C498" t="s">
        <v>517</v>
      </c>
      <c r="D498" t="s">
        <v>517</v>
      </c>
      <c r="E498">
        <v>19689056.275588199</v>
      </c>
      <c r="F498">
        <v>19689056.275588199</v>
      </c>
      <c r="H498">
        <v>34</v>
      </c>
    </row>
    <row r="499" spans="1:8" x14ac:dyDescent="0.2">
      <c r="A499">
        <v>121</v>
      </c>
      <c r="B499" t="s">
        <v>105</v>
      </c>
      <c r="C499" t="s">
        <v>517</v>
      </c>
      <c r="D499" t="s">
        <v>517</v>
      </c>
      <c r="E499">
        <v>9247000</v>
      </c>
      <c r="F499">
        <v>9644558.5999999996</v>
      </c>
      <c r="G499">
        <v>1</v>
      </c>
    </row>
    <row r="500" spans="1:8" x14ac:dyDescent="0.2">
      <c r="A500">
        <v>4</v>
      </c>
      <c r="B500" t="s">
        <v>11</v>
      </c>
      <c r="C500" t="s">
        <v>11</v>
      </c>
      <c r="D500" t="s">
        <v>106</v>
      </c>
      <c r="E500">
        <v>11625000</v>
      </c>
      <c r="F500">
        <v>11925000</v>
      </c>
      <c r="G500">
        <v>2</v>
      </c>
    </row>
    <row r="501" spans="1:8" x14ac:dyDescent="0.2">
      <c r="A501">
        <v>4</v>
      </c>
      <c r="B501" t="s">
        <v>74</v>
      </c>
      <c r="C501" t="s">
        <v>959</v>
      </c>
      <c r="D501" t="s">
        <v>1110</v>
      </c>
      <c r="E501">
        <v>9300000</v>
      </c>
      <c r="F501">
        <v>9950000</v>
      </c>
      <c r="G501">
        <v>1</v>
      </c>
    </row>
    <row r="502" spans="1:8" x14ac:dyDescent="0.2">
      <c r="A502">
        <v>96</v>
      </c>
      <c r="B502" t="s">
        <v>74</v>
      </c>
      <c r="C502" t="s">
        <v>959</v>
      </c>
      <c r="D502" t="s">
        <v>1110</v>
      </c>
      <c r="E502">
        <v>12437000</v>
      </c>
      <c r="F502">
        <v>14371148.85</v>
      </c>
      <c r="G502">
        <v>1</v>
      </c>
    </row>
    <row r="503" spans="1:8" x14ac:dyDescent="0.2">
      <c r="A503">
        <v>105</v>
      </c>
      <c r="B503" t="s">
        <v>74</v>
      </c>
      <c r="C503" t="s">
        <v>959</v>
      </c>
      <c r="D503" t="s">
        <v>1110</v>
      </c>
      <c r="E503">
        <v>9085000</v>
      </c>
      <c r="F503">
        <v>9599973.5399999991</v>
      </c>
      <c r="G503">
        <v>1</v>
      </c>
    </row>
    <row r="504" spans="1:8" x14ac:dyDescent="0.2">
      <c r="A504">
        <v>4</v>
      </c>
      <c r="B504" t="s">
        <v>105</v>
      </c>
      <c r="C504" t="s">
        <v>108</v>
      </c>
      <c r="D504" t="s">
        <v>1113</v>
      </c>
      <c r="E504">
        <v>9300000</v>
      </c>
      <c r="F504">
        <v>9600000</v>
      </c>
      <c r="G504">
        <v>1</v>
      </c>
    </row>
    <row r="505" spans="1:8" x14ac:dyDescent="0.2">
      <c r="A505">
        <v>27</v>
      </c>
      <c r="B505" t="s">
        <v>11</v>
      </c>
      <c r="C505" t="s">
        <v>894</v>
      </c>
      <c r="D505" t="s">
        <v>1113</v>
      </c>
      <c r="E505">
        <v>8875000</v>
      </c>
      <c r="F505">
        <v>33462000</v>
      </c>
      <c r="G505">
        <v>1</v>
      </c>
    </row>
    <row r="506" spans="1:8" x14ac:dyDescent="0.2">
      <c r="A506">
        <v>4</v>
      </c>
      <c r="B506" t="s">
        <v>12</v>
      </c>
      <c r="C506" t="s">
        <v>886</v>
      </c>
      <c r="D506" t="s">
        <v>1116</v>
      </c>
      <c r="E506">
        <v>9300000</v>
      </c>
      <c r="F506">
        <v>9665783.1400000006</v>
      </c>
      <c r="G506">
        <v>2</v>
      </c>
    </row>
    <row r="507" spans="1:8" x14ac:dyDescent="0.2">
      <c r="A507">
        <v>117</v>
      </c>
      <c r="B507" t="s">
        <v>12</v>
      </c>
      <c r="C507" t="s">
        <v>886</v>
      </c>
      <c r="D507" t="s">
        <v>1116</v>
      </c>
      <c r="E507">
        <v>9182000</v>
      </c>
      <c r="F507">
        <v>9511293.75</v>
      </c>
      <c r="G507">
        <v>1</v>
      </c>
    </row>
    <row r="508" spans="1:8" x14ac:dyDescent="0.2">
      <c r="A508">
        <v>93</v>
      </c>
      <c r="B508" t="s">
        <v>11</v>
      </c>
      <c r="C508" t="s">
        <v>903</v>
      </c>
      <c r="D508" t="s">
        <v>1117</v>
      </c>
      <c r="E508">
        <v>9300000</v>
      </c>
      <c r="F508">
        <v>20583213.93</v>
      </c>
      <c r="G508">
        <v>1</v>
      </c>
    </row>
    <row r="509" spans="1:8" x14ac:dyDescent="0.2">
      <c r="A509">
        <v>93</v>
      </c>
      <c r="B509" t="s">
        <v>11</v>
      </c>
      <c r="C509" t="s">
        <v>903</v>
      </c>
      <c r="D509" t="s">
        <v>1117</v>
      </c>
      <c r="E509">
        <v>9234000</v>
      </c>
      <c r="F509">
        <v>26015000</v>
      </c>
      <c r="G509">
        <v>1</v>
      </c>
    </row>
    <row r="510" spans="1:8" x14ac:dyDescent="0.2">
      <c r="A510">
        <v>93</v>
      </c>
      <c r="B510" t="s">
        <v>74</v>
      </c>
      <c r="C510" t="s">
        <v>74</v>
      </c>
      <c r="D510" t="s">
        <v>1118</v>
      </c>
      <c r="E510">
        <v>9280000</v>
      </c>
      <c r="F510">
        <v>9836723.5700000003</v>
      </c>
      <c r="G510">
        <v>1</v>
      </c>
    </row>
    <row r="511" spans="1:8" x14ac:dyDescent="0.2">
      <c r="A511">
        <v>116</v>
      </c>
      <c r="B511" t="s">
        <v>74</v>
      </c>
      <c r="C511" t="s">
        <v>74</v>
      </c>
      <c r="D511" t="s">
        <v>1155</v>
      </c>
      <c r="E511">
        <v>8959000</v>
      </c>
      <c r="F511">
        <v>9466708.0800000001</v>
      </c>
      <c r="G511">
        <v>1</v>
      </c>
    </row>
    <row r="512" spans="1:8" x14ac:dyDescent="0.2">
      <c r="A512">
        <v>116</v>
      </c>
      <c r="B512" t="s">
        <v>74</v>
      </c>
      <c r="C512" t="s">
        <v>74</v>
      </c>
      <c r="D512" t="s">
        <v>1155</v>
      </c>
      <c r="E512">
        <v>13950000</v>
      </c>
      <c r="F512">
        <v>14200062.119999999</v>
      </c>
      <c r="G512">
        <v>1</v>
      </c>
    </row>
    <row r="513" spans="1:8" x14ac:dyDescent="0.2">
      <c r="A513">
        <v>32</v>
      </c>
      <c r="B513" t="s">
        <v>74</v>
      </c>
      <c r="C513" t="s">
        <v>74</v>
      </c>
      <c r="D513" t="s">
        <v>1155</v>
      </c>
      <c r="E513">
        <v>22183987.120000001</v>
      </c>
      <c r="F513">
        <v>22325560.59</v>
      </c>
      <c r="H513">
        <v>2</v>
      </c>
    </row>
    <row r="514" spans="1:8" x14ac:dyDescent="0.2">
      <c r="A514">
        <v>108</v>
      </c>
      <c r="B514" t="s">
        <v>74</v>
      </c>
      <c r="C514" t="s">
        <v>74</v>
      </c>
      <c r="D514" t="s">
        <v>1155</v>
      </c>
      <c r="E514">
        <v>7238000</v>
      </c>
      <c r="F514">
        <v>12365191.16</v>
      </c>
      <c r="G514">
        <v>1</v>
      </c>
    </row>
    <row r="515" spans="1:8" x14ac:dyDescent="0.2">
      <c r="A515">
        <v>93</v>
      </c>
      <c r="B515" t="s">
        <v>11</v>
      </c>
      <c r="C515" t="s">
        <v>104</v>
      </c>
      <c r="D515" t="s">
        <v>1161</v>
      </c>
      <c r="E515">
        <v>9085000</v>
      </c>
      <c r="F515">
        <v>15635000</v>
      </c>
      <c r="G515">
        <v>1</v>
      </c>
    </row>
    <row r="516" spans="1:8" x14ac:dyDescent="0.2">
      <c r="A516">
        <v>92</v>
      </c>
      <c r="B516" t="s">
        <v>103</v>
      </c>
      <c r="C516" t="s">
        <v>795</v>
      </c>
      <c r="D516" t="s">
        <v>1161</v>
      </c>
      <c r="E516">
        <v>9201000</v>
      </c>
      <c r="F516">
        <v>22780000</v>
      </c>
      <c r="G516">
        <v>1</v>
      </c>
    </row>
    <row r="517" spans="1:8" x14ac:dyDescent="0.2">
      <c r="A517">
        <v>4</v>
      </c>
      <c r="B517" t="s">
        <v>73</v>
      </c>
      <c r="C517" t="s">
        <v>893</v>
      </c>
      <c r="D517" t="s">
        <v>1163</v>
      </c>
      <c r="E517">
        <v>9300000</v>
      </c>
      <c r="F517">
        <v>10000000</v>
      </c>
      <c r="G517">
        <v>1</v>
      </c>
    </row>
    <row r="518" spans="1:8" x14ac:dyDescent="0.2">
      <c r="A518">
        <v>28</v>
      </c>
      <c r="B518" t="s">
        <v>73</v>
      </c>
      <c r="C518" t="s">
        <v>893</v>
      </c>
      <c r="D518" t="s">
        <v>1163</v>
      </c>
      <c r="E518">
        <v>8859666.6666666698</v>
      </c>
      <c r="F518">
        <v>9601049.2633333299</v>
      </c>
      <c r="G518">
        <v>3</v>
      </c>
    </row>
    <row r="519" spans="1:8" x14ac:dyDescent="0.2">
      <c r="A519">
        <v>93</v>
      </c>
      <c r="B519" t="s">
        <v>73</v>
      </c>
      <c r="C519" t="s">
        <v>893</v>
      </c>
      <c r="D519" t="s">
        <v>1163</v>
      </c>
      <c r="E519">
        <v>9043000</v>
      </c>
      <c r="F519">
        <v>9600000</v>
      </c>
      <c r="G519">
        <v>1</v>
      </c>
    </row>
    <row r="520" spans="1:8" x14ac:dyDescent="0.2">
      <c r="A520">
        <v>27</v>
      </c>
      <c r="B520" t="s">
        <v>73</v>
      </c>
      <c r="C520" t="s">
        <v>893</v>
      </c>
      <c r="D520" t="s">
        <v>1163</v>
      </c>
      <c r="E520">
        <v>9241000</v>
      </c>
      <c r="F520">
        <v>32910000</v>
      </c>
      <c r="G520">
        <v>1</v>
      </c>
    </row>
    <row r="521" spans="1:8" x14ac:dyDescent="0.2">
      <c r="A521">
        <v>116</v>
      </c>
      <c r="B521" t="s">
        <v>73</v>
      </c>
      <c r="C521" t="s">
        <v>893</v>
      </c>
      <c r="D521" t="s">
        <v>1163</v>
      </c>
      <c r="E521">
        <v>9237000</v>
      </c>
      <c r="F521">
        <v>9466708.0800000001</v>
      </c>
      <c r="G521">
        <v>2</v>
      </c>
    </row>
    <row r="522" spans="1:8" x14ac:dyDescent="0.2">
      <c r="A522">
        <v>117</v>
      </c>
      <c r="B522" t="s">
        <v>73</v>
      </c>
      <c r="C522" t="s">
        <v>893</v>
      </c>
      <c r="D522" t="s">
        <v>1163</v>
      </c>
      <c r="E522">
        <v>9273000</v>
      </c>
      <c r="F522">
        <v>9511293.75</v>
      </c>
      <c r="G522">
        <v>1</v>
      </c>
    </row>
    <row r="523" spans="1:8" x14ac:dyDescent="0.2">
      <c r="A523">
        <v>4</v>
      </c>
      <c r="B523" t="s">
        <v>103</v>
      </c>
      <c r="C523" t="s">
        <v>109</v>
      </c>
      <c r="D523" t="s">
        <v>1164</v>
      </c>
      <c r="E523">
        <v>9300000</v>
      </c>
      <c r="F523">
        <v>9755000</v>
      </c>
      <c r="G523">
        <v>1</v>
      </c>
    </row>
    <row r="524" spans="1:8" x14ac:dyDescent="0.2">
      <c r="A524">
        <v>93</v>
      </c>
      <c r="B524" t="s">
        <v>103</v>
      </c>
      <c r="C524" t="s">
        <v>109</v>
      </c>
      <c r="D524" t="s">
        <v>1164</v>
      </c>
      <c r="E524">
        <v>9300000</v>
      </c>
      <c r="F524">
        <v>9550000</v>
      </c>
      <c r="G524">
        <v>1</v>
      </c>
    </row>
    <row r="525" spans="1:8" x14ac:dyDescent="0.2">
      <c r="A525">
        <v>93</v>
      </c>
      <c r="B525" t="s">
        <v>74</v>
      </c>
      <c r="C525" t="s">
        <v>87</v>
      </c>
      <c r="D525" t="s">
        <v>1165</v>
      </c>
      <c r="E525">
        <v>9241000</v>
      </c>
      <c r="F525">
        <v>9650000</v>
      </c>
      <c r="G525">
        <v>1</v>
      </c>
    </row>
    <row r="526" spans="1:8" x14ac:dyDescent="0.2">
      <c r="A526">
        <v>32</v>
      </c>
      <c r="B526" t="s">
        <v>74</v>
      </c>
      <c r="C526" t="s">
        <v>87</v>
      </c>
      <c r="D526" t="s">
        <v>1165</v>
      </c>
      <c r="E526">
        <v>19905612.9375</v>
      </c>
      <c r="F526">
        <v>19905612.9375</v>
      </c>
      <c r="H526">
        <v>4</v>
      </c>
    </row>
    <row r="527" spans="1:8" x14ac:dyDescent="0.2">
      <c r="A527">
        <v>116</v>
      </c>
      <c r="B527" t="s">
        <v>74</v>
      </c>
      <c r="C527" t="s">
        <v>74</v>
      </c>
      <c r="D527" t="s">
        <v>74</v>
      </c>
      <c r="E527">
        <v>9208000</v>
      </c>
      <c r="F527">
        <v>11604351.84</v>
      </c>
      <c r="G527">
        <v>1</v>
      </c>
    </row>
    <row r="528" spans="1:8" x14ac:dyDescent="0.2">
      <c r="A528">
        <v>87</v>
      </c>
      <c r="B528" t="s">
        <v>74</v>
      </c>
      <c r="C528" t="s">
        <v>808</v>
      </c>
      <c r="D528" t="s">
        <v>1166</v>
      </c>
      <c r="E528">
        <v>24117526.342142899</v>
      </c>
      <c r="F528">
        <v>24205073.155000001</v>
      </c>
      <c r="H528">
        <v>28</v>
      </c>
    </row>
    <row r="529" spans="1:7" x14ac:dyDescent="0.2">
      <c r="A529">
        <v>27</v>
      </c>
      <c r="B529" t="s">
        <v>74</v>
      </c>
      <c r="C529" t="s">
        <v>808</v>
      </c>
      <c r="D529" t="s">
        <v>1166</v>
      </c>
      <c r="E529">
        <v>7322000</v>
      </c>
      <c r="F529">
        <v>53453000</v>
      </c>
      <c r="G529">
        <v>2</v>
      </c>
    </row>
    <row r="530" spans="1:7" x14ac:dyDescent="0.2">
      <c r="A530">
        <v>116</v>
      </c>
      <c r="B530" t="s">
        <v>74</v>
      </c>
      <c r="C530" t="s">
        <v>808</v>
      </c>
      <c r="D530" t="s">
        <v>1166</v>
      </c>
      <c r="E530">
        <v>9300000</v>
      </c>
      <c r="F530">
        <v>9466708.0800000001</v>
      </c>
      <c r="G530">
        <v>1</v>
      </c>
    </row>
    <row r="531" spans="1:7" x14ac:dyDescent="0.2">
      <c r="A531">
        <v>4</v>
      </c>
      <c r="B531" t="s">
        <v>11</v>
      </c>
      <c r="C531" t="s">
        <v>526</v>
      </c>
      <c r="D531" t="s">
        <v>1167</v>
      </c>
      <c r="E531">
        <v>9300000</v>
      </c>
      <c r="F531">
        <v>9600000</v>
      </c>
      <c r="G531">
        <v>4</v>
      </c>
    </row>
    <row r="532" spans="1:7" x14ac:dyDescent="0.2">
      <c r="A532">
        <v>96</v>
      </c>
      <c r="B532" t="s">
        <v>11</v>
      </c>
      <c r="C532" t="s">
        <v>526</v>
      </c>
      <c r="D532" t="s">
        <v>1167</v>
      </c>
      <c r="E532">
        <v>9247000</v>
      </c>
      <c r="F532">
        <v>9604558</v>
      </c>
      <c r="G532">
        <v>1</v>
      </c>
    </row>
    <row r="533" spans="1:7" x14ac:dyDescent="0.2">
      <c r="A533">
        <v>105</v>
      </c>
      <c r="B533" t="s">
        <v>11</v>
      </c>
      <c r="C533" t="s">
        <v>526</v>
      </c>
      <c r="D533" t="s">
        <v>1167</v>
      </c>
      <c r="E533">
        <v>9300000</v>
      </c>
      <c r="F533">
        <v>9599973.5399999991</v>
      </c>
      <c r="G533">
        <v>2</v>
      </c>
    </row>
    <row r="534" spans="1:7" x14ac:dyDescent="0.2">
      <c r="A534">
        <v>4</v>
      </c>
      <c r="B534" t="s">
        <v>74</v>
      </c>
      <c r="C534" t="s">
        <v>959</v>
      </c>
      <c r="D534" t="s">
        <v>959</v>
      </c>
      <c r="E534">
        <v>9300000</v>
      </c>
      <c r="F534">
        <v>9600000</v>
      </c>
      <c r="G534">
        <v>1</v>
      </c>
    </row>
    <row r="535" spans="1:7" x14ac:dyDescent="0.2">
      <c r="A535">
        <v>87</v>
      </c>
      <c r="B535" t="s">
        <v>74</v>
      </c>
      <c r="C535" t="s">
        <v>959</v>
      </c>
      <c r="D535" t="s">
        <v>959</v>
      </c>
      <c r="E535">
        <v>9260000</v>
      </c>
      <c r="F535">
        <v>9571841.7899999991</v>
      </c>
      <c r="G535">
        <v>1</v>
      </c>
    </row>
    <row r="536" spans="1:7" x14ac:dyDescent="0.2">
      <c r="A536">
        <v>105</v>
      </c>
      <c r="B536" t="s">
        <v>74</v>
      </c>
      <c r="C536" t="s">
        <v>959</v>
      </c>
      <c r="D536" t="s">
        <v>959</v>
      </c>
      <c r="E536">
        <v>11625000</v>
      </c>
      <c r="F536">
        <v>11969380.359999999</v>
      </c>
      <c r="G536">
        <v>2</v>
      </c>
    </row>
    <row r="537" spans="1:7" x14ac:dyDescent="0.2">
      <c r="A537">
        <v>28</v>
      </c>
      <c r="B537" t="s">
        <v>73</v>
      </c>
      <c r="C537" t="s">
        <v>895</v>
      </c>
      <c r="D537" t="s">
        <v>1168</v>
      </c>
      <c r="E537">
        <v>9300000</v>
      </c>
      <c r="F537">
        <v>9606025.0299999993</v>
      </c>
      <c r="G537">
        <v>1</v>
      </c>
    </row>
    <row r="538" spans="1:7" x14ac:dyDescent="0.2">
      <c r="A538">
        <v>4</v>
      </c>
      <c r="B538" t="s">
        <v>73</v>
      </c>
      <c r="C538" t="s">
        <v>788</v>
      </c>
      <c r="D538" t="s">
        <v>788</v>
      </c>
      <c r="E538">
        <v>13950000</v>
      </c>
      <c r="F538">
        <v>14250000</v>
      </c>
      <c r="G538">
        <v>1</v>
      </c>
    </row>
    <row r="539" spans="1:7" x14ac:dyDescent="0.2">
      <c r="A539">
        <v>4</v>
      </c>
      <c r="B539" t="s">
        <v>73</v>
      </c>
      <c r="C539" t="s">
        <v>788</v>
      </c>
      <c r="D539" t="s">
        <v>788</v>
      </c>
      <c r="E539">
        <v>9300000</v>
      </c>
      <c r="F539">
        <v>9600000</v>
      </c>
      <c r="G539">
        <v>1</v>
      </c>
    </row>
    <row r="540" spans="1:7" x14ac:dyDescent="0.2">
      <c r="A540">
        <v>28</v>
      </c>
      <c r="B540" t="s">
        <v>73</v>
      </c>
      <c r="C540" t="s">
        <v>788</v>
      </c>
      <c r="D540" t="s">
        <v>788</v>
      </c>
      <c r="E540">
        <v>11625000</v>
      </c>
      <c r="F540">
        <v>11994818.789999999</v>
      </c>
      <c r="G540">
        <v>2</v>
      </c>
    </row>
    <row r="541" spans="1:7" x14ac:dyDescent="0.2">
      <c r="A541">
        <v>28</v>
      </c>
      <c r="B541" t="s">
        <v>73</v>
      </c>
      <c r="C541" t="s">
        <v>896</v>
      </c>
      <c r="D541" t="s">
        <v>896</v>
      </c>
      <c r="E541">
        <v>9300000</v>
      </c>
      <c r="F541">
        <v>9587840</v>
      </c>
      <c r="G541">
        <v>1</v>
      </c>
    </row>
    <row r="542" spans="1:7" x14ac:dyDescent="0.2">
      <c r="A542">
        <v>32</v>
      </c>
      <c r="B542" t="s">
        <v>73</v>
      </c>
      <c r="C542" t="s">
        <v>896</v>
      </c>
      <c r="D542" t="s">
        <v>896</v>
      </c>
      <c r="E542">
        <v>9258000</v>
      </c>
      <c r="F542">
        <v>12268905.973333299</v>
      </c>
      <c r="G542">
        <v>3</v>
      </c>
    </row>
    <row r="543" spans="1:7" x14ac:dyDescent="0.2">
      <c r="A543">
        <v>4</v>
      </c>
      <c r="B543" t="s">
        <v>11</v>
      </c>
      <c r="C543" t="s">
        <v>956</v>
      </c>
      <c r="D543" t="s">
        <v>1192</v>
      </c>
      <c r="E543">
        <v>9241000</v>
      </c>
      <c r="F543">
        <v>9600000.2699999996</v>
      </c>
      <c r="G543">
        <v>1</v>
      </c>
    </row>
    <row r="544" spans="1:7" x14ac:dyDescent="0.2">
      <c r="A544">
        <v>93</v>
      </c>
      <c r="B544" t="s">
        <v>11</v>
      </c>
      <c r="C544" t="s">
        <v>956</v>
      </c>
      <c r="D544" t="s">
        <v>1192</v>
      </c>
      <c r="E544">
        <v>9260000</v>
      </c>
      <c r="F544">
        <v>16000000</v>
      </c>
      <c r="G544">
        <v>1</v>
      </c>
    </row>
    <row r="545" spans="1:7" x14ac:dyDescent="0.2">
      <c r="A545">
        <v>93</v>
      </c>
      <c r="B545" t="s">
        <v>11</v>
      </c>
      <c r="C545" t="s">
        <v>956</v>
      </c>
      <c r="D545" t="s">
        <v>1192</v>
      </c>
      <c r="E545">
        <v>9300000</v>
      </c>
      <c r="F545">
        <v>15700000</v>
      </c>
      <c r="G545">
        <v>1</v>
      </c>
    </row>
    <row r="546" spans="1:7" x14ac:dyDescent="0.2">
      <c r="A546">
        <v>117</v>
      </c>
      <c r="B546" t="s">
        <v>11</v>
      </c>
      <c r="C546" t="s">
        <v>83</v>
      </c>
      <c r="D546" t="s">
        <v>1194</v>
      </c>
      <c r="E546">
        <v>8077000</v>
      </c>
      <c r="F546">
        <v>8411293.75</v>
      </c>
      <c r="G546">
        <v>1</v>
      </c>
    </row>
    <row r="547" spans="1:7" x14ac:dyDescent="0.2">
      <c r="A547">
        <v>92</v>
      </c>
      <c r="B547" t="s">
        <v>103</v>
      </c>
      <c r="C547" t="s">
        <v>795</v>
      </c>
      <c r="D547" t="s">
        <v>1195</v>
      </c>
      <c r="E547">
        <v>9199250</v>
      </c>
      <c r="F547">
        <v>13751500</v>
      </c>
      <c r="G547">
        <v>4</v>
      </c>
    </row>
    <row r="548" spans="1:7" x14ac:dyDescent="0.2">
      <c r="A548">
        <v>92</v>
      </c>
      <c r="B548" t="s">
        <v>103</v>
      </c>
      <c r="C548" t="s">
        <v>795</v>
      </c>
      <c r="D548" t="s">
        <v>1195</v>
      </c>
      <c r="E548">
        <v>13950000</v>
      </c>
      <c r="F548">
        <v>14269000</v>
      </c>
      <c r="G548">
        <v>1</v>
      </c>
    </row>
    <row r="549" spans="1:7" x14ac:dyDescent="0.2">
      <c r="A549">
        <v>108</v>
      </c>
      <c r="B549" t="s">
        <v>103</v>
      </c>
      <c r="C549" t="s">
        <v>795</v>
      </c>
      <c r="D549" t="s">
        <v>1195</v>
      </c>
      <c r="E549">
        <v>9300000</v>
      </c>
      <c r="F549">
        <v>9530000</v>
      </c>
      <c r="G549">
        <v>1</v>
      </c>
    </row>
    <row r="550" spans="1:7" x14ac:dyDescent="0.2">
      <c r="A550">
        <v>108</v>
      </c>
      <c r="B550" t="s">
        <v>11</v>
      </c>
      <c r="C550" t="s">
        <v>11</v>
      </c>
      <c r="D550" t="s">
        <v>11</v>
      </c>
      <c r="E550">
        <v>8245000</v>
      </c>
      <c r="F550">
        <v>8624000</v>
      </c>
      <c r="G550">
        <v>1</v>
      </c>
    </row>
    <row r="551" spans="1:7" x14ac:dyDescent="0.2">
      <c r="A551">
        <v>27</v>
      </c>
      <c r="B551" t="s">
        <v>11</v>
      </c>
      <c r="C551" t="s">
        <v>11</v>
      </c>
      <c r="D551" t="s">
        <v>1197</v>
      </c>
      <c r="E551">
        <v>9001000</v>
      </c>
      <c r="F551">
        <v>35161000</v>
      </c>
      <c r="G551">
        <v>1</v>
      </c>
    </row>
    <row r="552" spans="1:7" x14ac:dyDescent="0.2">
      <c r="A552">
        <v>93</v>
      </c>
      <c r="B552" t="s">
        <v>73</v>
      </c>
      <c r="C552" t="s">
        <v>807</v>
      </c>
      <c r="D552" t="s">
        <v>807</v>
      </c>
      <c r="E552">
        <v>9180000</v>
      </c>
      <c r="F552">
        <v>9430183.6600000001</v>
      </c>
      <c r="G552">
        <v>1</v>
      </c>
    </row>
    <row r="553" spans="1:7" x14ac:dyDescent="0.2">
      <c r="A553">
        <v>93</v>
      </c>
      <c r="B553" t="s">
        <v>73</v>
      </c>
      <c r="C553" t="s">
        <v>807</v>
      </c>
      <c r="D553" t="s">
        <v>807</v>
      </c>
      <c r="E553">
        <v>9280000</v>
      </c>
      <c r="F553">
        <v>9575000</v>
      </c>
      <c r="G553">
        <v>2</v>
      </c>
    </row>
    <row r="554" spans="1:7" x14ac:dyDescent="0.2">
      <c r="A554">
        <v>27</v>
      </c>
      <c r="B554" t="s">
        <v>73</v>
      </c>
      <c r="C554" t="s">
        <v>807</v>
      </c>
      <c r="D554" t="s">
        <v>807</v>
      </c>
      <c r="E554">
        <v>9043000</v>
      </c>
      <c r="F554">
        <v>34042000</v>
      </c>
      <c r="G554">
        <v>1</v>
      </c>
    </row>
    <row r="555" spans="1:7" x14ac:dyDescent="0.2">
      <c r="A555">
        <v>22</v>
      </c>
      <c r="B555" t="s">
        <v>73</v>
      </c>
      <c r="C555" t="s">
        <v>807</v>
      </c>
      <c r="D555" t="s">
        <v>807</v>
      </c>
      <c r="E555">
        <v>9201000</v>
      </c>
      <c r="F555">
        <v>39701000</v>
      </c>
      <c r="G555">
        <v>1</v>
      </c>
    </row>
    <row r="556" spans="1:7" x14ac:dyDescent="0.2">
      <c r="A556">
        <v>28</v>
      </c>
      <c r="B556" t="s">
        <v>73</v>
      </c>
      <c r="C556" t="s">
        <v>896</v>
      </c>
      <c r="D556" t="s">
        <v>1199</v>
      </c>
      <c r="E556">
        <v>9300000</v>
      </c>
      <c r="F556">
        <v>9587840</v>
      </c>
      <c r="G556">
        <v>2</v>
      </c>
    </row>
    <row r="557" spans="1:7" x14ac:dyDescent="0.2">
      <c r="A557">
        <v>93</v>
      </c>
      <c r="B557" t="s">
        <v>73</v>
      </c>
      <c r="C557" t="s">
        <v>896</v>
      </c>
      <c r="D557" t="s">
        <v>1199</v>
      </c>
      <c r="E557">
        <v>9300000</v>
      </c>
      <c r="F557">
        <v>9600000</v>
      </c>
      <c r="G557">
        <v>1</v>
      </c>
    </row>
    <row r="558" spans="1:7" x14ac:dyDescent="0.2">
      <c r="A558">
        <v>32</v>
      </c>
      <c r="B558" t="s">
        <v>103</v>
      </c>
      <c r="C558" t="s">
        <v>804</v>
      </c>
      <c r="D558" t="s">
        <v>1200</v>
      </c>
      <c r="E558">
        <v>8917000</v>
      </c>
      <c r="F558">
        <v>13855536.4</v>
      </c>
      <c r="G558">
        <v>1</v>
      </c>
    </row>
    <row r="559" spans="1:7" x14ac:dyDescent="0.2">
      <c r="A559">
        <v>32</v>
      </c>
      <c r="B559" t="s">
        <v>73</v>
      </c>
      <c r="C559" t="s">
        <v>896</v>
      </c>
      <c r="D559" t="s">
        <v>1201</v>
      </c>
      <c r="E559">
        <v>9221000</v>
      </c>
      <c r="F559">
        <v>12100780.529999999</v>
      </c>
      <c r="G559">
        <v>1</v>
      </c>
    </row>
    <row r="560" spans="1:7" x14ac:dyDescent="0.2">
      <c r="A560">
        <v>93</v>
      </c>
      <c r="B560" t="s">
        <v>103</v>
      </c>
      <c r="C560" t="s">
        <v>1202</v>
      </c>
      <c r="D560" t="s">
        <v>1203</v>
      </c>
      <c r="E560">
        <v>8245000</v>
      </c>
      <c r="F560">
        <v>39800000</v>
      </c>
      <c r="G560">
        <v>1</v>
      </c>
    </row>
    <row r="561" spans="1:8" x14ac:dyDescent="0.2">
      <c r="A561">
        <v>93</v>
      </c>
      <c r="B561" t="s">
        <v>11</v>
      </c>
      <c r="C561" t="s">
        <v>797</v>
      </c>
      <c r="D561" t="s">
        <v>1204</v>
      </c>
      <c r="E561">
        <v>9208000</v>
      </c>
      <c r="F561">
        <v>30704860.260000002</v>
      </c>
      <c r="G561">
        <v>1</v>
      </c>
    </row>
    <row r="562" spans="1:8" x14ac:dyDescent="0.2">
      <c r="A562">
        <v>22</v>
      </c>
      <c r="B562" t="s">
        <v>11</v>
      </c>
      <c r="C562" t="s">
        <v>797</v>
      </c>
      <c r="D562" t="s">
        <v>1204</v>
      </c>
      <c r="E562">
        <v>8287000</v>
      </c>
      <c r="F562">
        <v>46287000</v>
      </c>
      <c r="G562">
        <v>1</v>
      </c>
    </row>
    <row r="563" spans="1:8" x14ac:dyDescent="0.2">
      <c r="A563">
        <v>93</v>
      </c>
      <c r="B563" t="s">
        <v>74</v>
      </c>
      <c r="C563" t="s">
        <v>74</v>
      </c>
      <c r="D563" t="s">
        <v>1205</v>
      </c>
      <c r="E563">
        <v>9201000</v>
      </c>
      <c r="F563">
        <v>16550000</v>
      </c>
      <c r="G563">
        <v>1</v>
      </c>
    </row>
    <row r="564" spans="1:8" x14ac:dyDescent="0.2">
      <c r="A564">
        <v>101</v>
      </c>
      <c r="B564" t="s">
        <v>74</v>
      </c>
      <c r="C564" t="s">
        <v>74</v>
      </c>
      <c r="D564" t="s">
        <v>1205</v>
      </c>
      <c r="E564">
        <v>9300000</v>
      </c>
      <c r="F564">
        <v>9557000</v>
      </c>
      <c r="G564">
        <v>1</v>
      </c>
    </row>
    <row r="565" spans="1:8" x14ac:dyDescent="0.2">
      <c r="A565">
        <v>96</v>
      </c>
      <c r="B565" t="s">
        <v>74</v>
      </c>
      <c r="C565" t="s">
        <v>74</v>
      </c>
      <c r="D565" t="s">
        <v>1205</v>
      </c>
      <c r="E565">
        <v>9300000</v>
      </c>
      <c r="F565">
        <v>9604557.5099999998</v>
      </c>
      <c r="G565">
        <v>1</v>
      </c>
    </row>
    <row r="566" spans="1:8" x14ac:dyDescent="0.2">
      <c r="A566">
        <v>93</v>
      </c>
      <c r="B566" t="s">
        <v>103</v>
      </c>
      <c r="C566" t="s">
        <v>1196</v>
      </c>
      <c r="D566" t="s">
        <v>1206</v>
      </c>
      <c r="E566">
        <v>9300000</v>
      </c>
      <c r="F566">
        <v>9564501.3200000003</v>
      </c>
      <c r="G566">
        <v>1</v>
      </c>
    </row>
    <row r="567" spans="1:8" x14ac:dyDescent="0.2">
      <c r="A567">
        <v>92</v>
      </c>
      <c r="B567" t="s">
        <v>103</v>
      </c>
      <c r="C567" t="s">
        <v>1196</v>
      </c>
      <c r="D567" t="s">
        <v>1206</v>
      </c>
      <c r="E567">
        <v>9300000</v>
      </c>
      <c r="F567">
        <v>9523000</v>
      </c>
      <c r="G567">
        <v>1</v>
      </c>
    </row>
    <row r="568" spans="1:8" x14ac:dyDescent="0.2">
      <c r="A568">
        <v>116</v>
      </c>
      <c r="B568" t="s">
        <v>73</v>
      </c>
      <c r="C568" t="s">
        <v>807</v>
      </c>
      <c r="D568" t="s">
        <v>1208</v>
      </c>
      <c r="E568">
        <v>9300000</v>
      </c>
      <c r="F568">
        <v>9466708.0800000001</v>
      </c>
      <c r="G568">
        <v>1</v>
      </c>
    </row>
    <row r="569" spans="1:8" x14ac:dyDescent="0.2">
      <c r="A569">
        <v>27</v>
      </c>
      <c r="B569" t="s">
        <v>103</v>
      </c>
      <c r="C569" t="s">
        <v>103</v>
      </c>
      <c r="D569" t="s">
        <v>1209</v>
      </c>
      <c r="E569">
        <v>7867000</v>
      </c>
      <c r="F569">
        <v>43883000</v>
      </c>
      <c r="G569">
        <v>1</v>
      </c>
    </row>
    <row r="570" spans="1:8" x14ac:dyDescent="0.2">
      <c r="A570">
        <v>4</v>
      </c>
      <c r="B570" t="s">
        <v>105</v>
      </c>
      <c r="C570" t="s">
        <v>491</v>
      </c>
      <c r="D570" t="s">
        <v>1211</v>
      </c>
      <c r="E570">
        <v>9280000</v>
      </c>
      <c r="F570">
        <v>9842000</v>
      </c>
      <c r="G570">
        <v>1</v>
      </c>
    </row>
    <row r="571" spans="1:8" x14ac:dyDescent="0.2">
      <c r="A571">
        <v>105</v>
      </c>
      <c r="B571" t="s">
        <v>74</v>
      </c>
      <c r="C571" t="s">
        <v>72</v>
      </c>
      <c r="D571" t="s">
        <v>1213</v>
      </c>
      <c r="E571">
        <v>9297666.6666666698</v>
      </c>
      <c r="F571">
        <v>9599973.5399999991</v>
      </c>
      <c r="G571">
        <v>3</v>
      </c>
    </row>
    <row r="572" spans="1:8" x14ac:dyDescent="0.2">
      <c r="A572">
        <v>105</v>
      </c>
      <c r="B572" t="s">
        <v>74</v>
      </c>
      <c r="C572" t="s">
        <v>72</v>
      </c>
      <c r="D572" t="s">
        <v>1213</v>
      </c>
      <c r="E572">
        <v>14338787.18</v>
      </c>
      <c r="F572">
        <v>14338787.18</v>
      </c>
      <c r="H572">
        <v>1</v>
      </c>
    </row>
    <row r="573" spans="1:8" x14ac:dyDescent="0.2">
      <c r="A573">
        <v>87</v>
      </c>
      <c r="B573" t="s">
        <v>73</v>
      </c>
      <c r="C573" t="s">
        <v>86</v>
      </c>
      <c r="D573" t="s">
        <v>1215</v>
      </c>
      <c r="E573">
        <v>9188000</v>
      </c>
      <c r="F573">
        <v>9606024.2899999991</v>
      </c>
      <c r="G573">
        <v>1</v>
      </c>
    </row>
    <row r="574" spans="1:8" x14ac:dyDescent="0.2">
      <c r="A574">
        <v>93</v>
      </c>
      <c r="B574" t="s">
        <v>73</v>
      </c>
      <c r="C574" t="s">
        <v>86</v>
      </c>
      <c r="D574" t="s">
        <v>1215</v>
      </c>
      <c r="E574">
        <v>9267000</v>
      </c>
      <c r="F574">
        <v>20402000</v>
      </c>
      <c r="G574">
        <v>1</v>
      </c>
    </row>
    <row r="575" spans="1:8" x14ac:dyDescent="0.2">
      <c r="A575">
        <v>87</v>
      </c>
      <c r="B575" t="s">
        <v>12</v>
      </c>
      <c r="C575" t="s">
        <v>85</v>
      </c>
      <c r="D575" t="s">
        <v>1216</v>
      </c>
      <c r="E575">
        <v>19727149.218571398</v>
      </c>
      <c r="F575">
        <v>19727149.218571398</v>
      </c>
      <c r="H575">
        <v>7</v>
      </c>
    </row>
    <row r="576" spans="1:8" x14ac:dyDescent="0.2">
      <c r="A576">
        <v>32</v>
      </c>
      <c r="B576" t="s">
        <v>73</v>
      </c>
      <c r="C576" t="s">
        <v>896</v>
      </c>
      <c r="D576" t="s">
        <v>1217</v>
      </c>
      <c r="E576">
        <v>8576000</v>
      </c>
      <c r="F576">
        <v>12875247.185000001</v>
      </c>
      <c r="G576">
        <v>2</v>
      </c>
    </row>
    <row r="577" spans="1:8" x14ac:dyDescent="0.2">
      <c r="A577">
        <v>93</v>
      </c>
      <c r="B577" t="s">
        <v>11</v>
      </c>
      <c r="C577" t="s">
        <v>883</v>
      </c>
      <c r="D577" t="s">
        <v>1218</v>
      </c>
      <c r="E577">
        <v>6734000</v>
      </c>
      <c r="F577">
        <v>19558418.260000002</v>
      </c>
      <c r="G577">
        <v>1</v>
      </c>
    </row>
    <row r="578" spans="1:8" x14ac:dyDescent="0.2">
      <c r="A578">
        <v>4</v>
      </c>
      <c r="B578" t="s">
        <v>103</v>
      </c>
      <c r="C578" t="s">
        <v>882</v>
      </c>
      <c r="D578" t="s">
        <v>1583</v>
      </c>
      <c r="E578">
        <v>9300000</v>
      </c>
      <c r="F578">
        <v>9600000</v>
      </c>
      <c r="G578">
        <v>1</v>
      </c>
    </row>
    <row r="579" spans="1:8" x14ac:dyDescent="0.2">
      <c r="A579">
        <v>4</v>
      </c>
      <c r="B579" t="s">
        <v>103</v>
      </c>
      <c r="C579" t="s">
        <v>1585</v>
      </c>
      <c r="D579" t="s">
        <v>1586</v>
      </c>
      <c r="E579">
        <v>9300000</v>
      </c>
      <c r="F579">
        <v>9600000</v>
      </c>
      <c r="G579">
        <v>1</v>
      </c>
    </row>
    <row r="580" spans="1:8" x14ac:dyDescent="0.2">
      <c r="A580">
        <v>93</v>
      </c>
      <c r="B580" t="s">
        <v>103</v>
      </c>
      <c r="C580" t="s">
        <v>1585</v>
      </c>
      <c r="D580" t="s">
        <v>1586</v>
      </c>
      <c r="E580">
        <v>28938020.75</v>
      </c>
      <c r="F580">
        <v>28938020.75</v>
      </c>
      <c r="H580">
        <v>1</v>
      </c>
    </row>
    <row r="581" spans="1:8" x14ac:dyDescent="0.2">
      <c r="A581">
        <v>32</v>
      </c>
      <c r="B581" t="s">
        <v>103</v>
      </c>
      <c r="C581" t="s">
        <v>802</v>
      </c>
      <c r="D581" t="s">
        <v>1588</v>
      </c>
      <c r="E581">
        <v>9194666.6666666698</v>
      </c>
      <c r="F581">
        <v>15863397.0133333</v>
      </c>
      <c r="G581">
        <v>3</v>
      </c>
    </row>
    <row r="582" spans="1:8" x14ac:dyDescent="0.2">
      <c r="A582">
        <v>4</v>
      </c>
      <c r="B582" t="s">
        <v>11</v>
      </c>
      <c r="C582" t="s">
        <v>894</v>
      </c>
      <c r="D582" t="s">
        <v>894</v>
      </c>
      <c r="E582">
        <v>8623000</v>
      </c>
      <c r="F582">
        <v>9600000</v>
      </c>
      <c r="G582">
        <v>1</v>
      </c>
    </row>
    <row r="583" spans="1:8" x14ac:dyDescent="0.2">
      <c r="A583">
        <v>93</v>
      </c>
      <c r="B583" t="s">
        <v>11</v>
      </c>
      <c r="C583" t="s">
        <v>894</v>
      </c>
      <c r="D583" t="s">
        <v>894</v>
      </c>
      <c r="E583">
        <v>9184666.6666666698</v>
      </c>
      <c r="F583">
        <v>9501749.9199999999</v>
      </c>
      <c r="G583">
        <v>3</v>
      </c>
    </row>
    <row r="584" spans="1:8" x14ac:dyDescent="0.2">
      <c r="A584">
        <v>4</v>
      </c>
      <c r="B584" t="s">
        <v>11</v>
      </c>
      <c r="C584" t="s">
        <v>84</v>
      </c>
      <c r="D584" t="s">
        <v>1589</v>
      </c>
      <c r="E584">
        <v>9280000</v>
      </c>
      <c r="F584">
        <v>9600000</v>
      </c>
      <c r="G584">
        <v>1</v>
      </c>
    </row>
    <row r="585" spans="1:8" x14ac:dyDescent="0.2">
      <c r="A585">
        <v>4</v>
      </c>
      <c r="B585" t="s">
        <v>11</v>
      </c>
      <c r="C585" t="s">
        <v>84</v>
      </c>
      <c r="D585" t="s">
        <v>1589</v>
      </c>
      <c r="E585">
        <v>9228333.3333333302</v>
      </c>
      <c r="F585">
        <v>9600000</v>
      </c>
      <c r="G585">
        <v>3</v>
      </c>
    </row>
    <row r="586" spans="1:8" x14ac:dyDescent="0.2">
      <c r="A586">
        <v>28</v>
      </c>
      <c r="B586" t="s">
        <v>11</v>
      </c>
      <c r="C586" t="s">
        <v>84</v>
      </c>
      <c r="D586" t="s">
        <v>1589</v>
      </c>
      <c r="E586">
        <v>9300000</v>
      </c>
      <c r="F586">
        <v>9587840</v>
      </c>
      <c r="G586">
        <v>1</v>
      </c>
    </row>
    <row r="587" spans="1:8" x14ac:dyDescent="0.2">
      <c r="A587">
        <v>93</v>
      </c>
      <c r="B587" t="s">
        <v>11</v>
      </c>
      <c r="C587" t="s">
        <v>84</v>
      </c>
      <c r="D587" t="s">
        <v>1589</v>
      </c>
      <c r="E587">
        <v>6975000</v>
      </c>
      <c r="F587">
        <v>9931301.7599999998</v>
      </c>
      <c r="G587">
        <v>2</v>
      </c>
    </row>
    <row r="588" spans="1:8" x14ac:dyDescent="0.2">
      <c r="A588">
        <v>105</v>
      </c>
      <c r="B588" t="s">
        <v>11</v>
      </c>
      <c r="C588" t="s">
        <v>84</v>
      </c>
      <c r="D588" t="s">
        <v>1589</v>
      </c>
      <c r="E588">
        <v>9300000</v>
      </c>
      <c r="F588">
        <v>9599973.5399999991</v>
      </c>
      <c r="G588">
        <v>1</v>
      </c>
    </row>
    <row r="589" spans="1:8" x14ac:dyDescent="0.2">
      <c r="A589">
        <v>22</v>
      </c>
      <c r="B589" t="s">
        <v>12</v>
      </c>
      <c r="C589" t="s">
        <v>378</v>
      </c>
      <c r="D589" t="s">
        <v>1590</v>
      </c>
      <c r="E589">
        <v>8917000</v>
      </c>
      <c r="F589">
        <v>23519564.460000001</v>
      </c>
      <c r="G589">
        <v>1</v>
      </c>
    </row>
    <row r="590" spans="1:8" x14ac:dyDescent="0.2">
      <c r="A590">
        <v>93</v>
      </c>
      <c r="B590" t="s">
        <v>12</v>
      </c>
      <c r="C590" t="s">
        <v>85</v>
      </c>
      <c r="D590" t="s">
        <v>1591</v>
      </c>
      <c r="E590">
        <v>9267000</v>
      </c>
      <c r="F590">
        <v>9500004.6300000008</v>
      </c>
      <c r="G590">
        <v>1</v>
      </c>
    </row>
    <row r="591" spans="1:8" x14ac:dyDescent="0.2">
      <c r="A591">
        <v>93</v>
      </c>
      <c r="B591" t="s">
        <v>12</v>
      </c>
      <c r="C591" t="s">
        <v>85</v>
      </c>
      <c r="D591" t="s">
        <v>1591</v>
      </c>
      <c r="E591">
        <v>9280000</v>
      </c>
      <c r="F591">
        <v>9650003.5099999998</v>
      </c>
      <c r="G591">
        <v>1</v>
      </c>
    </row>
    <row r="592" spans="1:8" x14ac:dyDescent="0.2">
      <c r="A592">
        <v>4</v>
      </c>
      <c r="B592" t="s">
        <v>13</v>
      </c>
      <c r="C592" t="s">
        <v>106</v>
      </c>
      <c r="D592" t="s">
        <v>1593</v>
      </c>
      <c r="E592">
        <v>9300000</v>
      </c>
      <c r="F592">
        <v>9600000</v>
      </c>
      <c r="G592">
        <v>2</v>
      </c>
    </row>
    <row r="593" spans="1:8" x14ac:dyDescent="0.2">
      <c r="A593">
        <v>28</v>
      </c>
      <c r="B593" t="s">
        <v>13</v>
      </c>
      <c r="C593" t="s">
        <v>106</v>
      </c>
      <c r="D593" t="s">
        <v>1593</v>
      </c>
      <c r="E593">
        <v>8959000</v>
      </c>
      <c r="F593">
        <v>9567989.2300000004</v>
      </c>
      <c r="G593">
        <v>1</v>
      </c>
    </row>
    <row r="594" spans="1:8" x14ac:dyDescent="0.2">
      <c r="A594">
        <v>93</v>
      </c>
      <c r="B594" t="s">
        <v>13</v>
      </c>
      <c r="C594" t="s">
        <v>106</v>
      </c>
      <c r="D594" t="s">
        <v>1593</v>
      </c>
      <c r="E594">
        <v>9169000</v>
      </c>
      <c r="F594">
        <v>9650000</v>
      </c>
      <c r="G594">
        <v>1</v>
      </c>
    </row>
    <row r="595" spans="1:8" x14ac:dyDescent="0.2">
      <c r="A595">
        <v>22</v>
      </c>
      <c r="B595" t="s">
        <v>13</v>
      </c>
      <c r="C595" t="s">
        <v>106</v>
      </c>
      <c r="D595" t="s">
        <v>1593</v>
      </c>
      <c r="E595">
        <v>8833000</v>
      </c>
      <c r="F595">
        <v>16833919.890000001</v>
      </c>
      <c r="G595">
        <v>1</v>
      </c>
    </row>
    <row r="596" spans="1:8" x14ac:dyDescent="0.2">
      <c r="A596">
        <v>96</v>
      </c>
      <c r="B596" t="s">
        <v>13</v>
      </c>
      <c r="C596" t="s">
        <v>106</v>
      </c>
      <c r="D596" t="s">
        <v>1593</v>
      </c>
      <c r="E596">
        <v>9108500</v>
      </c>
      <c r="F596">
        <v>9602394.0099999998</v>
      </c>
      <c r="G596">
        <v>2</v>
      </c>
    </row>
    <row r="597" spans="1:8" x14ac:dyDescent="0.2">
      <c r="A597">
        <v>93</v>
      </c>
      <c r="B597" t="s">
        <v>73</v>
      </c>
      <c r="C597" t="s">
        <v>86</v>
      </c>
      <c r="D597" t="s">
        <v>1594</v>
      </c>
      <c r="E597">
        <v>13484000</v>
      </c>
      <c r="F597">
        <v>14200000</v>
      </c>
      <c r="G597">
        <v>1</v>
      </c>
    </row>
    <row r="598" spans="1:8" x14ac:dyDescent="0.2">
      <c r="A598">
        <v>4</v>
      </c>
      <c r="B598" t="s">
        <v>73</v>
      </c>
      <c r="C598" t="s">
        <v>788</v>
      </c>
      <c r="D598" t="s">
        <v>1595</v>
      </c>
      <c r="E598">
        <v>9300000</v>
      </c>
      <c r="F598">
        <v>9600000</v>
      </c>
      <c r="G598">
        <v>1</v>
      </c>
    </row>
    <row r="599" spans="1:8" x14ac:dyDescent="0.2">
      <c r="A599">
        <v>4</v>
      </c>
      <c r="B599" t="s">
        <v>73</v>
      </c>
      <c r="C599" t="s">
        <v>788</v>
      </c>
      <c r="D599" t="s">
        <v>1595</v>
      </c>
      <c r="E599">
        <v>9300000</v>
      </c>
      <c r="F599">
        <v>9600000</v>
      </c>
      <c r="G599">
        <v>1</v>
      </c>
    </row>
    <row r="600" spans="1:8" x14ac:dyDescent="0.2">
      <c r="A600">
        <v>105</v>
      </c>
      <c r="B600" t="s">
        <v>73</v>
      </c>
      <c r="C600" t="s">
        <v>788</v>
      </c>
      <c r="D600" t="s">
        <v>1595</v>
      </c>
      <c r="E600">
        <v>9214000</v>
      </c>
      <c r="F600">
        <v>9599001.7400000002</v>
      </c>
      <c r="G600">
        <v>1</v>
      </c>
    </row>
    <row r="601" spans="1:8" x14ac:dyDescent="0.2">
      <c r="A601">
        <v>4</v>
      </c>
      <c r="B601" t="s">
        <v>74</v>
      </c>
      <c r="C601" t="s">
        <v>97</v>
      </c>
      <c r="D601" t="s">
        <v>1596</v>
      </c>
      <c r="E601">
        <v>9300000</v>
      </c>
      <c r="F601">
        <v>9600000</v>
      </c>
      <c r="G601">
        <v>2</v>
      </c>
    </row>
    <row r="602" spans="1:8" x14ac:dyDescent="0.2">
      <c r="A602">
        <v>87</v>
      </c>
      <c r="B602" t="s">
        <v>74</v>
      </c>
      <c r="C602" t="s">
        <v>97</v>
      </c>
      <c r="D602" t="s">
        <v>1596</v>
      </c>
      <c r="E602">
        <v>9300000</v>
      </c>
      <c r="F602">
        <v>9410581.6699999999</v>
      </c>
      <c r="G602">
        <v>1</v>
      </c>
    </row>
    <row r="603" spans="1:8" x14ac:dyDescent="0.2">
      <c r="A603">
        <v>93</v>
      </c>
      <c r="B603" t="s">
        <v>74</v>
      </c>
      <c r="C603" t="s">
        <v>97</v>
      </c>
      <c r="D603" t="s">
        <v>1596</v>
      </c>
      <c r="E603">
        <v>9300000</v>
      </c>
      <c r="F603">
        <v>9650000</v>
      </c>
      <c r="G603">
        <v>1</v>
      </c>
    </row>
    <row r="604" spans="1:8" x14ac:dyDescent="0.2">
      <c r="A604">
        <v>32</v>
      </c>
      <c r="B604" t="s">
        <v>74</v>
      </c>
      <c r="C604" t="s">
        <v>97</v>
      </c>
      <c r="D604" t="s">
        <v>1596</v>
      </c>
      <c r="E604">
        <v>20199661.267499998</v>
      </c>
      <c r="F604">
        <v>20199661.267499998</v>
      </c>
      <c r="H604">
        <v>4</v>
      </c>
    </row>
    <row r="605" spans="1:8" x14ac:dyDescent="0.2">
      <c r="A605">
        <v>4</v>
      </c>
      <c r="B605" t="s">
        <v>74</v>
      </c>
      <c r="C605" t="s">
        <v>791</v>
      </c>
      <c r="D605" t="s">
        <v>1597</v>
      </c>
      <c r="E605">
        <v>9300000</v>
      </c>
      <c r="F605">
        <v>9500000</v>
      </c>
      <c r="G605">
        <v>1</v>
      </c>
    </row>
    <row r="606" spans="1:8" x14ac:dyDescent="0.2">
      <c r="A606">
        <v>4</v>
      </c>
      <c r="B606" t="s">
        <v>74</v>
      </c>
      <c r="C606" t="s">
        <v>791</v>
      </c>
      <c r="D606" t="s">
        <v>1597</v>
      </c>
      <c r="E606">
        <v>9136333.3333333302</v>
      </c>
      <c r="F606">
        <v>9608333.3333333302</v>
      </c>
      <c r="G606">
        <v>6</v>
      </c>
    </row>
    <row r="607" spans="1:8" x14ac:dyDescent="0.2">
      <c r="A607">
        <v>96</v>
      </c>
      <c r="B607" t="s">
        <v>74</v>
      </c>
      <c r="C607" t="s">
        <v>791</v>
      </c>
      <c r="D607" t="s">
        <v>1597</v>
      </c>
      <c r="E607">
        <v>9300000</v>
      </c>
      <c r="F607">
        <v>9604557.5099999998</v>
      </c>
      <c r="G607">
        <v>1</v>
      </c>
    </row>
    <row r="608" spans="1:8" x14ac:dyDescent="0.2">
      <c r="A608">
        <v>105</v>
      </c>
      <c r="B608" t="s">
        <v>74</v>
      </c>
      <c r="C608" t="s">
        <v>791</v>
      </c>
      <c r="D608" t="s">
        <v>1597</v>
      </c>
      <c r="E608">
        <v>13950000</v>
      </c>
      <c r="F608">
        <v>14391414.68</v>
      </c>
      <c r="G608">
        <v>1</v>
      </c>
    </row>
    <row r="609" spans="1:8" x14ac:dyDescent="0.2">
      <c r="A609">
        <v>105</v>
      </c>
      <c r="B609" t="s">
        <v>74</v>
      </c>
      <c r="C609" t="s">
        <v>791</v>
      </c>
      <c r="D609" t="s">
        <v>1597</v>
      </c>
      <c r="E609">
        <v>11625000</v>
      </c>
      <c r="F609">
        <v>11995694.109999999</v>
      </c>
      <c r="G609">
        <v>2</v>
      </c>
    </row>
    <row r="610" spans="1:8" x14ac:dyDescent="0.2">
      <c r="A610">
        <v>4</v>
      </c>
      <c r="B610" t="s">
        <v>105</v>
      </c>
      <c r="C610" t="s">
        <v>889</v>
      </c>
      <c r="D610" t="s">
        <v>1599</v>
      </c>
      <c r="E610">
        <v>7750000</v>
      </c>
      <c r="F610">
        <v>11083333.336666699</v>
      </c>
      <c r="G610">
        <v>3</v>
      </c>
    </row>
    <row r="611" spans="1:8" x14ac:dyDescent="0.2">
      <c r="A611">
        <v>93</v>
      </c>
      <c r="B611" t="s">
        <v>105</v>
      </c>
      <c r="C611" t="s">
        <v>889</v>
      </c>
      <c r="D611" t="s">
        <v>1599</v>
      </c>
      <c r="E611">
        <v>8749000</v>
      </c>
      <c r="F611">
        <v>9650000</v>
      </c>
      <c r="G611">
        <v>1</v>
      </c>
    </row>
    <row r="612" spans="1:8" x14ac:dyDescent="0.2">
      <c r="A612">
        <v>4</v>
      </c>
      <c r="B612" t="s">
        <v>105</v>
      </c>
      <c r="C612" t="s">
        <v>889</v>
      </c>
      <c r="D612" t="s">
        <v>1600</v>
      </c>
      <c r="E612">
        <v>9260000</v>
      </c>
      <c r="F612">
        <v>9600000</v>
      </c>
      <c r="G612">
        <v>1</v>
      </c>
    </row>
    <row r="613" spans="1:8" x14ac:dyDescent="0.2">
      <c r="A613">
        <v>4</v>
      </c>
      <c r="B613" t="s">
        <v>105</v>
      </c>
      <c r="C613" t="s">
        <v>889</v>
      </c>
      <c r="D613" t="s">
        <v>1601</v>
      </c>
      <c r="E613">
        <v>9280000</v>
      </c>
      <c r="F613">
        <v>9600000</v>
      </c>
      <c r="G613">
        <v>1</v>
      </c>
    </row>
    <row r="614" spans="1:8" x14ac:dyDescent="0.2">
      <c r="A614">
        <v>87</v>
      </c>
      <c r="B614" t="s">
        <v>103</v>
      </c>
      <c r="C614" t="s">
        <v>882</v>
      </c>
      <c r="D614" t="s">
        <v>1603</v>
      </c>
      <c r="E614">
        <v>9300000</v>
      </c>
      <c r="F614">
        <v>9612843.9600000009</v>
      </c>
      <c r="G614">
        <v>1</v>
      </c>
    </row>
    <row r="615" spans="1:8" x14ac:dyDescent="0.2">
      <c r="A615">
        <v>4</v>
      </c>
      <c r="B615" t="s">
        <v>103</v>
      </c>
      <c r="C615" t="s">
        <v>94</v>
      </c>
      <c r="D615" t="s">
        <v>1604</v>
      </c>
      <c r="E615">
        <v>8581000</v>
      </c>
      <c r="F615">
        <v>9600000</v>
      </c>
      <c r="G615">
        <v>1</v>
      </c>
    </row>
    <row r="616" spans="1:8" x14ac:dyDescent="0.2">
      <c r="A616">
        <v>93</v>
      </c>
      <c r="B616" t="s">
        <v>103</v>
      </c>
      <c r="C616" t="s">
        <v>94</v>
      </c>
      <c r="D616" t="s">
        <v>1604</v>
      </c>
      <c r="E616">
        <v>9175000</v>
      </c>
      <c r="F616">
        <v>31200000</v>
      </c>
      <c r="G616">
        <v>1</v>
      </c>
    </row>
    <row r="617" spans="1:8" x14ac:dyDescent="0.2">
      <c r="A617">
        <v>93</v>
      </c>
      <c r="B617" t="s">
        <v>103</v>
      </c>
      <c r="C617" t="s">
        <v>94</v>
      </c>
      <c r="D617" t="s">
        <v>1604</v>
      </c>
      <c r="E617">
        <v>30375780</v>
      </c>
      <c r="F617">
        <v>30425780</v>
      </c>
      <c r="H617">
        <v>1</v>
      </c>
    </row>
    <row r="618" spans="1:8" x14ac:dyDescent="0.2">
      <c r="A618">
        <v>117</v>
      </c>
      <c r="B618" t="s">
        <v>103</v>
      </c>
      <c r="C618" t="s">
        <v>94</v>
      </c>
      <c r="D618" t="s">
        <v>1604</v>
      </c>
      <c r="E618">
        <v>9254000</v>
      </c>
      <c r="F618">
        <v>9511293.75</v>
      </c>
      <c r="G618">
        <v>1</v>
      </c>
    </row>
    <row r="619" spans="1:8" x14ac:dyDescent="0.2">
      <c r="A619">
        <v>32</v>
      </c>
      <c r="B619" t="s">
        <v>11</v>
      </c>
      <c r="C619" t="s">
        <v>104</v>
      </c>
      <c r="D619" t="s">
        <v>1606</v>
      </c>
      <c r="E619">
        <v>8077000</v>
      </c>
      <c r="F619">
        <v>32573130.93</v>
      </c>
      <c r="G619">
        <v>1</v>
      </c>
    </row>
    <row r="620" spans="1:8" x14ac:dyDescent="0.2">
      <c r="A620">
        <v>27</v>
      </c>
      <c r="B620" t="s">
        <v>103</v>
      </c>
      <c r="C620" t="s">
        <v>665</v>
      </c>
      <c r="D620" t="s">
        <v>1606</v>
      </c>
      <c r="E620">
        <v>0</v>
      </c>
      <c r="F620">
        <v>2</v>
      </c>
      <c r="G620">
        <v>1</v>
      </c>
    </row>
    <row r="621" spans="1:8" x14ac:dyDescent="0.2">
      <c r="A621">
        <v>27</v>
      </c>
      <c r="B621" t="s">
        <v>103</v>
      </c>
      <c r="C621" t="s">
        <v>665</v>
      </c>
      <c r="D621" t="s">
        <v>1606</v>
      </c>
      <c r="E621">
        <v>17239580.210000001</v>
      </c>
      <c r="F621">
        <v>17239580.210000001</v>
      </c>
      <c r="H621">
        <v>1</v>
      </c>
    </row>
    <row r="622" spans="1:8" x14ac:dyDescent="0.2">
      <c r="A622">
        <v>93</v>
      </c>
      <c r="B622" t="s">
        <v>12</v>
      </c>
      <c r="C622" t="s">
        <v>12</v>
      </c>
      <c r="D622" t="s">
        <v>1608</v>
      </c>
      <c r="E622">
        <v>9300000</v>
      </c>
      <c r="F622">
        <v>9550000</v>
      </c>
      <c r="G622">
        <v>1</v>
      </c>
    </row>
    <row r="623" spans="1:8" x14ac:dyDescent="0.2">
      <c r="A623">
        <v>93</v>
      </c>
      <c r="B623" t="s">
        <v>73</v>
      </c>
      <c r="C623" t="s">
        <v>627</v>
      </c>
      <c r="D623" t="s">
        <v>1612</v>
      </c>
      <c r="E623">
        <v>9214000</v>
      </c>
      <c r="F623">
        <v>11914000</v>
      </c>
      <c r="G623">
        <v>1</v>
      </c>
    </row>
    <row r="624" spans="1:8" x14ac:dyDescent="0.2">
      <c r="A624">
        <v>93</v>
      </c>
      <c r="B624" t="s">
        <v>73</v>
      </c>
      <c r="C624" t="s">
        <v>627</v>
      </c>
      <c r="D624" t="s">
        <v>1612</v>
      </c>
      <c r="E624">
        <v>8812000</v>
      </c>
      <c r="F624">
        <v>9683333.3333333302</v>
      </c>
      <c r="G624">
        <v>3</v>
      </c>
    </row>
    <row r="625" spans="1:8" x14ac:dyDescent="0.2">
      <c r="A625">
        <v>116</v>
      </c>
      <c r="B625" t="s">
        <v>103</v>
      </c>
      <c r="C625" t="s">
        <v>1613</v>
      </c>
      <c r="D625" t="s">
        <v>1614</v>
      </c>
      <c r="E625">
        <v>9188000</v>
      </c>
      <c r="F625">
        <v>9466708.0800000001</v>
      </c>
      <c r="G625">
        <v>1</v>
      </c>
    </row>
    <row r="626" spans="1:8" x14ac:dyDescent="0.2">
      <c r="A626">
        <v>28</v>
      </c>
      <c r="B626" t="s">
        <v>11</v>
      </c>
      <c r="C626" t="s">
        <v>1615</v>
      </c>
      <c r="D626" t="s">
        <v>1617</v>
      </c>
      <c r="E626">
        <v>11625000</v>
      </c>
      <c r="F626">
        <v>12086696.994999999</v>
      </c>
      <c r="G626">
        <v>2</v>
      </c>
    </row>
    <row r="627" spans="1:8" x14ac:dyDescent="0.2">
      <c r="A627">
        <v>87</v>
      </c>
      <c r="B627" t="s">
        <v>11</v>
      </c>
      <c r="C627" t="s">
        <v>1615</v>
      </c>
      <c r="D627" t="s">
        <v>1617</v>
      </c>
      <c r="E627">
        <v>9208000</v>
      </c>
      <c r="F627">
        <v>9601790</v>
      </c>
      <c r="G627">
        <v>1</v>
      </c>
    </row>
    <row r="628" spans="1:8" x14ac:dyDescent="0.2">
      <c r="A628">
        <v>93</v>
      </c>
      <c r="B628" t="s">
        <v>11</v>
      </c>
      <c r="C628" t="s">
        <v>1615</v>
      </c>
      <c r="D628" t="s">
        <v>1617</v>
      </c>
      <c r="E628">
        <v>9241000</v>
      </c>
      <c r="F628">
        <v>22501000</v>
      </c>
      <c r="G628">
        <v>1</v>
      </c>
    </row>
    <row r="629" spans="1:8" x14ac:dyDescent="0.2">
      <c r="A629">
        <v>28</v>
      </c>
      <c r="B629" t="s">
        <v>11</v>
      </c>
      <c r="C629" t="s">
        <v>803</v>
      </c>
      <c r="D629" t="s">
        <v>1618</v>
      </c>
      <c r="E629">
        <v>9300000</v>
      </c>
      <c r="F629">
        <v>9606025.0299999993</v>
      </c>
      <c r="G629">
        <v>1</v>
      </c>
    </row>
    <row r="630" spans="1:8" x14ac:dyDescent="0.2">
      <c r="A630">
        <v>87</v>
      </c>
      <c r="B630" t="s">
        <v>11</v>
      </c>
      <c r="C630" t="s">
        <v>99</v>
      </c>
      <c r="D630" t="s">
        <v>1619</v>
      </c>
      <c r="E630">
        <v>9300000</v>
      </c>
      <c r="F630">
        <v>9567607.5</v>
      </c>
      <c r="G630">
        <v>1</v>
      </c>
    </row>
    <row r="631" spans="1:8" x14ac:dyDescent="0.2">
      <c r="A631">
        <v>22</v>
      </c>
      <c r="B631" t="s">
        <v>11</v>
      </c>
      <c r="C631" t="s">
        <v>99</v>
      </c>
      <c r="D631" t="s">
        <v>1619</v>
      </c>
      <c r="E631">
        <v>22764485.496538501</v>
      </c>
      <c r="F631">
        <v>22837065.529615398</v>
      </c>
      <c r="H631">
        <v>26</v>
      </c>
    </row>
    <row r="632" spans="1:8" x14ac:dyDescent="0.2">
      <c r="A632">
        <v>105</v>
      </c>
      <c r="B632" t="s">
        <v>11</v>
      </c>
      <c r="C632" t="s">
        <v>99</v>
      </c>
      <c r="D632" t="s">
        <v>1619</v>
      </c>
      <c r="E632">
        <v>9260000</v>
      </c>
      <c r="F632">
        <v>9599521.5399999991</v>
      </c>
      <c r="G632">
        <v>1</v>
      </c>
    </row>
    <row r="633" spans="1:8" x14ac:dyDescent="0.2">
      <c r="A633">
        <v>96</v>
      </c>
      <c r="B633" t="s">
        <v>11</v>
      </c>
      <c r="C633" t="s">
        <v>99</v>
      </c>
      <c r="D633" t="s">
        <v>1620</v>
      </c>
      <c r="E633">
        <v>8480000</v>
      </c>
      <c r="F633">
        <v>8480000</v>
      </c>
      <c r="G633">
        <v>1</v>
      </c>
    </row>
    <row r="634" spans="1:8" x14ac:dyDescent="0.2">
      <c r="A634">
        <v>96</v>
      </c>
      <c r="B634" t="s">
        <v>73</v>
      </c>
      <c r="C634" t="s">
        <v>895</v>
      </c>
      <c r="D634" t="s">
        <v>1621</v>
      </c>
      <c r="E634">
        <v>7657000</v>
      </c>
      <c r="F634">
        <v>9604558</v>
      </c>
      <c r="G634">
        <v>1</v>
      </c>
    </row>
    <row r="635" spans="1:8" x14ac:dyDescent="0.2">
      <c r="A635">
        <v>105</v>
      </c>
      <c r="B635" t="s">
        <v>73</v>
      </c>
      <c r="C635" t="s">
        <v>895</v>
      </c>
      <c r="D635" t="s">
        <v>1621</v>
      </c>
      <c r="E635">
        <v>9300000</v>
      </c>
      <c r="F635">
        <v>9599973.5399999991</v>
      </c>
      <c r="G635">
        <v>3</v>
      </c>
    </row>
    <row r="636" spans="1:8" x14ac:dyDescent="0.2">
      <c r="A636">
        <v>4</v>
      </c>
      <c r="B636" t="s">
        <v>73</v>
      </c>
      <c r="C636" t="s">
        <v>895</v>
      </c>
      <c r="D636" t="s">
        <v>1622</v>
      </c>
      <c r="E636">
        <v>9221000</v>
      </c>
      <c r="F636">
        <v>9600000</v>
      </c>
      <c r="G636">
        <v>1</v>
      </c>
    </row>
    <row r="637" spans="1:8" x14ac:dyDescent="0.2">
      <c r="A637">
        <v>32</v>
      </c>
      <c r="B637" t="s">
        <v>73</v>
      </c>
      <c r="C637" t="s">
        <v>895</v>
      </c>
      <c r="D637" t="s">
        <v>1622</v>
      </c>
      <c r="E637">
        <v>9267000</v>
      </c>
      <c r="F637">
        <v>18329212.91</v>
      </c>
      <c r="G637">
        <v>1</v>
      </c>
    </row>
    <row r="638" spans="1:8" x14ac:dyDescent="0.2">
      <c r="A638">
        <v>105</v>
      </c>
      <c r="B638" t="s">
        <v>73</v>
      </c>
      <c r="C638" t="s">
        <v>895</v>
      </c>
      <c r="D638" t="s">
        <v>1622</v>
      </c>
      <c r="E638">
        <v>9300000</v>
      </c>
      <c r="F638">
        <v>9599973.5399999991</v>
      </c>
      <c r="G638">
        <v>1</v>
      </c>
    </row>
    <row r="639" spans="1:8" x14ac:dyDescent="0.2">
      <c r="A639">
        <v>28</v>
      </c>
      <c r="B639" t="s">
        <v>73</v>
      </c>
      <c r="C639" t="s">
        <v>86</v>
      </c>
      <c r="D639" t="s">
        <v>1623</v>
      </c>
      <c r="E639">
        <v>4650000</v>
      </c>
      <c r="F639">
        <v>9587840</v>
      </c>
      <c r="G639">
        <v>2</v>
      </c>
    </row>
    <row r="640" spans="1:8" x14ac:dyDescent="0.2">
      <c r="A640">
        <v>87</v>
      </c>
      <c r="B640" t="s">
        <v>74</v>
      </c>
      <c r="C640" t="s">
        <v>87</v>
      </c>
      <c r="D640" t="s">
        <v>1624</v>
      </c>
      <c r="E640">
        <v>9300000</v>
      </c>
      <c r="F640">
        <v>11374902.470000001</v>
      </c>
      <c r="G640">
        <v>1</v>
      </c>
    </row>
    <row r="641" spans="1:7" x14ac:dyDescent="0.2">
      <c r="A641">
        <v>87</v>
      </c>
      <c r="B641" t="s">
        <v>74</v>
      </c>
      <c r="C641" t="s">
        <v>87</v>
      </c>
      <c r="D641" t="s">
        <v>1624</v>
      </c>
      <c r="E641">
        <v>8814500</v>
      </c>
      <c r="F641">
        <v>11313055.83</v>
      </c>
      <c r="G641">
        <v>2</v>
      </c>
    </row>
    <row r="642" spans="1:7" x14ac:dyDescent="0.2">
      <c r="A642">
        <v>4</v>
      </c>
      <c r="B642" t="s">
        <v>11</v>
      </c>
      <c r="C642" t="s">
        <v>104</v>
      </c>
      <c r="D642" t="s">
        <v>1626</v>
      </c>
      <c r="E642">
        <v>6650000</v>
      </c>
      <c r="F642">
        <v>70598753.159999996</v>
      </c>
      <c r="G642">
        <v>1</v>
      </c>
    </row>
    <row r="643" spans="1:7" x14ac:dyDescent="0.2">
      <c r="A643">
        <v>32</v>
      </c>
      <c r="B643" t="s">
        <v>11</v>
      </c>
      <c r="C643" t="s">
        <v>104</v>
      </c>
      <c r="D643" t="s">
        <v>1626</v>
      </c>
      <c r="E643">
        <v>9280000</v>
      </c>
      <c r="F643">
        <v>12589135.555</v>
      </c>
      <c r="G643">
        <v>2</v>
      </c>
    </row>
    <row r="644" spans="1:7" x14ac:dyDescent="0.2">
      <c r="A644">
        <v>87</v>
      </c>
      <c r="B644" t="s">
        <v>73</v>
      </c>
      <c r="C644" t="s">
        <v>893</v>
      </c>
      <c r="D644" t="s">
        <v>1627</v>
      </c>
      <c r="E644">
        <v>9300000</v>
      </c>
      <c r="F644">
        <v>9406434.8000000007</v>
      </c>
      <c r="G644">
        <v>1</v>
      </c>
    </row>
    <row r="645" spans="1:7" x14ac:dyDescent="0.2">
      <c r="A645">
        <v>116</v>
      </c>
      <c r="B645" t="s">
        <v>74</v>
      </c>
      <c r="C645" t="s">
        <v>74</v>
      </c>
      <c r="D645" t="s">
        <v>1628</v>
      </c>
      <c r="E645">
        <v>9300000</v>
      </c>
      <c r="F645">
        <v>9466708.0800000001</v>
      </c>
      <c r="G645">
        <v>1</v>
      </c>
    </row>
    <row r="646" spans="1:7" x14ac:dyDescent="0.2">
      <c r="A646">
        <v>93</v>
      </c>
      <c r="B646" t="s">
        <v>103</v>
      </c>
      <c r="C646" t="s">
        <v>94</v>
      </c>
      <c r="D646" t="s">
        <v>1630</v>
      </c>
      <c r="E646">
        <v>8940500</v>
      </c>
      <c r="F646">
        <v>13033469.515000001</v>
      </c>
      <c r="G646">
        <v>2</v>
      </c>
    </row>
    <row r="647" spans="1:7" x14ac:dyDescent="0.2">
      <c r="A647">
        <v>108</v>
      </c>
      <c r="B647" t="s">
        <v>103</v>
      </c>
      <c r="C647" t="s">
        <v>94</v>
      </c>
      <c r="D647" t="s">
        <v>1630</v>
      </c>
      <c r="E647">
        <v>8045000</v>
      </c>
      <c r="F647">
        <v>8275000</v>
      </c>
      <c r="G647">
        <v>1</v>
      </c>
    </row>
    <row r="648" spans="1:7" x14ac:dyDescent="0.2">
      <c r="A648">
        <v>108</v>
      </c>
      <c r="B648" t="s">
        <v>103</v>
      </c>
      <c r="C648" t="s">
        <v>94</v>
      </c>
      <c r="D648" t="s">
        <v>1630</v>
      </c>
      <c r="E648">
        <v>8045000</v>
      </c>
      <c r="F648">
        <v>8275000</v>
      </c>
      <c r="G648">
        <v>1</v>
      </c>
    </row>
    <row r="649" spans="1:7" x14ac:dyDescent="0.2">
      <c r="A649">
        <v>96</v>
      </c>
      <c r="B649" t="s">
        <v>103</v>
      </c>
      <c r="C649" t="s">
        <v>109</v>
      </c>
      <c r="D649" t="s">
        <v>1631</v>
      </c>
      <c r="E649">
        <v>9300000</v>
      </c>
      <c r="F649">
        <v>9604557.5099999998</v>
      </c>
      <c r="G649">
        <v>2</v>
      </c>
    </row>
    <row r="650" spans="1:7" x14ac:dyDescent="0.2">
      <c r="A650">
        <v>93</v>
      </c>
      <c r="B650" t="s">
        <v>11</v>
      </c>
      <c r="C650" t="s">
        <v>104</v>
      </c>
      <c r="D650" t="s">
        <v>1632</v>
      </c>
      <c r="E650">
        <v>8035000</v>
      </c>
      <c r="F650">
        <v>37583778.219999999</v>
      </c>
      <c r="G650">
        <v>1</v>
      </c>
    </row>
    <row r="651" spans="1:7" x14ac:dyDescent="0.2">
      <c r="A651">
        <v>93</v>
      </c>
      <c r="B651" t="s">
        <v>11</v>
      </c>
      <c r="C651" t="s">
        <v>797</v>
      </c>
      <c r="D651" t="s">
        <v>1634</v>
      </c>
      <c r="E651">
        <v>8791000</v>
      </c>
      <c r="F651">
        <v>27847587.98</v>
      </c>
      <c r="G651">
        <v>1</v>
      </c>
    </row>
    <row r="652" spans="1:7" x14ac:dyDescent="0.2">
      <c r="A652">
        <v>32</v>
      </c>
      <c r="B652" t="s">
        <v>11</v>
      </c>
      <c r="C652" t="s">
        <v>797</v>
      </c>
      <c r="D652" t="s">
        <v>1634</v>
      </c>
      <c r="E652">
        <v>9280000</v>
      </c>
      <c r="F652">
        <v>16834521.27</v>
      </c>
      <c r="G652">
        <v>1</v>
      </c>
    </row>
    <row r="653" spans="1:7" x14ac:dyDescent="0.2">
      <c r="A653">
        <v>93</v>
      </c>
      <c r="B653" t="s">
        <v>11</v>
      </c>
      <c r="C653" t="s">
        <v>883</v>
      </c>
      <c r="D653" t="s">
        <v>1635</v>
      </c>
      <c r="E653">
        <v>6104000</v>
      </c>
      <c r="F653">
        <v>46709023.200000003</v>
      </c>
      <c r="G653">
        <v>1</v>
      </c>
    </row>
    <row r="654" spans="1:7" x14ac:dyDescent="0.2">
      <c r="A654">
        <v>93</v>
      </c>
      <c r="B654" t="s">
        <v>11</v>
      </c>
      <c r="C654" t="s">
        <v>1115</v>
      </c>
      <c r="D654" t="s">
        <v>1636</v>
      </c>
      <c r="E654">
        <v>9201000</v>
      </c>
      <c r="F654">
        <v>18420275.640000001</v>
      </c>
      <c r="G654">
        <v>1</v>
      </c>
    </row>
    <row r="655" spans="1:7" x14ac:dyDescent="0.2">
      <c r="A655">
        <v>4</v>
      </c>
      <c r="B655" t="s">
        <v>12</v>
      </c>
      <c r="C655" t="s">
        <v>85</v>
      </c>
      <c r="D655" t="s">
        <v>1637</v>
      </c>
      <c r="E655">
        <v>9221000</v>
      </c>
      <c r="F655">
        <v>24083122.399999999</v>
      </c>
      <c r="G655">
        <v>1</v>
      </c>
    </row>
    <row r="656" spans="1:7" x14ac:dyDescent="0.2">
      <c r="A656">
        <v>93</v>
      </c>
      <c r="B656" t="s">
        <v>12</v>
      </c>
      <c r="C656" t="s">
        <v>85</v>
      </c>
      <c r="D656" t="s">
        <v>1637</v>
      </c>
      <c r="E656">
        <v>4650000</v>
      </c>
      <c r="F656">
        <v>14222726.675000001</v>
      </c>
      <c r="G656">
        <v>2</v>
      </c>
    </row>
    <row r="657" spans="1:8" x14ac:dyDescent="0.2">
      <c r="A657">
        <v>93</v>
      </c>
      <c r="B657" t="s">
        <v>12</v>
      </c>
      <c r="C657" t="s">
        <v>85</v>
      </c>
      <c r="D657" t="s">
        <v>1637</v>
      </c>
      <c r="E657">
        <v>9234000</v>
      </c>
      <c r="F657">
        <v>9800000</v>
      </c>
      <c r="G657">
        <v>1</v>
      </c>
    </row>
    <row r="658" spans="1:8" x14ac:dyDescent="0.2">
      <c r="A658">
        <v>116</v>
      </c>
      <c r="B658" t="s">
        <v>12</v>
      </c>
      <c r="C658" t="s">
        <v>85</v>
      </c>
      <c r="D658" t="s">
        <v>1637</v>
      </c>
      <c r="E658">
        <v>9127000</v>
      </c>
      <c r="F658">
        <v>9352700.4100000001</v>
      </c>
      <c r="G658">
        <v>1</v>
      </c>
    </row>
    <row r="659" spans="1:8" x14ac:dyDescent="0.2">
      <c r="A659">
        <v>116</v>
      </c>
      <c r="B659" t="s">
        <v>74</v>
      </c>
      <c r="C659" t="s">
        <v>74</v>
      </c>
      <c r="D659" t="s">
        <v>1639</v>
      </c>
      <c r="E659">
        <v>13950000</v>
      </c>
      <c r="F659">
        <v>14200062.119999999</v>
      </c>
      <c r="G659">
        <v>1</v>
      </c>
    </row>
    <row r="660" spans="1:8" x14ac:dyDescent="0.2">
      <c r="A660">
        <v>32</v>
      </c>
      <c r="B660" t="s">
        <v>105</v>
      </c>
      <c r="C660" t="s">
        <v>491</v>
      </c>
      <c r="D660" t="s">
        <v>1641</v>
      </c>
      <c r="E660">
        <v>17845523.800000001</v>
      </c>
      <c r="F660">
        <v>17845523.800000001</v>
      </c>
      <c r="H660">
        <v>1</v>
      </c>
    </row>
    <row r="661" spans="1:8" x14ac:dyDescent="0.2">
      <c r="A661">
        <v>4</v>
      </c>
      <c r="B661" t="s">
        <v>103</v>
      </c>
      <c r="C661" t="s">
        <v>882</v>
      </c>
      <c r="D661" t="s">
        <v>1642</v>
      </c>
      <c r="E661">
        <v>9300000</v>
      </c>
      <c r="F661">
        <v>9600000</v>
      </c>
      <c r="G661">
        <v>1</v>
      </c>
    </row>
    <row r="662" spans="1:8" x14ac:dyDescent="0.2">
      <c r="A662">
        <v>4</v>
      </c>
      <c r="B662" t="s">
        <v>11</v>
      </c>
      <c r="C662" t="s">
        <v>956</v>
      </c>
      <c r="D662" t="s">
        <v>956</v>
      </c>
      <c r="E662">
        <v>9127000</v>
      </c>
      <c r="F662">
        <v>9600000</v>
      </c>
      <c r="G662">
        <v>1</v>
      </c>
    </row>
    <row r="663" spans="1:8" x14ac:dyDescent="0.2">
      <c r="A663">
        <v>87</v>
      </c>
      <c r="B663" t="s">
        <v>11</v>
      </c>
      <c r="C663" t="s">
        <v>956</v>
      </c>
      <c r="D663" t="s">
        <v>956</v>
      </c>
      <c r="E663">
        <v>9300000</v>
      </c>
      <c r="F663">
        <v>9601790</v>
      </c>
      <c r="G663">
        <v>1</v>
      </c>
    </row>
    <row r="664" spans="1:8" x14ac:dyDescent="0.2">
      <c r="A664">
        <v>93</v>
      </c>
      <c r="B664" t="s">
        <v>11</v>
      </c>
      <c r="C664" t="s">
        <v>956</v>
      </c>
      <c r="D664" t="s">
        <v>956</v>
      </c>
      <c r="E664">
        <v>9175000</v>
      </c>
      <c r="F664">
        <v>25130000</v>
      </c>
      <c r="G664">
        <v>1</v>
      </c>
    </row>
    <row r="665" spans="1:8" x14ac:dyDescent="0.2">
      <c r="A665">
        <v>4</v>
      </c>
      <c r="B665" t="s">
        <v>12</v>
      </c>
      <c r="C665" t="s">
        <v>12</v>
      </c>
      <c r="D665" t="s">
        <v>1646</v>
      </c>
      <c r="E665">
        <v>6188000</v>
      </c>
      <c r="F665">
        <v>71307464.150000006</v>
      </c>
      <c r="G665">
        <v>1</v>
      </c>
    </row>
    <row r="666" spans="1:8" x14ac:dyDescent="0.2">
      <c r="A666">
        <v>4</v>
      </c>
      <c r="B666" t="s">
        <v>12</v>
      </c>
      <c r="C666" t="s">
        <v>12</v>
      </c>
      <c r="D666" t="s">
        <v>1647</v>
      </c>
      <c r="E666">
        <v>9300000</v>
      </c>
      <c r="F666">
        <v>9600000</v>
      </c>
      <c r="G666">
        <v>1</v>
      </c>
    </row>
    <row r="667" spans="1:8" x14ac:dyDescent="0.2">
      <c r="A667">
        <v>96</v>
      </c>
      <c r="B667" t="s">
        <v>12</v>
      </c>
      <c r="C667" t="s">
        <v>12</v>
      </c>
      <c r="D667" t="s">
        <v>1647</v>
      </c>
      <c r="E667">
        <v>9300000</v>
      </c>
      <c r="F667">
        <v>9882617.4499999993</v>
      </c>
      <c r="G667">
        <v>1</v>
      </c>
    </row>
    <row r="668" spans="1:8" x14ac:dyDescent="0.2">
      <c r="A668">
        <v>116</v>
      </c>
      <c r="B668" t="s">
        <v>74</v>
      </c>
      <c r="C668" t="s">
        <v>808</v>
      </c>
      <c r="D668" t="s">
        <v>1650</v>
      </c>
      <c r="E668">
        <v>7699000</v>
      </c>
      <c r="F668">
        <v>13591708.08</v>
      </c>
      <c r="G668">
        <v>1</v>
      </c>
    </row>
    <row r="669" spans="1:8" x14ac:dyDescent="0.2">
      <c r="A669">
        <v>4</v>
      </c>
      <c r="B669" t="s">
        <v>11</v>
      </c>
      <c r="C669" t="s">
        <v>11</v>
      </c>
      <c r="D669" t="s">
        <v>1651</v>
      </c>
      <c r="E669">
        <v>7448000</v>
      </c>
      <c r="F669">
        <v>41848000</v>
      </c>
      <c r="G669">
        <v>1</v>
      </c>
    </row>
    <row r="670" spans="1:8" x14ac:dyDescent="0.2">
      <c r="A670">
        <v>101</v>
      </c>
      <c r="B670" t="s">
        <v>11</v>
      </c>
      <c r="C670" t="s">
        <v>11</v>
      </c>
      <c r="D670" t="s">
        <v>1651</v>
      </c>
      <c r="E670">
        <v>9254000</v>
      </c>
      <c r="F670">
        <v>9557000</v>
      </c>
      <c r="G670">
        <v>1</v>
      </c>
    </row>
    <row r="671" spans="1:8" x14ac:dyDescent="0.2">
      <c r="A671">
        <v>116</v>
      </c>
      <c r="B671" t="s">
        <v>11</v>
      </c>
      <c r="C671" t="s">
        <v>803</v>
      </c>
      <c r="D671" t="s">
        <v>1654</v>
      </c>
      <c r="E671">
        <v>8791000</v>
      </c>
      <c r="F671">
        <v>13466708</v>
      </c>
      <c r="G671">
        <v>1</v>
      </c>
    </row>
    <row r="672" spans="1:8" x14ac:dyDescent="0.2">
      <c r="A672">
        <v>14</v>
      </c>
      <c r="B672" t="s">
        <v>103</v>
      </c>
      <c r="C672" t="s">
        <v>1043</v>
      </c>
      <c r="D672" t="s">
        <v>1660</v>
      </c>
      <c r="E672">
        <v>7783000</v>
      </c>
      <c r="F672">
        <v>14624183.449999999</v>
      </c>
      <c r="G672">
        <v>1</v>
      </c>
    </row>
    <row r="673" spans="1:7" x14ac:dyDescent="0.2">
      <c r="A673">
        <v>93</v>
      </c>
      <c r="B673" t="s">
        <v>11</v>
      </c>
      <c r="C673" t="s">
        <v>104</v>
      </c>
      <c r="D673" t="s">
        <v>104</v>
      </c>
      <c r="E673">
        <v>8791000</v>
      </c>
      <c r="F673">
        <v>38950000</v>
      </c>
      <c r="G673">
        <v>1</v>
      </c>
    </row>
    <row r="674" spans="1:7" x14ac:dyDescent="0.2">
      <c r="A674">
        <v>4</v>
      </c>
      <c r="B674" t="s">
        <v>12</v>
      </c>
      <c r="C674" t="s">
        <v>378</v>
      </c>
      <c r="D674" t="s">
        <v>1665</v>
      </c>
      <c r="E674">
        <v>8840000</v>
      </c>
      <c r="F674">
        <v>26406500</v>
      </c>
      <c r="G674">
        <v>2</v>
      </c>
    </row>
    <row r="675" spans="1:7" x14ac:dyDescent="0.2">
      <c r="A675">
        <v>101</v>
      </c>
      <c r="B675" t="s">
        <v>74</v>
      </c>
      <c r="C675" t="s">
        <v>72</v>
      </c>
      <c r="D675" t="s">
        <v>1669</v>
      </c>
      <c r="E675">
        <v>9300000</v>
      </c>
      <c r="F675">
        <v>9542000</v>
      </c>
      <c r="G675">
        <v>1</v>
      </c>
    </row>
    <row r="676" spans="1:7" x14ac:dyDescent="0.2">
      <c r="A676">
        <v>101</v>
      </c>
      <c r="B676" t="s">
        <v>74</v>
      </c>
      <c r="C676" t="s">
        <v>72</v>
      </c>
      <c r="D676" t="s">
        <v>1670</v>
      </c>
      <c r="E676">
        <v>9290444.4444444403</v>
      </c>
      <c r="F676">
        <v>9542000</v>
      </c>
      <c r="G676">
        <v>9</v>
      </c>
    </row>
    <row r="677" spans="1:7" x14ac:dyDescent="0.2">
      <c r="A677">
        <v>93</v>
      </c>
      <c r="B677" t="s">
        <v>11</v>
      </c>
      <c r="C677" t="s">
        <v>1037</v>
      </c>
      <c r="D677" t="s">
        <v>1674</v>
      </c>
      <c r="E677">
        <v>9241000</v>
      </c>
      <c r="F677">
        <v>23200000.140000001</v>
      </c>
      <c r="G677">
        <v>1</v>
      </c>
    </row>
    <row r="678" spans="1:7" x14ac:dyDescent="0.2">
      <c r="A678">
        <v>87</v>
      </c>
      <c r="B678" t="s">
        <v>11</v>
      </c>
      <c r="C678" t="s">
        <v>894</v>
      </c>
      <c r="D678" t="s">
        <v>1676</v>
      </c>
      <c r="E678">
        <v>9227000</v>
      </c>
      <c r="F678">
        <v>9606024.2899999991</v>
      </c>
      <c r="G678">
        <v>1</v>
      </c>
    </row>
    <row r="679" spans="1:7" x14ac:dyDescent="0.2">
      <c r="A679">
        <v>108</v>
      </c>
      <c r="B679" t="s">
        <v>12</v>
      </c>
      <c r="C679" t="s">
        <v>957</v>
      </c>
      <c r="D679" t="s">
        <v>1677</v>
      </c>
      <c r="E679">
        <v>9300000</v>
      </c>
      <c r="F679">
        <v>9530000</v>
      </c>
      <c r="G679">
        <v>1</v>
      </c>
    </row>
    <row r="680" spans="1:7" x14ac:dyDescent="0.2">
      <c r="A680">
        <v>22</v>
      </c>
      <c r="B680" t="s">
        <v>13</v>
      </c>
      <c r="C680" t="s">
        <v>13</v>
      </c>
      <c r="D680" t="s">
        <v>1742</v>
      </c>
      <c r="E680">
        <v>6776000</v>
      </c>
      <c r="F680">
        <v>48810000</v>
      </c>
      <c r="G680">
        <v>1</v>
      </c>
    </row>
    <row r="681" spans="1:7" x14ac:dyDescent="0.2">
      <c r="A681">
        <v>27</v>
      </c>
      <c r="B681" t="s">
        <v>13</v>
      </c>
      <c r="C681" t="s">
        <v>553</v>
      </c>
      <c r="D681" t="s">
        <v>1742</v>
      </c>
      <c r="E681">
        <v>6902000</v>
      </c>
      <c r="F681">
        <v>49166000</v>
      </c>
      <c r="G681">
        <v>1</v>
      </c>
    </row>
    <row r="682" spans="1:7" x14ac:dyDescent="0.2">
      <c r="A682">
        <v>27</v>
      </c>
      <c r="B682" t="s">
        <v>13</v>
      </c>
      <c r="C682" t="s">
        <v>13</v>
      </c>
      <c r="D682" t="s">
        <v>1743</v>
      </c>
      <c r="E682">
        <v>8203000</v>
      </c>
      <c r="F682">
        <v>60078000</v>
      </c>
      <c r="G682">
        <v>1</v>
      </c>
    </row>
    <row r="683" spans="1:7" x14ac:dyDescent="0.2">
      <c r="A683">
        <v>4</v>
      </c>
      <c r="B683" t="s">
        <v>73</v>
      </c>
      <c r="C683" t="s">
        <v>670</v>
      </c>
      <c r="D683" t="s">
        <v>1744</v>
      </c>
      <c r="E683">
        <v>8132500</v>
      </c>
      <c r="F683">
        <v>10762500</v>
      </c>
      <c r="G683">
        <v>4</v>
      </c>
    </row>
    <row r="684" spans="1:7" x14ac:dyDescent="0.2">
      <c r="A684">
        <v>28</v>
      </c>
      <c r="B684" t="s">
        <v>73</v>
      </c>
      <c r="C684" t="s">
        <v>670</v>
      </c>
      <c r="D684" t="s">
        <v>1744</v>
      </c>
      <c r="E684">
        <v>9192500</v>
      </c>
      <c r="F684">
        <v>9604810.2799999993</v>
      </c>
      <c r="G684">
        <v>2</v>
      </c>
    </row>
    <row r="685" spans="1:7" x14ac:dyDescent="0.2">
      <c r="A685">
        <v>93</v>
      </c>
      <c r="B685" t="s">
        <v>73</v>
      </c>
      <c r="C685" t="s">
        <v>670</v>
      </c>
      <c r="D685" t="s">
        <v>1744</v>
      </c>
      <c r="E685">
        <v>9293000</v>
      </c>
      <c r="F685">
        <v>9550000.2100000009</v>
      </c>
      <c r="G685">
        <v>1</v>
      </c>
    </row>
    <row r="686" spans="1:7" x14ac:dyDescent="0.2">
      <c r="A686">
        <v>4</v>
      </c>
      <c r="B686" t="s">
        <v>73</v>
      </c>
      <c r="C686" t="s">
        <v>670</v>
      </c>
      <c r="D686" t="s">
        <v>1745</v>
      </c>
      <c r="E686">
        <v>4640000</v>
      </c>
      <c r="F686">
        <v>9500000</v>
      </c>
      <c r="G686">
        <v>2</v>
      </c>
    </row>
    <row r="687" spans="1:7" x14ac:dyDescent="0.2">
      <c r="A687">
        <v>32</v>
      </c>
      <c r="B687" t="s">
        <v>73</v>
      </c>
      <c r="C687" t="s">
        <v>670</v>
      </c>
      <c r="D687" t="s">
        <v>1745</v>
      </c>
      <c r="E687">
        <v>9300000</v>
      </c>
      <c r="F687">
        <v>9569173</v>
      </c>
      <c r="G687">
        <v>1</v>
      </c>
    </row>
    <row r="688" spans="1:7" x14ac:dyDescent="0.2">
      <c r="A688">
        <v>93</v>
      </c>
      <c r="B688" t="s">
        <v>103</v>
      </c>
      <c r="C688" t="s">
        <v>103</v>
      </c>
      <c r="D688" t="s">
        <v>1746</v>
      </c>
      <c r="E688">
        <v>9286000</v>
      </c>
      <c r="F688">
        <v>9550471.1500000004</v>
      </c>
      <c r="G688">
        <v>1</v>
      </c>
    </row>
    <row r="689" spans="1:8" x14ac:dyDescent="0.2">
      <c r="A689">
        <v>93</v>
      </c>
      <c r="B689" t="s">
        <v>103</v>
      </c>
      <c r="C689" t="s">
        <v>1043</v>
      </c>
      <c r="D689" t="s">
        <v>1043</v>
      </c>
      <c r="E689">
        <v>9300000</v>
      </c>
      <c r="F689">
        <v>9550994.6199999992</v>
      </c>
      <c r="G689">
        <v>1</v>
      </c>
    </row>
    <row r="690" spans="1:8" x14ac:dyDescent="0.2">
      <c r="A690">
        <v>93</v>
      </c>
      <c r="B690" t="s">
        <v>103</v>
      </c>
      <c r="C690" t="s">
        <v>1043</v>
      </c>
      <c r="D690" t="s">
        <v>1043</v>
      </c>
      <c r="E690">
        <v>9300000</v>
      </c>
      <c r="F690">
        <v>9550994.6199999992</v>
      </c>
      <c r="G690">
        <v>1</v>
      </c>
    </row>
    <row r="691" spans="1:8" x14ac:dyDescent="0.2">
      <c r="A691">
        <v>101</v>
      </c>
      <c r="B691" t="s">
        <v>103</v>
      </c>
      <c r="C691" t="s">
        <v>1043</v>
      </c>
      <c r="D691" t="s">
        <v>1043</v>
      </c>
      <c r="E691">
        <v>30989417.120000001</v>
      </c>
      <c r="F691">
        <v>30989417.120000001</v>
      </c>
      <c r="H691">
        <v>1</v>
      </c>
    </row>
    <row r="692" spans="1:8" x14ac:dyDescent="0.2">
      <c r="A692">
        <v>93</v>
      </c>
      <c r="B692" t="s">
        <v>11</v>
      </c>
      <c r="C692" t="s">
        <v>1037</v>
      </c>
      <c r="D692" t="s">
        <v>1037</v>
      </c>
      <c r="E692">
        <v>9300000</v>
      </c>
      <c r="F692">
        <v>9550004.4199999999</v>
      </c>
      <c r="G692">
        <v>1</v>
      </c>
    </row>
    <row r="693" spans="1:8" x14ac:dyDescent="0.2">
      <c r="A693">
        <v>93</v>
      </c>
      <c r="B693" t="s">
        <v>11</v>
      </c>
      <c r="C693" t="s">
        <v>1037</v>
      </c>
      <c r="D693" t="s">
        <v>1747</v>
      </c>
      <c r="E693">
        <v>9208000</v>
      </c>
      <c r="F693">
        <v>16600000.119999999</v>
      </c>
      <c r="G693">
        <v>1</v>
      </c>
    </row>
    <row r="694" spans="1:8" x14ac:dyDescent="0.2">
      <c r="A694">
        <v>93</v>
      </c>
      <c r="B694" t="s">
        <v>12</v>
      </c>
      <c r="C694" t="s">
        <v>1609</v>
      </c>
      <c r="D694" t="s">
        <v>1748</v>
      </c>
      <c r="E694">
        <v>6986000</v>
      </c>
      <c r="F694">
        <v>42700000</v>
      </c>
      <c r="G694">
        <v>1</v>
      </c>
    </row>
    <row r="695" spans="1:8" x14ac:dyDescent="0.2">
      <c r="A695">
        <v>96</v>
      </c>
      <c r="B695" t="s">
        <v>12</v>
      </c>
      <c r="C695" t="s">
        <v>1609</v>
      </c>
      <c r="D695" t="s">
        <v>1748</v>
      </c>
      <c r="E695">
        <v>7862000</v>
      </c>
      <c r="F695">
        <v>8142628.5499999998</v>
      </c>
      <c r="G695">
        <v>1</v>
      </c>
    </row>
    <row r="696" spans="1:8" x14ac:dyDescent="0.2">
      <c r="A696">
        <v>93</v>
      </c>
      <c r="B696" t="s">
        <v>74</v>
      </c>
      <c r="C696" t="s">
        <v>808</v>
      </c>
      <c r="D696" t="s">
        <v>1749</v>
      </c>
      <c r="E696">
        <v>8791000</v>
      </c>
      <c r="F696">
        <v>9650000</v>
      </c>
      <c r="G696">
        <v>1</v>
      </c>
    </row>
    <row r="697" spans="1:8" x14ac:dyDescent="0.2">
      <c r="A697">
        <v>116</v>
      </c>
      <c r="B697" t="s">
        <v>74</v>
      </c>
      <c r="C697" t="s">
        <v>808</v>
      </c>
      <c r="D697" t="s">
        <v>1749</v>
      </c>
      <c r="E697">
        <v>8917000</v>
      </c>
      <c r="F697">
        <v>9466708.0800000001</v>
      </c>
      <c r="G697">
        <v>1</v>
      </c>
    </row>
    <row r="698" spans="1:8" x14ac:dyDescent="0.2">
      <c r="A698">
        <v>96</v>
      </c>
      <c r="B698" t="s">
        <v>103</v>
      </c>
      <c r="C698" t="s">
        <v>882</v>
      </c>
      <c r="D698" t="s">
        <v>1750</v>
      </c>
      <c r="E698">
        <v>9300000</v>
      </c>
      <c r="F698">
        <v>9643755</v>
      </c>
      <c r="G698">
        <v>1</v>
      </c>
    </row>
    <row r="699" spans="1:8" x14ac:dyDescent="0.2">
      <c r="A699">
        <v>4</v>
      </c>
      <c r="B699" t="s">
        <v>12</v>
      </c>
      <c r="C699" t="s">
        <v>12</v>
      </c>
      <c r="D699" t="s">
        <v>1751</v>
      </c>
      <c r="E699">
        <v>9300000</v>
      </c>
      <c r="F699">
        <v>9600000</v>
      </c>
      <c r="G699">
        <v>1</v>
      </c>
    </row>
    <row r="700" spans="1:8" x14ac:dyDescent="0.2">
      <c r="A700">
        <v>96</v>
      </c>
      <c r="B700" t="s">
        <v>12</v>
      </c>
      <c r="C700" t="s">
        <v>12</v>
      </c>
      <c r="D700" t="s">
        <v>1751</v>
      </c>
      <c r="E700">
        <v>9267000</v>
      </c>
      <c r="F700">
        <v>10452992.539999999</v>
      </c>
      <c r="G700">
        <v>1</v>
      </c>
    </row>
    <row r="701" spans="1:8" x14ac:dyDescent="0.2">
      <c r="A701">
        <v>96</v>
      </c>
      <c r="B701" t="s">
        <v>74</v>
      </c>
      <c r="C701" t="s">
        <v>1034</v>
      </c>
      <c r="D701" t="s">
        <v>1752</v>
      </c>
      <c r="E701">
        <v>9300000</v>
      </c>
      <c r="F701">
        <v>9604558</v>
      </c>
      <c r="G701">
        <v>1</v>
      </c>
    </row>
    <row r="702" spans="1:8" x14ac:dyDescent="0.2">
      <c r="A702">
        <v>117</v>
      </c>
      <c r="B702" t="s">
        <v>12</v>
      </c>
      <c r="C702" t="s">
        <v>534</v>
      </c>
      <c r="D702" t="s">
        <v>1753</v>
      </c>
      <c r="E702">
        <v>9043000</v>
      </c>
      <c r="F702">
        <v>9511293.75</v>
      </c>
      <c r="G702">
        <v>1</v>
      </c>
    </row>
    <row r="703" spans="1:8" x14ac:dyDescent="0.2">
      <c r="A703">
        <v>4</v>
      </c>
      <c r="B703" t="s">
        <v>103</v>
      </c>
      <c r="C703" t="s">
        <v>1043</v>
      </c>
      <c r="D703" t="s">
        <v>1754</v>
      </c>
      <c r="E703">
        <v>9182000</v>
      </c>
      <c r="F703">
        <v>9600000</v>
      </c>
      <c r="G703">
        <v>1</v>
      </c>
    </row>
    <row r="704" spans="1:8" x14ac:dyDescent="0.2">
      <c r="A704">
        <v>4</v>
      </c>
      <c r="B704" t="s">
        <v>12</v>
      </c>
      <c r="C704" t="s">
        <v>887</v>
      </c>
      <c r="D704" t="s">
        <v>1756</v>
      </c>
      <c r="E704">
        <v>9227000</v>
      </c>
      <c r="F704">
        <v>9527000</v>
      </c>
      <c r="G704">
        <v>1</v>
      </c>
    </row>
    <row r="705" spans="1:7" x14ac:dyDescent="0.2">
      <c r="A705">
        <v>4</v>
      </c>
      <c r="B705" t="s">
        <v>73</v>
      </c>
      <c r="C705" t="s">
        <v>807</v>
      </c>
      <c r="D705" t="s">
        <v>1757</v>
      </c>
      <c r="E705">
        <v>9188000</v>
      </c>
      <c r="F705">
        <v>9500000</v>
      </c>
      <c r="G705">
        <v>1</v>
      </c>
    </row>
    <row r="706" spans="1:7" x14ac:dyDescent="0.2">
      <c r="A706">
        <v>27</v>
      </c>
      <c r="B706" t="s">
        <v>103</v>
      </c>
      <c r="C706" t="s">
        <v>1755</v>
      </c>
      <c r="D706" t="s">
        <v>1758</v>
      </c>
      <c r="E706">
        <v>7448000</v>
      </c>
      <c r="F706">
        <v>21178000</v>
      </c>
      <c r="G706">
        <v>1</v>
      </c>
    </row>
    <row r="707" spans="1:7" x14ac:dyDescent="0.2">
      <c r="A707">
        <v>27</v>
      </c>
      <c r="B707" t="s">
        <v>11</v>
      </c>
      <c r="C707" t="s">
        <v>11</v>
      </c>
      <c r="D707" t="s">
        <v>1759</v>
      </c>
      <c r="E707">
        <v>6566000</v>
      </c>
      <c r="F707">
        <v>37397000</v>
      </c>
      <c r="G707">
        <v>1</v>
      </c>
    </row>
    <row r="708" spans="1:7" x14ac:dyDescent="0.2">
      <c r="A708">
        <v>27</v>
      </c>
      <c r="B708" t="s">
        <v>12</v>
      </c>
      <c r="C708" t="s">
        <v>957</v>
      </c>
      <c r="D708" t="s">
        <v>1760</v>
      </c>
      <c r="E708">
        <v>7825000</v>
      </c>
      <c r="F708">
        <v>60572000</v>
      </c>
      <c r="G708">
        <v>1</v>
      </c>
    </row>
    <row r="709" spans="1:7" x14ac:dyDescent="0.2">
      <c r="A709">
        <v>32</v>
      </c>
      <c r="B709" t="s">
        <v>103</v>
      </c>
      <c r="C709" t="s">
        <v>1585</v>
      </c>
      <c r="D709" t="s">
        <v>1761</v>
      </c>
      <c r="E709">
        <v>9286000</v>
      </c>
      <c r="F709">
        <v>13831834.75</v>
      </c>
      <c r="G709">
        <v>1</v>
      </c>
    </row>
    <row r="710" spans="1:7" x14ac:dyDescent="0.2">
      <c r="A710">
        <v>93</v>
      </c>
      <c r="B710" t="s">
        <v>11</v>
      </c>
      <c r="C710" t="s">
        <v>797</v>
      </c>
      <c r="D710" t="s">
        <v>1762</v>
      </c>
      <c r="E710">
        <v>8665000</v>
      </c>
      <c r="F710">
        <v>26777131.460000001</v>
      </c>
      <c r="G710">
        <v>1</v>
      </c>
    </row>
    <row r="711" spans="1:7" x14ac:dyDescent="0.2">
      <c r="A711">
        <v>32</v>
      </c>
      <c r="B711" t="s">
        <v>11</v>
      </c>
      <c r="C711" t="s">
        <v>797</v>
      </c>
      <c r="D711" t="s">
        <v>1762</v>
      </c>
      <c r="E711">
        <v>9247000</v>
      </c>
      <c r="F711">
        <v>18857217.23</v>
      </c>
      <c r="G711">
        <v>1</v>
      </c>
    </row>
    <row r="712" spans="1:7" x14ac:dyDescent="0.2">
      <c r="A712">
        <v>87</v>
      </c>
      <c r="B712" t="s">
        <v>74</v>
      </c>
      <c r="C712" t="s">
        <v>791</v>
      </c>
      <c r="D712" t="s">
        <v>1763</v>
      </c>
      <c r="E712">
        <v>9300000</v>
      </c>
      <c r="F712">
        <v>13671690</v>
      </c>
      <c r="G712">
        <v>1</v>
      </c>
    </row>
    <row r="713" spans="1:7" x14ac:dyDescent="0.2">
      <c r="A713">
        <v>93</v>
      </c>
      <c r="B713" t="s">
        <v>103</v>
      </c>
      <c r="C713" t="s">
        <v>103</v>
      </c>
      <c r="D713" t="s">
        <v>1764</v>
      </c>
      <c r="E713">
        <v>8538000</v>
      </c>
      <c r="F713">
        <v>8788999.9800000004</v>
      </c>
      <c r="G713">
        <v>1</v>
      </c>
    </row>
    <row r="714" spans="1:7" x14ac:dyDescent="0.2">
      <c r="A714">
        <v>93</v>
      </c>
      <c r="B714" t="s">
        <v>103</v>
      </c>
      <c r="C714" t="s">
        <v>1755</v>
      </c>
      <c r="D714" t="s">
        <v>1766</v>
      </c>
      <c r="E714">
        <v>9290000</v>
      </c>
      <c r="F714">
        <v>16417972.074999999</v>
      </c>
      <c r="G714">
        <v>2</v>
      </c>
    </row>
    <row r="715" spans="1:7" x14ac:dyDescent="0.2">
      <c r="A715">
        <v>93</v>
      </c>
      <c r="B715" t="s">
        <v>11</v>
      </c>
      <c r="C715" t="s">
        <v>83</v>
      </c>
      <c r="D715" t="s">
        <v>1767</v>
      </c>
      <c r="E715">
        <v>6818000</v>
      </c>
      <c r="F715">
        <v>56780000</v>
      </c>
      <c r="G715">
        <v>1</v>
      </c>
    </row>
    <row r="716" spans="1:7" x14ac:dyDescent="0.2">
      <c r="A716">
        <v>93</v>
      </c>
      <c r="B716" t="s">
        <v>11</v>
      </c>
      <c r="C716" t="s">
        <v>903</v>
      </c>
      <c r="D716" t="s">
        <v>1768</v>
      </c>
      <c r="E716">
        <v>9260000</v>
      </c>
      <c r="F716">
        <v>25413185.670000002</v>
      </c>
      <c r="G716">
        <v>1</v>
      </c>
    </row>
    <row r="717" spans="1:7" x14ac:dyDescent="0.2">
      <c r="A717">
        <v>93</v>
      </c>
      <c r="B717" t="s">
        <v>73</v>
      </c>
      <c r="C717" t="s">
        <v>799</v>
      </c>
      <c r="D717" t="s">
        <v>1769</v>
      </c>
      <c r="E717">
        <v>9300000</v>
      </c>
      <c r="F717">
        <v>9600000</v>
      </c>
      <c r="G717">
        <v>1</v>
      </c>
    </row>
    <row r="718" spans="1:7" x14ac:dyDescent="0.2">
      <c r="A718">
        <v>93</v>
      </c>
      <c r="B718" t="s">
        <v>73</v>
      </c>
      <c r="C718" t="s">
        <v>807</v>
      </c>
      <c r="D718" t="s">
        <v>1770</v>
      </c>
      <c r="E718">
        <v>9273000</v>
      </c>
      <c r="F718">
        <v>9600000</v>
      </c>
      <c r="G718">
        <v>1</v>
      </c>
    </row>
    <row r="719" spans="1:7" x14ac:dyDescent="0.2">
      <c r="A719">
        <v>105</v>
      </c>
      <c r="B719" t="s">
        <v>74</v>
      </c>
      <c r="C719" t="s">
        <v>75</v>
      </c>
      <c r="D719" t="s">
        <v>1771</v>
      </c>
      <c r="E719">
        <v>9247500</v>
      </c>
      <c r="F719">
        <v>9599975.0399999991</v>
      </c>
      <c r="G719">
        <v>2</v>
      </c>
    </row>
    <row r="720" spans="1:7" x14ac:dyDescent="0.2">
      <c r="A720">
        <v>116</v>
      </c>
      <c r="B720" t="s">
        <v>12</v>
      </c>
      <c r="C720" t="s">
        <v>378</v>
      </c>
      <c r="D720" t="s">
        <v>1772</v>
      </c>
      <c r="E720">
        <v>9300000</v>
      </c>
      <c r="F720">
        <v>9466708.0800000001</v>
      </c>
      <c r="G720">
        <v>1</v>
      </c>
    </row>
    <row r="721" spans="1:7" x14ac:dyDescent="0.2">
      <c r="A721">
        <v>116</v>
      </c>
      <c r="B721" t="s">
        <v>74</v>
      </c>
      <c r="C721" t="s">
        <v>1034</v>
      </c>
      <c r="D721" t="s">
        <v>1773</v>
      </c>
      <c r="E721">
        <v>11625000</v>
      </c>
      <c r="F721">
        <v>11833385.1</v>
      </c>
      <c r="G721">
        <v>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1221"/>
  <sheetViews>
    <sheetView showGridLines="0" zoomScale="80" zoomScaleNormal="80" workbookViewId="0">
      <selection activeCell="H5" sqref="H5"/>
    </sheetView>
  </sheetViews>
  <sheetFormatPr baseColWidth="10" defaultColWidth="11.42578125" defaultRowHeight="15" x14ac:dyDescent="0.25"/>
  <cols>
    <col min="1" max="1" width="45" style="1052" bestFit="1" customWidth="1"/>
    <col min="2" max="2" width="22.140625" style="1053" bestFit="1" customWidth="1"/>
    <col min="3" max="3" width="16.140625" style="1053" bestFit="1" customWidth="1"/>
    <col min="4" max="4" width="22.28515625" style="1054" bestFit="1" customWidth="1"/>
    <col min="5" max="5" width="24.85546875" style="1054" bestFit="1" customWidth="1"/>
    <col min="6" max="6" width="19.5703125" style="1052" bestFit="1" customWidth="1"/>
    <col min="7" max="16384" width="11.42578125" style="1052"/>
  </cols>
  <sheetData>
    <row r="1" spans="1:33" s="1051" customFormat="1" x14ac:dyDescent="0.25">
      <c r="A1" s="1860" t="s">
        <v>0</v>
      </c>
      <c r="B1" s="1860"/>
      <c r="C1" s="1860"/>
      <c r="D1" s="1860"/>
      <c r="E1" s="1860"/>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row>
    <row r="2" spans="1:33" s="1051" customFormat="1" ht="15" customHeight="1" x14ac:dyDescent="0.25">
      <c r="A2" s="1860" t="s">
        <v>417</v>
      </c>
      <c r="B2" s="1860"/>
      <c r="C2" s="1860"/>
      <c r="D2" s="1860"/>
      <c r="E2" s="1860"/>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row>
    <row r="3" spans="1:33" s="1051" customFormat="1" ht="15" customHeight="1" x14ac:dyDescent="0.25">
      <c r="A3" s="1860" t="s">
        <v>1774</v>
      </c>
      <c r="B3" s="1860"/>
      <c r="C3" s="1860"/>
      <c r="D3" s="1860"/>
      <c r="E3" s="1860"/>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row>
    <row r="4" spans="1:33" ht="11.25" customHeight="1" thickBot="1" x14ac:dyDescent="0.3">
      <c r="A4" s="53"/>
      <c r="B4" s="53"/>
      <c r="C4" s="53"/>
      <c r="D4" s="189"/>
      <c r="E4" s="189"/>
    </row>
    <row r="5" spans="1:33" ht="36" customHeight="1" thickBot="1" x14ac:dyDescent="0.3">
      <c r="A5" s="1791" t="s">
        <v>348</v>
      </c>
      <c r="B5" s="1792"/>
      <c r="C5" s="1792"/>
      <c r="D5" s="1792"/>
      <c r="E5" s="1802"/>
      <c r="F5"/>
    </row>
    <row r="6" spans="1:33" x14ac:dyDescent="0.25">
      <c r="F6"/>
    </row>
    <row r="7" spans="1:33" hidden="1" x14ac:dyDescent="0.25">
      <c r="F7"/>
    </row>
    <row r="8" spans="1:33" hidden="1" x14ac:dyDescent="0.25">
      <c r="F8"/>
    </row>
    <row r="9" spans="1:33" ht="25.5" x14ac:dyDescent="0.25">
      <c r="A9" s="1618" t="s">
        <v>363</v>
      </c>
      <c r="B9" s="1623" t="s">
        <v>300</v>
      </c>
      <c r="C9" s="1623" t="s">
        <v>299</v>
      </c>
      <c r="D9" s="1624" t="s">
        <v>301</v>
      </c>
      <c r="E9" s="1619" t="s">
        <v>302</v>
      </c>
      <c r="F9"/>
    </row>
    <row r="10" spans="1:33" x14ac:dyDescent="0.25">
      <c r="A10" s="1628" t="s">
        <v>93</v>
      </c>
      <c r="B10" s="1625">
        <v>296</v>
      </c>
      <c r="C10" s="1625">
        <v>4</v>
      </c>
      <c r="D10" s="1626">
        <v>9459785.495991217</v>
      </c>
      <c r="E10" s="190">
        <v>13198650.391377911</v>
      </c>
      <c r="F10"/>
    </row>
    <row r="11" spans="1:33" x14ac:dyDescent="0.25">
      <c r="A11" s="496" t="s">
        <v>11</v>
      </c>
      <c r="B11" s="1625">
        <v>111</v>
      </c>
      <c r="C11" s="1625">
        <v>3</v>
      </c>
      <c r="D11" s="1626">
        <v>9916333.4296468254</v>
      </c>
      <c r="E11" s="190">
        <v>13591413.777832141</v>
      </c>
      <c r="F11"/>
    </row>
    <row r="12" spans="1:33" x14ac:dyDescent="0.25">
      <c r="A12" s="497" t="s">
        <v>83</v>
      </c>
      <c r="B12" s="1625">
        <v>5</v>
      </c>
      <c r="C12" s="1625"/>
      <c r="D12" s="1626">
        <v>9253000</v>
      </c>
      <c r="E12" s="190">
        <v>9588000.0539999995</v>
      </c>
      <c r="F12"/>
    </row>
    <row r="13" spans="1:33" x14ac:dyDescent="0.25">
      <c r="A13" s="498" t="s">
        <v>83</v>
      </c>
      <c r="B13" s="1625">
        <v>5</v>
      </c>
      <c r="C13" s="1625"/>
      <c r="D13" s="1626">
        <v>9253000</v>
      </c>
      <c r="E13" s="190">
        <v>9588000.0539999995</v>
      </c>
      <c r="F13"/>
    </row>
    <row r="14" spans="1:33" x14ac:dyDescent="0.25">
      <c r="A14" s="497" t="s">
        <v>99</v>
      </c>
      <c r="B14" s="1625">
        <v>3</v>
      </c>
      <c r="C14" s="1625"/>
      <c r="D14" s="1626">
        <v>9273750</v>
      </c>
      <c r="E14" s="190">
        <v>9600000</v>
      </c>
      <c r="F14"/>
    </row>
    <row r="15" spans="1:33" x14ac:dyDescent="0.25">
      <c r="A15" s="498" t="s">
        <v>805</v>
      </c>
      <c r="B15" s="1625">
        <v>3</v>
      </c>
      <c r="C15" s="1625"/>
      <c r="D15" s="1626">
        <v>9273750</v>
      </c>
      <c r="E15" s="190">
        <v>9600000</v>
      </c>
      <c r="F15"/>
    </row>
    <row r="16" spans="1:33" x14ac:dyDescent="0.25">
      <c r="A16" s="497" t="s">
        <v>95</v>
      </c>
      <c r="B16" s="1625">
        <v>39</v>
      </c>
      <c r="C16" s="1625"/>
      <c r="D16" s="1626">
        <v>9210215.5067155063</v>
      </c>
      <c r="E16" s="190">
        <v>10389954.215915747</v>
      </c>
      <c r="F16"/>
    </row>
    <row r="17" spans="1:5" x14ac:dyDescent="0.25">
      <c r="A17" s="498" t="s">
        <v>101</v>
      </c>
      <c r="B17" s="1625">
        <v>3</v>
      </c>
      <c r="C17" s="1625"/>
      <c r="D17" s="1626">
        <v>10273000</v>
      </c>
      <c r="E17" s="190">
        <v>10762500</v>
      </c>
    </row>
    <row r="18" spans="1:5" x14ac:dyDescent="0.25">
      <c r="A18" s="498" t="s">
        <v>96</v>
      </c>
      <c r="B18" s="1625">
        <v>6</v>
      </c>
      <c r="C18" s="1625"/>
      <c r="D18" s="1626">
        <v>8925666.6666666698</v>
      </c>
      <c r="E18" s="190">
        <v>13256333.3783333</v>
      </c>
    </row>
    <row r="19" spans="1:5" x14ac:dyDescent="0.25">
      <c r="A19" s="498" t="s">
        <v>667</v>
      </c>
      <c r="B19" s="1625">
        <v>1</v>
      </c>
      <c r="C19" s="1625"/>
      <c r="D19" s="1626">
        <v>9300000</v>
      </c>
      <c r="E19" s="190">
        <v>9600000</v>
      </c>
    </row>
    <row r="20" spans="1:5" x14ac:dyDescent="0.25">
      <c r="A20" s="498" t="s">
        <v>798</v>
      </c>
      <c r="B20" s="1625">
        <v>6</v>
      </c>
      <c r="C20" s="1625"/>
      <c r="D20" s="1626">
        <v>9289000</v>
      </c>
      <c r="E20" s="190">
        <v>9600000</v>
      </c>
    </row>
    <row r="21" spans="1:5" x14ac:dyDescent="0.25">
      <c r="A21" s="498" t="s">
        <v>892</v>
      </c>
      <c r="B21" s="1625">
        <v>3</v>
      </c>
      <c r="C21" s="1625"/>
      <c r="D21" s="1626">
        <v>8435250</v>
      </c>
      <c r="E21" s="190">
        <v>9472750</v>
      </c>
    </row>
    <row r="22" spans="1:5" x14ac:dyDescent="0.25">
      <c r="A22" s="498" t="s">
        <v>904</v>
      </c>
      <c r="B22" s="1625">
        <v>10</v>
      </c>
      <c r="C22" s="1625"/>
      <c r="D22" s="1626">
        <v>9289388.8888888899</v>
      </c>
      <c r="E22" s="190">
        <v>9600000</v>
      </c>
    </row>
    <row r="23" spans="1:5" x14ac:dyDescent="0.25">
      <c r="A23" s="498" t="s">
        <v>905</v>
      </c>
      <c r="B23" s="1625">
        <v>1</v>
      </c>
      <c r="C23" s="1625"/>
      <c r="D23" s="1626">
        <v>8623000</v>
      </c>
      <c r="E23" s="190">
        <v>9600000</v>
      </c>
    </row>
    <row r="24" spans="1:5" x14ac:dyDescent="0.25">
      <c r="A24" s="498" t="s">
        <v>907</v>
      </c>
      <c r="B24" s="1625">
        <v>8</v>
      </c>
      <c r="C24" s="1625"/>
      <c r="D24" s="1626">
        <v>9257428.5714285709</v>
      </c>
      <c r="E24" s="190">
        <v>11978785.7142857</v>
      </c>
    </row>
    <row r="25" spans="1:5" x14ac:dyDescent="0.25">
      <c r="A25" s="498" t="s">
        <v>1014</v>
      </c>
      <c r="B25" s="1625">
        <v>1</v>
      </c>
      <c r="C25" s="1625"/>
      <c r="D25" s="1626">
        <v>9085000</v>
      </c>
      <c r="E25" s="190">
        <v>9385000</v>
      </c>
    </row>
    <row r="26" spans="1:5" x14ac:dyDescent="0.25">
      <c r="A26" s="497" t="s">
        <v>104</v>
      </c>
      <c r="B26" s="1625">
        <v>2</v>
      </c>
      <c r="C26" s="1625"/>
      <c r="D26" s="1626">
        <v>7955000</v>
      </c>
      <c r="E26" s="190">
        <v>40099376.579999998</v>
      </c>
    </row>
    <row r="27" spans="1:5" x14ac:dyDescent="0.25">
      <c r="A27" s="498" t="s">
        <v>525</v>
      </c>
      <c r="B27" s="1625">
        <v>1</v>
      </c>
      <c r="C27" s="1625"/>
      <c r="D27" s="1626">
        <v>9260000</v>
      </c>
      <c r="E27" s="190">
        <v>9600000</v>
      </c>
    </row>
    <row r="28" spans="1:5" x14ac:dyDescent="0.25">
      <c r="A28" s="498" t="s">
        <v>1626</v>
      </c>
      <c r="B28" s="1625">
        <v>1</v>
      </c>
      <c r="C28" s="1625"/>
      <c r="D28" s="1626">
        <v>6650000</v>
      </c>
      <c r="E28" s="190">
        <v>70598753.159999996</v>
      </c>
    </row>
    <row r="29" spans="1:5" x14ac:dyDescent="0.25">
      <c r="A29" s="497" t="s">
        <v>84</v>
      </c>
      <c r="B29" s="1625">
        <v>43</v>
      </c>
      <c r="C29" s="1625"/>
      <c r="D29" s="1626">
        <v>10021647.402597403</v>
      </c>
      <c r="E29" s="190">
        <v>10599383.116883116</v>
      </c>
    </row>
    <row r="30" spans="1:5" x14ac:dyDescent="0.25">
      <c r="A30" s="498" t="s">
        <v>84</v>
      </c>
      <c r="B30" s="1625">
        <v>9</v>
      </c>
      <c r="C30" s="1625"/>
      <c r="D30" s="1626">
        <v>9238025</v>
      </c>
      <c r="E30" s="190">
        <v>9530000</v>
      </c>
    </row>
    <row r="31" spans="1:5" x14ac:dyDescent="0.25">
      <c r="A31" s="498" t="s">
        <v>906</v>
      </c>
      <c r="B31" s="1625">
        <v>2</v>
      </c>
      <c r="C31" s="1625"/>
      <c r="D31" s="1626">
        <v>9300000</v>
      </c>
      <c r="E31" s="190">
        <v>9600000</v>
      </c>
    </row>
    <row r="32" spans="1:5" x14ac:dyDescent="0.25">
      <c r="A32" s="498" t="s">
        <v>955</v>
      </c>
      <c r="B32" s="1625">
        <v>10</v>
      </c>
      <c r="C32" s="1625"/>
      <c r="D32" s="1626">
        <v>9238000</v>
      </c>
      <c r="E32" s="190">
        <v>9575000</v>
      </c>
    </row>
    <row r="33" spans="1:5" x14ac:dyDescent="0.25">
      <c r="A33" s="498" t="s">
        <v>1015</v>
      </c>
      <c r="B33" s="1625">
        <v>1</v>
      </c>
      <c r="C33" s="1625"/>
      <c r="D33" s="1626">
        <v>13950000</v>
      </c>
      <c r="E33" s="190">
        <v>14250000</v>
      </c>
    </row>
    <row r="34" spans="1:5" x14ac:dyDescent="0.25">
      <c r="A34" s="498" t="s">
        <v>1016</v>
      </c>
      <c r="B34" s="1625">
        <v>10</v>
      </c>
      <c r="C34" s="1625"/>
      <c r="D34" s="1626">
        <v>8937785.7142857146</v>
      </c>
      <c r="E34" s="190">
        <v>10226190.476190485</v>
      </c>
    </row>
    <row r="35" spans="1:5" x14ac:dyDescent="0.25">
      <c r="A35" s="498" t="s">
        <v>1017</v>
      </c>
      <c r="B35" s="1625">
        <v>7</v>
      </c>
      <c r="C35" s="1625"/>
      <c r="D35" s="1626">
        <v>11445083.333333336</v>
      </c>
      <c r="E35" s="190">
        <v>12227916.666666649</v>
      </c>
    </row>
    <row r="36" spans="1:5" x14ac:dyDescent="0.25">
      <c r="A36" s="498" t="s">
        <v>1589</v>
      </c>
      <c r="B36" s="1625">
        <v>4</v>
      </c>
      <c r="C36" s="1625"/>
      <c r="D36" s="1626">
        <v>9254166.6666666642</v>
      </c>
      <c r="E36" s="190">
        <v>9600000</v>
      </c>
    </row>
    <row r="37" spans="1:5" x14ac:dyDescent="0.25">
      <c r="A37" s="497" t="s">
        <v>526</v>
      </c>
      <c r="B37" s="1625">
        <v>9</v>
      </c>
      <c r="C37" s="1625"/>
      <c r="D37" s="1626">
        <v>9289400</v>
      </c>
      <c r="E37" s="190">
        <v>9600000</v>
      </c>
    </row>
    <row r="38" spans="1:5" x14ac:dyDescent="0.25">
      <c r="A38" s="498" t="s">
        <v>526</v>
      </c>
      <c r="B38" s="1625">
        <v>5</v>
      </c>
      <c r="C38" s="1625"/>
      <c r="D38" s="1626">
        <v>9278800</v>
      </c>
      <c r="E38" s="190">
        <v>9600000</v>
      </c>
    </row>
    <row r="39" spans="1:5" x14ac:dyDescent="0.25">
      <c r="A39" s="498" t="s">
        <v>1167</v>
      </c>
      <c r="B39" s="1625">
        <v>4</v>
      </c>
      <c r="C39" s="1625"/>
      <c r="D39" s="1626">
        <v>9300000</v>
      </c>
      <c r="E39" s="190">
        <v>9600000</v>
      </c>
    </row>
    <row r="40" spans="1:5" x14ac:dyDescent="0.25">
      <c r="A40" s="497" t="s">
        <v>803</v>
      </c>
      <c r="B40" s="1625"/>
      <c r="C40" s="1625">
        <v>3</v>
      </c>
      <c r="D40" s="1626">
        <v>31463114.170000002</v>
      </c>
      <c r="E40" s="190">
        <v>31493178.536666699</v>
      </c>
    </row>
    <row r="41" spans="1:5" x14ac:dyDescent="0.25">
      <c r="A41" s="498" t="s">
        <v>803</v>
      </c>
      <c r="B41" s="1625"/>
      <c r="C41" s="1625">
        <v>3</v>
      </c>
      <c r="D41" s="1626">
        <v>31463114.170000002</v>
      </c>
      <c r="E41" s="190">
        <v>31493178.536666699</v>
      </c>
    </row>
    <row r="42" spans="1:5" x14ac:dyDescent="0.25">
      <c r="A42" s="497" t="s">
        <v>11</v>
      </c>
      <c r="B42" s="1625">
        <v>3</v>
      </c>
      <c r="C42" s="1625"/>
      <c r="D42" s="1626">
        <v>9536500</v>
      </c>
      <c r="E42" s="190">
        <v>26886500</v>
      </c>
    </row>
    <row r="43" spans="1:5" x14ac:dyDescent="0.25">
      <c r="A43" s="498" t="s">
        <v>106</v>
      </c>
      <c r="B43" s="1625">
        <v>2</v>
      </c>
      <c r="C43" s="1625"/>
      <c r="D43" s="1626">
        <v>11625000</v>
      </c>
      <c r="E43" s="190">
        <v>11925000</v>
      </c>
    </row>
    <row r="44" spans="1:5" x14ac:dyDescent="0.25">
      <c r="A44" s="498" t="s">
        <v>1651</v>
      </c>
      <c r="B44" s="1625">
        <v>1</v>
      </c>
      <c r="C44" s="1625"/>
      <c r="D44" s="1626">
        <v>7448000</v>
      </c>
      <c r="E44" s="190">
        <v>41848000</v>
      </c>
    </row>
    <row r="45" spans="1:5" x14ac:dyDescent="0.25">
      <c r="A45" s="497" t="s">
        <v>883</v>
      </c>
      <c r="B45" s="1625">
        <v>2</v>
      </c>
      <c r="C45" s="1625"/>
      <c r="D45" s="1626">
        <v>8266000</v>
      </c>
      <c r="E45" s="190">
        <v>29416000</v>
      </c>
    </row>
    <row r="46" spans="1:5" x14ac:dyDescent="0.25">
      <c r="A46" s="498" t="s">
        <v>805</v>
      </c>
      <c r="B46" s="1625">
        <v>2</v>
      </c>
      <c r="C46" s="1625"/>
      <c r="D46" s="1626">
        <v>8266000</v>
      </c>
      <c r="E46" s="190">
        <v>29416000</v>
      </c>
    </row>
    <row r="47" spans="1:5" x14ac:dyDescent="0.25">
      <c r="A47" s="497" t="s">
        <v>894</v>
      </c>
      <c r="B47" s="1625">
        <v>2</v>
      </c>
      <c r="C47" s="1625"/>
      <c r="D47" s="1626">
        <v>8961500</v>
      </c>
      <c r="E47" s="190">
        <v>10162500</v>
      </c>
    </row>
    <row r="48" spans="1:5" x14ac:dyDescent="0.25">
      <c r="A48" s="498" t="s">
        <v>103</v>
      </c>
      <c r="B48" s="1625">
        <v>1</v>
      </c>
      <c r="C48" s="1625"/>
      <c r="D48" s="1626">
        <v>9300000</v>
      </c>
      <c r="E48" s="190">
        <v>10725000</v>
      </c>
    </row>
    <row r="49" spans="1:5" x14ac:dyDescent="0.25">
      <c r="A49" s="498" t="s">
        <v>894</v>
      </c>
      <c r="B49" s="1625">
        <v>1</v>
      </c>
      <c r="C49" s="1625"/>
      <c r="D49" s="1626">
        <v>8623000</v>
      </c>
      <c r="E49" s="190">
        <v>9600000</v>
      </c>
    </row>
    <row r="50" spans="1:5" x14ac:dyDescent="0.25">
      <c r="A50" s="497" t="s">
        <v>956</v>
      </c>
      <c r="B50" s="1625">
        <v>3</v>
      </c>
      <c r="C50" s="1625"/>
      <c r="D50" s="1626">
        <v>9222666.666666666</v>
      </c>
      <c r="E50" s="190">
        <v>9600000.0899999999</v>
      </c>
    </row>
    <row r="51" spans="1:5" x14ac:dyDescent="0.25">
      <c r="A51" s="498" t="s">
        <v>1020</v>
      </c>
      <c r="B51" s="1625">
        <v>1</v>
      </c>
      <c r="C51" s="1625"/>
      <c r="D51" s="1626">
        <v>9300000</v>
      </c>
      <c r="E51" s="190">
        <v>9600000</v>
      </c>
    </row>
    <row r="52" spans="1:5" x14ac:dyDescent="0.25">
      <c r="A52" s="498" t="s">
        <v>1192</v>
      </c>
      <c r="B52" s="1625">
        <v>1</v>
      </c>
      <c r="C52" s="1625"/>
      <c r="D52" s="1626">
        <v>9241000</v>
      </c>
      <c r="E52" s="190">
        <v>9600000.2699999996</v>
      </c>
    </row>
    <row r="53" spans="1:5" x14ac:dyDescent="0.25">
      <c r="A53" s="498" t="s">
        <v>956</v>
      </c>
      <c r="B53" s="1625">
        <v>1</v>
      </c>
      <c r="C53" s="1625"/>
      <c r="D53" s="1626">
        <v>9127000</v>
      </c>
      <c r="E53" s="190">
        <v>9600000</v>
      </c>
    </row>
    <row r="54" spans="1:5" x14ac:dyDescent="0.25">
      <c r="A54" s="496" t="s">
        <v>12</v>
      </c>
      <c r="B54" s="1625">
        <v>17</v>
      </c>
      <c r="C54" s="1625"/>
      <c r="D54" s="1626">
        <v>9024035.7142857146</v>
      </c>
      <c r="E54" s="190">
        <v>22685995.947142858</v>
      </c>
    </row>
    <row r="55" spans="1:5" x14ac:dyDescent="0.25">
      <c r="A55" s="497" t="s">
        <v>378</v>
      </c>
      <c r="B55" s="1625">
        <v>5</v>
      </c>
      <c r="C55" s="1625"/>
      <c r="D55" s="1626">
        <v>8955166.666666666</v>
      </c>
      <c r="E55" s="190">
        <v>27345166.666666668</v>
      </c>
    </row>
    <row r="56" spans="1:5" x14ac:dyDescent="0.25">
      <c r="A56" s="498" t="s">
        <v>378</v>
      </c>
      <c r="B56" s="1625">
        <v>1</v>
      </c>
      <c r="C56" s="1625"/>
      <c r="D56" s="1626">
        <v>8749000</v>
      </c>
      <c r="E56" s="190">
        <v>46029000</v>
      </c>
    </row>
    <row r="57" spans="1:5" x14ac:dyDescent="0.25">
      <c r="A57" s="498" t="s">
        <v>899</v>
      </c>
      <c r="B57" s="1625">
        <v>2</v>
      </c>
      <c r="C57" s="1625"/>
      <c r="D57" s="1626">
        <v>9276500</v>
      </c>
      <c r="E57" s="190">
        <v>9600000</v>
      </c>
    </row>
    <row r="58" spans="1:5" x14ac:dyDescent="0.25">
      <c r="A58" s="498" t="s">
        <v>1665</v>
      </c>
      <c r="B58" s="1625">
        <v>2</v>
      </c>
      <c r="C58" s="1625"/>
      <c r="D58" s="1626">
        <v>8840000</v>
      </c>
      <c r="E58" s="190">
        <v>26406500</v>
      </c>
    </row>
    <row r="59" spans="1:5" x14ac:dyDescent="0.25">
      <c r="A59" s="497" t="s">
        <v>85</v>
      </c>
      <c r="B59" s="1625">
        <v>3</v>
      </c>
      <c r="C59" s="1625"/>
      <c r="D59" s="1626">
        <v>8893666.666666666</v>
      </c>
      <c r="E59" s="190">
        <v>14047707.466666667</v>
      </c>
    </row>
    <row r="60" spans="1:5" x14ac:dyDescent="0.25">
      <c r="A60" s="498" t="s">
        <v>86</v>
      </c>
      <c r="B60" s="1625">
        <v>1</v>
      </c>
      <c r="C60" s="1625"/>
      <c r="D60" s="1626">
        <v>9300000</v>
      </c>
      <c r="E60" s="190">
        <v>9600000</v>
      </c>
    </row>
    <row r="61" spans="1:5" x14ac:dyDescent="0.25">
      <c r="A61" s="498" t="s">
        <v>1021</v>
      </c>
      <c r="B61" s="1625">
        <v>1</v>
      </c>
      <c r="C61" s="1625"/>
      <c r="D61" s="1626">
        <v>8160000</v>
      </c>
      <c r="E61" s="190">
        <v>8460000</v>
      </c>
    </row>
    <row r="62" spans="1:5" x14ac:dyDescent="0.25">
      <c r="A62" s="498" t="s">
        <v>1637</v>
      </c>
      <c r="B62" s="1625">
        <v>1</v>
      </c>
      <c r="C62" s="1625"/>
      <c r="D62" s="1626">
        <v>9221000</v>
      </c>
      <c r="E62" s="190">
        <v>24083122.399999999</v>
      </c>
    </row>
    <row r="63" spans="1:5" x14ac:dyDescent="0.25">
      <c r="A63" s="497" t="s">
        <v>12</v>
      </c>
      <c r="B63" s="1625">
        <v>6</v>
      </c>
      <c r="C63" s="1625"/>
      <c r="D63" s="1626">
        <v>9043833.333333334</v>
      </c>
      <c r="E63" s="190">
        <v>29038756.286666665</v>
      </c>
    </row>
    <row r="64" spans="1:5" x14ac:dyDescent="0.25">
      <c r="A64" s="498" t="s">
        <v>884</v>
      </c>
      <c r="B64" s="1625">
        <v>2</v>
      </c>
      <c r="C64" s="1625"/>
      <c r="D64" s="1626">
        <v>10678000</v>
      </c>
      <c r="E64" s="190">
        <v>37653036.784999996</v>
      </c>
    </row>
    <row r="65" spans="1:5" x14ac:dyDescent="0.25">
      <c r="A65" s="498" t="s">
        <v>964</v>
      </c>
      <c r="B65" s="1625">
        <v>1</v>
      </c>
      <c r="C65" s="1625"/>
      <c r="D65" s="1626">
        <v>8119000</v>
      </c>
      <c r="E65" s="190">
        <v>8419000</v>
      </c>
    </row>
    <row r="66" spans="1:5" x14ac:dyDescent="0.25">
      <c r="A66" s="498" t="s">
        <v>1646</v>
      </c>
      <c r="B66" s="1625">
        <v>1</v>
      </c>
      <c r="C66" s="1625"/>
      <c r="D66" s="1626">
        <v>6188000</v>
      </c>
      <c r="E66" s="190">
        <v>71307464.150000006</v>
      </c>
    </row>
    <row r="67" spans="1:5" x14ac:dyDescent="0.25">
      <c r="A67" s="498" t="s">
        <v>1647</v>
      </c>
      <c r="B67" s="1625">
        <v>1</v>
      </c>
      <c r="C67" s="1625"/>
      <c r="D67" s="1626">
        <v>9300000</v>
      </c>
      <c r="E67" s="190">
        <v>9600000</v>
      </c>
    </row>
    <row r="68" spans="1:5" x14ac:dyDescent="0.25">
      <c r="A68" s="498" t="s">
        <v>1751</v>
      </c>
      <c r="B68" s="1625">
        <v>1</v>
      </c>
      <c r="C68" s="1625"/>
      <c r="D68" s="1626">
        <v>9300000</v>
      </c>
      <c r="E68" s="190">
        <v>9600000</v>
      </c>
    </row>
    <row r="69" spans="1:5" x14ac:dyDescent="0.25">
      <c r="A69" s="497" t="s">
        <v>886</v>
      </c>
      <c r="B69" s="1625">
        <v>2</v>
      </c>
      <c r="C69" s="1625"/>
      <c r="D69" s="1626">
        <v>9300000</v>
      </c>
      <c r="E69" s="190">
        <v>9665783.1400000006</v>
      </c>
    </row>
    <row r="70" spans="1:5" x14ac:dyDescent="0.25">
      <c r="A70" s="498" t="s">
        <v>1116</v>
      </c>
      <c r="B70" s="1625">
        <v>2</v>
      </c>
      <c r="C70" s="1625"/>
      <c r="D70" s="1626">
        <v>9300000</v>
      </c>
      <c r="E70" s="190">
        <v>9665783.1400000006</v>
      </c>
    </row>
    <row r="71" spans="1:5" x14ac:dyDescent="0.25">
      <c r="A71" s="497" t="s">
        <v>887</v>
      </c>
      <c r="B71" s="1625">
        <v>1</v>
      </c>
      <c r="C71" s="1625"/>
      <c r="D71" s="1626">
        <v>9227000</v>
      </c>
      <c r="E71" s="190">
        <v>9527000</v>
      </c>
    </row>
    <row r="72" spans="1:5" x14ac:dyDescent="0.25">
      <c r="A72" s="498" t="s">
        <v>1756</v>
      </c>
      <c r="B72" s="1625">
        <v>1</v>
      </c>
      <c r="C72" s="1625"/>
      <c r="D72" s="1626">
        <v>9227000</v>
      </c>
      <c r="E72" s="190">
        <v>9527000</v>
      </c>
    </row>
    <row r="73" spans="1:5" x14ac:dyDescent="0.25">
      <c r="A73" s="496" t="s">
        <v>73</v>
      </c>
      <c r="B73" s="1625">
        <v>24</v>
      </c>
      <c r="C73" s="1625"/>
      <c r="D73" s="1626">
        <v>9486205.8823529407</v>
      </c>
      <c r="E73" s="190">
        <v>10218382.352941176</v>
      </c>
    </row>
    <row r="74" spans="1:5" x14ac:dyDescent="0.25">
      <c r="A74" s="497" t="s">
        <v>524</v>
      </c>
      <c r="B74" s="1625">
        <v>4</v>
      </c>
      <c r="C74" s="1625"/>
      <c r="D74" s="1626">
        <v>9275666.666666666</v>
      </c>
      <c r="E74" s="190">
        <v>9566666.666666666</v>
      </c>
    </row>
    <row r="75" spans="1:5" x14ac:dyDescent="0.25">
      <c r="A75" s="498" t="s">
        <v>524</v>
      </c>
      <c r="B75" s="1625">
        <v>3</v>
      </c>
      <c r="C75" s="1625"/>
      <c r="D75" s="1626">
        <v>9300000</v>
      </c>
      <c r="E75" s="190">
        <v>9600000</v>
      </c>
    </row>
    <row r="76" spans="1:5" x14ac:dyDescent="0.25">
      <c r="A76" s="498" t="s">
        <v>1047</v>
      </c>
      <c r="B76" s="1625">
        <v>1</v>
      </c>
      <c r="C76" s="1625"/>
      <c r="D76" s="1626">
        <v>9227000</v>
      </c>
      <c r="E76" s="190">
        <v>9500000</v>
      </c>
    </row>
    <row r="77" spans="1:5" x14ac:dyDescent="0.25">
      <c r="A77" s="497" t="s">
        <v>670</v>
      </c>
      <c r="B77" s="1625">
        <v>8</v>
      </c>
      <c r="C77" s="1625"/>
      <c r="D77" s="1626">
        <v>9005625</v>
      </c>
      <c r="E77" s="190">
        <v>11028125</v>
      </c>
    </row>
    <row r="78" spans="1:5" x14ac:dyDescent="0.25">
      <c r="A78" s="498" t="s">
        <v>1020</v>
      </c>
      <c r="B78" s="1625">
        <v>1</v>
      </c>
      <c r="C78" s="1625"/>
      <c r="D78" s="1626">
        <v>9300000</v>
      </c>
      <c r="E78" s="190">
        <v>9600000</v>
      </c>
    </row>
    <row r="79" spans="1:5" x14ac:dyDescent="0.25">
      <c r="A79" s="498" t="s">
        <v>1040</v>
      </c>
      <c r="B79" s="1625">
        <v>1</v>
      </c>
      <c r="C79" s="1625"/>
      <c r="D79" s="1626">
        <v>13950000</v>
      </c>
      <c r="E79" s="190">
        <v>14250000</v>
      </c>
    </row>
    <row r="80" spans="1:5" x14ac:dyDescent="0.25">
      <c r="A80" s="498" t="s">
        <v>1744</v>
      </c>
      <c r="B80" s="1625">
        <v>4</v>
      </c>
      <c r="C80" s="1625"/>
      <c r="D80" s="1626">
        <v>8132500</v>
      </c>
      <c r="E80" s="190">
        <v>10762500</v>
      </c>
    </row>
    <row r="81" spans="1:5" x14ac:dyDescent="0.25">
      <c r="A81" s="498" t="s">
        <v>1745</v>
      </c>
      <c r="B81" s="1625">
        <v>2</v>
      </c>
      <c r="C81" s="1625"/>
      <c r="D81" s="1626">
        <v>4640000</v>
      </c>
      <c r="E81" s="190">
        <v>9500000</v>
      </c>
    </row>
    <row r="82" spans="1:5" x14ac:dyDescent="0.25">
      <c r="A82" s="497" t="s">
        <v>788</v>
      </c>
      <c r="B82" s="1625">
        <v>6</v>
      </c>
      <c r="C82" s="1625"/>
      <c r="D82" s="1626">
        <v>10230000</v>
      </c>
      <c r="E82" s="190">
        <v>10530000</v>
      </c>
    </row>
    <row r="83" spans="1:5" x14ac:dyDescent="0.25">
      <c r="A83" s="498" t="s">
        <v>789</v>
      </c>
      <c r="B83" s="1625">
        <v>2</v>
      </c>
      <c r="C83" s="1625"/>
      <c r="D83" s="1626">
        <v>9300000</v>
      </c>
      <c r="E83" s="190">
        <v>9600000</v>
      </c>
    </row>
    <row r="84" spans="1:5" x14ac:dyDescent="0.25">
      <c r="A84" s="498" t="s">
        <v>788</v>
      </c>
      <c r="B84" s="1625">
        <v>2</v>
      </c>
      <c r="C84" s="1625"/>
      <c r="D84" s="1626">
        <v>11625000</v>
      </c>
      <c r="E84" s="190">
        <v>11925000</v>
      </c>
    </row>
    <row r="85" spans="1:5" x14ac:dyDescent="0.25">
      <c r="A85" s="498" t="s">
        <v>1595</v>
      </c>
      <c r="B85" s="1625">
        <v>2</v>
      </c>
      <c r="C85" s="1625"/>
      <c r="D85" s="1626">
        <v>9300000</v>
      </c>
      <c r="E85" s="190">
        <v>9600000</v>
      </c>
    </row>
    <row r="86" spans="1:5" x14ac:dyDescent="0.25">
      <c r="A86" s="497" t="s">
        <v>799</v>
      </c>
      <c r="B86" s="1625">
        <v>1</v>
      </c>
      <c r="C86" s="1625"/>
      <c r="D86" s="1626">
        <v>9300000</v>
      </c>
      <c r="E86" s="190">
        <v>9600000</v>
      </c>
    </row>
    <row r="87" spans="1:5" x14ac:dyDescent="0.25">
      <c r="A87" s="498" t="s">
        <v>1039</v>
      </c>
      <c r="B87" s="1625">
        <v>1</v>
      </c>
      <c r="C87" s="1625"/>
      <c r="D87" s="1626">
        <v>9300000</v>
      </c>
      <c r="E87" s="190">
        <v>9600000</v>
      </c>
    </row>
    <row r="88" spans="1:5" x14ac:dyDescent="0.25">
      <c r="A88" s="497" t="s">
        <v>807</v>
      </c>
      <c r="B88" s="1625">
        <v>1</v>
      </c>
      <c r="C88" s="1625"/>
      <c r="D88" s="1626">
        <v>9188000</v>
      </c>
      <c r="E88" s="190">
        <v>9500000</v>
      </c>
    </row>
    <row r="89" spans="1:5" x14ac:dyDescent="0.25">
      <c r="A89" s="498" t="s">
        <v>1757</v>
      </c>
      <c r="B89" s="1625">
        <v>1</v>
      </c>
      <c r="C89" s="1625"/>
      <c r="D89" s="1626">
        <v>9188000</v>
      </c>
      <c r="E89" s="190">
        <v>9500000</v>
      </c>
    </row>
    <row r="90" spans="1:5" x14ac:dyDescent="0.25">
      <c r="A90" s="497" t="s">
        <v>893</v>
      </c>
      <c r="B90" s="1625">
        <v>1</v>
      </c>
      <c r="C90" s="1625"/>
      <c r="D90" s="1626">
        <v>9300000</v>
      </c>
      <c r="E90" s="190">
        <v>10000000</v>
      </c>
    </row>
    <row r="91" spans="1:5" x14ac:dyDescent="0.25">
      <c r="A91" s="498" t="s">
        <v>1163</v>
      </c>
      <c r="B91" s="1625">
        <v>1</v>
      </c>
      <c r="C91" s="1625"/>
      <c r="D91" s="1626">
        <v>9300000</v>
      </c>
      <c r="E91" s="190">
        <v>10000000</v>
      </c>
    </row>
    <row r="92" spans="1:5" x14ac:dyDescent="0.25">
      <c r="A92" s="497" t="s">
        <v>895</v>
      </c>
      <c r="B92" s="1625">
        <v>1</v>
      </c>
      <c r="C92" s="1625"/>
      <c r="D92" s="1626">
        <v>9221000</v>
      </c>
      <c r="E92" s="190">
        <v>9600000</v>
      </c>
    </row>
    <row r="93" spans="1:5" x14ac:dyDescent="0.25">
      <c r="A93" s="498" t="s">
        <v>1622</v>
      </c>
      <c r="B93" s="1625">
        <v>1</v>
      </c>
      <c r="C93" s="1625"/>
      <c r="D93" s="1626">
        <v>9221000</v>
      </c>
      <c r="E93" s="190">
        <v>9600000</v>
      </c>
    </row>
    <row r="94" spans="1:5" x14ac:dyDescent="0.25">
      <c r="A94" s="497" t="s">
        <v>1028</v>
      </c>
      <c r="B94" s="1625">
        <v>2</v>
      </c>
      <c r="C94" s="1625"/>
      <c r="D94" s="1626">
        <v>9257000</v>
      </c>
      <c r="E94" s="190">
        <v>9550000</v>
      </c>
    </row>
    <row r="95" spans="1:5" x14ac:dyDescent="0.25">
      <c r="A95" s="498" t="s">
        <v>1027</v>
      </c>
      <c r="B95" s="1625">
        <v>2</v>
      </c>
      <c r="C95" s="1625"/>
      <c r="D95" s="1626">
        <v>9257000</v>
      </c>
      <c r="E95" s="190">
        <v>9550000</v>
      </c>
    </row>
    <row r="96" spans="1:5" x14ac:dyDescent="0.25">
      <c r="A96" s="496" t="s">
        <v>13</v>
      </c>
      <c r="B96" s="1625">
        <v>12</v>
      </c>
      <c r="C96" s="1625"/>
      <c r="D96" s="1626">
        <v>9228062.5</v>
      </c>
      <c r="E96" s="190">
        <v>10538125</v>
      </c>
    </row>
    <row r="97" spans="1:5" x14ac:dyDescent="0.25">
      <c r="A97" s="497" t="s">
        <v>106</v>
      </c>
      <c r="B97" s="1625">
        <v>12</v>
      </c>
      <c r="C97" s="1625"/>
      <c r="D97" s="1626">
        <v>9228062.5</v>
      </c>
      <c r="E97" s="190">
        <v>10538125</v>
      </c>
    </row>
    <row r="98" spans="1:5" x14ac:dyDescent="0.25">
      <c r="A98" s="498" t="s">
        <v>532</v>
      </c>
      <c r="B98" s="1625">
        <v>9</v>
      </c>
      <c r="C98" s="1625"/>
      <c r="D98" s="1626">
        <v>9977625</v>
      </c>
      <c r="E98" s="190">
        <v>10646250</v>
      </c>
    </row>
    <row r="99" spans="1:5" x14ac:dyDescent="0.25">
      <c r="A99" s="498" t="s">
        <v>626</v>
      </c>
      <c r="B99" s="1625">
        <v>1</v>
      </c>
      <c r="C99" s="1625"/>
      <c r="D99" s="1626">
        <v>7657000</v>
      </c>
      <c r="E99" s="190">
        <v>11260000</v>
      </c>
    </row>
    <row r="100" spans="1:5" x14ac:dyDescent="0.25">
      <c r="A100" s="498" t="s">
        <v>1593</v>
      </c>
      <c r="B100" s="1625">
        <v>2</v>
      </c>
      <c r="C100" s="1625"/>
      <c r="D100" s="1626">
        <v>9300000</v>
      </c>
      <c r="E100" s="190">
        <v>9600000</v>
      </c>
    </row>
    <row r="101" spans="1:5" x14ac:dyDescent="0.25">
      <c r="A101" s="496" t="s">
        <v>105</v>
      </c>
      <c r="B101" s="1625">
        <v>79</v>
      </c>
      <c r="C101" s="1625">
        <v>1</v>
      </c>
      <c r="D101" s="1626">
        <v>9494948.313180076</v>
      </c>
      <c r="E101" s="190">
        <v>11482825.184919538</v>
      </c>
    </row>
    <row r="102" spans="1:5" x14ac:dyDescent="0.25">
      <c r="A102" s="497" t="s">
        <v>108</v>
      </c>
      <c r="B102" s="1625">
        <v>10</v>
      </c>
      <c r="C102" s="1625"/>
      <c r="D102" s="1626">
        <v>8967366.666666666</v>
      </c>
      <c r="E102" s="190">
        <v>10554087.578</v>
      </c>
    </row>
    <row r="103" spans="1:5" x14ac:dyDescent="0.25">
      <c r="A103" s="498" t="s">
        <v>108</v>
      </c>
      <c r="B103" s="1625">
        <v>5</v>
      </c>
      <c r="C103" s="1625"/>
      <c r="D103" s="1626">
        <v>9272916.6666666642</v>
      </c>
      <c r="E103" s="190">
        <v>11251885.61166665</v>
      </c>
    </row>
    <row r="104" spans="1:5" x14ac:dyDescent="0.25">
      <c r="A104" s="498" t="s">
        <v>962</v>
      </c>
      <c r="B104" s="1625">
        <v>1</v>
      </c>
      <c r="C104" s="1625"/>
      <c r="D104" s="1626">
        <v>9241000</v>
      </c>
      <c r="E104" s="190">
        <v>9600000</v>
      </c>
    </row>
    <row r="105" spans="1:5" x14ac:dyDescent="0.25">
      <c r="A105" s="498" t="s">
        <v>1026</v>
      </c>
      <c r="B105" s="1625">
        <v>3</v>
      </c>
      <c r="C105" s="1625"/>
      <c r="D105" s="1626">
        <v>7750000</v>
      </c>
      <c r="E105" s="190">
        <v>11066666.6666667</v>
      </c>
    </row>
    <row r="106" spans="1:5" x14ac:dyDescent="0.25">
      <c r="A106" s="498" t="s">
        <v>1113</v>
      </c>
      <c r="B106" s="1625">
        <v>1</v>
      </c>
      <c r="C106" s="1625"/>
      <c r="D106" s="1626">
        <v>9300000</v>
      </c>
      <c r="E106" s="190">
        <v>9600000</v>
      </c>
    </row>
    <row r="107" spans="1:5" x14ac:dyDescent="0.25">
      <c r="A107" s="497" t="s">
        <v>105</v>
      </c>
      <c r="B107" s="1625">
        <v>2</v>
      </c>
      <c r="C107" s="1625"/>
      <c r="D107" s="1626">
        <v>8478500</v>
      </c>
      <c r="E107" s="190">
        <v>16810500</v>
      </c>
    </row>
    <row r="108" spans="1:5" x14ac:dyDescent="0.25">
      <c r="A108" s="498" t="s">
        <v>912</v>
      </c>
      <c r="B108" s="1625">
        <v>1</v>
      </c>
      <c r="C108" s="1625"/>
      <c r="D108" s="1626">
        <v>9300000</v>
      </c>
      <c r="E108" s="190">
        <v>9600000</v>
      </c>
    </row>
    <row r="109" spans="1:5" x14ac:dyDescent="0.25">
      <c r="A109" s="498" t="s">
        <v>914</v>
      </c>
      <c r="B109" s="1625">
        <v>1</v>
      </c>
      <c r="C109" s="1625"/>
      <c r="D109" s="1626">
        <v>7657000</v>
      </c>
      <c r="E109" s="190">
        <v>24021000</v>
      </c>
    </row>
    <row r="110" spans="1:5" x14ac:dyDescent="0.25">
      <c r="A110" s="497" t="s">
        <v>107</v>
      </c>
      <c r="B110" s="1625">
        <v>41</v>
      </c>
      <c r="C110" s="1625"/>
      <c r="D110" s="1626">
        <v>8887552.7777777798</v>
      </c>
      <c r="E110" s="190">
        <v>11337926.677416662</v>
      </c>
    </row>
    <row r="111" spans="1:5" x14ac:dyDescent="0.25">
      <c r="A111" s="498" t="s">
        <v>77</v>
      </c>
      <c r="B111" s="1625">
        <v>11</v>
      </c>
      <c r="C111" s="1625"/>
      <c r="D111" s="1626">
        <v>9185361.1111111101</v>
      </c>
      <c r="E111" s="190">
        <v>10375000</v>
      </c>
    </row>
    <row r="112" spans="1:5" x14ac:dyDescent="0.25">
      <c r="A112" s="498" t="s">
        <v>110</v>
      </c>
      <c r="B112" s="1625">
        <v>5</v>
      </c>
      <c r="C112" s="1625"/>
      <c r="D112" s="1626">
        <v>9050833.3333333358</v>
      </c>
      <c r="E112" s="190">
        <v>12978537.62666665</v>
      </c>
    </row>
    <row r="113" spans="1:5" x14ac:dyDescent="0.25">
      <c r="A113" s="498" t="s">
        <v>76</v>
      </c>
      <c r="B113" s="1625">
        <v>18</v>
      </c>
      <c r="C113" s="1625"/>
      <c r="D113" s="1626">
        <v>9115433.3333333358</v>
      </c>
      <c r="E113" s="190">
        <v>11235669.083000001</v>
      </c>
    </row>
    <row r="114" spans="1:5" x14ac:dyDescent="0.25">
      <c r="A114" s="498" t="s">
        <v>92</v>
      </c>
      <c r="B114" s="1625">
        <v>6</v>
      </c>
      <c r="C114" s="1625"/>
      <c r="D114" s="1626">
        <v>9243166.6666666698</v>
      </c>
      <c r="E114" s="190">
        <v>11925000</v>
      </c>
    </row>
    <row r="115" spans="1:5" x14ac:dyDescent="0.25">
      <c r="A115" s="498" t="s">
        <v>1000</v>
      </c>
      <c r="B115" s="1625">
        <v>1</v>
      </c>
      <c r="C115" s="1625"/>
      <c r="D115" s="1626">
        <v>7154000</v>
      </c>
      <c r="E115" s="190">
        <v>9600000</v>
      </c>
    </row>
    <row r="116" spans="1:5" x14ac:dyDescent="0.25">
      <c r="A116" s="497" t="s">
        <v>491</v>
      </c>
      <c r="B116" s="1625">
        <v>2</v>
      </c>
      <c r="C116" s="1625"/>
      <c r="D116" s="1626">
        <v>9286500</v>
      </c>
      <c r="E116" s="190">
        <v>9903500</v>
      </c>
    </row>
    <row r="117" spans="1:5" x14ac:dyDescent="0.25">
      <c r="A117" s="498" t="s">
        <v>910</v>
      </c>
      <c r="B117" s="1625">
        <v>1</v>
      </c>
      <c r="C117" s="1625"/>
      <c r="D117" s="1626">
        <v>9293000</v>
      </c>
      <c r="E117" s="190">
        <v>9965000</v>
      </c>
    </row>
    <row r="118" spans="1:5" x14ac:dyDescent="0.25">
      <c r="A118" s="498" t="s">
        <v>1211</v>
      </c>
      <c r="B118" s="1625">
        <v>1</v>
      </c>
      <c r="C118" s="1625"/>
      <c r="D118" s="1626">
        <v>9280000</v>
      </c>
      <c r="E118" s="190">
        <v>9842000</v>
      </c>
    </row>
    <row r="119" spans="1:5" x14ac:dyDescent="0.25">
      <c r="A119" s="497" t="s">
        <v>517</v>
      </c>
      <c r="B119" s="1625">
        <v>9</v>
      </c>
      <c r="C119" s="1625"/>
      <c r="D119" s="1626">
        <v>10138833.333333315</v>
      </c>
      <c r="E119" s="190">
        <v>11784583.355833299</v>
      </c>
    </row>
    <row r="120" spans="1:5" x14ac:dyDescent="0.25">
      <c r="A120" s="498" t="s">
        <v>677</v>
      </c>
      <c r="B120" s="1625">
        <v>3</v>
      </c>
      <c r="C120" s="1625"/>
      <c r="D120" s="1626">
        <v>12020333.3333333</v>
      </c>
      <c r="E120" s="190">
        <v>12320333.3333333</v>
      </c>
    </row>
    <row r="121" spans="1:5" x14ac:dyDescent="0.25">
      <c r="A121" s="498" t="s">
        <v>1042</v>
      </c>
      <c r="B121" s="1625">
        <v>6</v>
      </c>
      <c r="C121" s="1625"/>
      <c r="D121" s="1626">
        <v>8257333.3333333302</v>
      </c>
      <c r="E121" s="190">
        <v>11248833.3783333</v>
      </c>
    </row>
    <row r="122" spans="1:5" x14ac:dyDescent="0.25">
      <c r="A122" s="497" t="s">
        <v>889</v>
      </c>
      <c r="B122" s="1625">
        <v>15</v>
      </c>
      <c r="C122" s="1625">
        <v>1</v>
      </c>
      <c r="D122" s="1626">
        <v>10360857.886</v>
      </c>
      <c r="E122" s="190">
        <v>11253091.234166671</v>
      </c>
    </row>
    <row r="123" spans="1:5" x14ac:dyDescent="0.25">
      <c r="A123" s="498" t="s">
        <v>889</v>
      </c>
      <c r="B123" s="1625">
        <v>3</v>
      </c>
      <c r="C123" s="1625"/>
      <c r="D123" s="1626">
        <v>6178000</v>
      </c>
      <c r="E123" s="190">
        <v>9600000</v>
      </c>
    </row>
    <row r="124" spans="1:5" x14ac:dyDescent="0.25">
      <c r="A124" s="498" t="s">
        <v>909</v>
      </c>
      <c r="B124" s="1625">
        <v>3</v>
      </c>
      <c r="C124" s="1625"/>
      <c r="D124" s="1626">
        <v>9296500</v>
      </c>
      <c r="E124" s="190">
        <v>9600000.067499999</v>
      </c>
    </row>
    <row r="125" spans="1:5" x14ac:dyDescent="0.25">
      <c r="A125" s="498" t="s">
        <v>916</v>
      </c>
      <c r="B125" s="1625">
        <v>1</v>
      </c>
      <c r="C125" s="1625"/>
      <c r="D125" s="1626">
        <v>9300000</v>
      </c>
      <c r="E125" s="190">
        <v>9600000.0099999998</v>
      </c>
    </row>
    <row r="126" spans="1:5" x14ac:dyDescent="0.25">
      <c r="A126" s="498" t="s">
        <v>961</v>
      </c>
      <c r="B126" s="1625">
        <v>3</v>
      </c>
      <c r="C126" s="1625">
        <v>1</v>
      </c>
      <c r="D126" s="1626">
        <v>14415859.619999999</v>
      </c>
      <c r="E126" s="190">
        <v>14615859.619999999</v>
      </c>
    </row>
    <row r="127" spans="1:5" x14ac:dyDescent="0.25">
      <c r="A127" s="498" t="s">
        <v>1599</v>
      </c>
      <c r="B127" s="1625">
        <v>3</v>
      </c>
      <c r="C127" s="1625"/>
      <c r="D127" s="1626">
        <v>7750000</v>
      </c>
      <c r="E127" s="190">
        <v>11083333.336666699</v>
      </c>
    </row>
    <row r="128" spans="1:5" x14ac:dyDescent="0.25">
      <c r="A128" s="498" t="s">
        <v>1600</v>
      </c>
      <c r="B128" s="1625">
        <v>1</v>
      </c>
      <c r="C128" s="1625"/>
      <c r="D128" s="1626">
        <v>9260000</v>
      </c>
      <c r="E128" s="190">
        <v>9600000</v>
      </c>
    </row>
    <row r="129" spans="1:5" x14ac:dyDescent="0.25">
      <c r="A129" s="498" t="s">
        <v>1601</v>
      </c>
      <c r="B129" s="1625">
        <v>1</v>
      </c>
      <c r="C129" s="1625"/>
      <c r="D129" s="1626">
        <v>9280000</v>
      </c>
      <c r="E129" s="190">
        <v>9600000</v>
      </c>
    </row>
    <row r="130" spans="1:5" x14ac:dyDescent="0.25">
      <c r="A130" s="496" t="s">
        <v>74</v>
      </c>
      <c r="B130" s="1625">
        <v>31</v>
      </c>
      <c r="C130" s="1625"/>
      <c r="D130" s="1626">
        <v>9329192.9824561402</v>
      </c>
      <c r="E130" s="190">
        <v>11130149.618859651</v>
      </c>
    </row>
    <row r="131" spans="1:5" x14ac:dyDescent="0.25">
      <c r="A131" s="497" t="s">
        <v>72</v>
      </c>
      <c r="B131" s="1625">
        <v>1</v>
      </c>
      <c r="C131" s="1625"/>
      <c r="D131" s="1626">
        <v>9085000</v>
      </c>
      <c r="E131" s="190">
        <v>9600000</v>
      </c>
    </row>
    <row r="132" spans="1:5" x14ac:dyDescent="0.25">
      <c r="A132" s="498" t="s">
        <v>72</v>
      </c>
      <c r="B132" s="1625">
        <v>1</v>
      </c>
      <c r="C132" s="1625"/>
      <c r="D132" s="1626">
        <v>9085000</v>
      </c>
      <c r="E132" s="190">
        <v>9600000</v>
      </c>
    </row>
    <row r="133" spans="1:5" x14ac:dyDescent="0.25">
      <c r="A133" s="497" t="s">
        <v>87</v>
      </c>
      <c r="B133" s="1625">
        <v>1</v>
      </c>
      <c r="C133" s="1625"/>
      <c r="D133" s="1626">
        <v>9300000</v>
      </c>
      <c r="E133" s="190">
        <v>9667227.1500000004</v>
      </c>
    </row>
    <row r="134" spans="1:5" x14ac:dyDescent="0.25">
      <c r="A134" s="498" t="s">
        <v>98</v>
      </c>
      <c r="B134" s="1625">
        <v>1</v>
      </c>
      <c r="C134" s="1625"/>
      <c r="D134" s="1626">
        <v>9300000</v>
      </c>
      <c r="E134" s="190">
        <v>9667227.1500000004</v>
      </c>
    </row>
    <row r="135" spans="1:5" x14ac:dyDescent="0.25">
      <c r="A135" s="497" t="s">
        <v>97</v>
      </c>
      <c r="B135" s="1625">
        <v>5</v>
      </c>
      <c r="C135" s="1625"/>
      <c r="D135" s="1626">
        <v>9255000</v>
      </c>
      <c r="E135" s="190">
        <v>10475000</v>
      </c>
    </row>
    <row r="136" spans="1:5" x14ac:dyDescent="0.25">
      <c r="A136" s="498" t="s">
        <v>608</v>
      </c>
      <c r="B136" s="1625">
        <v>2</v>
      </c>
      <c r="C136" s="1625"/>
      <c r="D136" s="1626">
        <v>9210000</v>
      </c>
      <c r="E136" s="190">
        <v>9600000</v>
      </c>
    </row>
    <row r="137" spans="1:5" x14ac:dyDescent="0.25">
      <c r="A137" s="498" t="s">
        <v>97</v>
      </c>
      <c r="B137" s="1625">
        <v>1</v>
      </c>
      <c r="C137" s="1625"/>
      <c r="D137" s="1626">
        <v>9300000</v>
      </c>
      <c r="E137" s="190">
        <v>13100000</v>
      </c>
    </row>
    <row r="138" spans="1:5" x14ac:dyDescent="0.25">
      <c r="A138" s="498" t="s">
        <v>1596</v>
      </c>
      <c r="B138" s="1625">
        <v>2</v>
      </c>
      <c r="C138" s="1625"/>
      <c r="D138" s="1626">
        <v>9300000</v>
      </c>
      <c r="E138" s="190">
        <v>9600000</v>
      </c>
    </row>
    <row r="139" spans="1:5" x14ac:dyDescent="0.25">
      <c r="A139" s="497" t="s">
        <v>75</v>
      </c>
      <c r="B139" s="1625">
        <v>4</v>
      </c>
      <c r="C139" s="1625"/>
      <c r="D139" s="1626">
        <v>10455750</v>
      </c>
      <c r="E139" s="190">
        <v>14775141.137499999</v>
      </c>
    </row>
    <row r="140" spans="1:5" x14ac:dyDescent="0.25">
      <c r="A140" s="498" t="s">
        <v>908</v>
      </c>
      <c r="B140" s="1625">
        <v>2</v>
      </c>
      <c r="C140" s="1625"/>
      <c r="D140" s="1626">
        <v>11625000</v>
      </c>
      <c r="E140" s="190">
        <v>11990136.455</v>
      </c>
    </row>
    <row r="141" spans="1:5" x14ac:dyDescent="0.25">
      <c r="A141" s="498" t="s">
        <v>1022</v>
      </c>
      <c r="B141" s="1625">
        <v>2</v>
      </c>
      <c r="C141" s="1625"/>
      <c r="D141" s="1626">
        <v>9286500</v>
      </c>
      <c r="E141" s="190">
        <v>17560145.82</v>
      </c>
    </row>
    <row r="142" spans="1:5" x14ac:dyDescent="0.25">
      <c r="A142" s="497" t="s">
        <v>74</v>
      </c>
      <c r="B142" s="1625">
        <v>1</v>
      </c>
      <c r="C142" s="1625"/>
      <c r="D142" s="1626">
        <v>9241000</v>
      </c>
      <c r="E142" s="190">
        <v>9600000</v>
      </c>
    </row>
    <row r="143" spans="1:5" x14ac:dyDescent="0.25">
      <c r="A143" s="498" t="s">
        <v>800</v>
      </c>
      <c r="B143" s="1625">
        <v>1</v>
      </c>
      <c r="C143" s="1625"/>
      <c r="D143" s="1626">
        <v>9241000</v>
      </c>
      <c r="E143" s="190">
        <v>9600000</v>
      </c>
    </row>
    <row r="144" spans="1:5" x14ac:dyDescent="0.25">
      <c r="A144" s="497" t="s">
        <v>790</v>
      </c>
      <c r="B144" s="1625">
        <v>3</v>
      </c>
      <c r="C144" s="1625"/>
      <c r="D144" s="1626">
        <v>9209750</v>
      </c>
      <c r="E144" s="190">
        <v>9600000</v>
      </c>
    </row>
    <row r="145" spans="1:5" x14ac:dyDescent="0.25">
      <c r="A145" s="498" t="s">
        <v>790</v>
      </c>
      <c r="B145" s="1625">
        <v>3</v>
      </c>
      <c r="C145" s="1625"/>
      <c r="D145" s="1626">
        <v>9209750</v>
      </c>
      <c r="E145" s="190">
        <v>9600000</v>
      </c>
    </row>
    <row r="146" spans="1:5" x14ac:dyDescent="0.25">
      <c r="A146" s="497" t="s">
        <v>791</v>
      </c>
      <c r="B146" s="1625">
        <v>13</v>
      </c>
      <c r="C146" s="1625"/>
      <c r="D146" s="1626">
        <v>9075533.3333333321</v>
      </c>
      <c r="E146" s="190">
        <v>12561066.666666666</v>
      </c>
    </row>
    <row r="147" spans="1:5" x14ac:dyDescent="0.25">
      <c r="A147" s="498" t="s">
        <v>913</v>
      </c>
      <c r="B147" s="1625">
        <v>4</v>
      </c>
      <c r="C147" s="1625"/>
      <c r="D147" s="1626">
        <v>9222166.6666666642</v>
      </c>
      <c r="E147" s="190">
        <v>9600000</v>
      </c>
    </row>
    <row r="148" spans="1:5" x14ac:dyDescent="0.25">
      <c r="A148" s="498" t="s">
        <v>960</v>
      </c>
      <c r="B148" s="1625">
        <v>2</v>
      </c>
      <c r="C148" s="1625"/>
      <c r="D148" s="1626">
        <v>8497000</v>
      </c>
      <c r="E148" s="190">
        <v>24497000</v>
      </c>
    </row>
    <row r="149" spans="1:5" x14ac:dyDescent="0.25">
      <c r="A149" s="498" t="s">
        <v>1597</v>
      </c>
      <c r="B149" s="1625">
        <v>7</v>
      </c>
      <c r="C149" s="1625"/>
      <c r="D149" s="1626">
        <v>9218166.6666666642</v>
      </c>
      <c r="E149" s="190">
        <v>9554166.6666666642</v>
      </c>
    </row>
    <row r="150" spans="1:5" x14ac:dyDescent="0.25">
      <c r="A150" s="497" t="s">
        <v>808</v>
      </c>
      <c r="B150" s="1625">
        <v>1</v>
      </c>
      <c r="C150" s="1625"/>
      <c r="D150" s="1626">
        <v>9300000</v>
      </c>
      <c r="E150" s="190">
        <v>9600000</v>
      </c>
    </row>
    <row r="151" spans="1:5" x14ac:dyDescent="0.25">
      <c r="A151" s="498" t="s">
        <v>805</v>
      </c>
      <c r="B151" s="1625">
        <v>1</v>
      </c>
      <c r="C151" s="1625"/>
      <c r="D151" s="1626">
        <v>9300000</v>
      </c>
      <c r="E151" s="190">
        <v>9600000</v>
      </c>
    </row>
    <row r="152" spans="1:5" x14ac:dyDescent="0.25">
      <c r="A152" s="497" t="s">
        <v>959</v>
      </c>
      <c r="B152" s="1625">
        <v>2</v>
      </c>
      <c r="C152" s="1625"/>
      <c r="D152" s="1626">
        <v>9300000</v>
      </c>
      <c r="E152" s="190">
        <v>9775000</v>
      </c>
    </row>
    <row r="153" spans="1:5" x14ac:dyDescent="0.25">
      <c r="A153" s="498" t="s">
        <v>1110</v>
      </c>
      <c r="B153" s="1625">
        <v>1</v>
      </c>
      <c r="C153" s="1625"/>
      <c r="D153" s="1626">
        <v>9300000</v>
      </c>
      <c r="E153" s="190">
        <v>9950000</v>
      </c>
    </row>
    <row r="154" spans="1:5" x14ac:dyDescent="0.25">
      <c r="A154" s="498" t="s">
        <v>959</v>
      </c>
      <c r="B154" s="1625">
        <v>1</v>
      </c>
      <c r="C154" s="1625"/>
      <c r="D154" s="1626">
        <v>9300000</v>
      </c>
      <c r="E154" s="190">
        <v>9600000</v>
      </c>
    </row>
    <row r="155" spans="1:5" x14ac:dyDescent="0.25">
      <c r="A155" s="496" t="s">
        <v>103</v>
      </c>
      <c r="B155" s="1625">
        <v>22</v>
      </c>
      <c r="C155" s="1625"/>
      <c r="D155" s="1626">
        <v>8891888.8888888881</v>
      </c>
      <c r="E155" s="190">
        <v>13300524.31611111</v>
      </c>
    </row>
    <row r="156" spans="1:5" x14ac:dyDescent="0.25">
      <c r="A156" s="497" t="s">
        <v>94</v>
      </c>
      <c r="B156" s="1625">
        <v>1</v>
      </c>
      <c r="C156" s="1625"/>
      <c r="D156" s="1626">
        <v>8581000</v>
      </c>
      <c r="E156" s="190">
        <v>9600000</v>
      </c>
    </row>
    <row r="157" spans="1:5" x14ac:dyDescent="0.25">
      <c r="A157" s="498" t="s">
        <v>1604</v>
      </c>
      <c r="B157" s="1625">
        <v>1</v>
      </c>
      <c r="C157" s="1625"/>
      <c r="D157" s="1626">
        <v>8581000</v>
      </c>
      <c r="E157" s="190">
        <v>9600000</v>
      </c>
    </row>
    <row r="158" spans="1:5" x14ac:dyDescent="0.25">
      <c r="A158" s="497" t="s">
        <v>109</v>
      </c>
      <c r="B158" s="1625">
        <v>10</v>
      </c>
      <c r="C158" s="1625"/>
      <c r="D158" s="1626">
        <v>9227000</v>
      </c>
      <c r="E158" s="190">
        <v>12265757.21125</v>
      </c>
    </row>
    <row r="159" spans="1:5" x14ac:dyDescent="0.25">
      <c r="A159" s="498" t="s">
        <v>82</v>
      </c>
      <c r="B159" s="1625">
        <v>3</v>
      </c>
      <c r="C159" s="1625"/>
      <c r="D159" s="1626">
        <v>9016250</v>
      </c>
      <c r="E159" s="190">
        <v>19737000</v>
      </c>
    </row>
    <row r="160" spans="1:5" x14ac:dyDescent="0.25">
      <c r="A160" s="498" t="s">
        <v>787</v>
      </c>
      <c r="B160" s="1625">
        <v>1</v>
      </c>
      <c r="C160" s="1625"/>
      <c r="D160" s="1626">
        <v>9300000</v>
      </c>
      <c r="E160" s="190">
        <v>9600000</v>
      </c>
    </row>
    <row r="161" spans="1:5" x14ac:dyDescent="0.25">
      <c r="A161" s="498" t="s">
        <v>806</v>
      </c>
      <c r="B161" s="1625">
        <v>2</v>
      </c>
      <c r="C161" s="1625"/>
      <c r="D161" s="1626">
        <v>9283500</v>
      </c>
      <c r="E161" s="190">
        <v>9665000</v>
      </c>
    </row>
    <row r="162" spans="1:5" x14ac:dyDescent="0.25">
      <c r="A162" s="498" t="s">
        <v>891</v>
      </c>
      <c r="B162" s="1625">
        <v>1</v>
      </c>
      <c r="C162" s="1625"/>
      <c r="D162" s="1626">
        <v>9300000</v>
      </c>
      <c r="E162" s="190">
        <v>10133000</v>
      </c>
    </row>
    <row r="163" spans="1:5" x14ac:dyDescent="0.25">
      <c r="A163" s="498" t="s">
        <v>963</v>
      </c>
      <c r="B163" s="1625">
        <v>1</v>
      </c>
      <c r="C163" s="1625"/>
      <c r="D163" s="1626">
        <v>9300000</v>
      </c>
      <c r="E163" s="190">
        <v>9800000</v>
      </c>
    </row>
    <row r="164" spans="1:5" x14ac:dyDescent="0.25">
      <c r="A164" s="498" t="s">
        <v>1051</v>
      </c>
      <c r="B164" s="1625">
        <v>1</v>
      </c>
      <c r="C164" s="1625"/>
      <c r="D164" s="1626">
        <v>9300000</v>
      </c>
      <c r="E164" s="190">
        <v>9699057.6899999995</v>
      </c>
    </row>
    <row r="165" spans="1:5" x14ac:dyDescent="0.25">
      <c r="A165" s="498" t="s">
        <v>1164</v>
      </c>
      <c r="B165" s="1625">
        <v>1</v>
      </c>
      <c r="C165" s="1625"/>
      <c r="D165" s="1626">
        <v>9300000</v>
      </c>
      <c r="E165" s="190">
        <v>9755000</v>
      </c>
    </row>
    <row r="166" spans="1:5" x14ac:dyDescent="0.25">
      <c r="A166" s="497" t="s">
        <v>665</v>
      </c>
      <c r="B166" s="1625">
        <v>2</v>
      </c>
      <c r="C166" s="1625"/>
      <c r="D166" s="1626">
        <v>7133000</v>
      </c>
      <c r="E166" s="190">
        <v>52658380</v>
      </c>
    </row>
    <row r="167" spans="1:5" x14ac:dyDescent="0.25">
      <c r="A167" s="498" t="s">
        <v>666</v>
      </c>
      <c r="B167" s="1625">
        <v>2</v>
      </c>
      <c r="C167" s="1625"/>
      <c r="D167" s="1626">
        <v>7133000</v>
      </c>
      <c r="E167" s="190">
        <v>52658380</v>
      </c>
    </row>
    <row r="168" spans="1:5" x14ac:dyDescent="0.25">
      <c r="A168" s="497" t="s">
        <v>804</v>
      </c>
      <c r="B168" s="1625">
        <v>1</v>
      </c>
      <c r="C168" s="1625"/>
      <c r="D168" s="1626">
        <v>7867000</v>
      </c>
      <c r="E168" s="190">
        <v>9600000</v>
      </c>
    </row>
    <row r="169" spans="1:5" x14ac:dyDescent="0.25">
      <c r="A169" s="498" t="s">
        <v>899</v>
      </c>
      <c r="B169" s="1625">
        <v>1</v>
      </c>
      <c r="C169" s="1625"/>
      <c r="D169" s="1626">
        <v>7867000</v>
      </c>
      <c r="E169" s="190">
        <v>9600000</v>
      </c>
    </row>
    <row r="170" spans="1:5" x14ac:dyDescent="0.25">
      <c r="A170" s="497" t="s">
        <v>882</v>
      </c>
      <c r="B170" s="1625">
        <v>2</v>
      </c>
      <c r="C170" s="1625"/>
      <c r="D170" s="1626">
        <v>9300000</v>
      </c>
      <c r="E170" s="190">
        <v>9600000</v>
      </c>
    </row>
    <row r="171" spans="1:5" x14ac:dyDescent="0.25">
      <c r="A171" s="498" t="s">
        <v>1583</v>
      </c>
      <c r="B171" s="1625">
        <v>1</v>
      </c>
      <c r="C171" s="1625"/>
      <c r="D171" s="1626">
        <v>9300000</v>
      </c>
      <c r="E171" s="190">
        <v>9600000</v>
      </c>
    </row>
    <row r="172" spans="1:5" x14ac:dyDescent="0.25">
      <c r="A172" s="498" t="s">
        <v>1642</v>
      </c>
      <c r="B172" s="1625">
        <v>1</v>
      </c>
      <c r="C172" s="1625"/>
      <c r="D172" s="1626">
        <v>9300000</v>
      </c>
      <c r="E172" s="190">
        <v>9600000</v>
      </c>
    </row>
    <row r="173" spans="1:5" x14ac:dyDescent="0.25">
      <c r="A173" s="497" t="s">
        <v>103</v>
      </c>
      <c r="B173" s="1625">
        <v>1</v>
      </c>
      <c r="C173" s="1625"/>
      <c r="D173" s="1626">
        <v>9300000</v>
      </c>
      <c r="E173" s="190">
        <v>9600000</v>
      </c>
    </row>
    <row r="174" spans="1:5" x14ac:dyDescent="0.25">
      <c r="A174" s="498" t="s">
        <v>1003</v>
      </c>
      <c r="B174" s="1625">
        <v>1</v>
      </c>
      <c r="C174" s="1625"/>
      <c r="D174" s="1626">
        <v>9300000</v>
      </c>
      <c r="E174" s="190">
        <v>9600000</v>
      </c>
    </row>
    <row r="175" spans="1:5" x14ac:dyDescent="0.25">
      <c r="A175" s="497" t="s">
        <v>1043</v>
      </c>
      <c r="B175" s="1625">
        <v>3</v>
      </c>
      <c r="C175" s="1625"/>
      <c r="D175" s="1626">
        <v>8078500</v>
      </c>
      <c r="E175" s="190">
        <v>10712500</v>
      </c>
    </row>
    <row r="176" spans="1:5" x14ac:dyDescent="0.25">
      <c r="A176" s="498" t="s">
        <v>1050</v>
      </c>
      <c r="B176" s="1625">
        <v>2</v>
      </c>
      <c r="C176" s="1625"/>
      <c r="D176" s="1626">
        <v>6975000</v>
      </c>
      <c r="E176" s="190">
        <v>11825000</v>
      </c>
    </row>
    <row r="177" spans="1:5" x14ac:dyDescent="0.25">
      <c r="A177" s="498" t="s">
        <v>1754</v>
      </c>
      <c r="B177" s="1625">
        <v>1</v>
      </c>
      <c r="C177" s="1625"/>
      <c r="D177" s="1626">
        <v>9182000</v>
      </c>
      <c r="E177" s="190">
        <v>9600000</v>
      </c>
    </row>
    <row r="178" spans="1:5" x14ac:dyDescent="0.25">
      <c r="A178" s="497" t="s">
        <v>1585</v>
      </c>
      <c r="B178" s="1625">
        <v>1</v>
      </c>
      <c r="C178" s="1625"/>
      <c r="D178" s="1626">
        <v>9300000</v>
      </c>
      <c r="E178" s="190">
        <v>9600000</v>
      </c>
    </row>
    <row r="179" spans="1:5" x14ac:dyDescent="0.25">
      <c r="A179" s="498" t="s">
        <v>1586</v>
      </c>
      <c r="B179" s="1625">
        <v>1</v>
      </c>
      <c r="C179" s="1625"/>
      <c r="D179" s="1626">
        <v>9300000</v>
      </c>
      <c r="E179" s="190">
        <v>9600000</v>
      </c>
    </row>
    <row r="180" spans="1:5" x14ac:dyDescent="0.25">
      <c r="A180" s="497" t="s">
        <v>1755</v>
      </c>
      <c r="B180" s="1625">
        <v>1</v>
      </c>
      <c r="C180" s="1625"/>
      <c r="D180" s="1626">
        <v>9300000</v>
      </c>
      <c r="E180" s="190">
        <v>9600000</v>
      </c>
    </row>
    <row r="181" spans="1:5" x14ac:dyDescent="0.25">
      <c r="A181" s="498" t="s">
        <v>954</v>
      </c>
      <c r="B181" s="1625">
        <v>1</v>
      </c>
      <c r="C181" s="1625"/>
      <c r="D181" s="1626">
        <v>9300000</v>
      </c>
      <c r="E181" s="190">
        <v>9600000</v>
      </c>
    </row>
    <row r="182" spans="1:5" x14ac:dyDescent="0.25">
      <c r="A182" s="1628" t="s">
        <v>138</v>
      </c>
      <c r="B182" s="1625">
        <v>1</v>
      </c>
      <c r="C182" s="1625">
        <v>1</v>
      </c>
      <c r="D182" s="1626">
        <v>15188831.32</v>
      </c>
      <c r="E182" s="190">
        <v>18609423.045000002</v>
      </c>
    </row>
    <row r="183" spans="1:5" x14ac:dyDescent="0.25">
      <c r="A183" s="496" t="s">
        <v>103</v>
      </c>
      <c r="B183" s="1625">
        <v>1</v>
      </c>
      <c r="C183" s="1625">
        <v>1</v>
      </c>
      <c r="D183" s="1626">
        <v>15188831.32</v>
      </c>
      <c r="E183" s="190">
        <v>18609423.045000002</v>
      </c>
    </row>
    <row r="184" spans="1:5" x14ac:dyDescent="0.25">
      <c r="A184" s="497" t="s">
        <v>665</v>
      </c>
      <c r="B184" s="1625"/>
      <c r="C184" s="1625">
        <v>1</v>
      </c>
      <c r="D184" s="1626">
        <v>22594662.640000001</v>
      </c>
      <c r="E184" s="190">
        <v>22594662.640000001</v>
      </c>
    </row>
    <row r="185" spans="1:5" x14ac:dyDescent="0.25">
      <c r="A185" s="498" t="s">
        <v>666</v>
      </c>
      <c r="B185" s="1625"/>
      <c r="C185" s="1625">
        <v>1</v>
      </c>
      <c r="D185" s="1626">
        <v>22594662.640000001</v>
      </c>
      <c r="E185" s="190">
        <v>22594662.640000001</v>
      </c>
    </row>
    <row r="186" spans="1:5" x14ac:dyDescent="0.25">
      <c r="A186" s="497" t="s">
        <v>1043</v>
      </c>
      <c r="B186" s="1625">
        <v>1</v>
      </c>
      <c r="C186" s="1625"/>
      <c r="D186" s="1626">
        <v>7783000</v>
      </c>
      <c r="E186" s="190">
        <v>14624183.449999999</v>
      </c>
    </row>
    <row r="187" spans="1:5" x14ac:dyDescent="0.25">
      <c r="A187" s="498" t="s">
        <v>1660</v>
      </c>
      <c r="B187" s="1625">
        <v>1</v>
      </c>
      <c r="C187" s="1625"/>
      <c r="D187" s="1626">
        <v>7783000</v>
      </c>
      <c r="E187" s="190">
        <v>14624183.449999999</v>
      </c>
    </row>
    <row r="188" spans="1:5" x14ac:dyDescent="0.25">
      <c r="A188" s="1628" t="s">
        <v>100</v>
      </c>
      <c r="B188" s="1625">
        <v>72</v>
      </c>
      <c r="C188" s="1625"/>
      <c r="D188" s="1626">
        <v>9309243.9024390243</v>
      </c>
      <c r="E188" s="190">
        <v>9915993.0090243854</v>
      </c>
    </row>
    <row r="189" spans="1:5" x14ac:dyDescent="0.25">
      <c r="A189" s="496" t="s">
        <v>11</v>
      </c>
      <c r="B189" s="1625">
        <v>15</v>
      </c>
      <c r="C189" s="1625"/>
      <c r="D189" s="1626">
        <v>9374681.8181818184</v>
      </c>
      <c r="E189" s="190">
        <v>9898290.7131818198</v>
      </c>
    </row>
    <row r="190" spans="1:5" x14ac:dyDescent="0.25">
      <c r="A190" s="497" t="s">
        <v>99</v>
      </c>
      <c r="B190" s="1625">
        <v>5</v>
      </c>
      <c r="C190" s="1625"/>
      <c r="D190" s="1626">
        <v>9036250</v>
      </c>
      <c r="E190" s="190">
        <v>10005942.25</v>
      </c>
    </row>
    <row r="191" spans="1:5" x14ac:dyDescent="0.25">
      <c r="A191" s="498" t="s">
        <v>805</v>
      </c>
      <c r="B191" s="1625">
        <v>4</v>
      </c>
      <c r="C191" s="1625"/>
      <c r="D191" s="1626">
        <v>8772500</v>
      </c>
      <c r="E191" s="190">
        <v>9667859.9399999995</v>
      </c>
    </row>
    <row r="192" spans="1:5" x14ac:dyDescent="0.25">
      <c r="A192" s="498" t="s">
        <v>1019</v>
      </c>
      <c r="B192" s="1625">
        <v>1</v>
      </c>
      <c r="C192" s="1625"/>
      <c r="D192" s="1626">
        <v>9300000</v>
      </c>
      <c r="E192" s="190">
        <v>10344024.560000001</v>
      </c>
    </row>
    <row r="193" spans="1:5" x14ac:dyDescent="0.25">
      <c r="A193" s="497" t="s">
        <v>95</v>
      </c>
      <c r="B193" s="1625">
        <v>1</v>
      </c>
      <c r="C193" s="1625"/>
      <c r="D193" s="1626">
        <v>9300000</v>
      </c>
      <c r="E193" s="190">
        <v>9606025.0299999993</v>
      </c>
    </row>
    <row r="194" spans="1:5" x14ac:dyDescent="0.25">
      <c r="A194" s="498" t="s">
        <v>101</v>
      </c>
      <c r="B194" s="1625">
        <v>1</v>
      </c>
      <c r="C194" s="1625"/>
      <c r="D194" s="1626">
        <v>9300000</v>
      </c>
      <c r="E194" s="190">
        <v>9606025.0299999993</v>
      </c>
    </row>
    <row r="195" spans="1:5" x14ac:dyDescent="0.25">
      <c r="A195" s="497" t="s">
        <v>84</v>
      </c>
      <c r="B195" s="1625">
        <v>3</v>
      </c>
      <c r="C195" s="1625"/>
      <c r="D195" s="1626">
        <v>9289000</v>
      </c>
      <c r="E195" s="190">
        <v>9593777.3766666669</v>
      </c>
    </row>
    <row r="196" spans="1:5" x14ac:dyDescent="0.25">
      <c r="A196" s="498" t="s">
        <v>955</v>
      </c>
      <c r="B196" s="1625">
        <v>1</v>
      </c>
      <c r="C196" s="1625"/>
      <c r="D196" s="1626">
        <v>9300000</v>
      </c>
      <c r="E196" s="190">
        <v>9587840</v>
      </c>
    </row>
    <row r="197" spans="1:5" x14ac:dyDescent="0.25">
      <c r="A197" s="498" t="s">
        <v>1016</v>
      </c>
      <c r="B197" s="1625">
        <v>1</v>
      </c>
      <c r="C197" s="1625"/>
      <c r="D197" s="1626">
        <v>9267000</v>
      </c>
      <c r="E197" s="190">
        <v>9605652.1300000008</v>
      </c>
    </row>
    <row r="198" spans="1:5" x14ac:dyDescent="0.25">
      <c r="A198" s="498" t="s">
        <v>1589</v>
      </c>
      <c r="B198" s="1625">
        <v>1</v>
      </c>
      <c r="C198" s="1625"/>
      <c r="D198" s="1626">
        <v>9300000</v>
      </c>
      <c r="E198" s="190">
        <v>9587840</v>
      </c>
    </row>
    <row r="199" spans="1:5" x14ac:dyDescent="0.25">
      <c r="A199" s="497" t="s">
        <v>526</v>
      </c>
      <c r="B199" s="1625">
        <v>2</v>
      </c>
      <c r="C199" s="1625"/>
      <c r="D199" s="1626">
        <v>8828500</v>
      </c>
      <c r="E199" s="190">
        <v>9591604.5650000013</v>
      </c>
    </row>
    <row r="200" spans="1:5" x14ac:dyDescent="0.25">
      <c r="A200" s="498" t="s">
        <v>526</v>
      </c>
      <c r="B200" s="1625">
        <v>1</v>
      </c>
      <c r="C200" s="1625"/>
      <c r="D200" s="1626">
        <v>9286000</v>
      </c>
      <c r="E200" s="190">
        <v>9587681.8000000007</v>
      </c>
    </row>
    <row r="201" spans="1:5" x14ac:dyDescent="0.25">
      <c r="A201" s="498" t="s">
        <v>1018</v>
      </c>
      <c r="B201" s="1625">
        <v>1</v>
      </c>
      <c r="C201" s="1625"/>
      <c r="D201" s="1626">
        <v>8371000</v>
      </c>
      <c r="E201" s="190">
        <v>9595527.3300000001</v>
      </c>
    </row>
    <row r="202" spans="1:5" x14ac:dyDescent="0.25">
      <c r="A202" s="497" t="s">
        <v>803</v>
      </c>
      <c r="B202" s="1625">
        <v>2</v>
      </c>
      <c r="C202" s="1625"/>
      <c r="D202" s="1626">
        <v>9300000</v>
      </c>
      <c r="E202" s="190">
        <v>9606025.0299999993</v>
      </c>
    </row>
    <row r="203" spans="1:5" x14ac:dyDescent="0.25">
      <c r="A203" s="498" t="s">
        <v>803</v>
      </c>
      <c r="B203" s="1625">
        <v>1</v>
      </c>
      <c r="C203" s="1625"/>
      <c r="D203" s="1626">
        <v>9300000</v>
      </c>
      <c r="E203" s="190">
        <v>9606025.0299999993</v>
      </c>
    </row>
    <row r="204" spans="1:5" x14ac:dyDescent="0.25">
      <c r="A204" s="498" t="s">
        <v>1618</v>
      </c>
      <c r="B204" s="1625">
        <v>1</v>
      </c>
      <c r="C204" s="1625"/>
      <c r="D204" s="1626">
        <v>9300000</v>
      </c>
      <c r="E204" s="190">
        <v>9606025.0299999993</v>
      </c>
    </row>
    <row r="205" spans="1:5" x14ac:dyDescent="0.25">
      <c r="A205" s="497" t="s">
        <v>1615</v>
      </c>
      <c r="B205" s="1625">
        <v>2</v>
      </c>
      <c r="C205" s="1625"/>
      <c r="D205" s="1626">
        <v>11625000</v>
      </c>
      <c r="E205" s="190">
        <v>12086696.994999999</v>
      </c>
    </row>
    <row r="206" spans="1:5" x14ac:dyDescent="0.25">
      <c r="A206" s="498" t="s">
        <v>1617</v>
      </c>
      <c r="B206" s="1625">
        <v>2</v>
      </c>
      <c r="C206" s="1625"/>
      <c r="D206" s="1626">
        <v>11625000</v>
      </c>
      <c r="E206" s="190">
        <v>12086696.994999999</v>
      </c>
    </row>
    <row r="207" spans="1:5" x14ac:dyDescent="0.25">
      <c r="A207" s="496" t="s">
        <v>73</v>
      </c>
      <c r="B207" s="1625">
        <v>28</v>
      </c>
      <c r="C207" s="1625"/>
      <c r="D207" s="1626">
        <v>9205700</v>
      </c>
      <c r="E207" s="190">
        <v>10075683.565666668</v>
      </c>
    </row>
    <row r="208" spans="1:5" x14ac:dyDescent="0.25">
      <c r="A208" s="497" t="s">
        <v>86</v>
      </c>
      <c r="B208" s="1625">
        <v>3</v>
      </c>
      <c r="C208" s="1625"/>
      <c r="D208" s="1626">
        <v>6007000</v>
      </c>
      <c r="E208" s="190">
        <v>9585994.1150000002</v>
      </c>
    </row>
    <row r="209" spans="1:5" x14ac:dyDescent="0.25">
      <c r="A209" s="498" t="s">
        <v>1032</v>
      </c>
      <c r="B209" s="1625">
        <v>1</v>
      </c>
      <c r="C209" s="1625"/>
      <c r="D209" s="1626">
        <v>7364000</v>
      </c>
      <c r="E209" s="190">
        <v>9584148.2300000004</v>
      </c>
    </row>
    <row r="210" spans="1:5" x14ac:dyDescent="0.25">
      <c r="A210" s="498" t="s">
        <v>1623</v>
      </c>
      <c r="B210" s="1625">
        <v>2</v>
      </c>
      <c r="C210" s="1625"/>
      <c r="D210" s="1626">
        <v>4650000</v>
      </c>
      <c r="E210" s="190">
        <v>9587840</v>
      </c>
    </row>
    <row r="211" spans="1:5" x14ac:dyDescent="0.25">
      <c r="A211" s="497" t="s">
        <v>524</v>
      </c>
      <c r="B211" s="1625">
        <v>1</v>
      </c>
      <c r="C211" s="1625"/>
      <c r="D211" s="1626">
        <v>13426000</v>
      </c>
      <c r="E211" s="190">
        <v>14379171.65</v>
      </c>
    </row>
    <row r="212" spans="1:5" x14ac:dyDescent="0.25">
      <c r="A212" s="498" t="s">
        <v>524</v>
      </c>
      <c r="B212" s="1625">
        <v>1</v>
      </c>
      <c r="C212" s="1625"/>
      <c r="D212" s="1626">
        <v>13426000</v>
      </c>
      <c r="E212" s="190">
        <v>14379171.65</v>
      </c>
    </row>
    <row r="213" spans="1:5" x14ac:dyDescent="0.25">
      <c r="A213" s="497" t="s">
        <v>670</v>
      </c>
      <c r="B213" s="1625">
        <v>3</v>
      </c>
      <c r="C213" s="1625"/>
      <c r="D213" s="1626">
        <v>9117750</v>
      </c>
      <c r="E213" s="190">
        <v>9603971.4349999987</v>
      </c>
    </row>
    <row r="214" spans="1:5" x14ac:dyDescent="0.25">
      <c r="A214" s="498" t="s">
        <v>1040</v>
      </c>
      <c r="B214" s="1625">
        <v>1</v>
      </c>
      <c r="C214" s="1625"/>
      <c r="D214" s="1626">
        <v>9043000</v>
      </c>
      <c r="E214" s="190">
        <v>9603132.5899999999</v>
      </c>
    </row>
    <row r="215" spans="1:5" x14ac:dyDescent="0.25">
      <c r="A215" s="498" t="s">
        <v>1744</v>
      </c>
      <c r="B215" s="1625">
        <v>2</v>
      </c>
      <c r="C215" s="1625"/>
      <c r="D215" s="1626">
        <v>9192500</v>
      </c>
      <c r="E215" s="190">
        <v>9604810.2799999993</v>
      </c>
    </row>
    <row r="216" spans="1:5" x14ac:dyDescent="0.25">
      <c r="A216" s="497" t="s">
        <v>788</v>
      </c>
      <c r="B216" s="1625">
        <v>2</v>
      </c>
      <c r="C216" s="1625"/>
      <c r="D216" s="1626">
        <v>11625000</v>
      </c>
      <c r="E216" s="190">
        <v>11994818.789999999</v>
      </c>
    </row>
    <row r="217" spans="1:5" x14ac:dyDescent="0.25">
      <c r="A217" s="498" t="s">
        <v>788</v>
      </c>
      <c r="B217" s="1625">
        <v>2</v>
      </c>
      <c r="C217" s="1625"/>
      <c r="D217" s="1626">
        <v>11625000</v>
      </c>
      <c r="E217" s="190">
        <v>11994818.789999999</v>
      </c>
    </row>
    <row r="218" spans="1:5" x14ac:dyDescent="0.25">
      <c r="A218" s="497" t="s">
        <v>799</v>
      </c>
      <c r="B218" s="1625">
        <v>1</v>
      </c>
      <c r="C218" s="1625"/>
      <c r="D218" s="1626">
        <v>9300000</v>
      </c>
      <c r="E218" s="190">
        <v>9606025.0299999993</v>
      </c>
    </row>
    <row r="219" spans="1:5" x14ac:dyDescent="0.25">
      <c r="A219" s="498" t="s">
        <v>799</v>
      </c>
      <c r="B219" s="1625">
        <v>1</v>
      </c>
      <c r="C219" s="1625"/>
      <c r="D219" s="1626">
        <v>9300000</v>
      </c>
      <c r="E219" s="190">
        <v>9606025.0299999993</v>
      </c>
    </row>
    <row r="220" spans="1:5" x14ac:dyDescent="0.25">
      <c r="A220" s="497" t="s">
        <v>893</v>
      </c>
      <c r="B220" s="1625">
        <v>6</v>
      </c>
      <c r="C220" s="1625"/>
      <c r="D220" s="1626">
        <v>9149888.8888888899</v>
      </c>
      <c r="E220" s="190">
        <v>9601297.9361111093</v>
      </c>
    </row>
    <row r="221" spans="1:5" x14ac:dyDescent="0.25">
      <c r="A221" s="498" t="s">
        <v>911</v>
      </c>
      <c r="B221" s="1625">
        <v>2</v>
      </c>
      <c r="C221" s="1625"/>
      <c r="D221" s="1626">
        <v>9290000</v>
      </c>
      <c r="E221" s="190">
        <v>9596819.5150000006</v>
      </c>
    </row>
    <row r="222" spans="1:5" x14ac:dyDescent="0.25">
      <c r="A222" s="498" t="s">
        <v>1002</v>
      </c>
      <c r="B222" s="1625">
        <v>1</v>
      </c>
      <c r="C222" s="1625"/>
      <c r="D222" s="1626">
        <v>9300000</v>
      </c>
      <c r="E222" s="190">
        <v>9606025.0299999993</v>
      </c>
    </row>
    <row r="223" spans="1:5" x14ac:dyDescent="0.25">
      <c r="A223" s="498" t="s">
        <v>1163</v>
      </c>
      <c r="B223" s="1625">
        <v>3</v>
      </c>
      <c r="C223" s="1625"/>
      <c r="D223" s="1626">
        <v>8859666.6666666698</v>
      </c>
      <c r="E223" s="190">
        <v>9601049.2633333299</v>
      </c>
    </row>
    <row r="224" spans="1:5" x14ac:dyDescent="0.25">
      <c r="A224" s="497" t="s">
        <v>895</v>
      </c>
      <c r="B224" s="1625">
        <v>9</v>
      </c>
      <c r="C224" s="1625"/>
      <c r="D224" s="1626">
        <v>9145111.1111111101</v>
      </c>
      <c r="E224" s="190">
        <v>9598577.7022222225</v>
      </c>
    </row>
    <row r="225" spans="1:5" x14ac:dyDescent="0.25">
      <c r="A225" s="498" t="s">
        <v>895</v>
      </c>
      <c r="B225" s="1625">
        <v>2</v>
      </c>
      <c r="C225" s="1625"/>
      <c r="D225" s="1626">
        <v>8919500</v>
      </c>
      <c r="E225" s="190">
        <v>9584634.1300000008</v>
      </c>
    </row>
    <row r="226" spans="1:5" x14ac:dyDescent="0.25">
      <c r="A226" s="498" t="s">
        <v>1030</v>
      </c>
      <c r="B226" s="1625">
        <v>6</v>
      </c>
      <c r="C226" s="1625"/>
      <c r="D226" s="1626">
        <v>9215833.3333333302</v>
      </c>
      <c r="E226" s="190">
        <v>9605073.9466666691</v>
      </c>
    </row>
    <row r="227" spans="1:5" x14ac:dyDescent="0.25">
      <c r="A227" s="498" t="s">
        <v>1168</v>
      </c>
      <c r="B227" s="1625">
        <v>1</v>
      </c>
      <c r="C227" s="1625"/>
      <c r="D227" s="1626">
        <v>9300000</v>
      </c>
      <c r="E227" s="190">
        <v>9606025.0299999993</v>
      </c>
    </row>
    <row r="228" spans="1:5" x14ac:dyDescent="0.25">
      <c r="A228" s="497" t="s">
        <v>896</v>
      </c>
      <c r="B228" s="1625">
        <v>3</v>
      </c>
      <c r="C228" s="1625"/>
      <c r="D228" s="1626">
        <v>9300000</v>
      </c>
      <c r="E228" s="190">
        <v>9587840</v>
      </c>
    </row>
    <row r="229" spans="1:5" x14ac:dyDescent="0.25">
      <c r="A229" s="498" t="s">
        <v>896</v>
      </c>
      <c r="B229" s="1625">
        <v>1</v>
      </c>
      <c r="C229" s="1625"/>
      <c r="D229" s="1626">
        <v>9300000</v>
      </c>
      <c r="E229" s="190">
        <v>9587840</v>
      </c>
    </row>
    <row r="230" spans="1:5" x14ac:dyDescent="0.25">
      <c r="A230" s="498" t="s">
        <v>1199</v>
      </c>
      <c r="B230" s="1625">
        <v>2</v>
      </c>
      <c r="C230" s="1625"/>
      <c r="D230" s="1626">
        <v>9300000</v>
      </c>
      <c r="E230" s="190">
        <v>9587840</v>
      </c>
    </row>
    <row r="231" spans="1:5" x14ac:dyDescent="0.25">
      <c r="A231" s="496" t="s">
        <v>13</v>
      </c>
      <c r="B231" s="1625">
        <v>5</v>
      </c>
      <c r="C231" s="1625"/>
      <c r="D231" s="1626">
        <v>9697888.8888889011</v>
      </c>
      <c r="E231" s="190">
        <v>10116535.621111101</v>
      </c>
    </row>
    <row r="232" spans="1:5" x14ac:dyDescent="0.25">
      <c r="A232" s="497" t="s">
        <v>106</v>
      </c>
      <c r="B232" s="1625">
        <v>5</v>
      </c>
      <c r="C232" s="1625"/>
      <c r="D232" s="1626">
        <v>9697888.8888889011</v>
      </c>
      <c r="E232" s="190">
        <v>10116535.621111101</v>
      </c>
    </row>
    <row r="233" spans="1:5" x14ac:dyDescent="0.25">
      <c r="A233" s="498" t="s">
        <v>532</v>
      </c>
      <c r="B233" s="1625">
        <v>1</v>
      </c>
      <c r="C233" s="1625"/>
      <c r="D233" s="1626">
        <v>9300000</v>
      </c>
      <c r="E233" s="190">
        <v>9606025.0299999993</v>
      </c>
    </row>
    <row r="234" spans="1:5" x14ac:dyDescent="0.25">
      <c r="A234" s="498" t="s">
        <v>626</v>
      </c>
      <c r="B234" s="1625">
        <v>3</v>
      </c>
      <c r="C234" s="1625"/>
      <c r="D234" s="1626">
        <v>10834666.6666667</v>
      </c>
      <c r="E234" s="190">
        <v>11175592.6033333</v>
      </c>
    </row>
    <row r="235" spans="1:5" x14ac:dyDescent="0.25">
      <c r="A235" s="498" t="s">
        <v>1593</v>
      </c>
      <c r="B235" s="1625">
        <v>1</v>
      </c>
      <c r="C235" s="1625"/>
      <c r="D235" s="1626">
        <v>8959000</v>
      </c>
      <c r="E235" s="190">
        <v>9567989.2300000004</v>
      </c>
    </row>
    <row r="236" spans="1:5" x14ac:dyDescent="0.25">
      <c r="A236" s="496" t="s">
        <v>105</v>
      </c>
      <c r="B236" s="1625">
        <v>5</v>
      </c>
      <c r="C236" s="1625"/>
      <c r="D236" s="1626">
        <v>9279250</v>
      </c>
      <c r="E236" s="190">
        <v>9858069.8149999995</v>
      </c>
    </row>
    <row r="237" spans="1:5" x14ac:dyDescent="0.25">
      <c r="A237" s="497" t="s">
        <v>107</v>
      </c>
      <c r="B237" s="1625">
        <v>3</v>
      </c>
      <c r="C237" s="1625"/>
      <c r="D237" s="1626">
        <v>9275000</v>
      </c>
      <c r="E237" s="190">
        <v>10127431.85</v>
      </c>
    </row>
    <row r="238" spans="1:5" x14ac:dyDescent="0.25">
      <c r="A238" s="498" t="s">
        <v>77</v>
      </c>
      <c r="B238" s="1625">
        <v>1</v>
      </c>
      <c r="C238" s="1625"/>
      <c r="D238" s="1626">
        <v>9293000</v>
      </c>
      <c r="E238" s="190">
        <v>9605945.9299999997</v>
      </c>
    </row>
    <row r="239" spans="1:5" x14ac:dyDescent="0.25">
      <c r="A239" s="498" t="s">
        <v>76</v>
      </c>
      <c r="B239" s="1625">
        <v>2</v>
      </c>
      <c r="C239" s="1625"/>
      <c r="D239" s="1626">
        <v>9257000</v>
      </c>
      <c r="E239" s="190">
        <v>10648917.77</v>
      </c>
    </row>
    <row r="240" spans="1:5" x14ac:dyDescent="0.25">
      <c r="A240" s="497" t="s">
        <v>491</v>
      </c>
      <c r="B240" s="1625">
        <v>1</v>
      </c>
      <c r="C240" s="1625"/>
      <c r="D240" s="1626">
        <v>9267000</v>
      </c>
      <c r="E240" s="190">
        <v>9571390.5299999993</v>
      </c>
    </row>
    <row r="241" spans="1:5" x14ac:dyDescent="0.25">
      <c r="A241" s="498" t="s">
        <v>1025</v>
      </c>
      <c r="B241" s="1625">
        <v>1</v>
      </c>
      <c r="C241" s="1625"/>
      <c r="D241" s="1626">
        <v>9267000</v>
      </c>
      <c r="E241" s="190">
        <v>9571390.5299999993</v>
      </c>
    </row>
    <row r="242" spans="1:5" x14ac:dyDescent="0.25">
      <c r="A242" s="497" t="s">
        <v>517</v>
      </c>
      <c r="B242" s="1625">
        <v>1</v>
      </c>
      <c r="C242" s="1625"/>
      <c r="D242" s="1626">
        <v>9300000</v>
      </c>
      <c r="E242" s="190">
        <v>9606025.0299999993</v>
      </c>
    </row>
    <row r="243" spans="1:5" x14ac:dyDescent="0.25">
      <c r="A243" s="498" t="s">
        <v>1042</v>
      </c>
      <c r="B243" s="1625">
        <v>1</v>
      </c>
      <c r="C243" s="1625"/>
      <c r="D243" s="1626">
        <v>9300000</v>
      </c>
      <c r="E243" s="190">
        <v>9606025.0299999993</v>
      </c>
    </row>
    <row r="244" spans="1:5" x14ac:dyDescent="0.25">
      <c r="A244" s="496" t="s">
        <v>74</v>
      </c>
      <c r="B244" s="1625">
        <v>16</v>
      </c>
      <c r="C244" s="1625"/>
      <c r="D244" s="1626">
        <v>9292066.666666666</v>
      </c>
      <c r="E244" s="190">
        <v>9595024.3653333355</v>
      </c>
    </row>
    <row r="245" spans="1:5" x14ac:dyDescent="0.25">
      <c r="A245" s="497" t="s">
        <v>72</v>
      </c>
      <c r="B245" s="1625">
        <v>12</v>
      </c>
      <c r="C245" s="1625"/>
      <c r="D245" s="1626">
        <v>9296666.6666666642</v>
      </c>
      <c r="E245" s="190">
        <v>9587802.3333333358</v>
      </c>
    </row>
    <row r="246" spans="1:5" x14ac:dyDescent="0.25">
      <c r="A246" s="498" t="s">
        <v>801</v>
      </c>
      <c r="B246" s="1625">
        <v>6</v>
      </c>
      <c r="C246" s="1625"/>
      <c r="D246" s="1626">
        <v>9300000</v>
      </c>
      <c r="E246" s="190">
        <v>9587840</v>
      </c>
    </row>
    <row r="247" spans="1:5" x14ac:dyDescent="0.25">
      <c r="A247" s="498" t="s">
        <v>1004</v>
      </c>
      <c r="B247" s="1625">
        <v>6</v>
      </c>
      <c r="C247" s="1625"/>
      <c r="D247" s="1626">
        <v>9293333.3333333302</v>
      </c>
      <c r="E247" s="190">
        <v>9587764.6666666698</v>
      </c>
    </row>
    <row r="248" spans="1:5" x14ac:dyDescent="0.25">
      <c r="A248" s="497" t="s">
        <v>87</v>
      </c>
      <c r="B248" s="1625">
        <v>1</v>
      </c>
      <c r="C248" s="1625"/>
      <c r="D248" s="1626">
        <v>9300000</v>
      </c>
      <c r="E248" s="190">
        <v>9587840</v>
      </c>
    </row>
    <row r="249" spans="1:5" x14ac:dyDescent="0.25">
      <c r="A249" s="498" t="s">
        <v>897</v>
      </c>
      <c r="B249" s="1625">
        <v>1</v>
      </c>
      <c r="C249" s="1625"/>
      <c r="D249" s="1626">
        <v>9300000</v>
      </c>
      <c r="E249" s="190">
        <v>9587840</v>
      </c>
    </row>
    <row r="250" spans="1:5" x14ac:dyDescent="0.25">
      <c r="A250" s="497" t="s">
        <v>97</v>
      </c>
      <c r="B250" s="1625">
        <v>2</v>
      </c>
      <c r="C250" s="1625"/>
      <c r="D250" s="1626">
        <v>9267000</v>
      </c>
      <c r="E250" s="190">
        <v>9605652.1300000008</v>
      </c>
    </row>
    <row r="251" spans="1:5" x14ac:dyDescent="0.25">
      <c r="A251" s="498" t="s">
        <v>97</v>
      </c>
      <c r="B251" s="1625">
        <v>2</v>
      </c>
      <c r="C251" s="1625"/>
      <c r="D251" s="1626">
        <v>9267000</v>
      </c>
      <c r="E251" s="190">
        <v>9605652.1300000008</v>
      </c>
    </row>
    <row r="252" spans="1:5" x14ac:dyDescent="0.25">
      <c r="A252" s="497" t="s">
        <v>791</v>
      </c>
      <c r="B252" s="1625">
        <v>1</v>
      </c>
      <c r="C252" s="1625"/>
      <c r="D252" s="1626">
        <v>9300000</v>
      </c>
      <c r="E252" s="190">
        <v>9606025.0299999993</v>
      </c>
    </row>
    <row r="253" spans="1:5" x14ac:dyDescent="0.25">
      <c r="A253" s="498" t="s">
        <v>960</v>
      </c>
      <c r="B253" s="1625">
        <v>1</v>
      </c>
      <c r="C253" s="1625"/>
      <c r="D253" s="1626">
        <v>9300000</v>
      </c>
      <c r="E253" s="190">
        <v>9606025.0299999993</v>
      </c>
    </row>
    <row r="254" spans="1:5" x14ac:dyDescent="0.25">
      <c r="A254" s="496" t="s">
        <v>103</v>
      </c>
      <c r="B254" s="1625">
        <v>3</v>
      </c>
      <c r="C254" s="1625"/>
      <c r="D254" s="1626">
        <v>9267000</v>
      </c>
      <c r="E254" s="190">
        <v>9594084.6966666672</v>
      </c>
    </row>
    <row r="255" spans="1:5" x14ac:dyDescent="0.25">
      <c r="A255" s="497" t="s">
        <v>109</v>
      </c>
      <c r="B255" s="1625">
        <v>2</v>
      </c>
      <c r="C255" s="1625"/>
      <c r="D255" s="1626">
        <v>9250500</v>
      </c>
      <c r="E255" s="190">
        <v>9588374.4299999997</v>
      </c>
    </row>
    <row r="256" spans="1:5" x14ac:dyDescent="0.25">
      <c r="A256" s="498" t="s">
        <v>898</v>
      </c>
      <c r="B256" s="1625">
        <v>1</v>
      </c>
      <c r="C256" s="1625"/>
      <c r="D256" s="1626">
        <v>9300000</v>
      </c>
      <c r="E256" s="190">
        <v>9606025.0299999993</v>
      </c>
    </row>
    <row r="257" spans="1:5" x14ac:dyDescent="0.25">
      <c r="A257" s="498" t="s">
        <v>1051</v>
      </c>
      <c r="B257" s="1625">
        <v>1</v>
      </c>
      <c r="C257" s="1625"/>
      <c r="D257" s="1626">
        <v>9201000</v>
      </c>
      <c r="E257" s="190">
        <v>9570723.8300000001</v>
      </c>
    </row>
    <row r="258" spans="1:5" x14ac:dyDescent="0.25">
      <c r="A258" s="497" t="s">
        <v>1613</v>
      </c>
      <c r="B258" s="1625">
        <v>1</v>
      </c>
      <c r="C258" s="1625"/>
      <c r="D258" s="1626">
        <v>9300000</v>
      </c>
      <c r="E258" s="190">
        <v>9605505.2300000004</v>
      </c>
    </row>
    <row r="259" spans="1:5" x14ac:dyDescent="0.25">
      <c r="A259" s="498" t="s">
        <v>687</v>
      </c>
      <c r="B259" s="1625">
        <v>1</v>
      </c>
      <c r="C259" s="1625"/>
      <c r="D259" s="1626">
        <v>9300000</v>
      </c>
      <c r="E259" s="190">
        <v>9605505.2300000004</v>
      </c>
    </row>
    <row r="260" spans="1:5" x14ac:dyDescent="0.25">
      <c r="A260" s="1628" t="s">
        <v>297</v>
      </c>
      <c r="B260" s="1625">
        <v>74</v>
      </c>
      <c r="C260" s="1625">
        <v>70</v>
      </c>
      <c r="D260" s="1626">
        <v>10378745.808097433</v>
      </c>
      <c r="E260" s="190">
        <v>10881879.412532544</v>
      </c>
    </row>
    <row r="261" spans="1:5" x14ac:dyDescent="0.25">
      <c r="A261" s="496" t="s">
        <v>11</v>
      </c>
      <c r="B261" s="1625">
        <v>10</v>
      </c>
      <c r="C261" s="1625"/>
      <c r="D261" s="1626">
        <v>9265916.666666666</v>
      </c>
      <c r="E261" s="190">
        <v>9557027.1304166652</v>
      </c>
    </row>
    <row r="262" spans="1:5" x14ac:dyDescent="0.25">
      <c r="A262" s="497" t="s">
        <v>99</v>
      </c>
      <c r="B262" s="1625">
        <v>1</v>
      </c>
      <c r="C262" s="1625"/>
      <c r="D262" s="1626">
        <v>9300000</v>
      </c>
      <c r="E262" s="190">
        <v>9567607.5</v>
      </c>
    </row>
    <row r="263" spans="1:5" x14ac:dyDescent="0.25">
      <c r="A263" s="498" t="s">
        <v>1619</v>
      </c>
      <c r="B263" s="1625">
        <v>1</v>
      </c>
      <c r="C263" s="1625"/>
      <c r="D263" s="1626">
        <v>9300000</v>
      </c>
      <c r="E263" s="190">
        <v>9567607.5</v>
      </c>
    </row>
    <row r="264" spans="1:5" x14ac:dyDescent="0.25">
      <c r="A264" s="497" t="s">
        <v>95</v>
      </c>
      <c r="B264" s="1625">
        <v>4</v>
      </c>
      <c r="C264" s="1625"/>
      <c r="D264" s="1626">
        <v>9246166.6666666642</v>
      </c>
      <c r="E264" s="190">
        <v>9545607.2916666642</v>
      </c>
    </row>
    <row r="265" spans="1:5" x14ac:dyDescent="0.25">
      <c r="A265" s="498" t="s">
        <v>905</v>
      </c>
      <c r="B265" s="1625">
        <v>3</v>
      </c>
      <c r="C265" s="1625"/>
      <c r="D265" s="1626">
        <v>9242333.3333333302</v>
      </c>
      <c r="E265" s="190">
        <v>9529482.5833333302</v>
      </c>
    </row>
    <row r="266" spans="1:5" x14ac:dyDescent="0.25">
      <c r="A266" s="498" t="s">
        <v>907</v>
      </c>
      <c r="B266" s="1625">
        <v>1</v>
      </c>
      <c r="C266" s="1625"/>
      <c r="D266" s="1626">
        <v>9250000</v>
      </c>
      <c r="E266" s="190">
        <v>9561732</v>
      </c>
    </row>
    <row r="267" spans="1:5" x14ac:dyDescent="0.25">
      <c r="A267" s="497" t="s">
        <v>84</v>
      </c>
      <c r="B267" s="1625">
        <v>2</v>
      </c>
      <c r="C267" s="1625"/>
      <c r="D267" s="1626">
        <v>9300000</v>
      </c>
      <c r="E267" s="190">
        <v>9493895.3350000009</v>
      </c>
    </row>
    <row r="268" spans="1:5" x14ac:dyDescent="0.25">
      <c r="A268" s="498" t="s">
        <v>84</v>
      </c>
      <c r="B268" s="1625">
        <v>1</v>
      </c>
      <c r="C268" s="1625"/>
      <c r="D268" s="1626">
        <v>9300000</v>
      </c>
      <c r="E268" s="190">
        <v>9410581.6699999999</v>
      </c>
    </row>
    <row r="269" spans="1:5" x14ac:dyDescent="0.25">
      <c r="A269" s="498" t="s">
        <v>955</v>
      </c>
      <c r="B269" s="1625">
        <v>1</v>
      </c>
      <c r="C269" s="1625"/>
      <c r="D269" s="1626">
        <v>9300000</v>
      </c>
      <c r="E269" s="190">
        <v>9577209</v>
      </c>
    </row>
    <row r="270" spans="1:5" x14ac:dyDescent="0.25">
      <c r="A270" s="497" t="s">
        <v>894</v>
      </c>
      <c r="B270" s="1625">
        <v>1</v>
      </c>
      <c r="C270" s="1625"/>
      <c r="D270" s="1626">
        <v>9227000</v>
      </c>
      <c r="E270" s="190">
        <v>9606024.2899999991</v>
      </c>
    </row>
    <row r="271" spans="1:5" x14ac:dyDescent="0.25">
      <c r="A271" s="498" t="s">
        <v>1676</v>
      </c>
      <c r="B271" s="1625">
        <v>1</v>
      </c>
      <c r="C271" s="1625"/>
      <c r="D271" s="1626">
        <v>9227000</v>
      </c>
      <c r="E271" s="190">
        <v>9606024.2899999991</v>
      </c>
    </row>
    <row r="272" spans="1:5" x14ac:dyDescent="0.25">
      <c r="A272" s="497" t="s">
        <v>956</v>
      </c>
      <c r="B272" s="1625">
        <v>1</v>
      </c>
      <c r="C272" s="1625"/>
      <c r="D272" s="1626">
        <v>9300000</v>
      </c>
      <c r="E272" s="190">
        <v>9601790</v>
      </c>
    </row>
    <row r="273" spans="1:5" x14ac:dyDescent="0.25">
      <c r="A273" s="498" t="s">
        <v>956</v>
      </c>
      <c r="B273" s="1625">
        <v>1</v>
      </c>
      <c r="C273" s="1625"/>
      <c r="D273" s="1626">
        <v>9300000</v>
      </c>
      <c r="E273" s="190">
        <v>9601790</v>
      </c>
    </row>
    <row r="274" spans="1:5" x14ac:dyDescent="0.25">
      <c r="A274" s="497" t="s">
        <v>1615</v>
      </c>
      <c r="B274" s="1625">
        <v>1</v>
      </c>
      <c r="C274" s="1625"/>
      <c r="D274" s="1626">
        <v>9208000</v>
      </c>
      <c r="E274" s="190">
        <v>9601790</v>
      </c>
    </row>
    <row r="275" spans="1:5" x14ac:dyDescent="0.25">
      <c r="A275" s="498" t="s">
        <v>1617</v>
      </c>
      <c r="B275" s="1625">
        <v>1</v>
      </c>
      <c r="C275" s="1625"/>
      <c r="D275" s="1626">
        <v>9208000</v>
      </c>
      <c r="E275" s="190">
        <v>9601790</v>
      </c>
    </row>
    <row r="276" spans="1:5" x14ac:dyDescent="0.25">
      <c r="A276" s="496" t="s">
        <v>12</v>
      </c>
      <c r="B276" s="1625"/>
      <c r="C276" s="1625">
        <v>7</v>
      </c>
      <c r="D276" s="1626">
        <v>19727149.218571398</v>
      </c>
      <c r="E276" s="190">
        <v>19727149.218571398</v>
      </c>
    </row>
    <row r="277" spans="1:5" x14ac:dyDescent="0.25">
      <c r="A277" s="497" t="s">
        <v>85</v>
      </c>
      <c r="B277" s="1625"/>
      <c r="C277" s="1625">
        <v>7</v>
      </c>
      <c r="D277" s="1626">
        <v>19727149.218571398</v>
      </c>
      <c r="E277" s="190">
        <v>19727149.218571398</v>
      </c>
    </row>
    <row r="278" spans="1:5" x14ac:dyDescent="0.25">
      <c r="A278" s="498" t="s">
        <v>1216</v>
      </c>
      <c r="B278" s="1625"/>
      <c r="C278" s="1625">
        <v>7</v>
      </c>
      <c r="D278" s="1626">
        <v>19727149.218571398</v>
      </c>
      <c r="E278" s="190">
        <v>19727149.218571398</v>
      </c>
    </row>
    <row r="279" spans="1:5" x14ac:dyDescent="0.25">
      <c r="A279" s="496" t="s">
        <v>73</v>
      </c>
      <c r="B279" s="1625">
        <v>4</v>
      </c>
      <c r="C279" s="1625"/>
      <c r="D279" s="1626">
        <v>9272000</v>
      </c>
      <c r="E279" s="190">
        <v>9458405.6075000018</v>
      </c>
    </row>
    <row r="280" spans="1:5" x14ac:dyDescent="0.25">
      <c r="A280" s="497" t="s">
        <v>86</v>
      </c>
      <c r="B280" s="1625">
        <v>2</v>
      </c>
      <c r="C280" s="1625"/>
      <c r="D280" s="1626">
        <v>9244000</v>
      </c>
      <c r="E280" s="190">
        <v>9508302.9800000004</v>
      </c>
    </row>
    <row r="281" spans="1:5" x14ac:dyDescent="0.25">
      <c r="A281" s="498" t="s">
        <v>86</v>
      </c>
      <c r="B281" s="1625">
        <v>1</v>
      </c>
      <c r="C281" s="1625"/>
      <c r="D281" s="1626">
        <v>9300000</v>
      </c>
      <c r="E281" s="190">
        <v>9410581.6699999999</v>
      </c>
    </row>
    <row r="282" spans="1:5" x14ac:dyDescent="0.25">
      <c r="A282" s="498" t="s">
        <v>1215</v>
      </c>
      <c r="B282" s="1625">
        <v>1</v>
      </c>
      <c r="C282" s="1625"/>
      <c r="D282" s="1626">
        <v>9188000</v>
      </c>
      <c r="E282" s="190">
        <v>9606024.2899999991</v>
      </c>
    </row>
    <row r="283" spans="1:5" x14ac:dyDescent="0.25">
      <c r="A283" s="497" t="s">
        <v>893</v>
      </c>
      <c r="B283" s="1625">
        <v>2</v>
      </c>
      <c r="C283" s="1625"/>
      <c r="D283" s="1626">
        <v>9300000</v>
      </c>
      <c r="E283" s="190">
        <v>9408508.2349999994</v>
      </c>
    </row>
    <row r="284" spans="1:5" x14ac:dyDescent="0.25">
      <c r="A284" s="498" t="s">
        <v>911</v>
      </c>
      <c r="B284" s="1625">
        <v>1</v>
      </c>
      <c r="C284" s="1625"/>
      <c r="D284" s="1626">
        <v>9300000</v>
      </c>
      <c r="E284" s="190">
        <v>9410581.6699999999</v>
      </c>
    </row>
    <row r="285" spans="1:5" x14ac:dyDescent="0.25">
      <c r="A285" s="498" t="s">
        <v>1627</v>
      </c>
      <c r="B285" s="1625">
        <v>1</v>
      </c>
      <c r="C285" s="1625"/>
      <c r="D285" s="1626">
        <v>9300000</v>
      </c>
      <c r="E285" s="190">
        <v>9406434.8000000007</v>
      </c>
    </row>
    <row r="286" spans="1:5" x14ac:dyDescent="0.25">
      <c r="A286" s="496" t="s">
        <v>13</v>
      </c>
      <c r="B286" s="1625">
        <v>6</v>
      </c>
      <c r="C286" s="1625"/>
      <c r="D286" s="1626">
        <v>9140833.3333333302</v>
      </c>
      <c r="E286" s="190">
        <v>9592512.9783333354</v>
      </c>
    </row>
    <row r="287" spans="1:5" x14ac:dyDescent="0.25">
      <c r="A287" s="497" t="s">
        <v>106</v>
      </c>
      <c r="B287" s="1625">
        <v>6</v>
      </c>
      <c r="C287" s="1625"/>
      <c r="D287" s="1626">
        <v>9140833.3333333302</v>
      </c>
      <c r="E287" s="190">
        <v>9592512.9783333354</v>
      </c>
    </row>
    <row r="288" spans="1:5" x14ac:dyDescent="0.25">
      <c r="A288" s="498" t="s">
        <v>532</v>
      </c>
      <c r="B288" s="1625">
        <v>3</v>
      </c>
      <c r="C288" s="1625"/>
      <c r="D288" s="1626">
        <v>9023333.3333333302</v>
      </c>
      <c r="E288" s="190">
        <v>9579001.6666666698</v>
      </c>
    </row>
    <row r="289" spans="1:5" x14ac:dyDescent="0.25">
      <c r="A289" s="498" t="s">
        <v>626</v>
      </c>
      <c r="B289" s="1625">
        <v>3</v>
      </c>
      <c r="C289" s="1625"/>
      <c r="D289" s="1626">
        <v>9258333.3333333302</v>
      </c>
      <c r="E289" s="190">
        <v>9606024.2899999991</v>
      </c>
    </row>
    <row r="290" spans="1:5" x14ac:dyDescent="0.25">
      <c r="A290" s="496" t="s">
        <v>105</v>
      </c>
      <c r="B290" s="1625">
        <v>27</v>
      </c>
      <c r="C290" s="1625">
        <v>34</v>
      </c>
      <c r="D290" s="1626">
        <v>10369638.449295897</v>
      </c>
      <c r="E290" s="190">
        <v>11045462.815053469</v>
      </c>
    </row>
    <row r="291" spans="1:5" x14ac:dyDescent="0.25">
      <c r="A291" s="497" t="s">
        <v>108</v>
      </c>
      <c r="B291" s="1625">
        <v>1</v>
      </c>
      <c r="C291" s="1625"/>
      <c r="D291" s="1626">
        <v>9300000</v>
      </c>
      <c r="E291" s="190">
        <v>9606024.2899999991</v>
      </c>
    </row>
    <row r="292" spans="1:5" x14ac:dyDescent="0.25">
      <c r="A292" s="498" t="s">
        <v>617</v>
      </c>
      <c r="B292" s="1625">
        <v>1</v>
      </c>
      <c r="C292" s="1625"/>
      <c r="D292" s="1626">
        <v>9300000</v>
      </c>
      <c r="E292" s="190">
        <v>9606024.2899999991</v>
      </c>
    </row>
    <row r="293" spans="1:5" x14ac:dyDescent="0.25">
      <c r="A293" s="497" t="s">
        <v>105</v>
      </c>
      <c r="B293" s="1625">
        <v>1</v>
      </c>
      <c r="C293" s="1625"/>
      <c r="D293" s="1626">
        <v>9300000</v>
      </c>
      <c r="E293" s="190">
        <v>9571841.7899999991</v>
      </c>
    </row>
    <row r="294" spans="1:5" x14ac:dyDescent="0.25">
      <c r="A294" s="498" t="s">
        <v>912</v>
      </c>
      <c r="B294" s="1625">
        <v>1</v>
      </c>
      <c r="C294" s="1625"/>
      <c r="D294" s="1626">
        <v>9300000</v>
      </c>
      <c r="E294" s="190">
        <v>9571841.7899999991</v>
      </c>
    </row>
    <row r="295" spans="1:5" x14ac:dyDescent="0.25">
      <c r="A295" s="497" t="s">
        <v>107</v>
      </c>
      <c r="B295" s="1625">
        <v>16</v>
      </c>
      <c r="C295" s="1625"/>
      <c r="D295" s="1626">
        <v>9068491.6666666679</v>
      </c>
      <c r="E295" s="190">
        <v>10526511.823749993</v>
      </c>
    </row>
    <row r="296" spans="1:5" x14ac:dyDescent="0.25">
      <c r="A296" s="498" t="s">
        <v>77</v>
      </c>
      <c r="B296" s="1625">
        <v>11</v>
      </c>
      <c r="C296" s="1625"/>
      <c r="D296" s="1626">
        <v>8836983.3333333358</v>
      </c>
      <c r="E296" s="190">
        <v>11425863.43916665</v>
      </c>
    </row>
    <row r="297" spans="1:5" x14ac:dyDescent="0.25">
      <c r="A297" s="498" t="s">
        <v>92</v>
      </c>
      <c r="B297" s="1625">
        <v>3</v>
      </c>
      <c r="C297" s="1625"/>
      <c r="D297" s="1626">
        <v>9300000</v>
      </c>
      <c r="E297" s="190">
        <v>9669621.6666666698</v>
      </c>
    </row>
    <row r="298" spans="1:5" x14ac:dyDescent="0.25">
      <c r="A298" s="498" t="s">
        <v>534</v>
      </c>
      <c r="B298" s="1625">
        <v>2</v>
      </c>
      <c r="C298" s="1625"/>
      <c r="D298" s="1626">
        <v>9300000</v>
      </c>
      <c r="E298" s="190">
        <v>9584698.75</v>
      </c>
    </row>
    <row r="299" spans="1:5" x14ac:dyDescent="0.25">
      <c r="A299" s="497" t="s">
        <v>491</v>
      </c>
      <c r="B299" s="1625">
        <v>4</v>
      </c>
      <c r="C299" s="1625"/>
      <c r="D299" s="1626">
        <v>9285000</v>
      </c>
      <c r="E299" s="190">
        <v>9372252.3000000007</v>
      </c>
    </row>
    <row r="300" spans="1:5" x14ac:dyDescent="0.25">
      <c r="A300" s="498" t="s">
        <v>910</v>
      </c>
      <c r="B300" s="1625">
        <v>4</v>
      </c>
      <c r="C300" s="1625"/>
      <c r="D300" s="1626">
        <v>9285000</v>
      </c>
      <c r="E300" s="190">
        <v>9372252.3000000007</v>
      </c>
    </row>
    <row r="301" spans="1:5" x14ac:dyDescent="0.25">
      <c r="A301" s="497" t="s">
        <v>517</v>
      </c>
      <c r="B301" s="1625">
        <v>2</v>
      </c>
      <c r="C301" s="1625">
        <v>34</v>
      </c>
      <c r="D301" s="1626">
        <v>14494528.1377941</v>
      </c>
      <c r="E301" s="190">
        <v>14636877.5127941</v>
      </c>
    </row>
    <row r="302" spans="1:5" x14ac:dyDescent="0.25">
      <c r="A302" s="498" t="s">
        <v>517</v>
      </c>
      <c r="B302" s="1625">
        <v>2</v>
      </c>
      <c r="C302" s="1625">
        <v>34</v>
      </c>
      <c r="D302" s="1626">
        <v>14494528.1377941</v>
      </c>
      <c r="E302" s="190">
        <v>14636877.5127941</v>
      </c>
    </row>
    <row r="303" spans="1:5" x14ac:dyDescent="0.25">
      <c r="A303" s="497" t="s">
        <v>889</v>
      </c>
      <c r="B303" s="1625">
        <v>3</v>
      </c>
      <c r="C303" s="1625"/>
      <c r="D303" s="1626">
        <v>10459000</v>
      </c>
      <c r="E303" s="190">
        <v>10785085.1325</v>
      </c>
    </row>
    <row r="304" spans="1:5" x14ac:dyDescent="0.25">
      <c r="A304" s="498" t="s">
        <v>916</v>
      </c>
      <c r="B304" s="1625">
        <v>1</v>
      </c>
      <c r="C304" s="1625"/>
      <c r="D304" s="1626">
        <v>9300000</v>
      </c>
      <c r="E304" s="190">
        <v>9571841.7899999991</v>
      </c>
    </row>
    <row r="305" spans="1:5" x14ac:dyDescent="0.25">
      <c r="A305" s="498" t="s">
        <v>961</v>
      </c>
      <c r="B305" s="1625">
        <v>2</v>
      </c>
      <c r="C305" s="1625"/>
      <c r="D305" s="1626">
        <v>11618000</v>
      </c>
      <c r="E305" s="190">
        <v>11998328.475</v>
      </c>
    </row>
    <row r="306" spans="1:5" x14ac:dyDescent="0.25">
      <c r="A306" s="496" t="s">
        <v>74</v>
      </c>
      <c r="B306" s="1625">
        <v>21</v>
      </c>
      <c r="C306" s="1625">
        <v>29</v>
      </c>
      <c r="D306" s="1626">
        <v>10980693.202607146</v>
      </c>
      <c r="E306" s="190">
        <v>11636148.486749999</v>
      </c>
    </row>
    <row r="307" spans="1:5" x14ac:dyDescent="0.25">
      <c r="A307" s="497" t="s">
        <v>72</v>
      </c>
      <c r="B307" s="1625">
        <v>3</v>
      </c>
      <c r="C307" s="1625"/>
      <c r="D307" s="1626">
        <v>9300000</v>
      </c>
      <c r="E307" s="190">
        <v>9474346.9199999999</v>
      </c>
    </row>
    <row r="308" spans="1:5" x14ac:dyDescent="0.25">
      <c r="A308" s="498" t="s">
        <v>72</v>
      </c>
      <c r="B308" s="1625">
        <v>1</v>
      </c>
      <c r="C308" s="1625"/>
      <c r="D308" s="1626">
        <v>9300000</v>
      </c>
      <c r="E308" s="190">
        <v>9606024.2899999991</v>
      </c>
    </row>
    <row r="309" spans="1:5" x14ac:dyDescent="0.25">
      <c r="A309" s="498" t="s">
        <v>1004</v>
      </c>
      <c r="B309" s="1625">
        <v>1</v>
      </c>
      <c r="C309" s="1625"/>
      <c r="D309" s="1626">
        <v>9300000</v>
      </c>
      <c r="E309" s="190">
        <v>9410581.6699999999</v>
      </c>
    </row>
    <row r="310" spans="1:5" x14ac:dyDescent="0.25">
      <c r="A310" s="498" t="s">
        <v>1048</v>
      </c>
      <c r="B310" s="1625">
        <v>1</v>
      </c>
      <c r="C310" s="1625"/>
      <c r="D310" s="1626">
        <v>9300000</v>
      </c>
      <c r="E310" s="190">
        <v>9406434.8000000007</v>
      </c>
    </row>
    <row r="311" spans="1:5" x14ac:dyDescent="0.25">
      <c r="A311" s="497" t="s">
        <v>87</v>
      </c>
      <c r="B311" s="1625">
        <v>9</v>
      </c>
      <c r="C311" s="1625"/>
      <c r="D311" s="1626">
        <v>10247916.666666666</v>
      </c>
      <c r="E311" s="190">
        <v>11368877.326666668</v>
      </c>
    </row>
    <row r="312" spans="1:5" x14ac:dyDescent="0.25">
      <c r="A312" s="498" t="s">
        <v>98</v>
      </c>
      <c r="B312" s="1625">
        <v>1</v>
      </c>
      <c r="C312" s="1625"/>
      <c r="D312" s="1626">
        <v>13950000</v>
      </c>
      <c r="E312" s="190">
        <v>14089542</v>
      </c>
    </row>
    <row r="313" spans="1:5" x14ac:dyDescent="0.25">
      <c r="A313" s="498" t="s">
        <v>897</v>
      </c>
      <c r="B313" s="1625">
        <v>4</v>
      </c>
      <c r="C313" s="1625"/>
      <c r="D313" s="1626">
        <v>10061500</v>
      </c>
      <c r="E313" s="190">
        <v>11012590.995000001</v>
      </c>
    </row>
    <row r="314" spans="1:5" x14ac:dyDescent="0.25">
      <c r="A314" s="498" t="s">
        <v>1033</v>
      </c>
      <c r="B314" s="1625">
        <v>1</v>
      </c>
      <c r="C314" s="1625"/>
      <c r="D314" s="1626">
        <v>9300000</v>
      </c>
      <c r="E314" s="190">
        <v>9410581.6699999999</v>
      </c>
    </row>
    <row r="315" spans="1:5" x14ac:dyDescent="0.25">
      <c r="A315" s="498" t="s">
        <v>1624</v>
      </c>
      <c r="B315" s="1625">
        <v>3</v>
      </c>
      <c r="C315" s="1625"/>
      <c r="D315" s="1626">
        <v>9057250</v>
      </c>
      <c r="E315" s="190">
        <v>11343979.15</v>
      </c>
    </row>
    <row r="316" spans="1:5" x14ac:dyDescent="0.25">
      <c r="A316" s="497" t="s">
        <v>97</v>
      </c>
      <c r="B316" s="1625">
        <v>4</v>
      </c>
      <c r="C316" s="1625"/>
      <c r="D316" s="1626">
        <v>9272000</v>
      </c>
      <c r="E316" s="190">
        <v>9458405.6074999999</v>
      </c>
    </row>
    <row r="317" spans="1:5" x14ac:dyDescent="0.25">
      <c r="A317" s="498" t="s">
        <v>608</v>
      </c>
      <c r="B317" s="1625">
        <v>2</v>
      </c>
      <c r="C317" s="1625"/>
      <c r="D317" s="1626">
        <v>9300000</v>
      </c>
      <c r="E317" s="190">
        <v>9408508.2349999994</v>
      </c>
    </row>
    <row r="318" spans="1:5" x14ac:dyDescent="0.25">
      <c r="A318" s="498" t="s">
        <v>97</v>
      </c>
      <c r="B318" s="1625">
        <v>1</v>
      </c>
      <c r="C318" s="1625"/>
      <c r="D318" s="1626">
        <v>9188000</v>
      </c>
      <c r="E318" s="190">
        <v>9606024.2899999991</v>
      </c>
    </row>
    <row r="319" spans="1:5" x14ac:dyDescent="0.25">
      <c r="A319" s="498" t="s">
        <v>1596</v>
      </c>
      <c r="B319" s="1625">
        <v>1</v>
      </c>
      <c r="C319" s="1625"/>
      <c r="D319" s="1626">
        <v>9300000</v>
      </c>
      <c r="E319" s="190">
        <v>9410581.6699999999</v>
      </c>
    </row>
    <row r="320" spans="1:5" x14ac:dyDescent="0.25">
      <c r="A320" s="497" t="s">
        <v>75</v>
      </c>
      <c r="B320" s="1625">
        <v>1</v>
      </c>
      <c r="C320" s="1625"/>
      <c r="D320" s="1626">
        <v>13950000</v>
      </c>
      <c r="E320" s="190">
        <v>14095765.960000001</v>
      </c>
    </row>
    <row r="321" spans="1:5" x14ac:dyDescent="0.25">
      <c r="A321" s="498" t="s">
        <v>908</v>
      </c>
      <c r="B321" s="1625">
        <v>1</v>
      </c>
      <c r="C321" s="1625"/>
      <c r="D321" s="1626">
        <v>13950000</v>
      </c>
      <c r="E321" s="190">
        <v>14095765.960000001</v>
      </c>
    </row>
    <row r="322" spans="1:5" x14ac:dyDescent="0.25">
      <c r="A322" s="497" t="s">
        <v>74</v>
      </c>
      <c r="B322" s="1625"/>
      <c r="C322" s="1625">
        <v>1</v>
      </c>
      <c r="D322" s="1626">
        <v>17925837.710000001</v>
      </c>
      <c r="E322" s="190">
        <v>17925837.710000001</v>
      </c>
    </row>
    <row r="323" spans="1:5" x14ac:dyDescent="0.25">
      <c r="A323" s="498" t="s">
        <v>1035</v>
      </c>
      <c r="B323" s="1625"/>
      <c r="C323" s="1625">
        <v>1</v>
      </c>
      <c r="D323" s="1626">
        <v>17925837.710000001</v>
      </c>
      <c r="E323" s="190">
        <v>17925837.710000001</v>
      </c>
    </row>
    <row r="324" spans="1:5" x14ac:dyDescent="0.25">
      <c r="A324" s="497" t="s">
        <v>791</v>
      </c>
      <c r="B324" s="1625">
        <v>3</v>
      </c>
      <c r="C324" s="1625"/>
      <c r="D324" s="1626">
        <v>9295000</v>
      </c>
      <c r="E324" s="190">
        <v>10818174.656666666</v>
      </c>
    </row>
    <row r="325" spans="1:5" x14ac:dyDescent="0.25">
      <c r="A325" s="498" t="s">
        <v>913</v>
      </c>
      <c r="B325" s="1625">
        <v>1</v>
      </c>
      <c r="C325" s="1625"/>
      <c r="D325" s="1626">
        <v>9285000</v>
      </c>
      <c r="E325" s="190">
        <v>9376399.1699999999</v>
      </c>
    </row>
    <row r="326" spans="1:5" x14ac:dyDescent="0.25">
      <c r="A326" s="498" t="s">
        <v>960</v>
      </c>
      <c r="B326" s="1625">
        <v>1</v>
      </c>
      <c r="C326" s="1625"/>
      <c r="D326" s="1626">
        <v>9300000</v>
      </c>
      <c r="E326" s="190">
        <v>9406434.8000000007</v>
      </c>
    </row>
    <row r="327" spans="1:5" x14ac:dyDescent="0.25">
      <c r="A327" s="498" t="s">
        <v>1763</v>
      </c>
      <c r="B327" s="1625">
        <v>1</v>
      </c>
      <c r="C327" s="1625"/>
      <c r="D327" s="1626">
        <v>9300000</v>
      </c>
      <c r="E327" s="190">
        <v>13671690</v>
      </c>
    </row>
    <row r="328" spans="1:5" x14ac:dyDescent="0.25">
      <c r="A328" s="497" t="s">
        <v>808</v>
      </c>
      <c r="B328" s="1625"/>
      <c r="C328" s="1625">
        <v>28</v>
      </c>
      <c r="D328" s="1626">
        <v>24117526.342142899</v>
      </c>
      <c r="E328" s="190">
        <v>24205073.155000001</v>
      </c>
    </row>
    <row r="329" spans="1:5" x14ac:dyDescent="0.25">
      <c r="A329" s="498" t="s">
        <v>1166</v>
      </c>
      <c r="B329" s="1625"/>
      <c r="C329" s="1625">
        <v>28</v>
      </c>
      <c r="D329" s="1626">
        <v>24117526.342142899</v>
      </c>
      <c r="E329" s="190">
        <v>24205073.155000001</v>
      </c>
    </row>
    <row r="330" spans="1:5" x14ac:dyDescent="0.25">
      <c r="A330" s="497" t="s">
        <v>959</v>
      </c>
      <c r="B330" s="1625">
        <v>1</v>
      </c>
      <c r="C330" s="1625"/>
      <c r="D330" s="1626">
        <v>9260000</v>
      </c>
      <c r="E330" s="190">
        <v>9571841.7899999991</v>
      </c>
    </row>
    <row r="331" spans="1:5" x14ac:dyDescent="0.25">
      <c r="A331" s="498" t="s">
        <v>959</v>
      </c>
      <c r="B331" s="1625">
        <v>1</v>
      </c>
      <c r="C331" s="1625"/>
      <c r="D331" s="1626">
        <v>9260000</v>
      </c>
      <c r="E331" s="190">
        <v>9571841.7899999991</v>
      </c>
    </row>
    <row r="332" spans="1:5" x14ac:dyDescent="0.25">
      <c r="A332" s="496" t="s">
        <v>103</v>
      </c>
      <c r="B332" s="1625">
        <v>6</v>
      </c>
      <c r="C332" s="1625"/>
      <c r="D332" s="1626">
        <v>9282400</v>
      </c>
      <c r="E332" s="190">
        <v>9510154.9379999992</v>
      </c>
    </row>
    <row r="333" spans="1:5" x14ac:dyDescent="0.25">
      <c r="A333" s="497" t="s">
        <v>109</v>
      </c>
      <c r="B333" s="1625">
        <v>3</v>
      </c>
      <c r="C333" s="1625"/>
      <c r="D333" s="1626">
        <v>9292500</v>
      </c>
      <c r="E333" s="190">
        <v>9393490.4199999999</v>
      </c>
    </row>
    <row r="334" spans="1:5" x14ac:dyDescent="0.25">
      <c r="A334" s="498" t="s">
        <v>82</v>
      </c>
      <c r="B334" s="1625">
        <v>1</v>
      </c>
      <c r="C334" s="1625"/>
      <c r="D334" s="1626">
        <v>9300000</v>
      </c>
      <c r="E334" s="190">
        <v>9410581.6699999999</v>
      </c>
    </row>
    <row r="335" spans="1:5" x14ac:dyDescent="0.25">
      <c r="A335" s="498" t="s">
        <v>891</v>
      </c>
      <c r="B335" s="1625">
        <v>2</v>
      </c>
      <c r="C335" s="1625"/>
      <c r="D335" s="1626">
        <v>9285000</v>
      </c>
      <c r="E335" s="190">
        <v>9376399.1699999999</v>
      </c>
    </row>
    <row r="336" spans="1:5" x14ac:dyDescent="0.25">
      <c r="A336" s="497" t="s">
        <v>665</v>
      </c>
      <c r="B336" s="1625">
        <v>2</v>
      </c>
      <c r="C336" s="1625"/>
      <c r="D336" s="1626">
        <v>9263500</v>
      </c>
      <c r="E336" s="190">
        <v>9575474.9450000003</v>
      </c>
    </row>
    <row r="337" spans="1:5" x14ac:dyDescent="0.25">
      <c r="A337" s="498" t="s">
        <v>666</v>
      </c>
      <c r="B337" s="1625">
        <v>1</v>
      </c>
      <c r="C337" s="1625"/>
      <c r="D337" s="1626">
        <v>9227000</v>
      </c>
      <c r="E337" s="190">
        <v>9579108.0999999996</v>
      </c>
    </row>
    <row r="338" spans="1:5" x14ac:dyDescent="0.25">
      <c r="A338" s="498" t="s">
        <v>1030</v>
      </c>
      <c r="B338" s="1625">
        <v>1</v>
      </c>
      <c r="C338" s="1625"/>
      <c r="D338" s="1626">
        <v>9300000</v>
      </c>
      <c r="E338" s="190">
        <v>9571841.7899999991</v>
      </c>
    </row>
    <row r="339" spans="1:5" x14ac:dyDescent="0.25">
      <c r="A339" s="497" t="s">
        <v>882</v>
      </c>
      <c r="B339" s="1625">
        <v>1</v>
      </c>
      <c r="C339" s="1625"/>
      <c r="D339" s="1626">
        <v>9300000</v>
      </c>
      <c r="E339" s="190">
        <v>9612843.9600000009</v>
      </c>
    </row>
    <row r="340" spans="1:5" x14ac:dyDescent="0.25">
      <c r="A340" s="498" t="s">
        <v>1603</v>
      </c>
      <c r="B340" s="1625">
        <v>1</v>
      </c>
      <c r="C340" s="1625"/>
      <c r="D340" s="1626">
        <v>9300000</v>
      </c>
      <c r="E340" s="190">
        <v>9612843.9600000009</v>
      </c>
    </row>
    <row r="341" spans="1:5" x14ac:dyDescent="0.25">
      <c r="A341" s="1628" t="s">
        <v>269</v>
      </c>
      <c r="B341" s="1625">
        <v>233</v>
      </c>
      <c r="C341" s="1625">
        <v>44</v>
      </c>
      <c r="D341" s="1626">
        <v>10667471.213834016</v>
      </c>
      <c r="E341" s="190">
        <v>17830753.860581554</v>
      </c>
    </row>
    <row r="342" spans="1:5" x14ac:dyDescent="0.25">
      <c r="A342" s="496" t="s">
        <v>11</v>
      </c>
      <c r="B342" s="1625">
        <v>69</v>
      </c>
      <c r="C342" s="1625">
        <v>4</v>
      </c>
      <c r="D342" s="1626">
        <v>9647975.1934523825</v>
      </c>
      <c r="E342" s="190">
        <v>22079575.520166669</v>
      </c>
    </row>
    <row r="343" spans="1:5" x14ac:dyDescent="0.25">
      <c r="A343" s="497" t="s">
        <v>83</v>
      </c>
      <c r="B343" s="1625">
        <v>4</v>
      </c>
      <c r="C343" s="1625"/>
      <c r="D343" s="1626">
        <v>8606750</v>
      </c>
      <c r="E343" s="190">
        <v>26686695.16</v>
      </c>
    </row>
    <row r="344" spans="1:5" x14ac:dyDescent="0.25">
      <c r="A344" s="498" t="s">
        <v>103</v>
      </c>
      <c r="B344" s="1625">
        <v>1</v>
      </c>
      <c r="C344" s="1625"/>
      <c r="D344" s="1626">
        <v>9127000</v>
      </c>
      <c r="E344" s="190">
        <v>24903959.510000002</v>
      </c>
    </row>
    <row r="345" spans="1:5" x14ac:dyDescent="0.25">
      <c r="A345" s="498" t="s">
        <v>967</v>
      </c>
      <c r="B345" s="1625">
        <v>2</v>
      </c>
      <c r="C345" s="1625"/>
      <c r="D345" s="1626">
        <v>9241000</v>
      </c>
      <c r="E345" s="190">
        <v>12531410.565000001</v>
      </c>
    </row>
    <row r="346" spans="1:5" x14ac:dyDescent="0.25">
      <c r="A346" s="498" t="s">
        <v>1767</v>
      </c>
      <c r="B346" s="1625">
        <v>1</v>
      </c>
      <c r="C346" s="1625"/>
      <c r="D346" s="1626">
        <v>6818000</v>
      </c>
      <c r="E346" s="190">
        <v>56780000</v>
      </c>
    </row>
    <row r="347" spans="1:5" x14ac:dyDescent="0.25">
      <c r="A347" s="497" t="s">
        <v>95</v>
      </c>
      <c r="B347" s="1625">
        <v>23</v>
      </c>
      <c r="C347" s="1625">
        <v>2</v>
      </c>
      <c r="D347" s="1626">
        <v>10315994.899555556</v>
      </c>
      <c r="E347" s="190">
        <v>18610744.319955554</v>
      </c>
    </row>
    <row r="348" spans="1:5" x14ac:dyDescent="0.25">
      <c r="A348" s="498" t="s">
        <v>101</v>
      </c>
      <c r="B348" s="1625">
        <v>7</v>
      </c>
      <c r="C348" s="1625">
        <v>1</v>
      </c>
      <c r="D348" s="1626">
        <v>14905603.386666665</v>
      </c>
      <c r="E348" s="190">
        <v>21733479.608666666</v>
      </c>
    </row>
    <row r="349" spans="1:5" x14ac:dyDescent="0.25">
      <c r="A349" s="498" t="s">
        <v>96</v>
      </c>
      <c r="B349" s="1625">
        <v>2</v>
      </c>
      <c r="C349" s="1625"/>
      <c r="D349" s="1626">
        <v>9273500</v>
      </c>
      <c r="E349" s="190">
        <v>11391158.51</v>
      </c>
    </row>
    <row r="350" spans="1:5" x14ac:dyDescent="0.25">
      <c r="A350" s="498" t="s">
        <v>667</v>
      </c>
      <c r="B350" s="1625">
        <v>3</v>
      </c>
      <c r="C350" s="1625"/>
      <c r="D350" s="1626">
        <v>6101250</v>
      </c>
      <c r="E350" s="190">
        <v>19076500.3475</v>
      </c>
    </row>
    <row r="351" spans="1:5" x14ac:dyDescent="0.25">
      <c r="A351" s="498" t="s">
        <v>798</v>
      </c>
      <c r="B351" s="1625">
        <v>2</v>
      </c>
      <c r="C351" s="1625"/>
      <c r="D351" s="1626">
        <v>9283500</v>
      </c>
      <c r="E351" s="190">
        <v>10038154.390000001</v>
      </c>
    </row>
    <row r="352" spans="1:5" x14ac:dyDescent="0.25">
      <c r="A352" s="498" t="s">
        <v>892</v>
      </c>
      <c r="B352" s="1625">
        <v>2</v>
      </c>
      <c r="C352" s="1625"/>
      <c r="D352" s="1626">
        <v>6377000</v>
      </c>
      <c r="E352" s="190">
        <v>30673278.809999999</v>
      </c>
    </row>
    <row r="353" spans="1:5" x14ac:dyDescent="0.25">
      <c r="A353" s="498" t="s">
        <v>904</v>
      </c>
      <c r="B353" s="1625">
        <v>3</v>
      </c>
      <c r="C353" s="1625">
        <v>1</v>
      </c>
      <c r="D353" s="1626">
        <v>14719556.666666664</v>
      </c>
      <c r="E353" s="190">
        <v>16767849.67166665</v>
      </c>
    </row>
    <row r="354" spans="1:5" x14ac:dyDescent="0.25">
      <c r="A354" s="498" t="s">
        <v>905</v>
      </c>
      <c r="B354" s="1625">
        <v>3</v>
      </c>
      <c r="C354" s="1625"/>
      <c r="D354" s="1626">
        <v>9258500</v>
      </c>
      <c r="E354" s="190">
        <v>15837046.307499999</v>
      </c>
    </row>
    <row r="355" spans="1:5" x14ac:dyDescent="0.25">
      <c r="A355" s="498" t="s">
        <v>907</v>
      </c>
      <c r="B355" s="1625">
        <v>1</v>
      </c>
      <c r="C355" s="1625"/>
      <c r="D355" s="1626">
        <v>9280000</v>
      </c>
      <c r="E355" s="190">
        <v>16430904.289999999</v>
      </c>
    </row>
    <row r="356" spans="1:5" x14ac:dyDescent="0.25">
      <c r="A356" s="497" t="s">
        <v>104</v>
      </c>
      <c r="B356" s="1625">
        <v>10</v>
      </c>
      <c r="C356" s="1625">
        <v>1</v>
      </c>
      <c r="D356" s="1626">
        <v>10527235.416666666</v>
      </c>
      <c r="E356" s="190">
        <v>25480806.038125001</v>
      </c>
    </row>
    <row r="357" spans="1:5" x14ac:dyDescent="0.25">
      <c r="A357" s="498" t="s">
        <v>901</v>
      </c>
      <c r="B357" s="1625">
        <v>1</v>
      </c>
      <c r="C357" s="1625"/>
      <c r="D357" s="1626">
        <v>8581000</v>
      </c>
      <c r="E357" s="190">
        <v>28193713.920000002</v>
      </c>
    </row>
    <row r="358" spans="1:5" x14ac:dyDescent="0.25">
      <c r="A358" s="498" t="s">
        <v>902</v>
      </c>
      <c r="B358" s="1625">
        <v>1</v>
      </c>
      <c r="C358" s="1625"/>
      <c r="D358" s="1626">
        <v>9241000</v>
      </c>
      <c r="E358" s="190">
        <v>22264441.300000001</v>
      </c>
    </row>
    <row r="359" spans="1:5" x14ac:dyDescent="0.25">
      <c r="A359" s="498" t="s">
        <v>954</v>
      </c>
      <c r="B359" s="1625"/>
      <c r="C359" s="1625">
        <v>1</v>
      </c>
      <c r="D359" s="1626">
        <v>22265550</v>
      </c>
      <c r="E359" s="190">
        <v>22345550</v>
      </c>
    </row>
    <row r="360" spans="1:5" x14ac:dyDescent="0.25">
      <c r="A360" s="498" t="s">
        <v>1001</v>
      </c>
      <c r="B360" s="1625">
        <v>5</v>
      </c>
      <c r="C360" s="1625"/>
      <c r="D360" s="1626">
        <v>9109666.6666666642</v>
      </c>
      <c r="E360" s="190">
        <v>19436982.432500001</v>
      </c>
    </row>
    <row r="361" spans="1:5" x14ac:dyDescent="0.25">
      <c r="A361" s="498" t="s">
        <v>1161</v>
      </c>
      <c r="B361" s="1625">
        <v>1</v>
      </c>
      <c r="C361" s="1625"/>
      <c r="D361" s="1626">
        <v>9085000</v>
      </c>
      <c r="E361" s="190">
        <v>15635000</v>
      </c>
    </row>
    <row r="362" spans="1:5" x14ac:dyDescent="0.25">
      <c r="A362" s="498" t="s">
        <v>1632</v>
      </c>
      <c r="B362" s="1625">
        <v>1</v>
      </c>
      <c r="C362" s="1625"/>
      <c r="D362" s="1626">
        <v>8035000</v>
      </c>
      <c r="E362" s="190">
        <v>37583778.219999999</v>
      </c>
    </row>
    <row r="363" spans="1:5" x14ac:dyDescent="0.25">
      <c r="A363" s="498" t="s">
        <v>104</v>
      </c>
      <c r="B363" s="1625">
        <v>1</v>
      </c>
      <c r="C363" s="1625"/>
      <c r="D363" s="1626">
        <v>8791000</v>
      </c>
      <c r="E363" s="190">
        <v>38950000</v>
      </c>
    </row>
    <row r="364" spans="1:5" x14ac:dyDescent="0.25">
      <c r="A364" s="497" t="s">
        <v>84</v>
      </c>
      <c r="B364" s="1625">
        <v>5</v>
      </c>
      <c r="C364" s="1625"/>
      <c r="D364" s="1626">
        <v>8495333.333333334</v>
      </c>
      <c r="E364" s="190">
        <v>9771131.9783333335</v>
      </c>
    </row>
    <row r="365" spans="1:5" x14ac:dyDescent="0.25">
      <c r="A365" s="498" t="s">
        <v>84</v>
      </c>
      <c r="B365" s="1625">
        <v>3</v>
      </c>
      <c r="C365" s="1625"/>
      <c r="D365" s="1626">
        <v>9255500</v>
      </c>
      <c r="E365" s="190">
        <v>9691047.0875000004</v>
      </c>
    </row>
    <row r="366" spans="1:5" x14ac:dyDescent="0.25">
      <c r="A366" s="498" t="s">
        <v>1589</v>
      </c>
      <c r="B366" s="1625">
        <v>2</v>
      </c>
      <c r="C366" s="1625"/>
      <c r="D366" s="1626">
        <v>6975000</v>
      </c>
      <c r="E366" s="190">
        <v>9931301.7599999998</v>
      </c>
    </row>
    <row r="367" spans="1:5" x14ac:dyDescent="0.25">
      <c r="A367" s="497" t="s">
        <v>526</v>
      </c>
      <c r="B367" s="1625">
        <v>2</v>
      </c>
      <c r="C367" s="1625"/>
      <c r="D367" s="1626">
        <v>9134000</v>
      </c>
      <c r="E367" s="190">
        <v>15532000</v>
      </c>
    </row>
    <row r="368" spans="1:5" x14ac:dyDescent="0.25">
      <c r="A368" s="498" t="s">
        <v>526</v>
      </c>
      <c r="B368" s="1625">
        <v>1</v>
      </c>
      <c r="C368" s="1625"/>
      <c r="D368" s="1626">
        <v>9001000</v>
      </c>
      <c r="E368" s="190">
        <v>17780000</v>
      </c>
    </row>
    <row r="369" spans="1:5" x14ac:dyDescent="0.25">
      <c r="A369" s="498" t="s">
        <v>1018</v>
      </c>
      <c r="B369" s="1625">
        <v>1</v>
      </c>
      <c r="C369" s="1625"/>
      <c r="D369" s="1626">
        <v>9267000</v>
      </c>
      <c r="E369" s="190">
        <v>13284000</v>
      </c>
    </row>
    <row r="370" spans="1:5" x14ac:dyDescent="0.25">
      <c r="A370" s="497" t="s">
        <v>797</v>
      </c>
      <c r="B370" s="1625">
        <v>3</v>
      </c>
      <c r="C370" s="1625"/>
      <c r="D370" s="1626">
        <v>8888000</v>
      </c>
      <c r="E370" s="190">
        <v>28443193.233333334</v>
      </c>
    </row>
    <row r="371" spans="1:5" x14ac:dyDescent="0.25">
      <c r="A371" s="498" t="s">
        <v>1204</v>
      </c>
      <c r="B371" s="1625">
        <v>1</v>
      </c>
      <c r="C371" s="1625"/>
      <c r="D371" s="1626">
        <v>9208000</v>
      </c>
      <c r="E371" s="190">
        <v>30704860.260000002</v>
      </c>
    </row>
    <row r="372" spans="1:5" x14ac:dyDescent="0.25">
      <c r="A372" s="498" t="s">
        <v>1634</v>
      </c>
      <c r="B372" s="1625">
        <v>1</v>
      </c>
      <c r="C372" s="1625"/>
      <c r="D372" s="1626">
        <v>8791000</v>
      </c>
      <c r="E372" s="190">
        <v>27847587.98</v>
      </c>
    </row>
    <row r="373" spans="1:5" x14ac:dyDescent="0.25">
      <c r="A373" s="498" t="s">
        <v>1762</v>
      </c>
      <c r="B373" s="1625">
        <v>1</v>
      </c>
      <c r="C373" s="1625"/>
      <c r="D373" s="1626">
        <v>8665000</v>
      </c>
      <c r="E373" s="190">
        <v>26777131.460000001</v>
      </c>
    </row>
    <row r="374" spans="1:5" x14ac:dyDescent="0.25">
      <c r="A374" s="497" t="s">
        <v>803</v>
      </c>
      <c r="B374" s="1625">
        <v>1</v>
      </c>
      <c r="C374" s="1625"/>
      <c r="D374" s="1626">
        <v>7531000</v>
      </c>
      <c r="E374" s="190">
        <v>19851000</v>
      </c>
    </row>
    <row r="375" spans="1:5" x14ac:dyDescent="0.25">
      <c r="A375" s="498" t="s">
        <v>803</v>
      </c>
      <c r="B375" s="1625">
        <v>1</v>
      </c>
      <c r="C375" s="1625"/>
      <c r="D375" s="1626">
        <v>7531000</v>
      </c>
      <c r="E375" s="190">
        <v>19851000</v>
      </c>
    </row>
    <row r="376" spans="1:5" x14ac:dyDescent="0.25">
      <c r="A376" s="497" t="s">
        <v>11</v>
      </c>
      <c r="B376" s="1625">
        <v>1</v>
      </c>
      <c r="C376" s="1625"/>
      <c r="D376" s="1626">
        <v>7196000</v>
      </c>
      <c r="E376" s="190">
        <v>32500000</v>
      </c>
    </row>
    <row r="377" spans="1:5" x14ac:dyDescent="0.25">
      <c r="A377" s="498" t="s">
        <v>900</v>
      </c>
      <c r="B377" s="1625">
        <v>1</v>
      </c>
      <c r="C377" s="1625"/>
      <c r="D377" s="1626">
        <v>7196000</v>
      </c>
      <c r="E377" s="190">
        <v>32500000</v>
      </c>
    </row>
    <row r="378" spans="1:5" x14ac:dyDescent="0.25">
      <c r="A378" s="497" t="s">
        <v>883</v>
      </c>
      <c r="B378" s="1625">
        <v>5</v>
      </c>
      <c r="C378" s="1625"/>
      <c r="D378" s="1626">
        <v>7314200</v>
      </c>
      <c r="E378" s="190">
        <v>35011658.513999999</v>
      </c>
    </row>
    <row r="379" spans="1:5" x14ac:dyDescent="0.25">
      <c r="A379" s="498" t="s">
        <v>787</v>
      </c>
      <c r="B379" s="1625">
        <v>1</v>
      </c>
      <c r="C379" s="1625"/>
      <c r="D379" s="1626">
        <v>7909000</v>
      </c>
      <c r="E379" s="190">
        <v>48191200</v>
      </c>
    </row>
    <row r="380" spans="1:5" x14ac:dyDescent="0.25">
      <c r="A380" s="498" t="s">
        <v>805</v>
      </c>
      <c r="B380" s="1625">
        <v>1</v>
      </c>
      <c r="C380" s="1625"/>
      <c r="D380" s="1626">
        <v>9300000</v>
      </c>
      <c r="E380" s="190">
        <v>10199651.109999999</v>
      </c>
    </row>
    <row r="381" spans="1:5" x14ac:dyDescent="0.25">
      <c r="A381" s="498" t="s">
        <v>954</v>
      </c>
      <c r="B381" s="1625">
        <v>1</v>
      </c>
      <c r="C381" s="1625"/>
      <c r="D381" s="1626">
        <v>6524000</v>
      </c>
      <c r="E381" s="190">
        <v>50400000</v>
      </c>
    </row>
    <row r="382" spans="1:5" x14ac:dyDescent="0.25">
      <c r="A382" s="498" t="s">
        <v>1218</v>
      </c>
      <c r="B382" s="1625">
        <v>1</v>
      </c>
      <c r="C382" s="1625"/>
      <c r="D382" s="1626">
        <v>6734000</v>
      </c>
      <c r="E382" s="190">
        <v>19558418.260000002</v>
      </c>
    </row>
    <row r="383" spans="1:5" x14ac:dyDescent="0.25">
      <c r="A383" s="498" t="s">
        <v>1635</v>
      </c>
      <c r="B383" s="1625">
        <v>1</v>
      </c>
      <c r="C383" s="1625"/>
      <c r="D383" s="1626">
        <v>6104000</v>
      </c>
      <c r="E383" s="190">
        <v>46709023.200000003</v>
      </c>
    </row>
    <row r="384" spans="1:5" x14ac:dyDescent="0.25">
      <c r="A384" s="497" t="s">
        <v>894</v>
      </c>
      <c r="B384" s="1625">
        <v>3</v>
      </c>
      <c r="C384" s="1625"/>
      <c r="D384" s="1626">
        <v>9184666.6666666698</v>
      </c>
      <c r="E384" s="190">
        <v>9501749.9199999999</v>
      </c>
    </row>
    <row r="385" spans="1:5" x14ac:dyDescent="0.25">
      <c r="A385" s="498" t="s">
        <v>894</v>
      </c>
      <c r="B385" s="1625">
        <v>3</v>
      </c>
      <c r="C385" s="1625"/>
      <c r="D385" s="1626">
        <v>9184666.6666666698</v>
      </c>
      <c r="E385" s="190">
        <v>9501749.9199999999</v>
      </c>
    </row>
    <row r="386" spans="1:5" x14ac:dyDescent="0.25">
      <c r="A386" s="497" t="s">
        <v>903</v>
      </c>
      <c r="B386" s="1625">
        <v>3</v>
      </c>
      <c r="C386" s="1625">
        <v>1</v>
      </c>
      <c r="D386" s="1626">
        <v>13212034.335000001</v>
      </c>
      <c r="E386" s="190">
        <v>24266384.234999999</v>
      </c>
    </row>
    <row r="387" spans="1:5" x14ac:dyDescent="0.25">
      <c r="A387" s="498" t="s">
        <v>903</v>
      </c>
      <c r="B387" s="1625"/>
      <c r="C387" s="1625">
        <v>1</v>
      </c>
      <c r="D387" s="1626">
        <v>25054137.34</v>
      </c>
      <c r="E387" s="190">
        <v>25054137.34</v>
      </c>
    </row>
    <row r="388" spans="1:5" x14ac:dyDescent="0.25">
      <c r="A388" s="498" t="s">
        <v>1117</v>
      </c>
      <c r="B388" s="1625">
        <v>2</v>
      </c>
      <c r="C388" s="1625"/>
      <c r="D388" s="1626">
        <v>9267000</v>
      </c>
      <c r="E388" s="190">
        <v>23299106.965</v>
      </c>
    </row>
    <row r="389" spans="1:5" x14ac:dyDescent="0.25">
      <c r="A389" s="498" t="s">
        <v>1768</v>
      </c>
      <c r="B389" s="1625">
        <v>1</v>
      </c>
      <c r="C389" s="1625"/>
      <c r="D389" s="1626">
        <v>9260000</v>
      </c>
      <c r="E389" s="190">
        <v>25413185.670000002</v>
      </c>
    </row>
    <row r="390" spans="1:5" x14ac:dyDescent="0.25">
      <c r="A390" s="497" t="s">
        <v>956</v>
      </c>
      <c r="B390" s="1625">
        <v>4</v>
      </c>
      <c r="C390" s="1625"/>
      <c r="D390" s="1626">
        <v>9240500</v>
      </c>
      <c r="E390" s="190">
        <v>19186750</v>
      </c>
    </row>
    <row r="391" spans="1:5" x14ac:dyDescent="0.25">
      <c r="A391" s="498" t="s">
        <v>1020</v>
      </c>
      <c r="B391" s="1625">
        <v>1</v>
      </c>
      <c r="C391" s="1625"/>
      <c r="D391" s="1626">
        <v>9227000</v>
      </c>
      <c r="E391" s="190">
        <v>19917000</v>
      </c>
    </row>
    <row r="392" spans="1:5" x14ac:dyDescent="0.25">
      <c r="A392" s="498" t="s">
        <v>1192</v>
      </c>
      <c r="B392" s="1625">
        <v>2</v>
      </c>
      <c r="C392" s="1625"/>
      <c r="D392" s="1626">
        <v>9280000</v>
      </c>
      <c r="E392" s="190">
        <v>15850000</v>
      </c>
    </row>
    <row r="393" spans="1:5" x14ac:dyDescent="0.25">
      <c r="A393" s="498" t="s">
        <v>956</v>
      </c>
      <c r="B393" s="1625">
        <v>1</v>
      </c>
      <c r="C393" s="1625"/>
      <c r="D393" s="1626">
        <v>9175000</v>
      </c>
      <c r="E393" s="190">
        <v>25130000</v>
      </c>
    </row>
    <row r="394" spans="1:5" x14ac:dyDescent="0.25">
      <c r="A394" s="497" t="s">
        <v>1037</v>
      </c>
      <c r="B394" s="1625">
        <v>3</v>
      </c>
      <c r="C394" s="1625"/>
      <c r="D394" s="1626">
        <v>9249666.666666666</v>
      </c>
      <c r="E394" s="190">
        <v>16450001.560000001</v>
      </c>
    </row>
    <row r="395" spans="1:5" x14ac:dyDescent="0.25">
      <c r="A395" s="498" t="s">
        <v>1674</v>
      </c>
      <c r="B395" s="1625">
        <v>1</v>
      </c>
      <c r="C395" s="1625"/>
      <c r="D395" s="1626">
        <v>9241000</v>
      </c>
      <c r="E395" s="190">
        <v>23200000.140000001</v>
      </c>
    </row>
    <row r="396" spans="1:5" x14ac:dyDescent="0.25">
      <c r="A396" s="498" t="s">
        <v>1037</v>
      </c>
      <c r="B396" s="1625">
        <v>1</v>
      </c>
      <c r="C396" s="1625"/>
      <c r="D396" s="1626">
        <v>9300000</v>
      </c>
      <c r="E396" s="190">
        <v>9550004.4199999999</v>
      </c>
    </row>
    <row r="397" spans="1:5" x14ac:dyDescent="0.25">
      <c r="A397" s="498" t="s">
        <v>1747</v>
      </c>
      <c r="B397" s="1625">
        <v>1</v>
      </c>
      <c r="C397" s="1625"/>
      <c r="D397" s="1626">
        <v>9208000</v>
      </c>
      <c r="E397" s="190">
        <v>16600000.119999999</v>
      </c>
    </row>
    <row r="398" spans="1:5" x14ac:dyDescent="0.25">
      <c r="A398" s="497" t="s">
        <v>1115</v>
      </c>
      <c r="B398" s="1625">
        <v>1</v>
      </c>
      <c r="C398" s="1625"/>
      <c r="D398" s="1626">
        <v>9201000</v>
      </c>
      <c r="E398" s="190">
        <v>18420275.640000001</v>
      </c>
    </row>
    <row r="399" spans="1:5" x14ac:dyDescent="0.25">
      <c r="A399" s="498" t="s">
        <v>1636</v>
      </c>
      <c r="B399" s="1625">
        <v>1</v>
      </c>
      <c r="C399" s="1625"/>
      <c r="D399" s="1626">
        <v>9201000</v>
      </c>
      <c r="E399" s="190">
        <v>18420275.640000001</v>
      </c>
    </row>
    <row r="400" spans="1:5" x14ac:dyDescent="0.25">
      <c r="A400" s="497" t="s">
        <v>1615</v>
      </c>
      <c r="B400" s="1625">
        <v>1</v>
      </c>
      <c r="C400" s="1625"/>
      <c r="D400" s="1626">
        <v>9241000</v>
      </c>
      <c r="E400" s="190">
        <v>22501000</v>
      </c>
    </row>
    <row r="401" spans="1:5" x14ac:dyDescent="0.25">
      <c r="A401" s="498" t="s">
        <v>1617</v>
      </c>
      <c r="B401" s="1625">
        <v>1</v>
      </c>
      <c r="C401" s="1625"/>
      <c r="D401" s="1626">
        <v>9241000</v>
      </c>
      <c r="E401" s="190">
        <v>22501000</v>
      </c>
    </row>
    <row r="402" spans="1:5" x14ac:dyDescent="0.25">
      <c r="A402" s="496" t="s">
        <v>12</v>
      </c>
      <c r="B402" s="1625">
        <v>13</v>
      </c>
      <c r="C402" s="1625">
        <v>2</v>
      </c>
      <c r="D402" s="1626">
        <v>12296335.652777778</v>
      </c>
      <c r="E402" s="190">
        <v>16882840.940416668</v>
      </c>
    </row>
    <row r="403" spans="1:5" x14ac:dyDescent="0.25">
      <c r="A403" s="497" t="s">
        <v>85</v>
      </c>
      <c r="B403" s="1625">
        <v>5</v>
      </c>
      <c r="C403" s="1625"/>
      <c r="D403" s="1626">
        <v>8107750</v>
      </c>
      <c r="E403" s="190">
        <v>10793183.703749999</v>
      </c>
    </row>
    <row r="404" spans="1:5" x14ac:dyDescent="0.25">
      <c r="A404" s="498" t="s">
        <v>1591</v>
      </c>
      <c r="B404" s="1625">
        <v>2</v>
      </c>
      <c r="C404" s="1625"/>
      <c r="D404" s="1626">
        <v>9273500</v>
      </c>
      <c r="E404" s="190">
        <v>9575004.0700000003</v>
      </c>
    </row>
    <row r="405" spans="1:5" x14ac:dyDescent="0.25">
      <c r="A405" s="498" t="s">
        <v>1637</v>
      </c>
      <c r="B405" s="1625">
        <v>3</v>
      </c>
      <c r="C405" s="1625"/>
      <c r="D405" s="1626">
        <v>6942000</v>
      </c>
      <c r="E405" s="190">
        <v>12011363.3375</v>
      </c>
    </row>
    <row r="406" spans="1:5" x14ac:dyDescent="0.25">
      <c r="A406" s="497" t="s">
        <v>12</v>
      </c>
      <c r="B406" s="1625">
        <v>3</v>
      </c>
      <c r="C406" s="1625">
        <v>1</v>
      </c>
      <c r="D406" s="1626">
        <v>17610146.327500001</v>
      </c>
      <c r="E406" s="190">
        <v>17946948.890000001</v>
      </c>
    </row>
    <row r="407" spans="1:5" x14ac:dyDescent="0.25">
      <c r="A407" s="498" t="s">
        <v>964</v>
      </c>
      <c r="B407" s="1625"/>
      <c r="C407" s="1625">
        <v>1</v>
      </c>
      <c r="D407" s="1626">
        <v>42937585.310000002</v>
      </c>
      <c r="E407" s="190">
        <v>43083884.950000003</v>
      </c>
    </row>
    <row r="408" spans="1:5" x14ac:dyDescent="0.25">
      <c r="A408" s="498" t="s">
        <v>1046</v>
      </c>
      <c r="B408" s="1625">
        <v>2</v>
      </c>
      <c r="C408" s="1625"/>
      <c r="D408" s="1626">
        <v>9101500</v>
      </c>
      <c r="E408" s="190">
        <v>9576955.3049999997</v>
      </c>
    </row>
    <row r="409" spans="1:5" x14ac:dyDescent="0.25">
      <c r="A409" s="498" t="s">
        <v>1608</v>
      </c>
      <c r="B409" s="1625">
        <v>1</v>
      </c>
      <c r="C409" s="1625"/>
      <c r="D409" s="1626">
        <v>9300000</v>
      </c>
      <c r="E409" s="190">
        <v>9550000</v>
      </c>
    </row>
    <row r="410" spans="1:5" x14ac:dyDescent="0.25">
      <c r="A410" s="497" t="s">
        <v>887</v>
      </c>
      <c r="B410" s="1625">
        <v>1</v>
      </c>
      <c r="C410" s="1625"/>
      <c r="D410" s="1626">
        <v>9127000</v>
      </c>
      <c r="E410" s="190">
        <v>10822273.550000001</v>
      </c>
    </row>
    <row r="411" spans="1:5" x14ac:dyDescent="0.25">
      <c r="A411" s="498" t="s">
        <v>805</v>
      </c>
      <c r="B411" s="1625">
        <v>1</v>
      </c>
      <c r="C411" s="1625"/>
      <c r="D411" s="1626">
        <v>9127000</v>
      </c>
      <c r="E411" s="190">
        <v>10822273.550000001</v>
      </c>
    </row>
    <row r="412" spans="1:5" x14ac:dyDescent="0.25">
      <c r="A412" s="497" t="s">
        <v>534</v>
      </c>
      <c r="B412" s="1625">
        <v>3</v>
      </c>
      <c r="C412" s="1625">
        <v>1</v>
      </c>
      <c r="D412" s="1626">
        <v>14285721.261666667</v>
      </c>
      <c r="E412" s="190">
        <v>17055643.68</v>
      </c>
    </row>
    <row r="413" spans="1:5" x14ac:dyDescent="0.25">
      <c r="A413" s="498" t="s">
        <v>891</v>
      </c>
      <c r="B413" s="1625">
        <v>3</v>
      </c>
      <c r="C413" s="1625">
        <v>1</v>
      </c>
      <c r="D413" s="1626">
        <v>14285721.261666667</v>
      </c>
      <c r="E413" s="190">
        <v>17055643.68</v>
      </c>
    </row>
    <row r="414" spans="1:5" x14ac:dyDescent="0.25">
      <c r="A414" s="497" t="s">
        <v>1609</v>
      </c>
      <c r="B414" s="1625">
        <v>1</v>
      </c>
      <c r="C414" s="1625"/>
      <c r="D414" s="1626">
        <v>6986000</v>
      </c>
      <c r="E414" s="190">
        <v>42700000</v>
      </c>
    </row>
    <row r="415" spans="1:5" x14ac:dyDescent="0.25">
      <c r="A415" s="498" t="s">
        <v>1748</v>
      </c>
      <c r="B415" s="1625">
        <v>1</v>
      </c>
      <c r="C415" s="1625"/>
      <c r="D415" s="1626">
        <v>6986000</v>
      </c>
      <c r="E415" s="190">
        <v>42700000</v>
      </c>
    </row>
    <row r="416" spans="1:5" x14ac:dyDescent="0.25">
      <c r="A416" s="496" t="s">
        <v>73</v>
      </c>
      <c r="B416" s="1625">
        <v>25</v>
      </c>
      <c r="C416" s="1625">
        <v>17</v>
      </c>
      <c r="D416" s="1626">
        <v>11369418.26923077</v>
      </c>
      <c r="E416" s="190">
        <v>12679963.079897437</v>
      </c>
    </row>
    <row r="417" spans="1:5" x14ac:dyDescent="0.25">
      <c r="A417" s="497" t="s">
        <v>86</v>
      </c>
      <c r="B417" s="1625">
        <v>2</v>
      </c>
      <c r="C417" s="1625"/>
      <c r="D417" s="1626">
        <v>11375500</v>
      </c>
      <c r="E417" s="190">
        <v>17301000</v>
      </c>
    </row>
    <row r="418" spans="1:5" x14ac:dyDescent="0.25">
      <c r="A418" s="498" t="s">
        <v>1215</v>
      </c>
      <c r="B418" s="1625">
        <v>1</v>
      </c>
      <c r="C418" s="1625"/>
      <c r="D418" s="1626">
        <v>9267000</v>
      </c>
      <c r="E418" s="190">
        <v>20402000</v>
      </c>
    </row>
    <row r="419" spans="1:5" x14ac:dyDescent="0.25">
      <c r="A419" s="498" t="s">
        <v>1594</v>
      </c>
      <c r="B419" s="1625">
        <v>1</v>
      </c>
      <c r="C419" s="1625"/>
      <c r="D419" s="1626">
        <v>13484000</v>
      </c>
      <c r="E419" s="190">
        <v>14200000</v>
      </c>
    </row>
    <row r="420" spans="1:5" x14ac:dyDescent="0.25">
      <c r="A420" s="497" t="s">
        <v>524</v>
      </c>
      <c r="B420" s="1625">
        <v>2</v>
      </c>
      <c r="C420" s="1625">
        <v>13</v>
      </c>
      <c r="D420" s="1626">
        <v>15365538.461538466</v>
      </c>
      <c r="E420" s="190">
        <v>15599122.088205134</v>
      </c>
    </row>
    <row r="421" spans="1:5" x14ac:dyDescent="0.25">
      <c r="A421" s="498" t="s">
        <v>524</v>
      </c>
      <c r="B421" s="1625">
        <v>1</v>
      </c>
      <c r="C421" s="1625">
        <v>13</v>
      </c>
      <c r="D421" s="1626">
        <v>18398307.692307699</v>
      </c>
      <c r="E421" s="190">
        <v>18573683.132307701</v>
      </c>
    </row>
    <row r="422" spans="1:5" x14ac:dyDescent="0.25">
      <c r="A422" s="498" t="s">
        <v>1047</v>
      </c>
      <c r="B422" s="1625">
        <v>1</v>
      </c>
      <c r="C422" s="1625"/>
      <c r="D422" s="1626">
        <v>9300000</v>
      </c>
      <c r="E422" s="190">
        <v>9650000</v>
      </c>
    </row>
    <row r="423" spans="1:5" x14ac:dyDescent="0.25">
      <c r="A423" s="497" t="s">
        <v>627</v>
      </c>
      <c r="B423" s="1625">
        <v>5</v>
      </c>
      <c r="C423" s="1625"/>
      <c r="D423" s="1626">
        <v>9108666.666666666</v>
      </c>
      <c r="E423" s="190">
        <v>10449111.11111111</v>
      </c>
    </row>
    <row r="424" spans="1:5" x14ac:dyDescent="0.25">
      <c r="A424" s="498" t="s">
        <v>1052</v>
      </c>
      <c r="B424" s="1625">
        <v>1</v>
      </c>
      <c r="C424" s="1625"/>
      <c r="D424" s="1626">
        <v>9300000</v>
      </c>
      <c r="E424" s="190">
        <v>9750000</v>
      </c>
    </row>
    <row r="425" spans="1:5" x14ac:dyDescent="0.25">
      <c r="A425" s="498" t="s">
        <v>1612</v>
      </c>
      <c r="B425" s="1625">
        <v>4</v>
      </c>
      <c r="C425" s="1625"/>
      <c r="D425" s="1626">
        <v>9013000</v>
      </c>
      <c r="E425" s="190">
        <v>10798666.666666664</v>
      </c>
    </row>
    <row r="426" spans="1:5" x14ac:dyDescent="0.25">
      <c r="A426" s="497" t="s">
        <v>670</v>
      </c>
      <c r="B426" s="1625">
        <v>1</v>
      </c>
      <c r="C426" s="1625"/>
      <c r="D426" s="1626">
        <v>9293000</v>
      </c>
      <c r="E426" s="190">
        <v>9550000.2100000009</v>
      </c>
    </row>
    <row r="427" spans="1:5" x14ac:dyDescent="0.25">
      <c r="A427" s="498" t="s">
        <v>1744</v>
      </c>
      <c r="B427" s="1625">
        <v>1</v>
      </c>
      <c r="C427" s="1625"/>
      <c r="D427" s="1626">
        <v>9293000</v>
      </c>
      <c r="E427" s="190">
        <v>9550000.2100000009</v>
      </c>
    </row>
    <row r="428" spans="1:5" x14ac:dyDescent="0.25">
      <c r="A428" s="497" t="s">
        <v>799</v>
      </c>
      <c r="B428" s="1625">
        <v>6</v>
      </c>
      <c r="C428" s="1625">
        <v>4</v>
      </c>
      <c r="D428" s="1626">
        <v>14827187.5</v>
      </c>
      <c r="E428" s="190">
        <v>16020125</v>
      </c>
    </row>
    <row r="429" spans="1:5" x14ac:dyDescent="0.25">
      <c r="A429" s="498" t="s">
        <v>799</v>
      </c>
      <c r="B429" s="1625">
        <v>4</v>
      </c>
      <c r="C429" s="1625"/>
      <c r="D429" s="1626">
        <v>10108750</v>
      </c>
      <c r="E429" s="190">
        <v>14130500</v>
      </c>
    </row>
    <row r="430" spans="1:5" x14ac:dyDescent="0.25">
      <c r="A430" s="498" t="s">
        <v>907</v>
      </c>
      <c r="B430" s="1625">
        <v>1</v>
      </c>
      <c r="C430" s="1625"/>
      <c r="D430" s="1626">
        <v>9300000</v>
      </c>
      <c r="E430" s="190">
        <v>9750000</v>
      </c>
    </row>
    <row r="431" spans="1:5" x14ac:dyDescent="0.25">
      <c r="A431" s="498" t="s">
        <v>1039</v>
      </c>
      <c r="B431" s="1625"/>
      <c r="C431" s="1625">
        <v>4</v>
      </c>
      <c r="D431" s="1626">
        <v>30600000</v>
      </c>
      <c r="E431" s="190">
        <v>30600000</v>
      </c>
    </row>
    <row r="432" spans="1:5" x14ac:dyDescent="0.25">
      <c r="A432" s="498" t="s">
        <v>1769</v>
      </c>
      <c r="B432" s="1625">
        <v>1</v>
      </c>
      <c r="C432" s="1625"/>
      <c r="D432" s="1626">
        <v>9300000</v>
      </c>
      <c r="E432" s="190">
        <v>9600000</v>
      </c>
    </row>
    <row r="433" spans="1:5" x14ac:dyDescent="0.25">
      <c r="A433" s="497" t="s">
        <v>807</v>
      </c>
      <c r="B433" s="1625">
        <v>4</v>
      </c>
      <c r="C433" s="1625"/>
      <c r="D433" s="1626">
        <v>9244333.333333334</v>
      </c>
      <c r="E433" s="190">
        <v>9535061.2200000007</v>
      </c>
    </row>
    <row r="434" spans="1:5" x14ac:dyDescent="0.25">
      <c r="A434" s="498" t="s">
        <v>807</v>
      </c>
      <c r="B434" s="1625">
        <v>3</v>
      </c>
      <c r="C434" s="1625"/>
      <c r="D434" s="1626">
        <v>9230000</v>
      </c>
      <c r="E434" s="190">
        <v>9502591.8300000001</v>
      </c>
    </row>
    <row r="435" spans="1:5" x14ac:dyDescent="0.25">
      <c r="A435" s="498" t="s">
        <v>1770</v>
      </c>
      <c r="B435" s="1625">
        <v>1</v>
      </c>
      <c r="C435" s="1625"/>
      <c r="D435" s="1626">
        <v>9273000</v>
      </c>
      <c r="E435" s="190">
        <v>9600000</v>
      </c>
    </row>
    <row r="436" spans="1:5" x14ac:dyDescent="0.25">
      <c r="A436" s="497" t="s">
        <v>893</v>
      </c>
      <c r="B436" s="1625">
        <v>2</v>
      </c>
      <c r="C436" s="1625"/>
      <c r="D436" s="1626">
        <v>8161500</v>
      </c>
      <c r="E436" s="190">
        <v>9674439.0650000013</v>
      </c>
    </row>
    <row r="437" spans="1:5" x14ac:dyDescent="0.25">
      <c r="A437" s="498" t="s">
        <v>911</v>
      </c>
      <c r="B437" s="1625">
        <v>1</v>
      </c>
      <c r="C437" s="1625"/>
      <c r="D437" s="1626">
        <v>7280000</v>
      </c>
      <c r="E437" s="190">
        <v>9748878.1300000008</v>
      </c>
    </row>
    <row r="438" spans="1:5" x14ac:dyDescent="0.25">
      <c r="A438" s="498" t="s">
        <v>1163</v>
      </c>
      <c r="B438" s="1625">
        <v>1</v>
      </c>
      <c r="C438" s="1625"/>
      <c r="D438" s="1626">
        <v>9043000</v>
      </c>
      <c r="E438" s="190">
        <v>9600000</v>
      </c>
    </row>
    <row r="439" spans="1:5" x14ac:dyDescent="0.25">
      <c r="A439" s="497" t="s">
        <v>896</v>
      </c>
      <c r="B439" s="1625">
        <v>1</v>
      </c>
      <c r="C439" s="1625"/>
      <c r="D439" s="1626">
        <v>9300000</v>
      </c>
      <c r="E439" s="190">
        <v>9600000</v>
      </c>
    </row>
    <row r="440" spans="1:5" x14ac:dyDescent="0.25">
      <c r="A440" s="498" t="s">
        <v>1199</v>
      </c>
      <c r="B440" s="1625">
        <v>1</v>
      </c>
      <c r="C440" s="1625"/>
      <c r="D440" s="1626">
        <v>9300000</v>
      </c>
      <c r="E440" s="190">
        <v>9600000</v>
      </c>
    </row>
    <row r="441" spans="1:5" x14ac:dyDescent="0.25">
      <c r="A441" s="497" t="s">
        <v>1028</v>
      </c>
      <c r="B441" s="1625">
        <v>2</v>
      </c>
      <c r="C441" s="1625"/>
      <c r="D441" s="1626">
        <v>9257000</v>
      </c>
      <c r="E441" s="190">
        <v>9668000</v>
      </c>
    </row>
    <row r="442" spans="1:5" x14ac:dyDescent="0.25">
      <c r="A442" s="498" t="s">
        <v>1028</v>
      </c>
      <c r="B442" s="1625">
        <v>2</v>
      </c>
      <c r="C442" s="1625"/>
      <c r="D442" s="1626">
        <v>9257000</v>
      </c>
      <c r="E442" s="190">
        <v>9668000</v>
      </c>
    </row>
    <row r="443" spans="1:5" x14ac:dyDescent="0.25">
      <c r="A443" s="496" t="s">
        <v>13</v>
      </c>
      <c r="B443" s="1625">
        <v>6</v>
      </c>
      <c r="C443" s="1625">
        <v>1</v>
      </c>
      <c r="D443" s="1626">
        <v>11924271.738</v>
      </c>
      <c r="E443" s="190">
        <v>14239671.738</v>
      </c>
    </row>
    <row r="444" spans="1:5" x14ac:dyDescent="0.25">
      <c r="A444" s="497" t="s">
        <v>106</v>
      </c>
      <c r="B444" s="1625">
        <v>6</v>
      </c>
      <c r="C444" s="1625">
        <v>1</v>
      </c>
      <c r="D444" s="1626">
        <v>11924271.738</v>
      </c>
      <c r="E444" s="190">
        <v>14239671.738</v>
      </c>
    </row>
    <row r="445" spans="1:5" x14ac:dyDescent="0.25">
      <c r="A445" s="498" t="s">
        <v>532</v>
      </c>
      <c r="B445" s="1625">
        <v>3</v>
      </c>
      <c r="C445" s="1625">
        <v>1</v>
      </c>
      <c r="D445" s="1626">
        <v>13722119.563333333</v>
      </c>
      <c r="E445" s="190">
        <v>17307786.23</v>
      </c>
    </row>
    <row r="446" spans="1:5" x14ac:dyDescent="0.25">
      <c r="A446" s="498" t="s">
        <v>626</v>
      </c>
      <c r="B446" s="1625">
        <v>2</v>
      </c>
      <c r="C446" s="1625"/>
      <c r="D446" s="1626">
        <v>9286000</v>
      </c>
      <c r="E446" s="190">
        <v>9625000</v>
      </c>
    </row>
    <row r="447" spans="1:5" x14ac:dyDescent="0.25">
      <c r="A447" s="498" t="s">
        <v>1593</v>
      </c>
      <c r="B447" s="1625">
        <v>1</v>
      </c>
      <c r="C447" s="1625"/>
      <c r="D447" s="1626">
        <v>9169000</v>
      </c>
      <c r="E447" s="190">
        <v>9650000</v>
      </c>
    </row>
    <row r="448" spans="1:5" x14ac:dyDescent="0.25">
      <c r="A448" s="496" t="s">
        <v>105</v>
      </c>
      <c r="B448" s="1625">
        <v>31</v>
      </c>
      <c r="C448" s="1625">
        <v>13</v>
      </c>
      <c r="D448" s="1626">
        <v>13832387.417592593</v>
      </c>
      <c r="E448" s="190">
        <v>17246173.683518518</v>
      </c>
    </row>
    <row r="449" spans="1:5" x14ac:dyDescent="0.25">
      <c r="A449" s="497" t="s">
        <v>108</v>
      </c>
      <c r="B449" s="1625">
        <v>12</v>
      </c>
      <c r="C449" s="1625"/>
      <c r="D449" s="1626">
        <v>8835700</v>
      </c>
      <c r="E449" s="190">
        <v>12684222.222222233</v>
      </c>
    </row>
    <row r="450" spans="1:5" x14ac:dyDescent="0.25">
      <c r="A450" s="498" t="s">
        <v>108</v>
      </c>
      <c r="B450" s="1625">
        <v>11</v>
      </c>
      <c r="C450" s="1625"/>
      <c r="D450" s="1626">
        <v>8603550</v>
      </c>
      <c r="E450" s="190">
        <v>14226333.333333351</v>
      </c>
    </row>
    <row r="451" spans="1:5" x14ac:dyDescent="0.25">
      <c r="A451" s="498" t="s">
        <v>617</v>
      </c>
      <c r="B451" s="1625">
        <v>1</v>
      </c>
      <c r="C451" s="1625"/>
      <c r="D451" s="1626">
        <v>9300000</v>
      </c>
      <c r="E451" s="190">
        <v>9600000</v>
      </c>
    </row>
    <row r="452" spans="1:5" x14ac:dyDescent="0.25">
      <c r="A452" s="497" t="s">
        <v>105</v>
      </c>
      <c r="B452" s="1625"/>
      <c r="C452" s="1625">
        <v>2</v>
      </c>
      <c r="D452" s="1626">
        <v>24295619.030000001</v>
      </c>
      <c r="E452" s="190">
        <v>24295619.030000001</v>
      </c>
    </row>
    <row r="453" spans="1:5" x14ac:dyDescent="0.25">
      <c r="A453" s="498" t="s">
        <v>105</v>
      </c>
      <c r="B453" s="1625"/>
      <c r="C453" s="1625">
        <v>2</v>
      </c>
      <c r="D453" s="1626">
        <v>24295619.030000001</v>
      </c>
      <c r="E453" s="190">
        <v>24295619.030000001</v>
      </c>
    </row>
    <row r="454" spans="1:5" x14ac:dyDescent="0.25">
      <c r="A454" s="497" t="s">
        <v>107</v>
      </c>
      <c r="B454" s="1625">
        <v>15</v>
      </c>
      <c r="C454" s="1625">
        <v>2</v>
      </c>
      <c r="D454" s="1626">
        <v>12525934.883333335</v>
      </c>
      <c r="E454" s="190">
        <v>17500788.435833327</v>
      </c>
    </row>
    <row r="455" spans="1:5" x14ac:dyDescent="0.25">
      <c r="A455" s="498" t="s">
        <v>77</v>
      </c>
      <c r="B455" s="1625">
        <v>5</v>
      </c>
      <c r="C455" s="1625">
        <v>2</v>
      </c>
      <c r="D455" s="1626">
        <v>18215270.800000001</v>
      </c>
      <c r="E455" s="190">
        <v>20303004.133333337</v>
      </c>
    </row>
    <row r="456" spans="1:5" x14ac:dyDescent="0.25">
      <c r="A456" s="498" t="s">
        <v>110</v>
      </c>
      <c r="B456" s="1625">
        <v>2</v>
      </c>
      <c r="C456" s="1625"/>
      <c r="D456" s="1626">
        <v>9224000</v>
      </c>
      <c r="E456" s="190">
        <v>21492500</v>
      </c>
    </row>
    <row r="457" spans="1:5" x14ac:dyDescent="0.25">
      <c r="A457" s="498" t="s">
        <v>76</v>
      </c>
      <c r="B457" s="1625">
        <v>5</v>
      </c>
      <c r="C457" s="1625"/>
      <c r="D457" s="1626">
        <v>9281333.3333333358</v>
      </c>
      <c r="E457" s="190">
        <v>9579166.6666666642</v>
      </c>
    </row>
    <row r="458" spans="1:5" x14ac:dyDescent="0.25">
      <c r="A458" s="498" t="s">
        <v>534</v>
      </c>
      <c r="B458" s="1625">
        <v>3</v>
      </c>
      <c r="C458" s="1625"/>
      <c r="D458" s="1626">
        <v>8551000</v>
      </c>
      <c r="E458" s="190">
        <v>16953961.7533333</v>
      </c>
    </row>
    <row r="459" spans="1:5" x14ac:dyDescent="0.25">
      <c r="A459" s="497" t="s">
        <v>491</v>
      </c>
      <c r="B459" s="1625"/>
      <c r="C459" s="1625">
        <v>1</v>
      </c>
      <c r="D459" s="1626">
        <v>16158468.029999999</v>
      </c>
      <c r="E459" s="190">
        <v>16304725.73</v>
      </c>
    </row>
    <row r="460" spans="1:5" x14ac:dyDescent="0.25">
      <c r="A460" s="498" t="s">
        <v>1025</v>
      </c>
      <c r="B460" s="1625"/>
      <c r="C460" s="1625">
        <v>1</v>
      </c>
      <c r="D460" s="1626">
        <v>16158468.029999999</v>
      </c>
      <c r="E460" s="190">
        <v>16304725.73</v>
      </c>
    </row>
    <row r="461" spans="1:5" x14ac:dyDescent="0.25">
      <c r="A461" s="497" t="s">
        <v>517</v>
      </c>
      <c r="B461" s="1625"/>
      <c r="C461" s="1625">
        <v>8</v>
      </c>
      <c r="D461" s="1626">
        <v>30536188.359999999</v>
      </c>
      <c r="E461" s="190">
        <v>30536188.359999999</v>
      </c>
    </row>
    <row r="462" spans="1:5" x14ac:dyDescent="0.25">
      <c r="A462" s="498" t="s">
        <v>1042</v>
      </c>
      <c r="B462" s="1625"/>
      <c r="C462" s="1625">
        <v>8</v>
      </c>
      <c r="D462" s="1626">
        <v>30536188.359999999</v>
      </c>
      <c r="E462" s="190">
        <v>30536188.359999999</v>
      </c>
    </row>
    <row r="463" spans="1:5" x14ac:dyDescent="0.25">
      <c r="A463" s="497" t="s">
        <v>889</v>
      </c>
      <c r="B463" s="1625">
        <v>4</v>
      </c>
      <c r="C463" s="1625"/>
      <c r="D463" s="1626">
        <v>8994166.666666666</v>
      </c>
      <c r="E463" s="190">
        <v>12313333.333333334</v>
      </c>
    </row>
    <row r="464" spans="1:5" x14ac:dyDescent="0.25">
      <c r="A464" s="498" t="s">
        <v>889</v>
      </c>
      <c r="B464" s="1625">
        <v>2</v>
      </c>
      <c r="C464" s="1625"/>
      <c r="D464" s="1626">
        <v>8933500</v>
      </c>
      <c r="E464" s="190">
        <v>17690000</v>
      </c>
    </row>
    <row r="465" spans="1:5" x14ac:dyDescent="0.25">
      <c r="A465" s="498" t="s">
        <v>909</v>
      </c>
      <c r="B465" s="1625">
        <v>1</v>
      </c>
      <c r="C465" s="1625"/>
      <c r="D465" s="1626">
        <v>9300000</v>
      </c>
      <c r="E465" s="190">
        <v>9600000</v>
      </c>
    </row>
    <row r="466" spans="1:5" x14ac:dyDescent="0.25">
      <c r="A466" s="498" t="s">
        <v>1599</v>
      </c>
      <c r="B466" s="1625">
        <v>1</v>
      </c>
      <c r="C466" s="1625"/>
      <c r="D466" s="1626">
        <v>8749000</v>
      </c>
      <c r="E466" s="190">
        <v>9650000</v>
      </c>
    </row>
    <row r="467" spans="1:5" x14ac:dyDescent="0.25">
      <c r="A467" s="496" t="s">
        <v>74</v>
      </c>
      <c r="B467" s="1625">
        <v>38</v>
      </c>
      <c r="C467" s="1625">
        <v>1</v>
      </c>
      <c r="D467" s="1626">
        <v>9068614.6545333341</v>
      </c>
      <c r="E467" s="190">
        <v>14586218.893333334</v>
      </c>
    </row>
    <row r="468" spans="1:5" x14ac:dyDescent="0.25">
      <c r="A468" s="497" t="s">
        <v>72</v>
      </c>
      <c r="B468" s="1625">
        <v>10</v>
      </c>
      <c r="C468" s="1625">
        <v>1</v>
      </c>
      <c r="D468" s="1626">
        <v>10287426.606000001</v>
      </c>
      <c r="E468" s="190">
        <v>12105542.94666666</v>
      </c>
    </row>
    <row r="469" spans="1:5" x14ac:dyDescent="0.25">
      <c r="A469" s="498" t="s">
        <v>801</v>
      </c>
      <c r="B469" s="1625"/>
      <c r="C469" s="1625">
        <v>1</v>
      </c>
      <c r="D469" s="1626">
        <v>14299883.029999999</v>
      </c>
      <c r="E469" s="190">
        <v>14449832.9</v>
      </c>
    </row>
    <row r="470" spans="1:5" x14ac:dyDescent="0.25">
      <c r="A470" s="498" t="s">
        <v>72</v>
      </c>
      <c r="B470" s="1625">
        <v>6</v>
      </c>
      <c r="C470" s="1625"/>
      <c r="D470" s="1626">
        <v>9285125</v>
      </c>
      <c r="E470" s="190">
        <v>11517500</v>
      </c>
    </row>
    <row r="471" spans="1:5" x14ac:dyDescent="0.25">
      <c r="A471" s="498" t="s">
        <v>1048</v>
      </c>
      <c r="B471" s="1625">
        <v>4</v>
      </c>
      <c r="C471" s="1625"/>
      <c r="D471" s="1626">
        <v>9283500</v>
      </c>
      <c r="E471" s="190">
        <v>11521440.916666649</v>
      </c>
    </row>
    <row r="472" spans="1:5" x14ac:dyDescent="0.25">
      <c r="A472" s="497" t="s">
        <v>87</v>
      </c>
      <c r="B472" s="1625">
        <v>4</v>
      </c>
      <c r="C472" s="1625"/>
      <c r="D472" s="1626">
        <v>8736750</v>
      </c>
      <c r="E472" s="190">
        <v>19847375.015000001</v>
      </c>
    </row>
    <row r="473" spans="1:5" x14ac:dyDescent="0.25">
      <c r="A473" s="498" t="s">
        <v>98</v>
      </c>
      <c r="B473" s="1625">
        <v>1</v>
      </c>
      <c r="C473" s="1625"/>
      <c r="D473" s="1626">
        <v>8203000</v>
      </c>
      <c r="E473" s="190">
        <v>33080000</v>
      </c>
    </row>
    <row r="474" spans="1:5" x14ac:dyDescent="0.25">
      <c r="A474" s="498" t="s">
        <v>897</v>
      </c>
      <c r="B474" s="1625">
        <v>1</v>
      </c>
      <c r="C474" s="1625"/>
      <c r="D474" s="1626">
        <v>9300000</v>
      </c>
      <c r="E474" s="190">
        <v>9684500.0600000005</v>
      </c>
    </row>
    <row r="475" spans="1:5" x14ac:dyDescent="0.25">
      <c r="A475" s="498" t="s">
        <v>1033</v>
      </c>
      <c r="B475" s="1625">
        <v>1</v>
      </c>
      <c r="C475" s="1625"/>
      <c r="D475" s="1626">
        <v>8203000</v>
      </c>
      <c r="E475" s="190">
        <v>26975000</v>
      </c>
    </row>
    <row r="476" spans="1:5" x14ac:dyDescent="0.25">
      <c r="A476" s="498" t="s">
        <v>1165</v>
      </c>
      <c r="B476" s="1625">
        <v>1</v>
      </c>
      <c r="C476" s="1625"/>
      <c r="D476" s="1626">
        <v>9241000</v>
      </c>
      <c r="E476" s="190">
        <v>9650000</v>
      </c>
    </row>
    <row r="477" spans="1:5" x14ac:dyDescent="0.25">
      <c r="A477" s="497" t="s">
        <v>97</v>
      </c>
      <c r="B477" s="1625">
        <v>3</v>
      </c>
      <c r="C477" s="1625"/>
      <c r="D477" s="1626">
        <v>9300000</v>
      </c>
      <c r="E477" s="190">
        <v>9625000</v>
      </c>
    </row>
    <row r="478" spans="1:5" x14ac:dyDescent="0.25">
      <c r="A478" s="498" t="s">
        <v>608</v>
      </c>
      <c r="B478" s="1625">
        <v>2</v>
      </c>
      <c r="C478" s="1625"/>
      <c r="D478" s="1626">
        <v>9300000</v>
      </c>
      <c r="E478" s="190">
        <v>9600000</v>
      </c>
    </row>
    <row r="479" spans="1:5" x14ac:dyDescent="0.25">
      <c r="A479" s="498" t="s">
        <v>1596</v>
      </c>
      <c r="B479" s="1625">
        <v>1</v>
      </c>
      <c r="C479" s="1625"/>
      <c r="D479" s="1626">
        <v>9300000</v>
      </c>
      <c r="E479" s="190">
        <v>9650000</v>
      </c>
    </row>
    <row r="480" spans="1:5" x14ac:dyDescent="0.25">
      <c r="A480" s="497" t="s">
        <v>75</v>
      </c>
      <c r="B480" s="1625">
        <v>9</v>
      </c>
      <c r="C480" s="1625"/>
      <c r="D480" s="1626">
        <v>8410725</v>
      </c>
      <c r="E480" s="190">
        <v>13204318.602499999</v>
      </c>
    </row>
    <row r="481" spans="1:5" x14ac:dyDescent="0.25">
      <c r="A481" s="498" t="s">
        <v>908</v>
      </c>
      <c r="B481" s="1625">
        <v>3</v>
      </c>
      <c r="C481" s="1625"/>
      <c r="D481" s="1626">
        <v>8975750</v>
      </c>
      <c r="E481" s="190">
        <v>9637500</v>
      </c>
    </row>
    <row r="482" spans="1:5" x14ac:dyDescent="0.25">
      <c r="A482" s="498" t="s">
        <v>1022</v>
      </c>
      <c r="B482" s="1625">
        <v>6</v>
      </c>
      <c r="C482" s="1625"/>
      <c r="D482" s="1626">
        <v>7845700</v>
      </c>
      <c r="E482" s="190">
        <v>16771137.205</v>
      </c>
    </row>
    <row r="483" spans="1:5" x14ac:dyDescent="0.25">
      <c r="A483" s="497" t="s">
        <v>74</v>
      </c>
      <c r="B483" s="1625">
        <v>10</v>
      </c>
      <c r="C483" s="1625"/>
      <c r="D483" s="1626">
        <v>8802791.666666666</v>
      </c>
      <c r="E483" s="190">
        <v>13517295.817499999</v>
      </c>
    </row>
    <row r="484" spans="1:5" x14ac:dyDescent="0.25">
      <c r="A484" s="498" t="s">
        <v>794</v>
      </c>
      <c r="B484" s="1625">
        <v>1</v>
      </c>
      <c r="C484" s="1625"/>
      <c r="D484" s="1626">
        <v>7070000</v>
      </c>
      <c r="E484" s="190">
        <v>9750000</v>
      </c>
    </row>
    <row r="485" spans="1:5" x14ac:dyDescent="0.25">
      <c r="A485" s="498" t="s">
        <v>800</v>
      </c>
      <c r="B485" s="1625">
        <v>4</v>
      </c>
      <c r="C485" s="1625"/>
      <c r="D485" s="1626">
        <v>8985666.6666666642</v>
      </c>
      <c r="E485" s="190">
        <v>18900000</v>
      </c>
    </row>
    <row r="486" spans="1:5" x14ac:dyDescent="0.25">
      <c r="A486" s="498" t="s">
        <v>888</v>
      </c>
      <c r="B486" s="1625">
        <v>1</v>
      </c>
      <c r="C486" s="1625"/>
      <c r="D486" s="1626">
        <v>9234000</v>
      </c>
      <c r="E486" s="190">
        <v>9650000</v>
      </c>
    </row>
    <row r="487" spans="1:5" x14ac:dyDescent="0.25">
      <c r="A487" s="498" t="s">
        <v>1035</v>
      </c>
      <c r="B487" s="1625">
        <v>1</v>
      </c>
      <c r="C487" s="1625"/>
      <c r="D487" s="1626">
        <v>8791000</v>
      </c>
      <c r="E487" s="190">
        <v>14951642.970000001</v>
      </c>
    </row>
    <row r="488" spans="1:5" x14ac:dyDescent="0.25">
      <c r="A488" s="498" t="s">
        <v>1041</v>
      </c>
      <c r="B488" s="1625">
        <v>1</v>
      </c>
      <c r="C488" s="1625"/>
      <c r="D488" s="1626">
        <v>8875000</v>
      </c>
      <c r="E488" s="190">
        <v>9600000</v>
      </c>
    </row>
    <row r="489" spans="1:5" x14ac:dyDescent="0.25">
      <c r="A489" s="498" t="s">
        <v>1118</v>
      </c>
      <c r="B489" s="1625">
        <v>1</v>
      </c>
      <c r="C489" s="1625"/>
      <c r="D489" s="1626">
        <v>9280000</v>
      </c>
      <c r="E489" s="190">
        <v>9836723.5700000003</v>
      </c>
    </row>
    <row r="490" spans="1:5" x14ac:dyDescent="0.25">
      <c r="A490" s="498" t="s">
        <v>1205</v>
      </c>
      <c r="B490" s="1625">
        <v>1</v>
      </c>
      <c r="C490" s="1625"/>
      <c r="D490" s="1626">
        <v>9201000</v>
      </c>
      <c r="E490" s="190">
        <v>16550000</v>
      </c>
    </row>
    <row r="491" spans="1:5" x14ac:dyDescent="0.25">
      <c r="A491" s="497" t="s">
        <v>792</v>
      </c>
      <c r="B491" s="1625">
        <v>1</v>
      </c>
      <c r="C491" s="1625"/>
      <c r="D491" s="1626">
        <v>8875000</v>
      </c>
      <c r="E491" s="190">
        <v>34882616.590000004</v>
      </c>
    </row>
    <row r="492" spans="1:5" x14ac:dyDescent="0.25">
      <c r="A492" s="498" t="s">
        <v>793</v>
      </c>
      <c r="B492" s="1625">
        <v>1</v>
      </c>
      <c r="C492" s="1625"/>
      <c r="D492" s="1626">
        <v>8875000</v>
      </c>
      <c r="E492" s="190">
        <v>34882616.590000004</v>
      </c>
    </row>
    <row r="493" spans="1:5" x14ac:dyDescent="0.25">
      <c r="A493" s="497" t="s">
        <v>808</v>
      </c>
      <c r="B493" s="1625">
        <v>1</v>
      </c>
      <c r="C493" s="1625"/>
      <c r="D493" s="1626">
        <v>8791000</v>
      </c>
      <c r="E493" s="190">
        <v>9650000</v>
      </c>
    </row>
    <row r="494" spans="1:5" x14ac:dyDescent="0.25">
      <c r="A494" s="498" t="s">
        <v>1749</v>
      </c>
      <c r="B494" s="1625">
        <v>1</v>
      </c>
      <c r="C494" s="1625"/>
      <c r="D494" s="1626">
        <v>8791000</v>
      </c>
      <c r="E494" s="190">
        <v>9650000</v>
      </c>
    </row>
    <row r="495" spans="1:5" x14ac:dyDescent="0.25">
      <c r="A495" s="496" t="s">
        <v>103</v>
      </c>
      <c r="B495" s="1625">
        <v>51</v>
      </c>
      <c r="C495" s="1625">
        <v>6</v>
      </c>
      <c r="D495" s="1626">
        <v>10674300.985353535</v>
      </c>
      <c r="E495" s="190">
        <v>17407965.548464648</v>
      </c>
    </row>
    <row r="496" spans="1:5" x14ac:dyDescent="0.25">
      <c r="A496" s="497" t="s">
        <v>94</v>
      </c>
      <c r="B496" s="1625">
        <v>3</v>
      </c>
      <c r="C496" s="1625">
        <v>1</v>
      </c>
      <c r="D496" s="1626">
        <v>16163760</v>
      </c>
      <c r="E496" s="190">
        <v>24886416.504999999</v>
      </c>
    </row>
    <row r="497" spans="1:5" x14ac:dyDescent="0.25">
      <c r="A497" s="498" t="s">
        <v>1604</v>
      </c>
      <c r="B497" s="1625">
        <v>1</v>
      </c>
      <c r="C497" s="1625">
        <v>1</v>
      </c>
      <c r="D497" s="1626">
        <v>19775390</v>
      </c>
      <c r="E497" s="190">
        <v>30812890</v>
      </c>
    </row>
    <row r="498" spans="1:5" x14ac:dyDescent="0.25">
      <c r="A498" s="498" t="s">
        <v>1630</v>
      </c>
      <c r="B498" s="1625">
        <v>2</v>
      </c>
      <c r="C498" s="1625"/>
      <c r="D498" s="1626">
        <v>8940500</v>
      </c>
      <c r="E498" s="190">
        <v>13033469.515000001</v>
      </c>
    </row>
    <row r="499" spans="1:5" x14ac:dyDescent="0.25">
      <c r="A499" s="497" t="s">
        <v>109</v>
      </c>
      <c r="B499" s="1625">
        <v>34</v>
      </c>
      <c r="C499" s="1625">
        <v>4</v>
      </c>
      <c r="D499" s="1626">
        <v>10039313.860416666</v>
      </c>
      <c r="E499" s="190">
        <v>12950212.501833331</v>
      </c>
    </row>
    <row r="500" spans="1:5" x14ac:dyDescent="0.25">
      <c r="A500" s="498" t="s">
        <v>82</v>
      </c>
      <c r="B500" s="1625">
        <v>7</v>
      </c>
      <c r="C500" s="1625">
        <v>3</v>
      </c>
      <c r="D500" s="1626">
        <v>11596486.002499999</v>
      </c>
      <c r="E500" s="190">
        <v>14599938.51025</v>
      </c>
    </row>
    <row r="501" spans="1:5" x14ac:dyDescent="0.25">
      <c r="A501" s="498" t="s">
        <v>787</v>
      </c>
      <c r="B501" s="1625">
        <v>4</v>
      </c>
      <c r="C501" s="1625"/>
      <c r="D501" s="1626">
        <v>9286750</v>
      </c>
      <c r="E501" s="190">
        <v>9650000</v>
      </c>
    </row>
    <row r="502" spans="1:5" x14ac:dyDescent="0.25">
      <c r="A502" s="498" t="s">
        <v>796</v>
      </c>
      <c r="B502" s="1625">
        <v>11</v>
      </c>
      <c r="C502" s="1625"/>
      <c r="D502" s="1626">
        <v>9418145.8333333358</v>
      </c>
      <c r="E502" s="190">
        <v>15594339.93</v>
      </c>
    </row>
    <row r="503" spans="1:5" x14ac:dyDescent="0.25">
      <c r="A503" s="498" t="s">
        <v>806</v>
      </c>
      <c r="B503" s="1625">
        <v>2</v>
      </c>
      <c r="C503" s="1625"/>
      <c r="D503" s="1626">
        <v>9293000</v>
      </c>
      <c r="E503" s="190">
        <v>12192000</v>
      </c>
    </row>
    <row r="504" spans="1:5" x14ac:dyDescent="0.25">
      <c r="A504" s="498" t="s">
        <v>891</v>
      </c>
      <c r="B504" s="1625">
        <v>3</v>
      </c>
      <c r="C504" s="1625"/>
      <c r="D504" s="1626">
        <v>8670000</v>
      </c>
      <c r="E504" s="190">
        <v>14009254.227500001</v>
      </c>
    </row>
    <row r="505" spans="1:5" x14ac:dyDescent="0.25">
      <c r="A505" s="498" t="s">
        <v>898</v>
      </c>
      <c r="B505" s="1625">
        <v>5</v>
      </c>
      <c r="C505" s="1625">
        <v>1</v>
      </c>
      <c r="D505" s="1626">
        <v>10533428.696666667</v>
      </c>
      <c r="E505" s="190">
        <v>12984819.224444434</v>
      </c>
    </row>
    <row r="506" spans="1:5" x14ac:dyDescent="0.25">
      <c r="A506" s="498" t="s">
        <v>1051</v>
      </c>
      <c r="B506" s="1625">
        <v>1</v>
      </c>
      <c r="C506" s="1625"/>
      <c r="D506" s="1626">
        <v>9300000</v>
      </c>
      <c r="E506" s="190">
        <v>9600000</v>
      </c>
    </row>
    <row r="507" spans="1:5" x14ac:dyDescent="0.25">
      <c r="A507" s="498" t="s">
        <v>1164</v>
      </c>
      <c r="B507" s="1625">
        <v>1</v>
      </c>
      <c r="C507" s="1625"/>
      <c r="D507" s="1626">
        <v>9300000</v>
      </c>
      <c r="E507" s="190">
        <v>9550000</v>
      </c>
    </row>
    <row r="508" spans="1:5" x14ac:dyDescent="0.25">
      <c r="A508" s="497" t="s">
        <v>665</v>
      </c>
      <c r="B508" s="1625">
        <v>2</v>
      </c>
      <c r="C508" s="1625"/>
      <c r="D508" s="1626">
        <v>8434000</v>
      </c>
      <c r="E508" s="190">
        <v>31267500</v>
      </c>
    </row>
    <row r="509" spans="1:5" x14ac:dyDescent="0.25">
      <c r="A509" s="498" t="s">
        <v>666</v>
      </c>
      <c r="B509" s="1625">
        <v>2</v>
      </c>
      <c r="C509" s="1625"/>
      <c r="D509" s="1626">
        <v>8434000</v>
      </c>
      <c r="E509" s="190">
        <v>31267500</v>
      </c>
    </row>
    <row r="510" spans="1:5" x14ac:dyDescent="0.25">
      <c r="A510" s="497" t="s">
        <v>804</v>
      </c>
      <c r="B510" s="1625">
        <v>2</v>
      </c>
      <c r="C510" s="1625"/>
      <c r="D510" s="1626">
        <v>8006500</v>
      </c>
      <c r="E510" s="190">
        <v>36416911</v>
      </c>
    </row>
    <row r="511" spans="1:5" x14ac:dyDescent="0.25">
      <c r="A511" s="498" t="s">
        <v>899</v>
      </c>
      <c r="B511" s="1625">
        <v>1</v>
      </c>
      <c r="C511" s="1625"/>
      <c r="D511" s="1626">
        <v>9195000</v>
      </c>
      <c r="E511" s="190">
        <v>25676415.82</v>
      </c>
    </row>
    <row r="512" spans="1:5" x14ac:dyDescent="0.25">
      <c r="A512" s="498" t="s">
        <v>1030</v>
      </c>
      <c r="B512" s="1625">
        <v>1</v>
      </c>
      <c r="C512" s="1625"/>
      <c r="D512" s="1626">
        <v>6818000</v>
      </c>
      <c r="E512" s="190">
        <v>47157406.18</v>
      </c>
    </row>
    <row r="513" spans="1:5" x14ac:dyDescent="0.25">
      <c r="A513" s="497" t="s">
        <v>882</v>
      </c>
      <c r="B513" s="1625">
        <v>1</v>
      </c>
      <c r="C513" s="1625"/>
      <c r="D513" s="1626">
        <v>9208000</v>
      </c>
      <c r="E513" s="190">
        <v>9558483.1199999992</v>
      </c>
    </row>
    <row r="514" spans="1:5" x14ac:dyDescent="0.25">
      <c r="A514" s="498" t="s">
        <v>882</v>
      </c>
      <c r="B514" s="1625">
        <v>1</v>
      </c>
      <c r="C514" s="1625"/>
      <c r="D514" s="1626">
        <v>9208000</v>
      </c>
      <c r="E514" s="190">
        <v>9558483.1199999992</v>
      </c>
    </row>
    <row r="515" spans="1:5" x14ac:dyDescent="0.25">
      <c r="A515" s="497" t="s">
        <v>103</v>
      </c>
      <c r="B515" s="1625">
        <v>2</v>
      </c>
      <c r="C515" s="1625"/>
      <c r="D515" s="1626">
        <v>8912000</v>
      </c>
      <c r="E515" s="190">
        <v>9169735.5650000013</v>
      </c>
    </row>
    <row r="516" spans="1:5" x14ac:dyDescent="0.25">
      <c r="A516" s="498" t="s">
        <v>1746</v>
      </c>
      <c r="B516" s="1625">
        <v>1</v>
      </c>
      <c r="C516" s="1625"/>
      <c r="D516" s="1626">
        <v>9286000</v>
      </c>
      <c r="E516" s="190">
        <v>9550471.1500000004</v>
      </c>
    </row>
    <row r="517" spans="1:5" x14ac:dyDescent="0.25">
      <c r="A517" s="498" t="s">
        <v>1764</v>
      </c>
      <c r="B517" s="1625">
        <v>1</v>
      </c>
      <c r="C517" s="1625"/>
      <c r="D517" s="1626">
        <v>8538000</v>
      </c>
      <c r="E517" s="190">
        <v>8788999.9800000004</v>
      </c>
    </row>
    <row r="518" spans="1:5" x14ac:dyDescent="0.25">
      <c r="A518" s="497" t="s">
        <v>1043</v>
      </c>
      <c r="B518" s="1625">
        <v>2</v>
      </c>
      <c r="C518" s="1625"/>
      <c r="D518" s="1626">
        <v>9300000</v>
      </c>
      <c r="E518" s="190">
        <v>9550994.6199999992</v>
      </c>
    </row>
    <row r="519" spans="1:5" x14ac:dyDescent="0.25">
      <c r="A519" s="498" t="s">
        <v>1043</v>
      </c>
      <c r="B519" s="1625">
        <v>2</v>
      </c>
      <c r="C519" s="1625"/>
      <c r="D519" s="1626">
        <v>9300000</v>
      </c>
      <c r="E519" s="190">
        <v>9550994.6199999992</v>
      </c>
    </row>
    <row r="520" spans="1:5" x14ac:dyDescent="0.25">
      <c r="A520" s="497" t="s">
        <v>1196</v>
      </c>
      <c r="B520" s="1625">
        <v>1</v>
      </c>
      <c r="C520" s="1625"/>
      <c r="D520" s="1626">
        <v>9300000</v>
      </c>
      <c r="E520" s="190">
        <v>9564501.3200000003</v>
      </c>
    </row>
    <row r="521" spans="1:5" x14ac:dyDescent="0.25">
      <c r="A521" s="498" t="s">
        <v>1206</v>
      </c>
      <c r="B521" s="1625">
        <v>1</v>
      </c>
      <c r="C521" s="1625"/>
      <c r="D521" s="1626">
        <v>9300000</v>
      </c>
      <c r="E521" s="190">
        <v>9564501.3200000003</v>
      </c>
    </row>
    <row r="522" spans="1:5" x14ac:dyDescent="0.25">
      <c r="A522" s="497" t="s">
        <v>1202</v>
      </c>
      <c r="B522" s="1625">
        <v>1</v>
      </c>
      <c r="C522" s="1625"/>
      <c r="D522" s="1626">
        <v>8245000</v>
      </c>
      <c r="E522" s="190">
        <v>39800000</v>
      </c>
    </row>
    <row r="523" spans="1:5" x14ac:dyDescent="0.25">
      <c r="A523" s="498" t="s">
        <v>1203</v>
      </c>
      <c r="B523" s="1625">
        <v>1</v>
      </c>
      <c r="C523" s="1625"/>
      <c r="D523" s="1626">
        <v>8245000</v>
      </c>
      <c r="E523" s="190">
        <v>39800000</v>
      </c>
    </row>
    <row r="524" spans="1:5" x14ac:dyDescent="0.25">
      <c r="A524" s="497" t="s">
        <v>1585</v>
      </c>
      <c r="B524" s="1625"/>
      <c r="C524" s="1625">
        <v>1</v>
      </c>
      <c r="D524" s="1626">
        <v>28950630.75</v>
      </c>
      <c r="E524" s="190">
        <v>28950630.75</v>
      </c>
    </row>
    <row r="525" spans="1:5" x14ac:dyDescent="0.25">
      <c r="A525" s="498" t="s">
        <v>1586</v>
      </c>
      <c r="B525" s="1625"/>
      <c r="C525" s="1625">
        <v>1</v>
      </c>
      <c r="D525" s="1626">
        <v>28950630.75</v>
      </c>
      <c r="E525" s="190">
        <v>28950630.75</v>
      </c>
    </row>
    <row r="526" spans="1:5" x14ac:dyDescent="0.25">
      <c r="A526" s="497" t="s">
        <v>1755</v>
      </c>
      <c r="B526" s="1625">
        <v>2</v>
      </c>
      <c r="C526" s="1625"/>
      <c r="D526" s="1626">
        <v>9290000</v>
      </c>
      <c r="E526" s="190">
        <v>16417972.074999999</v>
      </c>
    </row>
    <row r="527" spans="1:5" x14ac:dyDescent="0.25">
      <c r="A527" s="498" t="s">
        <v>1766</v>
      </c>
      <c r="B527" s="1625">
        <v>2</v>
      </c>
      <c r="C527" s="1625"/>
      <c r="D527" s="1626">
        <v>9290000</v>
      </c>
      <c r="E527" s="190">
        <v>16417972.074999999</v>
      </c>
    </row>
    <row r="528" spans="1:5" x14ac:dyDescent="0.25">
      <c r="A528" s="497" t="s">
        <v>1765</v>
      </c>
      <c r="B528" s="1625">
        <v>1</v>
      </c>
      <c r="C528" s="1625"/>
      <c r="D528" s="1626">
        <v>8833000</v>
      </c>
      <c r="E528" s="190">
        <v>15498343.92</v>
      </c>
    </row>
    <row r="529" spans="1:5" x14ac:dyDescent="0.25">
      <c r="A529" s="498" t="s">
        <v>1030</v>
      </c>
      <c r="B529" s="1625">
        <v>1</v>
      </c>
      <c r="C529" s="1625"/>
      <c r="D529" s="1626">
        <v>8833000</v>
      </c>
      <c r="E529" s="190">
        <v>15498343.92</v>
      </c>
    </row>
    <row r="530" spans="1:5" x14ac:dyDescent="0.25">
      <c r="A530" s="1628" t="s">
        <v>119</v>
      </c>
      <c r="B530" s="1625">
        <v>43</v>
      </c>
      <c r="C530" s="1625">
        <v>5</v>
      </c>
      <c r="D530" s="1626">
        <v>8554134.6739534866</v>
      </c>
      <c r="E530" s="190">
        <v>30481483.526279073</v>
      </c>
    </row>
    <row r="531" spans="1:5" x14ac:dyDescent="0.25">
      <c r="A531" s="496" t="s">
        <v>11</v>
      </c>
      <c r="B531" s="1625">
        <v>13</v>
      </c>
      <c r="C531" s="1625"/>
      <c r="D531" s="1626">
        <v>7939954.5454545459</v>
      </c>
      <c r="E531" s="190">
        <v>33029000</v>
      </c>
    </row>
    <row r="532" spans="1:5" x14ac:dyDescent="0.25">
      <c r="A532" s="497" t="s">
        <v>83</v>
      </c>
      <c r="B532" s="1625">
        <v>3</v>
      </c>
      <c r="C532" s="1625"/>
      <c r="D532" s="1626">
        <v>8203666.666666667</v>
      </c>
      <c r="E532" s="190">
        <v>25345000</v>
      </c>
    </row>
    <row r="533" spans="1:5" x14ac:dyDescent="0.25">
      <c r="A533" s="498" t="s">
        <v>83</v>
      </c>
      <c r="B533" s="1625">
        <v>1</v>
      </c>
      <c r="C533" s="1625"/>
      <c r="D533" s="1626">
        <v>9254000</v>
      </c>
      <c r="E533" s="190">
        <v>31813000</v>
      </c>
    </row>
    <row r="534" spans="1:5" x14ac:dyDescent="0.25">
      <c r="A534" s="498" t="s">
        <v>103</v>
      </c>
      <c r="B534" s="1625">
        <v>1</v>
      </c>
      <c r="C534" s="1625"/>
      <c r="D534" s="1626">
        <v>8455000</v>
      </c>
      <c r="E534" s="190">
        <v>29879000</v>
      </c>
    </row>
    <row r="535" spans="1:5" x14ac:dyDescent="0.25">
      <c r="A535" s="498" t="s">
        <v>967</v>
      </c>
      <c r="B535" s="1625">
        <v>1</v>
      </c>
      <c r="C535" s="1625"/>
      <c r="D535" s="1626">
        <v>6902000</v>
      </c>
      <c r="E535" s="190">
        <v>14343000</v>
      </c>
    </row>
    <row r="536" spans="1:5" x14ac:dyDescent="0.25">
      <c r="A536" s="497" t="s">
        <v>95</v>
      </c>
      <c r="B536" s="1625">
        <v>2</v>
      </c>
      <c r="C536" s="1625"/>
      <c r="D536" s="1626">
        <v>9231000</v>
      </c>
      <c r="E536" s="190">
        <v>19658000</v>
      </c>
    </row>
    <row r="537" spans="1:5" x14ac:dyDescent="0.25">
      <c r="A537" s="498" t="s">
        <v>667</v>
      </c>
      <c r="B537" s="1625">
        <v>2</v>
      </c>
      <c r="C537" s="1625"/>
      <c r="D537" s="1626">
        <v>9231000</v>
      </c>
      <c r="E537" s="190">
        <v>19658000</v>
      </c>
    </row>
    <row r="538" spans="1:5" x14ac:dyDescent="0.25">
      <c r="A538" s="497" t="s">
        <v>104</v>
      </c>
      <c r="B538" s="1625">
        <v>1</v>
      </c>
      <c r="C538" s="1625"/>
      <c r="D538" s="1626">
        <v>7573000</v>
      </c>
      <c r="E538" s="190">
        <v>41071000</v>
      </c>
    </row>
    <row r="539" spans="1:5" x14ac:dyDescent="0.25">
      <c r="A539" s="498" t="s">
        <v>954</v>
      </c>
      <c r="B539" s="1625">
        <v>1</v>
      </c>
      <c r="C539" s="1625"/>
      <c r="D539" s="1626">
        <v>7573000</v>
      </c>
      <c r="E539" s="190">
        <v>41071000</v>
      </c>
    </row>
    <row r="540" spans="1:5" x14ac:dyDescent="0.25">
      <c r="A540" s="497" t="s">
        <v>526</v>
      </c>
      <c r="B540" s="1625">
        <v>1</v>
      </c>
      <c r="C540" s="1625"/>
      <c r="D540" s="1626">
        <v>7322000</v>
      </c>
      <c r="E540" s="190">
        <v>28182000</v>
      </c>
    </row>
    <row r="541" spans="1:5" x14ac:dyDescent="0.25">
      <c r="A541" s="498" t="s">
        <v>526</v>
      </c>
      <c r="B541" s="1625">
        <v>1</v>
      </c>
      <c r="C541" s="1625"/>
      <c r="D541" s="1626">
        <v>7322000</v>
      </c>
      <c r="E541" s="190">
        <v>28182000</v>
      </c>
    </row>
    <row r="542" spans="1:5" x14ac:dyDescent="0.25">
      <c r="A542" s="497" t="s">
        <v>11</v>
      </c>
      <c r="B542" s="1625">
        <v>5</v>
      </c>
      <c r="C542" s="1625"/>
      <c r="D542" s="1626">
        <v>7431875</v>
      </c>
      <c r="E542" s="190">
        <v>41227750</v>
      </c>
    </row>
    <row r="543" spans="1:5" x14ac:dyDescent="0.25">
      <c r="A543" s="498" t="s">
        <v>103</v>
      </c>
      <c r="B543" s="1625">
        <v>1</v>
      </c>
      <c r="C543" s="1625"/>
      <c r="D543" s="1626">
        <v>6356000</v>
      </c>
      <c r="E543" s="190">
        <v>43399000</v>
      </c>
    </row>
    <row r="544" spans="1:5" x14ac:dyDescent="0.25">
      <c r="A544" s="498" t="s">
        <v>1030</v>
      </c>
      <c r="B544" s="1625">
        <v>2</v>
      </c>
      <c r="C544" s="1625"/>
      <c r="D544" s="1626">
        <v>7804500</v>
      </c>
      <c r="E544" s="190">
        <v>48954000</v>
      </c>
    </row>
    <row r="545" spans="1:5" x14ac:dyDescent="0.25">
      <c r="A545" s="498" t="s">
        <v>1197</v>
      </c>
      <c r="B545" s="1625">
        <v>1</v>
      </c>
      <c r="C545" s="1625"/>
      <c r="D545" s="1626">
        <v>9001000</v>
      </c>
      <c r="E545" s="190">
        <v>35161000</v>
      </c>
    </row>
    <row r="546" spans="1:5" x14ac:dyDescent="0.25">
      <c r="A546" s="498" t="s">
        <v>1759</v>
      </c>
      <c r="B546" s="1625">
        <v>1</v>
      </c>
      <c r="C546" s="1625"/>
      <c r="D546" s="1626">
        <v>6566000</v>
      </c>
      <c r="E546" s="190">
        <v>37397000</v>
      </c>
    </row>
    <row r="547" spans="1:5" x14ac:dyDescent="0.25">
      <c r="A547" s="497" t="s">
        <v>894</v>
      </c>
      <c r="B547" s="1625">
        <v>1</v>
      </c>
      <c r="C547" s="1625"/>
      <c r="D547" s="1626">
        <v>8875000</v>
      </c>
      <c r="E547" s="190">
        <v>33462000</v>
      </c>
    </row>
    <row r="548" spans="1:5" x14ac:dyDescent="0.25">
      <c r="A548" s="498" t="s">
        <v>1113</v>
      </c>
      <c r="B548" s="1625">
        <v>1</v>
      </c>
      <c r="C548" s="1625"/>
      <c r="D548" s="1626">
        <v>8875000</v>
      </c>
      <c r="E548" s="190">
        <v>33462000</v>
      </c>
    </row>
    <row r="549" spans="1:5" x14ac:dyDescent="0.25">
      <c r="A549" s="496" t="s">
        <v>12</v>
      </c>
      <c r="B549" s="1625">
        <v>8</v>
      </c>
      <c r="C549" s="1625">
        <v>1</v>
      </c>
      <c r="D549" s="1626">
        <v>8590835.459999999</v>
      </c>
      <c r="E549" s="190">
        <v>38885382.920000002</v>
      </c>
    </row>
    <row r="550" spans="1:5" x14ac:dyDescent="0.25">
      <c r="A550" s="497" t="s">
        <v>378</v>
      </c>
      <c r="B550" s="1625">
        <v>5</v>
      </c>
      <c r="C550" s="1625">
        <v>1</v>
      </c>
      <c r="D550" s="1626">
        <v>9490462.0549999997</v>
      </c>
      <c r="E550" s="190">
        <v>35122670.109999999</v>
      </c>
    </row>
    <row r="551" spans="1:5" x14ac:dyDescent="0.25">
      <c r="A551" s="498" t="s">
        <v>378</v>
      </c>
      <c r="B551" s="1625">
        <v>2</v>
      </c>
      <c r="C551" s="1625"/>
      <c r="D551" s="1626">
        <v>8371000</v>
      </c>
      <c r="E551" s="190">
        <v>38762500</v>
      </c>
    </row>
    <row r="552" spans="1:5" x14ac:dyDescent="0.25">
      <c r="A552" s="498" t="s">
        <v>885</v>
      </c>
      <c r="B552" s="1625">
        <v>3</v>
      </c>
      <c r="C552" s="1625">
        <v>1</v>
      </c>
      <c r="D552" s="1626">
        <v>9863616.0733333323</v>
      </c>
      <c r="E552" s="190">
        <v>33909393.479999997</v>
      </c>
    </row>
    <row r="553" spans="1:5" x14ac:dyDescent="0.25">
      <c r="A553" s="497" t="s">
        <v>12</v>
      </c>
      <c r="B553" s="1625">
        <v>2</v>
      </c>
      <c r="C553" s="1625"/>
      <c r="D553" s="1626">
        <v>7174500</v>
      </c>
      <c r="E553" s="190">
        <v>35567500</v>
      </c>
    </row>
    <row r="554" spans="1:5" x14ac:dyDescent="0.25">
      <c r="A554" s="498" t="s">
        <v>964</v>
      </c>
      <c r="B554" s="1625">
        <v>1</v>
      </c>
      <c r="C554" s="1625"/>
      <c r="D554" s="1626">
        <v>5978000</v>
      </c>
      <c r="E554" s="190">
        <v>30805000</v>
      </c>
    </row>
    <row r="555" spans="1:5" x14ac:dyDescent="0.25">
      <c r="A555" s="498" t="s">
        <v>1046</v>
      </c>
      <c r="B555" s="1625">
        <v>1</v>
      </c>
      <c r="C555" s="1625"/>
      <c r="D555" s="1626">
        <v>8371000</v>
      </c>
      <c r="E555" s="190">
        <v>40330000</v>
      </c>
    </row>
    <row r="556" spans="1:5" x14ac:dyDescent="0.25">
      <c r="A556" s="497" t="s">
        <v>957</v>
      </c>
      <c r="B556" s="1625">
        <v>1</v>
      </c>
      <c r="C556" s="1625"/>
      <c r="D556" s="1626">
        <v>7825000</v>
      </c>
      <c r="E556" s="190">
        <v>60572000</v>
      </c>
    </row>
    <row r="557" spans="1:5" x14ac:dyDescent="0.25">
      <c r="A557" s="498" t="s">
        <v>1760</v>
      </c>
      <c r="B557" s="1625">
        <v>1</v>
      </c>
      <c r="C557" s="1625"/>
      <c r="D557" s="1626">
        <v>7825000</v>
      </c>
      <c r="E557" s="190">
        <v>60572000</v>
      </c>
    </row>
    <row r="558" spans="1:5" x14ac:dyDescent="0.25">
      <c r="A558" s="496" t="s">
        <v>73</v>
      </c>
      <c r="B558" s="1625">
        <v>8</v>
      </c>
      <c r="C558" s="1625">
        <v>1</v>
      </c>
      <c r="D558" s="1626">
        <v>9996715.9022222236</v>
      </c>
      <c r="E558" s="190">
        <v>24557049.235555556</v>
      </c>
    </row>
    <row r="559" spans="1:5" x14ac:dyDescent="0.25">
      <c r="A559" s="497" t="s">
        <v>799</v>
      </c>
      <c r="B559" s="1625">
        <v>3</v>
      </c>
      <c r="C559" s="1625">
        <v>1</v>
      </c>
      <c r="D559" s="1626">
        <v>11370360.780000001</v>
      </c>
      <c r="E559" s="190">
        <v>20799860.780000001</v>
      </c>
    </row>
    <row r="560" spans="1:5" x14ac:dyDescent="0.25">
      <c r="A560" s="498" t="s">
        <v>799</v>
      </c>
      <c r="B560" s="1625">
        <v>2</v>
      </c>
      <c r="C560" s="1625">
        <v>1</v>
      </c>
      <c r="D560" s="1626">
        <v>12084814.373333335</v>
      </c>
      <c r="E560" s="190">
        <v>24148814.373333335</v>
      </c>
    </row>
    <row r="561" spans="1:5" x14ac:dyDescent="0.25">
      <c r="A561" s="498" t="s">
        <v>907</v>
      </c>
      <c r="B561" s="1625">
        <v>1</v>
      </c>
      <c r="C561" s="1625"/>
      <c r="D561" s="1626">
        <v>9227000</v>
      </c>
      <c r="E561" s="190">
        <v>10753000</v>
      </c>
    </row>
    <row r="562" spans="1:5" x14ac:dyDescent="0.25">
      <c r="A562" s="497" t="s">
        <v>807</v>
      </c>
      <c r="B562" s="1625">
        <v>1</v>
      </c>
      <c r="C562" s="1625"/>
      <c r="D562" s="1626">
        <v>9043000</v>
      </c>
      <c r="E562" s="190">
        <v>34042000</v>
      </c>
    </row>
    <row r="563" spans="1:5" x14ac:dyDescent="0.25">
      <c r="A563" s="498" t="s">
        <v>807</v>
      </c>
      <c r="B563" s="1625">
        <v>1</v>
      </c>
      <c r="C563" s="1625"/>
      <c r="D563" s="1626">
        <v>9043000</v>
      </c>
      <c r="E563" s="190">
        <v>34042000</v>
      </c>
    </row>
    <row r="564" spans="1:5" x14ac:dyDescent="0.25">
      <c r="A564" s="497" t="s">
        <v>893</v>
      </c>
      <c r="B564" s="1625">
        <v>2</v>
      </c>
      <c r="C564" s="1625"/>
      <c r="D564" s="1626">
        <v>8995000</v>
      </c>
      <c r="E564" s="190">
        <v>23589500</v>
      </c>
    </row>
    <row r="565" spans="1:5" x14ac:dyDescent="0.25">
      <c r="A565" s="498" t="s">
        <v>911</v>
      </c>
      <c r="B565" s="1625">
        <v>1</v>
      </c>
      <c r="C565" s="1625"/>
      <c r="D565" s="1626">
        <v>8749000</v>
      </c>
      <c r="E565" s="190">
        <v>14269000</v>
      </c>
    </row>
    <row r="566" spans="1:5" x14ac:dyDescent="0.25">
      <c r="A566" s="498" t="s">
        <v>1163</v>
      </c>
      <c r="B566" s="1625">
        <v>1</v>
      </c>
      <c r="C566" s="1625"/>
      <c r="D566" s="1626">
        <v>9241000</v>
      </c>
      <c r="E566" s="190">
        <v>32910000</v>
      </c>
    </row>
    <row r="567" spans="1:5" x14ac:dyDescent="0.25">
      <c r="A567" s="497" t="s">
        <v>1028</v>
      </c>
      <c r="B567" s="1625">
        <v>2</v>
      </c>
      <c r="C567" s="1625"/>
      <c r="D567" s="1626">
        <v>8728000</v>
      </c>
      <c r="E567" s="190">
        <v>28296500</v>
      </c>
    </row>
    <row r="568" spans="1:5" x14ac:dyDescent="0.25">
      <c r="A568" s="498" t="s">
        <v>1027</v>
      </c>
      <c r="B568" s="1625">
        <v>1</v>
      </c>
      <c r="C568" s="1625"/>
      <c r="D568" s="1626">
        <v>8329000</v>
      </c>
      <c r="E568" s="190">
        <v>30034000</v>
      </c>
    </row>
    <row r="569" spans="1:5" x14ac:dyDescent="0.25">
      <c r="A569" s="498" t="s">
        <v>1028</v>
      </c>
      <c r="B569" s="1625">
        <v>1</v>
      </c>
      <c r="C569" s="1625"/>
      <c r="D569" s="1626">
        <v>9127000</v>
      </c>
      <c r="E569" s="190">
        <v>26559000</v>
      </c>
    </row>
    <row r="570" spans="1:5" x14ac:dyDescent="0.25">
      <c r="A570" s="496" t="s">
        <v>13</v>
      </c>
      <c r="B570" s="1625">
        <v>3</v>
      </c>
      <c r="C570" s="1625"/>
      <c r="D570" s="1626">
        <v>8093333.333333333</v>
      </c>
      <c r="E570" s="190">
        <v>49351000</v>
      </c>
    </row>
    <row r="571" spans="1:5" x14ac:dyDescent="0.25">
      <c r="A571" s="497" t="s">
        <v>106</v>
      </c>
      <c r="B571" s="1625">
        <v>1</v>
      </c>
      <c r="C571" s="1625"/>
      <c r="D571" s="1626">
        <v>9175000</v>
      </c>
      <c r="E571" s="190">
        <v>38809000</v>
      </c>
    </row>
    <row r="572" spans="1:5" x14ac:dyDescent="0.25">
      <c r="A572" s="498" t="s">
        <v>532</v>
      </c>
      <c r="B572" s="1625">
        <v>1</v>
      </c>
      <c r="C572" s="1625"/>
      <c r="D572" s="1626">
        <v>9175000</v>
      </c>
      <c r="E572" s="190">
        <v>38809000</v>
      </c>
    </row>
    <row r="573" spans="1:5" x14ac:dyDescent="0.25">
      <c r="A573" s="497" t="s">
        <v>13</v>
      </c>
      <c r="B573" s="1625">
        <v>1</v>
      </c>
      <c r="C573" s="1625"/>
      <c r="D573" s="1626">
        <v>8203000</v>
      </c>
      <c r="E573" s="190">
        <v>60078000</v>
      </c>
    </row>
    <row r="574" spans="1:5" x14ac:dyDescent="0.25">
      <c r="A574" s="498" t="s">
        <v>1743</v>
      </c>
      <c r="B574" s="1625">
        <v>1</v>
      </c>
      <c r="C574" s="1625"/>
      <c r="D574" s="1626">
        <v>8203000</v>
      </c>
      <c r="E574" s="190">
        <v>60078000</v>
      </c>
    </row>
    <row r="575" spans="1:5" x14ac:dyDescent="0.25">
      <c r="A575" s="497" t="s">
        <v>553</v>
      </c>
      <c r="B575" s="1625">
        <v>1</v>
      </c>
      <c r="C575" s="1625"/>
      <c r="D575" s="1626">
        <v>6902000</v>
      </c>
      <c r="E575" s="190">
        <v>49166000</v>
      </c>
    </row>
    <row r="576" spans="1:5" x14ac:dyDescent="0.25">
      <c r="A576" s="498" t="s">
        <v>1742</v>
      </c>
      <c r="B576" s="1625">
        <v>1</v>
      </c>
      <c r="C576" s="1625"/>
      <c r="D576" s="1626">
        <v>6902000</v>
      </c>
      <c r="E576" s="190">
        <v>49166000</v>
      </c>
    </row>
    <row r="577" spans="1:5" x14ac:dyDescent="0.25">
      <c r="A577" s="496" t="s">
        <v>105</v>
      </c>
      <c r="B577" s="1625">
        <v>1</v>
      </c>
      <c r="C577" s="1625">
        <v>1</v>
      </c>
      <c r="D577" s="1626">
        <v>8617441.1099999994</v>
      </c>
      <c r="E577" s="190">
        <v>17101273.324999999</v>
      </c>
    </row>
    <row r="578" spans="1:5" x14ac:dyDescent="0.25">
      <c r="A578" s="497" t="s">
        <v>105</v>
      </c>
      <c r="B578" s="1625">
        <v>1</v>
      </c>
      <c r="C578" s="1625">
        <v>1</v>
      </c>
      <c r="D578" s="1626">
        <v>8617441.1099999994</v>
      </c>
      <c r="E578" s="190">
        <v>17101273.324999999</v>
      </c>
    </row>
    <row r="579" spans="1:5" x14ac:dyDescent="0.25">
      <c r="A579" s="498" t="s">
        <v>105</v>
      </c>
      <c r="B579" s="1625">
        <v>1</v>
      </c>
      <c r="C579" s="1625">
        <v>1</v>
      </c>
      <c r="D579" s="1626">
        <v>8617441.1099999994</v>
      </c>
      <c r="E579" s="190">
        <v>17101273.324999999</v>
      </c>
    </row>
    <row r="580" spans="1:5" x14ac:dyDescent="0.25">
      <c r="A580" s="496" t="s">
        <v>74</v>
      </c>
      <c r="B580" s="1625">
        <v>4</v>
      </c>
      <c r="C580" s="1625"/>
      <c r="D580" s="1626">
        <v>7924000</v>
      </c>
      <c r="E580" s="190">
        <v>30618333.333333332</v>
      </c>
    </row>
    <row r="581" spans="1:5" x14ac:dyDescent="0.25">
      <c r="A581" s="497" t="s">
        <v>74</v>
      </c>
      <c r="B581" s="1625">
        <v>1</v>
      </c>
      <c r="C581" s="1625"/>
      <c r="D581" s="1626">
        <v>7196000</v>
      </c>
      <c r="E581" s="190">
        <v>28229000</v>
      </c>
    </row>
    <row r="582" spans="1:5" x14ac:dyDescent="0.25">
      <c r="A582" s="498" t="s">
        <v>888</v>
      </c>
      <c r="B582" s="1625">
        <v>1</v>
      </c>
      <c r="C582" s="1625"/>
      <c r="D582" s="1626">
        <v>7196000</v>
      </c>
      <c r="E582" s="190">
        <v>28229000</v>
      </c>
    </row>
    <row r="583" spans="1:5" x14ac:dyDescent="0.25">
      <c r="A583" s="497" t="s">
        <v>792</v>
      </c>
      <c r="B583" s="1625">
        <v>1</v>
      </c>
      <c r="C583" s="1625"/>
      <c r="D583" s="1626">
        <v>9254000</v>
      </c>
      <c r="E583" s="190">
        <v>10173000</v>
      </c>
    </row>
    <row r="584" spans="1:5" x14ac:dyDescent="0.25">
      <c r="A584" s="498" t="s">
        <v>793</v>
      </c>
      <c r="B584" s="1625">
        <v>1</v>
      </c>
      <c r="C584" s="1625"/>
      <c r="D584" s="1626">
        <v>9254000</v>
      </c>
      <c r="E584" s="190">
        <v>10173000</v>
      </c>
    </row>
    <row r="585" spans="1:5" x14ac:dyDescent="0.25">
      <c r="A585" s="497" t="s">
        <v>808</v>
      </c>
      <c r="B585" s="1625">
        <v>2</v>
      </c>
      <c r="C585" s="1625"/>
      <c r="D585" s="1626">
        <v>7322000</v>
      </c>
      <c r="E585" s="190">
        <v>53453000</v>
      </c>
    </row>
    <row r="586" spans="1:5" x14ac:dyDescent="0.25">
      <c r="A586" s="498" t="s">
        <v>1166</v>
      </c>
      <c r="B586" s="1625">
        <v>2</v>
      </c>
      <c r="C586" s="1625"/>
      <c r="D586" s="1626">
        <v>7322000</v>
      </c>
      <c r="E586" s="190">
        <v>53453000</v>
      </c>
    </row>
    <row r="587" spans="1:5" x14ac:dyDescent="0.25">
      <c r="A587" s="496" t="s">
        <v>103</v>
      </c>
      <c r="B587" s="1625">
        <v>6</v>
      </c>
      <c r="C587" s="1625">
        <v>2</v>
      </c>
      <c r="D587" s="1626">
        <v>8136889.6775000002</v>
      </c>
      <c r="E587" s="190">
        <v>22507890.177500002</v>
      </c>
    </row>
    <row r="588" spans="1:5" x14ac:dyDescent="0.25">
      <c r="A588" s="497" t="s">
        <v>665</v>
      </c>
      <c r="B588" s="1625">
        <v>2</v>
      </c>
      <c r="C588" s="1625">
        <v>1</v>
      </c>
      <c r="D588" s="1626">
        <v>8508860.0700000003</v>
      </c>
      <c r="E588" s="190">
        <v>15160860.736666666</v>
      </c>
    </row>
    <row r="589" spans="1:5" x14ac:dyDescent="0.25">
      <c r="A589" s="498" t="s">
        <v>666</v>
      </c>
      <c r="B589" s="1625">
        <v>1</v>
      </c>
      <c r="C589" s="1625"/>
      <c r="D589" s="1626">
        <v>8287000</v>
      </c>
      <c r="E589" s="190">
        <v>28243000</v>
      </c>
    </row>
    <row r="590" spans="1:5" x14ac:dyDescent="0.25">
      <c r="A590" s="498" t="s">
        <v>1606</v>
      </c>
      <c r="B590" s="1625">
        <v>1</v>
      </c>
      <c r="C590" s="1625">
        <v>1</v>
      </c>
      <c r="D590" s="1626">
        <v>8619790.1050000004</v>
      </c>
      <c r="E590" s="190">
        <v>8619791.1050000004</v>
      </c>
    </row>
    <row r="591" spans="1:5" x14ac:dyDescent="0.25">
      <c r="A591" s="497" t="s">
        <v>882</v>
      </c>
      <c r="B591" s="1625">
        <v>1</v>
      </c>
      <c r="C591" s="1625"/>
      <c r="D591" s="1626">
        <v>7280000</v>
      </c>
      <c r="E591" s="190">
        <v>52546000</v>
      </c>
    </row>
    <row r="592" spans="1:5" x14ac:dyDescent="0.25">
      <c r="A592" s="498" t="s">
        <v>882</v>
      </c>
      <c r="B592" s="1625">
        <v>1</v>
      </c>
      <c r="C592" s="1625"/>
      <c r="D592" s="1626">
        <v>7280000</v>
      </c>
      <c r="E592" s="190">
        <v>52546000</v>
      </c>
    </row>
    <row r="593" spans="1:5" x14ac:dyDescent="0.25">
      <c r="A593" s="497" t="s">
        <v>103</v>
      </c>
      <c r="B593" s="1625">
        <v>2</v>
      </c>
      <c r="C593" s="1625">
        <v>1</v>
      </c>
      <c r="D593" s="1626">
        <v>8280179.0700000003</v>
      </c>
      <c r="E593" s="190">
        <v>20285513.07</v>
      </c>
    </row>
    <row r="594" spans="1:5" x14ac:dyDescent="0.25">
      <c r="A594" s="498" t="s">
        <v>1003</v>
      </c>
      <c r="B594" s="1625">
        <v>1</v>
      </c>
      <c r="C594" s="1625">
        <v>1</v>
      </c>
      <c r="D594" s="1626">
        <v>8486768.6050000004</v>
      </c>
      <c r="E594" s="190">
        <v>8486769.6050000004</v>
      </c>
    </row>
    <row r="595" spans="1:5" x14ac:dyDescent="0.25">
      <c r="A595" s="498" t="s">
        <v>1209</v>
      </c>
      <c r="B595" s="1625">
        <v>1</v>
      </c>
      <c r="C595" s="1625"/>
      <c r="D595" s="1626">
        <v>7867000</v>
      </c>
      <c r="E595" s="190">
        <v>43883000</v>
      </c>
    </row>
    <row r="596" spans="1:5" x14ac:dyDescent="0.25">
      <c r="A596" s="497" t="s">
        <v>1755</v>
      </c>
      <c r="B596" s="1625">
        <v>1</v>
      </c>
      <c r="C596" s="1625"/>
      <c r="D596" s="1626">
        <v>7448000</v>
      </c>
      <c r="E596" s="190">
        <v>21178000</v>
      </c>
    </row>
    <row r="597" spans="1:5" x14ac:dyDescent="0.25">
      <c r="A597" s="498" t="s">
        <v>1758</v>
      </c>
      <c r="B597" s="1625">
        <v>1</v>
      </c>
      <c r="C597" s="1625"/>
      <c r="D597" s="1626">
        <v>7448000</v>
      </c>
      <c r="E597" s="190">
        <v>21178000</v>
      </c>
    </row>
    <row r="598" spans="1:5" x14ac:dyDescent="0.25">
      <c r="A598" s="1628">
        <v>116</v>
      </c>
      <c r="B598" s="1625">
        <v>37</v>
      </c>
      <c r="C598" s="1625"/>
      <c r="D598" s="1626">
        <v>9158561.1111111101</v>
      </c>
      <c r="E598" s="190">
        <v>10183718.75766667</v>
      </c>
    </row>
    <row r="599" spans="1:5" x14ac:dyDescent="0.25">
      <c r="A599" s="496" t="s">
        <v>11</v>
      </c>
      <c r="B599" s="1625">
        <v>9</v>
      </c>
      <c r="C599" s="1625"/>
      <c r="D599" s="1626">
        <v>8557285.7142857146</v>
      </c>
      <c r="E599" s="190">
        <v>10036402.978571428</v>
      </c>
    </row>
    <row r="600" spans="1:5" x14ac:dyDescent="0.25">
      <c r="A600" s="497" t="s">
        <v>95</v>
      </c>
      <c r="B600" s="1625">
        <v>4</v>
      </c>
      <c r="C600" s="1625"/>
      <c r="D600" s="1626">
        <v>6975000</v>
      </c>
      <c r="E600" s="190">
        <v>9466708.0800000001</v>
      </c>
    </row>
    <row r="601" spans="1:5" x14ac:dyDescent="0.25">
      <c r="A601" s="498" t="s">
        <v>96</v>
      </c>
      <c r="B601" s="1625">
        <v>2</v>
      </c>
      <c r="C601" s="1625"/>
      <c r="D601" s="1626">
        <v>9300000</v>
      </c>
      <c r="E601" s="190">
        <v>9466708.0800000001</v>
      </c>
    </row>
    <row r="602" spans="1:5" x14ac:dyDescent="0.25">
      <c r="A602" s="498" t="s">
        <v>907</v>
      </c>
      <c r="B602" s="1625">
        <v>2</v>
      </c>
      <c r="C602" s="1625"/>
      <c r="D602" s="1626">
        <v>4650000</v>
      </c>
      <c r="E602" s="190">
        <v>9466708.0800000001</v>
      </c>
    </row>
    <row r="603" spans="1:5" x14ac:dyDescent="0.25">
      <c r="A603" s="497" t="s">
        <v>84</v>
      </c>
      <c r="B603" s="1625">
        <v>2</v>
      </c>
      <c r="C603" s="1625"/>
      <c r="D603" s="1626">
        <v>9296500</v>
      </c>
      <c r="E603" s="190">
        <v>9466708.0800000001</v>
      </c>
    </row>
    <row r="604" spans="1:5" x14ac:dyDescent="0.25">
      <c r="A604" s="498" t="s">
        <v>84</v>
      </c>
      <c r="B604" s="1625">
        <v>1</v>
      </c>
      <c r="C604" s="1625"/>
      <c r="D604" s="1626">
        <v>9293000</v>
      </c>
      <c r="E604" s="190">
        <v>9466708.0800000001</v>
      </c>
    </row>
    <row r="605" spans="1:5" x14ac:dyDescent="0.25">
      <c r="A605" s="498" t="s">
        <v>1016</v>
      </c>
      <c r="B605" s="1625">
        <v>1</v>
      </c>
      <c r="C605" s="1625"/>
      <c r="D605" s="1626">
        <v>9300000</v>
      </c>
      <c r="E605" s="190">
        <v>9466708.0800000001</v>
      </c>
    </row>
    <row r="606" spans="1:5" x14ac:dyDescent="0.25">
      <c r="A606" s="497" t="s">
        <v>803</v>
      </c>
      <c r="B606" s="1625">
        <v>2</v>
      </c>
      <c r="C606" s="1625"/>
      <c r="D606" s="1626">
        <v>9045500</v>
      </c>
      <c r="E606" s="190">
        <v>11466708.039999999</v>
      </c>
    </row>
    <row r="607" spans="1:5" x14ac:dyDescent="0.25">
      <c r="A607" s="498" t="s">
        <v>1029</v>
      </c>
      <c r="B607" s="1625">
        <v>1</v>
      </c>
      <c r="C607" s="1625"/>
      <c r="D607" s="1626">
        <v>9300000</v>
      </c>
      <c r="E607" s="190">
        <v>9466708.0800000001</v>
      </c>
    </row>
    <row r="608" spans="1:5" x14ac:dyDescent="0.25">
      <c r="A608" s="498" t="s">
        <v>1654</v>
      </c>
      <c r="B608" s="1625">
        <v>1</v>
      </c>
      <c r="C608" s="1625"/>
      <c r="D608" s="1626">
        <v>8791000</v>
      </c>
      <c r="E608" s="190">
        <v>13466708</v>
      </c>
    </row>
    <row r="609" spans="1:5" x14ac:dyDescent="0.25">
      <c r="A609" s="497" t="s">
        <v>883</v>
      </c>
      <c r="B609" s="1625">
        <v>1</v>
      </c>
      <c r="C609" s="1625"/>
      <c r="D609" s="1626">
        <v>9267000</v>
      </c>
      <c r="E609" s="190">
        <v>9454572.4499999993</v>
      </c>
    </row>
    <row r="610" spans="1:5" x14ac:dyDescent="0.25">
      <c r="A610" s="498" t="s">
        <v>954</v>
      </c>
      <c r="B610" s="1625">
        <v>1</v>
      </c>
      <c r="C610" s="1625"/>
      <c r="D610" s="1626">
        <v>9267000</v>
      </c>
      <c r="E610" s="190">
        <v>9454572.4499999993</v>
      </c>
    </row>
    <row r="611" spans="1:5" x14ac:dyDescent="0.25">
      <c r="A611" s="496" t="s">
        <v>12</v>
      </c>
      <c r="B611" s="1625">
        <v>2</v>
      </c>
      <c r="C611" s="1625"/>
      <c r="D611" s="1626">
        <v>9213500</v>
      </c>
      <c r="E611" s="190">
        <v>9409704.245000001</v>
      </c>
    </row>
    <row r="612" spans="1:5" x14ac:dyDescent="0.25">
      <c r="A612" s="497" t="s">
        <v>378</v>
      </c>
      <c r="B612" s="1625">
        <v>1</v>
      </c>
      <c r="C612" s="1625"/>
      <c r="D612" s="1626">
        <v>9300000</v>
      </c>
      <c r="E612" s="190">
        <v>9466708.0800000001</v>
      </c>
    </row>
    <row r="613" spans="1:5" x14ac:dyDescent="0.25">
      <c r="A613" s="498" t="s">
        <v>1772</v>
      </c>
      <c r="B613" s="1625">
        <v>1</v>
      </c>
      <c r="C613" s="1625"/>
      <c r="D613" s="1626">
        <v>9300000</v>
      </c>
      <c r="E613" s="190">
        <v>9466708.0800000001</v>
      </c>
    </row>
    <row r="614" spans="1:5" x14ac:dyDescent="0.25">
      <c r="A614" s="497" t="s">
        <v>85</v>
      </c>
      <c r="B614" s="1625">
        <v>1</v>
      </c>
      <c r="C614" s="1625"/>
      <c r="D614" s="1626">
        <v>9127000</v>
      </c>
      <c r="E614" s="190">
        <v>9352700.4100000001</v>
      </c>
    </row>
    <row r="615" spans="1:5" x14ac:dyDescent="0.25">
      <c r="A615" s="498" t="s">
        <v>1637</v>
      </c>
      <c r="B615" s="1625">
        <v>1</v>
      </c>
      <c r="C615" s="1625"/>
      <c r="D615" s="1626">
        <v>9127000</v>
      </c>
      <c r="E615" s="190">
        <v>9352700.4100000001</v>
      </c>
    </row>
    <row r="616" spans="1:5" x14ac:dyDescent="0.25">
      <c r="A616" s="496" t="s">
        <v>73</v>
      </c>
      <c r="B616" s="1625">
        <v>6</v>
      </c>
      <c r="C616" s="1625"/>
      <c r="D616" s="1626">
        <v>8881200</v>
      </c>
      <c r="E616" s="190">
        <v>9466708.0800000001</v>
      </c>
    </row>
    <row r="617" spans="1:5" x14ac:dyDescent="0.25">
      <c r="A617" s="497" t="s">
        <v>524</v>
      </c>
      <c r="B617" s="1625">
        <v>2</v>
      </c>
      <c r="C617" s="1625"/>
      <c r="D617" s="1626">
        <v>8539000</v>
      </c>
      <c r="E617" s="190">
        <v>9466708.0800000001</v>
      </c>
    </row>
    <row r="618" spans="1:5" x14ac:dyDescent="0.25">
      <c r="A618" s="498" t="s">
        <v>524</v>
      </c>
      <c r="B618" s="1625">
        <v>2</v>
      </c>
      <c r="C618" s="1625"/>
      <c r="D618" s="1626">
        <v>8539000</v>
      </c>
      <c r="E618" s="190">
        <v>9466708.0800000001</v>
      </c>
    </row>
    <row r="619" spans="1:5" x14ac:dyDescent="0.25">
      <c r="A619" s="497" t="s">
        <v>670</v>
      </c>
      <c r="B619" s="1625">
        <v>1</v>
      </c>
      <c r="C619" s="1625"/>
      <c r="D619" s="1626">
        <v>8791000</v>
      </c>
      <c r="E619" s="190">
        <v>9466708.0800000001</v>
      </c>
    </row>
    <row r="620" spans="1:5" x14ac:dyDescent="0.25">
      <c r="A620" s="498" t="s">
        <v>1040</v>
      </c>
      <c r="B620" s="1625">
        <v>1</v>
      </c>
      <c r="C620" s="1625"/>
      <c r="D620" s="1626">
        <v>8791000</v>
      </c>
      <c r="E620" s="190">
        <v>9466708.0800000001</v>
      </c>
    </row>
    <row r="621" spans="1:5" x14ac:dyDescent="0.25">
      <c r="A621" s="497" t="s">
        <v>807</v>
      </c>
      <c r="B621" s="1625">
        <v>1</v>
      </c>
      <c r="C621" s="1625"/>
      <c r="D621" s="1626">
        <v>9300000</v>
      </c>
      <c r="E621" s="190">
        <v>9466708.0800000001</v>
      </c>
    </row>
    <row r="622" spans="1:5" x14ac:dyDescent="0.25">
      <c r="A622" s="498" t="s">
        <v>1208</v>
      </c>
      <c r="B622" s="1625">
        <v>1</v>
      </c>
      <c r="C622" s="1625"/>
      <c r="D622" s="1626">
        <v>9300000</v>
      </c>
      <c r="E622" s="190">
        <v>9466708.0800000001</v>
      </c>
    </row>
    <row r="623" spans="1:5" x14ac:dyDescent="0.25">
      <c r="A623" s="497" t="s">
        <v>893</v>
      </c>
      <c r="B623" s="1625">
        <v>2</v>
      </c>
      <c r="C623" s="1625"/>
      <c r="D623" s="1626">
        <v>9237000</v>
      </c>
      <c r="E623" s="190">
        <v>9466708.0800000001</v>
      </c>
    </row>
    <row r="624" spans="1:5" x14ac:dyDescent="0.25">
      <c r="A624" s="498" t="s">
        <v>1163</v>
      </c>
      <c r="B624" s="1625">
        <v>2</v>
      </c>
      <c r="C624" s="1625"/>
      <c r="D624" s="1626">
        <v>9237000</v>
      </c>
      <c r="E624" s="190">
        <v>9466708.0800000001</v>
      </c>
    </row>
    <row r="625" spans="1:5" x14ac:dyDescent="0.25">
      <c r="A625" s="496" t="s">
        <v>74</v>
      </c>
      <c r="B625" s="1625">
        <v>18</v>
      </c>
      <c r="C625" s="1625"/>
      <c r="D625" s="1626">
        <v>9545273.8095238078</v>
      </c>
      <c r="E625" s="190">
        <v>10726455.487857142</v>
      </c>
    </row>
    <row r="626" spans="1:5" x14ac:dyDescent="0.25">
      <c r="A626" s="497" t="s">
        <v>97</v>
      </c>
      <c r="B626" s="1625">
        <v>1</v>
      </c>
      <c r="C626" s="1625"/>
      <c r="D626" s="1626">
        <v>9300000</v>
      </c>
      <c r="E626" s="190">
        <v>9466708.0800000001</v>
      </c>
    </row>
    <row r="627" spans="1:5" x14ac:dyDescent="0.25">
      <c r="A627" s="498" t="s">
        <v>608</v>
      </c>
      <c r="B627" s="1625">
        <v>1</v>
      </c>
      <c r="C627" s="1625"/>
      <c r="D627" s="1626">
        <v>9300000</v>
      </c>
      <c r="E627" s="190">
        <v>9466708.0800000001</v>
      </c>
    </row>
    <row r="628" spans="1:5" x14ac:dyDescent="0.25">
      <c r="A628" s="497" t="s">
        <v>74</v>
      </c>
      <c r="B628" s="1625">
        <v>9</v>
      </c>
      <c r="C628" s="1625"/>
      <c r="D628" s="1626">
        <v>10719190.476190472</v>
      </c>
      <c r="E628" s="190">
        <v>11349870.439999999</v>
      </c>
    </row>
    <row r="629" spans="1:5" x14ac:dyDescent="0.25">
      <c r="A629" s="498" t="s">
        <v>800</v>
      </c>
      <c r="B629" s="1625">
        <v>3</v>
      </c>
      <c r="C629" s="1625"/>
      <c r="D629" s="1626">
        <v>10624333.3333333</v>
      </c>
      <c r="E629" s="190">
        <v>11044492.76</v>
      </c>
    </row>
    <row r="630" spans="1:5" x14ac:dyDescent="0.25">
      <c r="A630" s="498" t="s">
        <v>1035</v>
      </c>
      <c r="B630" s="1625">
        <v>1</v>
      </c>
      <c r="C630" s="1625"/>
      <c r="D630" s="1626">
        <v>9043000</v>
      </c>
      <c r="E630" s="190">
        <v>9466708.0800000001</v>
      </c>
    </row>
    <row r="631" spans="1:5" x14ac:dyDescent="0.25">
      <c r="A631" s="498" t="s">
        <v>1155</v>
      </c>
      <c r="B631" s="1625">
        <v>2</v>
      </c>
      <c r="C631" s="1625"/>
      <c r="D631" s="1626">
        <v>11454500</v>
      </c>
      <c r="E631" s="190">
        <v>11833385.1</v>
      </c>
    </row>
    <row r="632" spans="1:5" x14ac:dyDescent="0.25">
      <c r="A632" s="498" t="s">
        <v>74</v>
      </c>
      <c r="B632" s="1625">
        <v>1</v>
      </c>
      <c r="C632" s="1625"/>
      <c r="D632" s="1626">
        <v>9208000</v>
      </c>
      <c r="E632" s="190">
        <v>11604351.84</v>
      </c>
    </row>
    <row r="633" spans="1:5" x14ac:dyDescent="0.25">
      <c r="A633" s="498" t="s">
        <v>1628</v>
      </c>
      <c r="B633" s="1625">
        <v>1</v>
      </c>
      <c r="C633" s="1625"/>
      <c r="D633" s="1626">
        <v>9300000</v>
      </c>
      <c r="E633" s="190">
        <v>9466708.0800000001</v>
      </c>
    </row>
    <row r="634" spans="1:5" x14ac:dyDescent="0.25">
      <c r="A634" s="498" t="s">
        <v>1639</v>
      </c>
      <c r="B634" s="1625">
        <v>1</v>
      </c>
      <c r="C634" s="1625"/>
      <c r="D634" s="1626">
        <v>13950000</v>
      </c>
      <c r="E634" s="190">
        <v>14200062.119999999</v>
      </c>
    </row>
    <row r="635" spans="1:5" x14ac:dyDescent="0.25">
      <c r="A635" s="497" t="s">
        <v>790</v>
      </c>
      <c r="B635" s="1625">
        <v>2</v>
      </c>
      <c r="C635" s="1625"/>
      <c r="D635" s="1626">
        <v>4646500</v>
      </c>
      <c r="E635" s="190">
        <v>9466708.0800000001</v>
      </c>
    </row>
    <row r="636" spans="1:5" x14ac:dyDescent="0.25">
      <c r="A636" s="498" t="s">
        <v>790</v>
      </c>
      <c r="B636" s="1625">
        <v>2</v>
      </c>
      <c r="C636" s="1625"/>
      <c r="D636" s="1626">
        <v>4646500</v>
      </c>
      <c r="E636" s="190">
        <v>9466708.0800000001</v>
      </c>
    </row>
    <row r="637" spans="1:5" x14ac:dyDescent="0.25">
      <c r="A637" s="497" t="s">
        <v>808</v>
      </c>
      <c r="B637" s="1625">
        <v>4</v>
      </c>
      <c r="C637" s="1625"/>
      <c r="D637" s="1626">
        <v>8257000</v>
      </c>
      <c r="E637" s="190">
        <v>9988620.6224999987</v>
      </c>
    </row>
    <row r="638" spans="1:5" x14ac:dyDescent="0.25">
      <c r="A638" s="498" t="s">
        <v>805</v>
      </c>
      <c r="B638" s="1625">
        <v>1</v>
      </c>
      <c r="C638" s="1625"/>
      <c r="D638" s="1626">
        <v>7112000</v>
      </c>
      <c r="E638" s="190">
        <v>7429358.25</v>
      </c>
    </row>
    <row r="639" spans="1:5" x14ac:dyDescent="0.25">
      <c r="A639" s="498" t="s">
        <v>1166</v>
      </c>
      <c r="B639" s="1625">
        <v>1</v>
      </c>
      <c r="C639" s="1625"/>
      <c r="D639" s="1626">
        <v>9300000</v>
      </c>
      <c r="E639" s="190">
        <v>9466708.0800000001</v>
      </c>
    </row>
    <row r="640" spans="1:5" x14ac:dyDescent="0.25">
      <c r="A640" s="498" t="s">
        <v>1650</v>
      </c>
      <c r="B640" s="1625">
        <v>1</v>
      </c>
      <c r="C640" s="1625"/>
      <c r="D640" s="1626">
        <v>7699000</v>
      </c>
      <c r="E640" s="190">
        <v>13591708.08</v>
      </c>
    </row>
    <row r="641" spans="1:5" x14ac:dyDescent="0.25">
      <c r="A641" s="498" t="s">
        <v>1749</v>
      </c>
      <c r="B641" s="1625">
        <v>1</v>
      </c>
      <c r="C641" s="1625"/>
      <c r="D641" s="1626">
        <v>8917000</v>
      </c>
      <c r="E641" s="190">
        <v>9466708.0800000001</v>
      </c>
    </row>
    <row r="642" spans="1:5" x14ac:dyDescent="0.25">
      <c r="A642" s="497" t="s">
        <v>1034</v>
      </c>
      <c r="B642" s="1625">
        <v>2</v>
      </c>
      <c r="C642" s="1625"/>
      <c r="D642" s="1626">
        <v>11625000</v>
      </c>
      <c r="E642" s="190">
        <v>11833385.1</v>
      </c>
    </row>
    <row r="643" spans="1:5" x14ac:dyDescent="0.25">
      <c r="A643" s="498" t="s">
        <v>1773</v>
      </c>
      <c r="B643" s="1625">
        <v>2</v>
      </c>
      <c r="C643" s="1625"/>
      <c r="D643" s="1626">
        <v>11625000</v>
      </c>
      <c r="E643" s="190">
        <v>11833385.1</v>
      </c>
    </row>
    <row r="644" spans="1:5" x14ac:dyDescent="0.25">
      <c r="A644" s="496" t="s">
        <v>103</v>
      </c>
      <c r="B644" s="1625">
        <v>2</v>
      </c>
      <c r="C644" s="1625"/>
      <c r="D644" s="1626">
        <v>9194500</v>
      </c>
      <c r="E644" s="190">
        <v>9466708.0800000001</v>
      </c>
    </row>
    <row r="645" spans="1:5" x14ac:dyDescent="0.25">
      <c r="A645" s="497" t="s">
        <v>804</v>
      </c>
      <c r="B645" s="1625">
        <v>1</v>
      </c>
      <c r="C645" s="1625"/>
      <c r="D645" s="1626">
        <v>9201000</v>
      </c>
      <c r="E645" s="190">
        <v>9466708.0800000001</v>
      </c>
    </row>
    <row r="646" spans="1:5" x14ac:dyDescent="0.25">
      <c r="A646" s="498" t="s">
        <v>899</v>
      </c>
      <c r="B646" s="1625">
        <v>1</v>
      </c>
      <c r="C646" s="1625"/>
      <c r="D646" s="1626">
        <v>9201000</v>
      </c>
      <c r="E646" s="190">
        <v>9466708.0800000001</v>
      </c>
    </row>
    <row r="647" spans="1:5" x14ac:dyDescent="0.25">
      <c r="A647" s="497" t="s">
        <v>1613</v>
      </c>
      <c r="B647" s="1625">
        <v>1</v>
      </c>
      <c r="C647" s="1625"/>
      <c r="D647" s="1626">
        <v>9188000</v>
      </c>
      <c r="E647" s="190">
        <v>9466708.0800000001</v>
      </c>
    </row>
    <row r="648" spans="1:5" x14ac:dyDescent="0.25">
      <c r="A648" s="498" t="s">
        <v>1614</v>
      </c>
      <c r="B648" s="1625">
        <v>1</v>
      </c>
      <c r="C648" s="1625"/>
      <c r="D648" s="1626">
        <v>9188000</v>
      </c>
      <c r="E648" s="190">
        <v>9466708.0800000001</v>
      </c>
    </row>
    <row r="649" spans="1:5" x14ac:dyDescent="0.25">
      <c r="A649" s="1628">
        <v>88</v>
      </c>
      <c r="B649" s="1625"/>
      <c r="C649" s="1625">
        <v>14</v>
      </c>
      <c r="D649" s="1626">
        <v>18673743.75388889</v>
      </c>
      <c r="E649" s="190">
        <v>18803045.830833334</v>
      </c>
    </row>
    <row r="650" spans="1:5" x14ac:dyDescent="0.25">
      <c r="A650" s="496" t="s">
        <v>11</v>
      </c>
      <c r="B650" s="1625"/>
      <c r="C650" s="1625">
        <v>1</v>
      </c>
      <c r="D650" s="1626">
        <v>20697697.91</v>
      </c>
      <c r="E650" s="190">
        <v>20873282.73</v>
      </c>
    </row>
    <row r="651" spans="1:5" x14ac:dyDescent="0.25">
      <c r="A651" s="497" t="s">
        <v>95</v>
      </c>
      <c r="B651" s="1625"/>
      <c r="C651" s="1625">
        <v>1</v>
      </c>
      <c r="D651" s="1626">
        <v>20697697.91</v>
      </c>
      <c r="E651" s="190">
        <v>20873282.73</v>
      </c>
    </row>
    <row r="652" spans="1:5" x14ac:dyDescent="0.25">
      <c r="A652" s="498" t="s">
        <v>905</v>
      </c>
      <c r="B652" s="1625"/>
      <c r="C652" s="1625">
        <v>1</v>
      </c>
      <c r="D652" s="1626">
        <v>20697697.91</v>
      </c>
      <c r="E652" s="190">
        <v>20873282.73</v>
      </c>
    </row>
    <row r="653" spans="1:5" x14ac:dyDescent="0.25">
      <c r="A653" s="496" t="s">
        <v>74</v>
      </c>
      <c r="B653" s="1625"/>
      <c r="C653" s="1625">
        <v>8</v>
      </c>
      <c r="D653" s="1626">
        <v>18157694.178750001</v>
      </c>
      <c r="E653" s="190">
        <v>18300209.6325</v>
      </c>
    </row>
    <row r="654" spans="1:5" x14ac:dyDescent="0.25">
      <c r="A654" s="497" t="s">
        <v>72</v>
      </c>
      <c r="B654" s="1625"/>
      <c r="C654" s="1625">
        <v>2</v>
      </c>
      <c r="D654" s="1626">
        <v>15487910.640000001</v>
      </c>
      <c r="E654" s="190">
        <v>15678165.245000001</v>
      </c>
    </row>
    <row r="655" spans="1:5" x14ac:dyDescent="0.25">
      <c r="A655" s="498" t="s">
        <v>801</v>
      </c>
      <c r="B655" s="1625"/>
      <c r="C655" s="1625">
        <v>1</v>
      </c>
      <c r="D655" s="1626">
        <v>14781775.15</v>
      </c>
      <c r="E655" s="190">
        <v>15010550.310000001</v>
      </c>
    </row>
    <row r="656" spans="1:5" x14ac:dyDescent="0.25">
      <c r="A656" s="498" t="s">
        <v>1004</v>
      </c>
      <c r="B656" s="1625"/>
      <c r="C656" s="1625">
        <v>1</v>
      </c>
      <c r="D656" s="1626">
        <v>16194046.130000001</v>
      </c>
      <c r="E656" s="190">
        <v>16345780.18</v>
      </c>
    </row>
    <row r="657" spans="1:5" x14ac:dyDescent="0.25">
      <c r="A657" s="497" t="s">
        <v>87</v>
      </c>
      <c r="B657" s="1625"/>
      <c r="C657" s="1625">
        <v>2</v>
      </c>
      <c r="D657" s="1626">
        <v>16609119.870000001</v>
      </c>
      <c r="E657" s="190">
        <v>16703972.109999999</v>
      </c>
    </row>
    <row r="658" spans="1:5" x14ac:dyDescent="0.25">
      <c r="A658" s="498" t="s">
        <v>98</v>
      </c>
      <c r="B658" s="1625"/>
      <c r="C658" s="1625">
        <v>1</v>
      </c>
      <c r="D658" s="1626">
        <v>18344954.52</v>
      </c>
      <c r="E658" s="190">
        <v>18397393.91</v>
      </c>
    </row>
    <row r="659" spans="1:5" x14ac:dyDescent="0.25">
      <c r="A659" s="498" t="s">
        <v>897</v>
      </c>
      <c r="B659" s="1625"/>
      <c r="C659" s="1625">
        <v>1</v>
      </c>
      <c r="D659" s="1626">
        <v>14873285.220000001</v>
      </c>
      <c r="E659" s="190">
        <v>15010550.310000001</v>
      </c>
    </row>
    <row r="660" spans="1:5" x14ac:dyDescent="0.25">
      <c r="A660" s="497" t="s">
        <v>97</v>
      </c>
      <c r="B660" s="1625"/>
      <c r="C660" s="1625">
        <v>2</v>
      </c>
      <c r="D660" s="1626">
        <v>19860946.524999999</v>
      </c>
      <c r="E660" s="190">
        <v>19972308.77</v>
      </c>
    </row>
    <row r="661" spans="1:5" x14ac:dyDescent="0.25">
      <c r="A661" s="498" t="s">
        <v>608</v>
      </c>
      <c r="B661" s="1625"/>
      <c r="C661" s="1625">
        <v>2</v>
      </c>
      <c r="D661" s="1626">
        <v>19860946.524999999</v>
      </c>
      <c r="E661" s="190">
        <v>19972308.77</v>
      </c>
    </row>
    <row r="662" spans="1:5" x14ac:dyDescent="0.25">
      <c r="A662" s="497" t="s">
        <v>75</v>
      </c>
      <c r="B662" s="1625"/>
      <c r="C662" s="1625">
        <v>1</v>
      </c>
      <c r="D662" s="1626">
        <v>18911091.34</v>
      </c>
      <c r="E662" s="190">
        <v>19072059.059999999</v>
      </c>
    </row>
    <row r="663" spans="1:5" x14ac:dyDescent="0.25">
      <c r="A663" s="498" t="s">
        <v>1022</v>
      </c>
      <c r="B663" s="1625"/>
      <c r="C663" s="1625">
        <v>1</v>
      </c>
      <c r="D663" s="1626">
        <v>18911091.34</v>
      </c>
      <c r="E663" s="190">
        <v>19072059.059999999</v>
      </c>
    </row>
    <row r="664" spans="1:5" x14ac:dyDescent="0.25">
      <c r="A664" s="497" t="s">
        <v>791</v>
      </c>
      <c r="B664" s="1625"/>
      <c r="C664" s="1625">
        <v>1</v>
      </c>
      <c r="D664" s="1626">
        <v>22434508.02</v>
      </c>
      <c r="E664" s="190">
        <v>22620725.75</v>
      </c>
    </row>
    <row r="665" spans="1:5" x14ac:dyDescent="0.25">
      <c r="A665" s="498" t="s">
        <v>960</v>
      </c>
      <c r="B665" s="1625"/>
      <c r="C665" s="1625">
        <v>1</v>
      </c>
      <c r="D665" s="1626">
        <v>22434508.02</v>
      </c>
      <c r="E665" s="190">
        <v>22620725.75</v>
      </c>
    </row>
    <row r="666" spans="1:5" x14ac:dyDescent="0.25">
      <c r="A666" s="496" t="s">
        <v>103</v>
      </c>
      <c r="B666" s="1625"/>
      <c r="C666" s="1625">
        <v>5</v>
      </c>
      <c r="D666" s="1626">
        <v>19375224.568888903</v>
      </c>
      <c r="E666" s="190">
        <v>19453863.393333334</v>
      </c>
    </row>
    <row r="667" spans="1:5" x14ac:dyDescent="0.25">
      <c r="A667" s="497" t="s">
        <v>109</v>
      </c>
      <c r="B667" s="1625"/>
      <c r="C667" s="1625">
        <v>5</v>
      </c>
      <c r="D667" s="1626">
        <v>19375224.568888903</v>
      </c>
      <c r="E667" s="190">
        <v>19453863.393333334</v>
      </c>
    </row>
    <row r="668" spans="1:5" x14ac:dyDescent="0.25">
      <c r="A668" s="498" t="s">
        <v>82</v>
      </c>
      <c r="B668" s="1625"/>
      <c r="C668" s="1625">
        <v>4</v>
      </c>
      <c r="D668" s="1626">
        <v>19141023.133333351</v>
      </c>
      <c r="E668" s="190">
        <v>19231408.265000001</v>
      </c>
    </row>
    <row r="669" spans="1:5" x14ac:dyDescent="0.25">
      <c r="A669" s="498" t="s">
        <v>898</v>
      </c>
      <c r="B669" s="1625"/>
      <c r="C669" s="1625">
        <v>1</v>
      </c>
      <c r="D669" s="1626">
        <v>19843627.440000001</v>
      </c>
      <c r="E669" s="190">
        <v>19898773.649999999</v>
      </c>
    </row>
    <row r="670" spans="1:5" x14ac:dyDescent="0.25">
      <c r="A670" s="1628">
        <v>32</v>
      </c>
      <c r="B670" s="1625">
        <v>43</v>
      </c>
      <c r="C670" s="1625">
        <v>111</v>
      </c>
      <c r="D670" s="1626">
        <v>11116939.953393042</v>
      </c>
      <c r="E670" s="190">
        <v>16038702.988314124</v>
      </c>
    </row>
    <row r="671" spans="1:5" x14ac:dyDescent="0.25">
      <c r="A671" s="496" t="s">
        <v>11</v>
      </c>
      <c r="B671" s="1625">
        <v>12</v>
      </c>
      <c r="C671" s="1625"/>
      <c r="D671" s="1626">
        <v>9140000</v>
      </c>
      <c r="E671" s="190">
        <v>17330889.065000001</v>
      </c>
    </row>
    <row r="672" spans="1:5" x14ac:dyDescent="0.25">
      <c r="A672" s="497" t="s">
        <v>83</v>
      </c>
      <c r="B672" s="1625">
        <v>1</v>
      </c>
      <c r="C672" s="1625"/>
      <c r="D672" s="1626">
        <v>9300000</v>
      </c>
      <c r="E672" s="190">
        <v>12130372.58</v>
      </c>
    </row>
    <row r="673" spans="1:5" x14ac:dyDescent="0.25">
      <c r="A673" s="498" t="s">
        <v>1045</v>
      </c>
      <c r="B673" s="1625">
        <v>1</v>
      </c>
      <c r="C673" s="1625"/>
      <c r="D673" s="1626">
        <v>9300000</v>
      </c>
      <c r="E673" s="190">
        <v>12130372.58</v>
      </c>
    </row>
    <row r="674" spans="1:5" x14ac:dyDescent="0.25">
      <c r="A674" s="497" t="s">
        <v>95</v>
      </c>
      <c r="B674" s="1625">
        <v>1</v>
      </c>
      <c r="C674" s="1625"/>
      <c r="D674" s="1626">
        <v>9188000</v>
      </c>
      <c r="E674" s="190">
        <v>18241377.399999999</v>
      </c>
    </row>
    <row r="675" spans="1:5" x14ac:dyDescent="0.25">
      <c r="A675" s="498" t="s">
        <v>96</v>
      </c>
      <c r="B675" s="1625">
        <v>1</v>
      </c>
      <c r="C675" s="1625"/>
      <c r="D675" s="1626">
        <v>9188000</v>
      </c>
      <c r="E675" s="190">
        <v>18241377.399999999</v>
      </c>
    </row>
    <row r="676" spans="1:5" x14ac:dyDescent="0.25">
      <c r="A676" s="497" t="s">
        <v>104</v>
      </c>
      <c r="B676" s="1625">
        <v>8</v>
      </c>
      <c r="C676" s="1625"/>
      <c r="D676" s="1626">
        <v>9064166.666666666</v>
      </c>
      <c r="E676" s="190">
        <v>17874233.694999997</v>
      </c>
    </row>
    <row r="677" spans="1:5" x14ac:dyDescent="0.25">
      <c r="A677" s="498" t="s">
        <v>553</v>
      </c>
      <c r="B677" s="1625">
        <v>1</v>
      </c>
      <c r="C677" s="1625"/>
      <c r="D677" s="1626">
        <v>9195000</v>
      </c>
      <c r="E677" s="190">
        <v>19208670.899999999</v>
      </c>
    </row>
    <row r="678" spans="1:5" x14ac:dyDescent="0.25">
      <c r="A678" s="498" t="s">
        <v>901</v>
      </c>
      <c r="B678" s="1625">
        <v>1</v>
      </c>
      <c r="C678" s="1625"/>
      <c r="D678" s="1626">
        <v>9260000</v>
      </c>
      <c r="E678" s="190">
        <v>13653508.449999999</v>
      </c>
    </row>
    <row r="679" spans="1:5" x14ac:dyDescent="0.25">
      <c r="A679" s="498" t="s">
        <v>902</v>
      </c>
      <c r="B679" s="1625">
        <v>1</v>
      </c>
      <c r="C679" s="1625"/>
      <c r="D679" s="1626">
        <v>9273000</v>
      </c>
      <c r="E679" s="190">
        <v>17659816.390000001</v>
      </c>
    </row>
    <row r="680" spans="1:5" x14ac:dyDescent="0.25">
      <c r="A680" s="498" t="s">
        <v>1001</v>
      </c>
      <c r="B680" s="1625">
        <v>2</v>
      </c>
      <c r="C680" s="1625"/>
      <c r="D680" s="1626">
        <v>9300000</v>
      </c>
      <c r="E680" s="190">
        <v>11561139.945</v>
      </c>
    </row>
    <row r="681" spans="1:5" x14ac:dyDescent="0.25">
      <c r="A681" s="498" t="s">
        <v>1606</v>
      </c>
      <c r="B681" s="1625">
        <v>1</v>
      </c>
      <c r="C681" s="1625"/>
      <c r="D681" s="1626">
        <v>8077000</v>
      </c>
      <c r="E681" s="190">
        <v>32573130.93</v>
      </c>
    </row>
    <row r="682" spans="1:5" x14ac:dyDescent="0.25">
      <c r="A682" s="498" t="s">
        <v>1626</v>
      </c>
      <c r="B682" s="1625">
        <v>2</v>
      </c>
      <c r="C682" s="1625"/>
      <c r="D682" s="1626">
        <v>9280000</v>
      </c>
      <c r="E682" s="190">
        <v>12589135.555</v>
      </c>
    </row>
    <row r="683" spans="1:5" x14ac:dyDescent="0.25">
      <c r="A683" s="497" t="s">
        <v>797</v>
      </c>
      <c r="B683" s="1625">
        <v>2</v>
      </c>
      <c r="C683" s="1625"/>
      <c r="D683" s="1626">
        <v>9263500</v>
      </c>
      <c r="E683" s="190">
        <v>17845869.25</v>
      </c>
    </row>
    <row r="684" spans="1:5" x14ac:dyDescent="0.25">
      <c r="A684" s="498" t="s">
        <v>1634</v>
      </c>
      <c r="B684" s="1625">
        <v>1</v>
      </c>
      <c r="C684" s="1625"/>
      <c r="D684" s="1626">
        <v>9280000</v>
      </c>
      <c r="E684" s="190">
        <v>16834521.27</v>
      </c>
    </row>
    <row r="685" spans="1:5" x14ac:dyDescent="0.25">
      <c r="A685" s="498" t="s">
        <v>1762</v>
      </c>
      <c r="B685" s="1625">
        <v>1</v>
      </c>
      <c r="C685" s="1625"/>
      <c r="D685" s="1626">
        <v>9247000</v>
      </c>
      <c r="E685" s="190">
        <v>18857217.23</v>
      </c>
    </row>
    <row r="686" spans="1:5" x14ac:dyDescent="0.25">
      <c r="A686" s="496" t="s">
        <v>73</v>
      </c>
      <c r="B686" s="1625">
        <v>19</v>
      </c>
      <c r="C686" s="1625"/>
      <c r="D686" s="1626">
        <v>9096816.6666666679</v>
      </c>
      <c r="E686" s="190">
        <v>12438699.562166661</v>
      </c>
    </row>
    <row r="687" spans="1:5" x14ac:dyDescent="0.25">
      <c r="A687" s="497" t="s">
        <v>670</v>
      </c>
      <c r="B687" s="1625">
        <v>4</v>
      </c>
      <c r="C687" s="1625"/>
      <c r="D687" s="1626">
        <v>9290000</v>
      </c>
      <c r="E687" s="190">
        <v>10589680.219999999</v>
      </c>
    </row>
    <row r="688" spans="1:5" x14ac:dyDescent="0.25">
      <c r="A688" s="498" t="s">
        <v>1020</v>
      </c>
      <c r="B688" s="1625">
        <v>3</v>
      </c>
      <c r="C688" s="1625"/>
      <c r="D688" s="1626">
        <v>9280000</v>
      </c>
      <c r="E688" s="190">
        <v>11610187.439999999</v>
      </c>
    </row>
    <row r="689" spans="1:5" x14ac:dyDescent="0.25">
      <c r="A689" s="498" t="s">
        <v>1745</v>
      </c>
      <c r="B689" s="1625">
        <v>1</v>
      </c>
      <c r="C689" s="1625"/>
      <c r="D689" s="1626">
        <v>9300000</v>
      </c>
      <c r="E689" s="190">
        <v>9569173</v>
      </c>
    </row>
    <row r="690" spans="1:5" x14ac:dyDescent="0.25">
      <c r="A690" s="497" t="s">
        <v>895</v>
      </c>
      <c r="B690" s="1625">
        <v>8</v>
      </c>
      <c r="C690" s="1625"/>
      <c r="D690" s="1626">
        <v>9008291.6666666679</v>
      </c>
      <c r="E690" s="190">
        <v>14001249.355833326</v>
      </c>
    </row>
    <row r="691" spans="1:5" x14ac:dyDescent="0.25">
      <c r="A691" s="498" t="s">
        <v>895</v>
      </c>
      <c r="B691" s="1625">
        <v>3</v>
      </c>
      <c r="C691" s="1625"/>
      <c r="D691" s="1626">
        <v>8875666.6666666698</v>
      </c>
      <c r="E691" s="190">
        <v>11725733.633333299</v>
      </c>
    </row>
    <row r="692" spans="1:5" x14ac:dyDescent="0.25">
      <c r="A692" s="498" t="s">
        <v>1030</v>
      </c>
      <c r="B692" s="1625">
        <v>2</v>
      </c>
      <c r="C692" s="1625"/>
      <c r="D692" s="1626">
        <v>9260500</v>
      </c>
      <c r="E692" s="190">
        <v>11232826.59</v>
      </c>
    </row>
    <row r="693" spans="1:5" x14ac:dyDescent="0.25">
      <c r="A693" s="498" t="s">
        <v>1031</v>
      </c>
      <c r="B693" s="1625">
        <v>2</v>
      </c>
      <c r="C693" s="1625"/>
      <c r="D693" s="1626">
        <v>8630000</v>
      </c>
      <c r="E693" s="190">
        <v>14717224.289999999</v>
      </c>
    </row>
    <row r="694" spans="1:5" x14ac:dyDescent="0.25">
      <c r="A694" s="498" t="s">
        <v>1622</v>
      </c>
      <c r="B694" s="1625">
        <v>1</v>
      </c>
      <c r="C694" s="1625"/>
      <c r="D694" s="1626">
        <v>9267000</v>
      </c>
      <c r="E694" s="190">
        <v>18329212.91</v>
      </c>
    </row>
    <row r="695" spans="1:5" x14ac:dyDescent="0.25">
      <c r="A695" s="497" t="s">
        <v>896</v>
      </c>
      <c r="B695" s="1625">
        <v>6</v>
      </c>
      <c r="C695" s="1625"/>
      <c r="D695" s="1626">
        <v>9018333.333333334</v>
      </c>
      <c r="E695" s="190">
        <v>12414977.896111101</v>
      </c>
    </row>
    <row r="696" spans="1:5" x14ac:dyDescent="0.25">
      <c r="A696" s="498" t="s">
        <v>896</v>
      </c>
      <c r="B696" s="1625">
        <v>3</v>
      </c>
      <c r="C696" s="1625"/>
      <c r="D696" s="1626">
        <v>9258000</v>
      </c>
      <c r="E696" s="190">
        <v>12268905.973333299</v>
      </c>
    </row>
    <row r="697" spans="1:5" x14ac:dyDescent="0.25">
      <c r="A697" s="498" t="s">
        <v>1201</v>
      </c>
      <c r="B697" s="1625">
        <v>1</v>
      </c>
      <c r="C697" s="1625"/>
      <c r="D697" s="1626">
        <v>9221000</v>
      </c>
      <c r="E697" s="190">
        <v>12100780.529999999</v>
      </c>
    </row>
    <row r="698" spans="1:5" x14ac:dyDescent="0.25">
      <c r="A698" s="498" t="s">
        <v>1217</v>
      </c>
      <c r="B698" s="1625">
        <v>2</v>
      </c>
      <c r="C698" s="1625"/>
      <c r="D698" s="1626">
        <v>8576000</v>
      </c>
      <c r="E698" s="190">
        <v>12875247.185000001</v>
      </c>
    </row>
    <row r="699" spans="1:5" x14ac:dyDescent="0.25">
      <c r="A699" s="497" t="s">
        <v>1028</v>
      </c>
      <c r="B699" s="1625">
        <v>1</v>
      </c>
      <c r="C699" s="1625"/>
      <c r="D699" s="1626">
        <v>9300000</v>
      </c>
      <c r="E699" s="190">
        <v>9957704.0700000003</v>
      </c>
    </row>
    <row r="700" spans="1:5" x14ac:dyDescent="0.25">
      <c r="A700" s="498" t="s">
        <v>1027</v>
      </c>
      <c r="B700" s="1625">
        <v>1</v>
      </c>
      <c r="C700" s="1625"/>
      <c r="D700" s="1626">
        <v>9300000</v>
      </c>
      <c r="E700" s="190">
        <v>9957704.0700000003</v>
      </c>
    </row>
    <row r="701" spans="1:5" x14ac:dyDescent="0.25">
      <c r="A701" s="496" t="s">
        <v>13</v>
      </c>
      <c r="B701" s="1625">
        <v>2</v>
      </c>
      <c r="C701" s="1625"/>
      <c r="D701" s="1626">
        <v>8730500</v>
      </c>
      <c r="E701" s="190">
        <v>9579828.9000000004</v>
      </c>
    </row>
    <row r="702" spans="1:5" x14ac:dyDescent="0.25">
      <c r="A702" s="497" t="s">
        <v>106</v>
      </c>
      <c r="B702" s="1625">
        <v>2</v>
      </c>
      <c r="C702" s="1625"/>
      <c r="D702" s="1626">
        <v>8730500</v>
      </c>
      <c r="E702" s="190">
        <v>9579828.9000000004</v>
      </c>
    </row>
    <row r="703" spans="1:5" x14ac:dyDescent="0.25">
      <c r="A703" s="498" t="s">
        <v>532</v>
      </c>
      <c r="B703" s="1625">
        <v>2</v>
      </c>
      <c r="C703" s="1625"/>
      <c r="D703" s="1626">
        <v>8730500</v>
      </c>
      <c r="E703" s="190">
        <v>9579828.9000000004</v>
      </c>
    </row>
    <row r="704" spans="1:5" x14ac:dyDescent="0.25">
      <c r="A704" s="496" t="s">
        <v>105</v>
      </c>
      <c r="B704" s="1625"/>
      <c r="C704" s="1625">
        <v>1</v>
      </c>
      <c r="D704" s="1626">
        <v>17845523.800000001</v>
      </c>
      <c r="E704" s="190">
        <v>17845523.800000001</v>
      </c>
    </row>
    <row r="705" spans="1:5" x14ac:dyDescent="0.25">
      <c r="A705" s="497" t="s">
        <v>491</v>
      </c>
      <c r="B705" s="1625"/>
      <c r="C705" s="1625">
        <v>1</v>
      </c>
      <c r="D705" s="1626">
        <v>17845523.800000001</v>
      </c>
      <c r="E705" s="190">
        <v>17845523.800000001</v>
      </c>
    </row>
    <row r="706" spans="1:5" x14ac:dyDescent="0.25">
      <c r="A706" s="498" t="s">
        <v>1641</v>
      </c>
      <c r="B706" s="1625"/>
      <c r="C706" s="1625">
        <v>1</v>
      </c>
      <c r="D706" s="1626">
        <v>17845523.800000001</v>
      </c>
      <c r="E706" s="190">
        <v>17845523.800000001</v>
      </c>
    </row>
    <row r="707" spans="1:5" x14ac:dyDescent="0.25">
      <c r="A707" s="496" t="s">
        <v>74</v>
      </c>
      <c r="B707" s="1625">
        <v>2</v>
      </c>
      <c r="C707" s="1625">
        <v>110</v>
      </c>
      <c r="D707" s="1626">
        <v>18437005.890774731</v>
      </c>
      <c r="E707" s="190">
        <v>20903455.193713505</v>
      </c>
    </row>
    <row r="708" spans="1:5" x14ac:dyDescent="0.25">
      <c r="A708" s="497" t="s">
        <v>87</v>
      </c>
      <c r="B708" s="1625"/>
      <c r="C708" s="1625">
        <v>4</v>
      </c>
      <c r="D708" s="1626">
        <v>19905612.9375</v>
      </c>
      <c r="E708" s="190">
        <v>19905612.9375</v>
      </c>
    </row>
    <row r="709" spans="1:5" x14ac:dyDescent="0.25">
      <c r="A709" s="498" t="s">
        <v>1165</v>
      </c>
      <c r="B709" s="1625"/>
      <c r="C709" s="1625">
        <v>4</v>
      </c>
      <c r="D709" s="1626">
        <v>19905612.9375</v>
      </c>
      <c r="E709" s="190">
        <v>19905612.9375</v>
      </c>
    </row>
    <row r="710" spans="1:5" x14ac:dyDescent="0.25">
      <c r="A710" s="497" t="s">
        <v>97</v>
      </c>
      <c r="B710" s="1625"/>
      <c r="C710" s="1625">
        <v>4</v>
      </c>
      <c r="D710" s="1626">
        <v>20215047.055</v>
      </c>
      <c r="E710" s="190">
        <v>20215047.055</v>
      </c>
    </row>
    <row r="711" spans="1:5" x14ac:dyDescent="0.25">
      <c r="A711" s="498" t="s">
        <v>1596</v>
      </c>
      <c r="B711" s="1625"/>
      <c r="C711" s="1625">
        <v>4</v>
      </c>
      <c r="D711" s="1626">
        <v>20215047.055</v>
      </c>
      <c r="E711" s="190">
        <v>20215047.055</v>
      </c>
    </row>
    <row r="712" spans="1:5" x14ac:dyDescent="0.25">
      <c r="A712" s="497" t="s">
        <v>74</v>
      </c>
      <c r="B712" s="1625">
        <v>2</v>
      </c>
      <c r="C712" s="1625">
        <v>37</v>
      </c>
      <c r="D712" s="1626">
        <v>17175637.011500001</v>
      </c>
      <c r="E712" s="190">
        <v>21491923.291642848</v>
      </c>
    </row>
    <row r="713" spans="1:5" x14ac:dyDescent="0.25">
      <c r="A713" s="498" t="s">
        <v>794</v>
      </c>
      <c r="B713" s="1625">
        <v>1</v>
      </c>
      <c r="C713" s="1625"/>
      <c r="D713" s="1626">
        <v>8707000</v>
      </c>
      <c r="E713" s="190">
        <v>18179350.280000001</v>
      </c>
    </row>
    <row r="714" spans="1:5" x14ac:dyDescent="0.25">
      <c r="A714" s="498" t="s">
        <v>800</v>
      </c>
      <c r="B714" s="1625"/>
      <c r="C714" s="1625">
        <v>35</v>
      </c>
      <c r="D714" s="1626">
        <v>28810560.925999999</v>
      </c>
      <c r="E714" s="190">
        <v>28877619.8665714</v>
      </c>
    </row>
    <row r="715" spans="1:5" x14ac:dyDescent="0.25">
      <c r="A715" s="498" t="s">
        <v>1035</v>
      </c>
      <c r="B715" s="1625">
        <v>1</v>
      </c>
      <c r="C715" s="1625"/>
      <c r="D715" s="1626">
        <v>9001000</v>
      </c>
      <c r="E715" s="190">
        <v>16585162.43</v>
      </c>
    </row>
    <row r="716" spans="1:5" x14ac:dyDescent="0.25">
      <c r="A716" s="498" t="s">
        <v>1155</v>
      </c>
      <c r="B716" s="1625"/>
      <c r="C716" s="1625">
        <v>2</v>
      </c>
      <c r="D716" s="1626">
        <v>22183987.120000001</v>
      </c>
      <c r="E716" s="190">
        <v>22325560.59</v>
      </c>
    </row>
    <row r="717" spans="1:5" x14ac:dyDescent="0.25">
      <c r="A717" s="497" t="s">
        <v>791</v>
      </c>
      <c r="B717" s="1625"/>
      <c r="C717" s="1625">
        <v>65</v>
      </c>
      <c r="D717" s="1626">
        <v>20235833.196923099</v>
      </c>
      <c r="E717" s="190">
        <v>20235833.196923099</v>
      </c>
    </row>
    <row r="718" spans="1:5" x14ac:dyDescent="0.25">
      <c r="A718" s="498" t="s">
        <v>960</v>
      </c>
      <c r="B718" s="1625"/>
      <c r="C718" s="1625">
        <v>65</v>
      </c>
      <c r="D718" s="1626">
        <v>20235833.196923099</v>
      </c>
      <c r="E718" s="190">
        <v>20235833.196923099</v>
      </c>
    </row>
    <row r="719" spans="1:5" x14ac:dyDescent="0.25">
      <c r="A719" s="496" t="s">
        <v>103</v>
      </c>
      <c r="B719" s="1625">
        <v>8</v>
      </c>
      <c r="C719" s="1625"/>
      <c r="D719" s="1626">
        <v>8514944.4444444459</v>
      </c>
      <c r="E719" s="190">
        <v>14984863.210555552</v>
      </c>
    </row>
    <row r="720" spans="1:5" x14ac:dyDescent="0.25">
      <c r="A720" s="497" t="s">
        <v>109</v>
      </c>
      <c r="B720" s="1625">
        <v>1</v>
      </c>
      <c r="C720" s="1625"/>
      <c r="D720" s="1626">
        <v>7028000</v>
      </c>
      <c r="E720" s="190">
        <v>22537324.100000001</v>
      </c>
    </row>
    <row r="721" spans="1:5" x14ac:dyDescent="0.25">
      <c r="A721" s="498" t="s">
        <v>82</v>
      </c>
      <c r="B721" s="1625">
        <v>1</v>
      </c>
      <c r="C721" s="1625"/>
      <c r="D721" s="1626">
        <v>7028000</v>
      </c>
      <c r="E721" s="190">
        <v>22537324.100000001</v>
      </c>
    </row>
    <row r="722" spans="1:5" x14ac:dyDescent="0.25">
      <c r="A722" s="497" t="s">
        <v>802</v>
      </c>
      <c r="B722" s="1625">
        <v>3</v>
      </c>
      <c r="C722" s="1625"/>
      <c r="D722" s="1626">
        <v>9194666.6666666698</v>
      </c>
      <c r="E722" s="190">
        <v>15863397.0133333</v>
      </c>
    </row>
    <row r="723" spans="1:5" x14ac:dyDescent="0.25">
      <c r="A723" s="498" t="s">
        <v>1588</v>
      </c>
      <c r="B723" s="1625">
        <v>3</v>
      </c>
      <c r="C723" s="1625"/>
      <c r="D723" s="1626">
        <v>9194666.6666666698</v>
      </c>
      <c r="E723" s="190">
        <v>15863397.0133333</v>
      </c>
    </row>
    <row r="724" spans="1:5" x14ac:dyDescent="0.25">
      <c r="A724" s="497" t="s">
        <v>804</v>
      </c>
      <c r="B724" s="1625">
        <v>2</v>
      </c>
      <c r="C724" s="1625"/>
      <c r="D724" s="1626">
        <v>8140500</v>
      </c>
      <c r="E724" s="190">
        <v>13999659.425000001</v>
      </c>
    </row>
    <row r="725" spans="1:5" x14ac:dyDescent="0.25">
      <c r="A725" s="498" t="s">
        <v>1030</v>
      </c>
      <c r="B725" s="1625">
        <v>1</v>
      </c>
      <c r="C725" s="1625"/>
      <c r="D725" s="1626">
        <v>7364000</v>
      </c>
      <c r="E725" s="190">
        <v>14143782.449999999</v>
      </c>
    </row>
    <row r="726" spans="1:5" x14ac:dyDescent="0.25">
      <c r="A726" s="498" t="s">
        <v>1200</v>
      </c>
      <c r="B726" s="1625">
        <v>1</v>
      </c>
      <c r="C726" s="1625"/>
      <c r="D726" s="1626">
        <v>8917000</v>
      </c>
      <c r="E726" s="190">
        <v>13855536.4</v>
      </c>
    </row>
    <row r="727" spans="1:5" x14ac:dyDescent="0.25">
      <c r="A727" s="497" t="s">
        <v>1114</v>
      </c>
      <c r="B727" s="1625">
        <v>1</v>
      </c>
      <c r="C727" s="1625"/>
      <c r="D727" s="1626">
        <v>9300000</v>
      </c>
      <c r="E727" s="190">
        <v>9677304.5500000007</v>
      </c>
    </row>
    <row r="728" spans="1:5" x14ac:dyDescent="0.25">
      <c r="A728" s="498" t="s">
        <v>805</v>
      </c>
      <c r="B728" s="1625">
        <v>1</v>
      </c>
      <c r="C728" s="1625"/>
      <c r="D728" s="1626">
        <v>9300000</v>
      </c>
      <c r="E728" s="190">
        <v>9677304.5500000007</v>
      </c>
    </row>
    <row r="729" spans="1:5" x14ac:dyDescent="0.25">
      <c r="A729" s="497" t="s">
        <v>1585</v>
      </c>
      <c r="B729" s="1625">
        <v>1</v>
      </c>
      <c r="C729" s="1625"/>
      <c r="D729" s="1626">
        <v>9286000</v>
      </c>
      <c r="E729" s="190">
        <v>13831834.75</v>
      </c>
    </row>
    <row r="730" spans="1:5" x14ac:dyDescent="0.25">
      <c r="A730" s="498" t="s">
        <v>1761</v>
      </c>
      <c r="B730" s="1625">
        <v>1</v>
      </c>
      <c r="C730" s="1625"/>
      <c r="D730" s="1626">
        <v>9286000</v>
      </c>
      <c r="E730" s="190">
        <v>13831834.75</v>
      </c>
    </row>
    <row r="731" spans="1:5" x14ac:dyDescent="0.25">
      <c r="A731" s="1628">
        <v>26</v>
      </c>
      <c r="B731" s="1625">
        <v>6</v>
      </c>
      <c r="C731" s="1625"/>
      <c r="D731" s="1626">
        <v>8508800</v>
      </c>
      <c r="E731" s="190">
        <v>22312729.796</v>
      </c>
    </row>
    <row r="732" spans="1:5" x14ac:dyDescent="0.25">
      <c r="A732" s="496" t="s">
        <v>11</v>
      </c>
      <c r="B732" s="1625">
        <v>2</v>
      </c>
      <c r="C732" s="1625"/>
      <c r="D732" s="1626">
        <v>9001000</v>
      </c>
      <c r="E732" s="190">
        <v>12186990</v>
      </c>
    </row>
    <row r="733" spans="1:5" x14ac:dyDescent="0.25">
      <c r="A733" s="497" t="s">
        <v>104</v>
      </c>
      <c r="B733" s="1625">
        <v>2</v>
      </c>
      <c r="C733" s="1625"/>
      <c r="D733" s="1626">
        <v>9001000</v>
      </c>
      <c r="E733" s="190">
        <v>12186990</v>
      </c>
    </row>
    <row r="734" spans="1:5" x14ac:dyDescent="0.25">
      <c r="A734" s="498" t="s">
        <v>899</v>
      </c>
      <c r="B734" s="1625">
        <v>2</v>
      </c>
      <c r="C734" s="1625"/>
      <c r="D734" s="1626">
        <v>9001000</v>
      </c>
      <c r="E734" s="190">
        <v>12186990</v>
      </c>
    </row>
    <row r="735" spans="1:5" x14ac:dyDescent="0.25">
      <c r="A735" s="496" t="s">
        <v>105</v>
      </c>
      <c r="B735" s="1625">
        <v>2</v>
      </c>
      <c r="C735" s="1625"/>
      <c r="D735" s="1626">
        <v>9046000</v>
      </c>
      <c r="E735" s="190">
        <v>13554607.190000001</v>
      </c>
    </row>
    <row r="736" spans="1:5" x14ac:dyDescent="0.25">
      <c r="A736" s="497" t="s">
        <v>108</v>
      </c>
      <c r="B736" s="1625">
        <v>1</v>
      </c>
      <c r="C736" s="1625"/>
      <c r="D736" s="1626">
        <v>9175000</v>
      </c>
      <c r="E736" s="190">
        <v>16927129.66</v>
      </c>
    </row>
    <row r="737" spans="1:5" x14ac:dyDescent="0.25">
      <c r="A737" s="498" t="s">
        <v>108</v>
      </c>
      <c r="B737" s="1625">
        <v>1</v>
      </c>
      <c r="C737" s="1625"/>
      <c r="D737" s="1626">
        <v>9175000</v>
      </c>
      <c r="E737" s="190">
        <v>16927129.66</v>
      </c>
    </row>
    <row r="738" spans="1:5" x14ac:dyDescent="0.25">
      <c r="A738" s="497" t="s">
        <v>107</v>
      </c>
      <c r="B738" s="1625">
        <v>1</v>
      </c>
      <c r="C738" s="1625"/>
      <c r="D738" s="1626">
        <v>8917000</v>
      </c>
      <c r="E738" s="190">
        <v>10182084.720000001</v>
      </c>
    </row>
    <row r="739" spans="1:5" x14ac:dyDescent="0.25">
      <c r="A739" s="498" t="s">
        <v>92</v>
      </c>
      <c r="B739" s="1625">
        <v>1</v>
      </c>
      <c r="C739" s="1625"/>
      <c r="D739" s="1626">
        <v>8917000</v>
      </c>
      <c r="E739" s="190">
        <v>10182084.720000001</v>
      </c>
    </row>
    <row r="740" spans="1:5" x14ac:dyDescent="0.25">
      <c r="A740" s="496" t="s">
        <v>74</v>
      </c>
      <c r="B740" s="1625">
        <v>1</v>
      </c>
      <c r="C740" s="1625"/>
      <c r="D740" s="1626">
        <v>9221000</v>
      </c>
      <c r="E740" s="190">
        <v>20595444.600000001</v>
      </c>
    </row>
    <row r="741" spans="1:5" x14ac:dyDescent="0.25">
      <c r="A741" s="497" t="s">
        <v>87</v>
      </c>
      <c r="B741" s="1625">
        <v>1</v>
      </c>
      <c r="C741" s="1625"/>
      <c r="D741" s="1626">
        <v>9221000</v>
      </c>
      <c r="E741" s="190">
        <v>20595444.600000001</v>
      </c>
    </row>
    <row r="742" spans="1:5" x14ac:dyDescent="0.25">
      <c r="A742" s="498" t="s">
        <v>897</v>
      </c>
      <c r="B742" s="1625">
        <v>1</v>
      </c>
      <c r="C742" s="1625"/>
      <c r="D742" s="1626">
        <v>9221000</v>
      </c>
      <c r="E742" s="190">
        <v>20595444.600000001</v>
      </c>
    </row>
    <row r="743" spans="1:5" x14ac:dyDescent="0.25">
      <c r="A743" s="496" t="s">
        <v>103</v>
      </c>
      <c r="B743" s="1625">
        <v>1</v>
      </c>
      <c r="C743" s="1625"/>
      <c r="D743" s="1626">
        <v>6230000</v>
      </c>
      <c r="E743" s="190">
        <v>51672000</v>
      </c>
    </row>
    <row r="744" spans="1:5" x14ac:dyDescent="0.25">
      <c r="A744" s="497" t="s">
        <v>665</v>
      </c>
      <c r="B744" s="1625">
        <v>1</v>
      </c>
      <c r="C744" s="1625"/>
      <c r="D744" s="1626">
        <v>6230000</v>
      </c>
      <c r="E744" s="190">
        <v>51672000</v>
      </c>
    </row>
    <row r="745" spans="1:5" x14ac:dyDescent="0.25">
      <c r="A745" s="498" t="s">
        <v>666</v>
      </c>
      <c r="B745" s="1625">
        <v>1</v>
      </c>
      <c r="C745" s="1625"/>
      <c r="D745" s="1626">
        <v>6230000</v>
      </c>
      <c r="E745" s="190">
        <v>51672000</v>
      </c>
    </row>
    <row r="746" spans="1:5" x14ac:dyDescent="0.25">
      <c r="A746" s="1628">
        <v>117</v>
      </c>
      <c r="B746" s="1625">
        <v>14</v>
      </c>
      <c r="C746" s="1625">
        <v>1</v>
      </c>
      <c r="D746" s="1626">
        <v>9380893.0514285713</v>
      </c>
      <c r="E746" s="190">
        <v>9824190.8385714293</v>
      </c>
    </row>
    <row r="747" spans="1:5" x14ac:dyDescent="0.25">
      <c r="A747" s="496" t="s">
        <v>11</v>
      </c>
      <c r="B747" s="1625">
        <v>6</v>
      </c>
      <c r="C747" s="1625">
        <v>1</v>
      </c>
      <c r="D747" s="1626">
        <v>9744583.7866666671</v>
      </c>
      <c r="E747" s="190">
        <v>10241435.915000001</v>
      </c>
    </row>
    <row r="748" spans="1:5" x14ac:dyDescent="0.25">
      <c r="A748" s="497" t="s">
        <v>83</v>
      </c>
      <c r="B748" s="1625">
        <v>1</v>
      </c>
      <c r="C748" s="1625"/>
      <c r="D748" s="1626">
        <v>8077000</v>
      </c>
      <c r="E748" s="190">
        <v>8411293.75</v>
      </c>
    </row>
    <row r="749" spans="1:5" x14ac:dyDescent="0.25">
      <c r="A749" s="498" t="s">
        <v>1194</v>
      </c>
      <c r="B749" s="1625">
        <v>1</v>
      </c>
      <c r="C749" s="1625"/>
      <c r="D749" s="1626">
        <v>8077000</v>
      </c>
      <c r="E749" s="190">
        <v>8411293.75</v>
      </c>
    </row>
    <row r="750" spans="1:5" x14ac:dyDescent="0.25">
      <c r="A750" s="497" t="s">
        <v>95</v>
      </c>
      <c r="B750" s="1625">
        <v>2</v>
      </c>
      <c r="C750" s="1625"/>
      <c r="D750" s="1626">
        <v>8688500</v>
      </c>
      <c r="E750" s="190">
        <v>9511293.75</v>
      </c>
    </row>
    <row r="751" spans="1:5" x14ac:dyDescent="0.25">
      <c r="A751" s="498" t="s">
        <v>96</v>
      </c>
      <c r="B751" s="1625">
        <v>1</v>
      </c>
      <c r="C751" s="1625"/>
      <c r="D751" s="1626">
        <v>8077000</v>
      </c>
      <c r="E751" s="190">
        <v>9511293.75</v>
      </c>
    </row>
    <row r="752" spans="1:5" x14ac:dyDescent="0.25">
      <c r="A752" s="498" t="s">
        <v>798</v>
      </c>
      <c r="B752" s="1625">
        <v>1</v>
      </c>
      <c r="C752" s="1625"/>
      <c r="D752" s="1626">
        <v>9300000</v>
      </c>
      <c r="E752" s="190">
        <v>9511293.75</v>
      </c>
    </row>
    <row r="753" spans="1:5" x14ac:dyDescent="0.25">
      <c r="A753" s="497" t="s">
        <v>104</v>
      </c>
      <c r="B753" s="1625">
        <v>2</v>
      </c>
      <c r="C753" s="1625"/>
      <c r="D753" s="1626">
        <v>9300000</v>
      </c>
      <c r="E753" s="190">
        <v>9511293.75</v>
      </c>
    </row>
    <row r="754" spans="1:5" x14ac:dyDescent="0.25">
      <c r="A754" s="498" t="s">
        <v>1001</v>
      </c>
      <c r="B754" s="1625">
        <v>2</v>
      </c>
      <c r="C754" s="1625"/>
      <c r="D754" s="1626">
        <v>9300000</v>
      </c>
      <c r="E754" s="190">
        <v>9511293.75</v>
      </c>
    </row>
    <row r="755" spans="1:5" x14ac:dyDescent="0.25">
      <c r="A755" s="497" t="s">
        <v>84</v>
      </c>
      <c r="B755" s="1625">
        <v>1</v>
      </c>
      <c r="C755" s="1625"/>
      <c r="D755" s="1626">
        <v>8833000</v>
      </c>
      <c r="E755" s="190">
        <v>9511293.75</v>
      </c>
    </row>
    <row r="756" spans="1:5" x14ac:dyDescent="0.25">
      <c r="A756" s="498" t="s">
        <v>999</v>
      </c>
      <c r="B756" s="1625">
        <v>1</v>
      </c>
      <c r="C756" s="1625"/>
      <c r="D756" s="1626">
        <v>8833000</v>
      </c>
      <c r="E756" s="190">
        <v>9511293.75</v>
      </c>
    </row>
    <row r="757" spans="1:5" x14ac:dyDescent="0.25">
      <c r="A757" s="497" t="s">
        <v>526</v>
      </c>
      <c r="B757" s="1625"/>
      <c r="C757" s="1625">
        <v>1</v>
      </c>
      <c r="D757" s="1626">
        <v>14880502.720000001</v>
      </c>
      <c r="E757" s="190">
        <v>14992146.74</v>
      </c>
    </row>
    <row r="758" spans="1:5" x14ac:dyDescent="0.25">
      <c r="A758" s="498" t="s">
        <v>526</v>
      </c>
      <c r="B758" s="1625"/>
      <c r="C758" s="1625">
        <v>1</v>
      </c>
      <c r="D758" s="1626">
        <v>14880502.720000001</v>
      </c>
      <c r="E758" s="190">
        <v>14992146.74</v>
      </c>
    </row>
    <row r="759" spans="1:5" x14ac:dyDescent="0.25">
      <c r="A759" s="496" t="s">
        <v>12</v>
      </c>
      <c r="B759" s="1625">
        <v>2</v>
      </c>
      <c r="C759" s="1625"/>
      <c r="D759" s="1626">
        <v>9112500</v>
      </c>
      <c r="E759" s="190">
        <v>9511293.75</v>
      </c>
    </row>
    <row r="760" spans="1:5" x14ac:dyDescent="0.25">
      <c r="A760" s="497" t="s">
        <v>886</v>
      </c>
      <c r="B760" s="1625">
        <v>1</v>
      </c>
      <c r="C760" s="1625"/>
      <c r="D760" s="1626">
        <v>9182000</v>
      </c>
      <c r="E760" s="190">
        <v>9511293.75</v>
      </c>
    </row>
    <row r="761" spans="1:5" x14ac:dyDescent="0.25">
      <c r="A761" s="498" t="s">
        <v>1116</v>
      </c>
      <c r="B761" s="1625">
        <v>1</v>
      </c>
      <c r="C761" s="1625"/>
      <c r="D761" s="1626">
        <v>9182000</v>
      </c>
      <c r="E761" s="190">
        <v>9511293.75</v>
      </c>
    </row>
    <row r="762" spans="1:5" x14ac:dyDescent="0.25">
      <c r="A762" s="497" t="s">
        <v>534</v>
      </c>
      <c r="B762" s="1625">
        <v>1</v>
      </c>
      <c r="C762" s="1625"/>
      <c r="D762" s="1626">
        <v>9043000</v>
      </c>
      <c r="E762" s="190">
        <v>9511293.75</v>
      </c>
    </row>
    <row r="763" spans="1:5" x14ac:dyDescent="0.25">
      <c r="A763" s="498" t="s">
        <v>1753</v>
      </c>
      <c r="B763" s="1625">
        <v>1</v>
      </c>
      <c r="C763" s="1625"/>
      <c r="D763" s="1626">
        <v>9043000</v>
      </c>
      <c r="E763" s="190">
        <v>9511293.75</v>
      </c>
    </row>
    <row r="764" spans="1:5" x14ac:dyDescent="0.25">
      <c r="A764" s="496" t="s">
        <v>73</v>
      </c>
      <c r="B764" s="1625">
        <v>3</v>
      </c>
      <c r="C764" s="1625"/>
      <c r="D764" s="1626">
        <v>9191333.333333334</v>
      </c>
      <c r="E764" s="190">
        <v>9511293.75</v>
      </c>
    </row>
    <row r="765" spans="1:5" x14ac:dyDescent="0.25">
      <c r="A765" s="497" t="s">
        <v>524</v>
      </c>
      <c r="B765" s="1625">
        <v>1</v>
      </c>
      <c r="C765" s="1625"/>
      <c r="D765" s="1626">
        <v>9300000</v>
      </c>
      <c r="E765" s="190">
        <v>9511293.75</v>
      </c>
    </row>
    <row r="766" spans="1:5" x14ac:dyDescent="0.25">
      <c r="A766" s="498" t="s">
        <v>524</v>
      </c>
      <c r="B766" s="1625">
        <v>1</v>
      </c>
      <c r="C766" s="1625"/>
      <c r="D766" s="1626">
        <v>9300000</v>
      </c>
      <c r="E766" s="190">
        <v>9511293.75</v>
      </c>
    </row>
    <row r="767" spans="1:5" x14ac:dyDescent="0.25">
      <c r="A767" s="497" t="s">
        <v>893</v>
      </c>
      <c r="B767" s="1625">
        <v>2</v>
      </c>
      <c r="C767" s="1625"/>
      <c r="D767" s="1626">
        <v>9137000</v>
      </c>
      <c r="E767" s="190">
        <v>9511293.75</v>
      </c>
    </row>
    <row r="768" spans="1:5" x14ac:dyDescent="0.25">
      <c r="A768" s="498" t="s">
        <v>1002</v>
      </c>
      <c r="B768" s="1625">
        <v>1</v>
      </c>
      <c r="C768" s="1625"/>
      <c r="D768" s="1626">
        <v>9001000</v>
      </c>
      <c r="E768" s="190">
        <v>9511293.75</v>
      </c>
    </row>
    <row r="769" spans="1:5" x14ac:dyDescent="0.25">
      <c r="A769" s="498" t="s">
        <v>1163</v>
      </c>
      <c r="B769" s="1625">
        <v>1</v>
      </c>
      <c r="C769" s="1625"/>
      <c r="D769" s="1626">
        <v>9273000</v>
      </c>
      <c r="E769" s="190">
        <v>9511293.75</v>
      </c>
    </row>
    <row r="770" spans="1:5" x14ac:dyDescent="0.25">
      <c r="A770" s="496" t="s">
        <v>74</v>
      </c>
      <c r="B770" s="1625">
        <v>1</v>
      </c>
      <c r="C770" s="1625"/>
      <c r="D770" s="1626">
        <v>8539000</v>
      </c>
      <c r="E770" s="190">
        <v>9511000</v>
      </c>
    </row>
    <row r="771" spans="1:5" x14ac:dyDescent="0.25">
      <c r="A771" s="497" t="s">
        <v>74</v>
      </c>
      <c r="B771" s="1625">
        <v>1</v>
      </c>
      <c r="C771" s="1625"/>
      <c r="D771" s="1626">
        <v>8539000</v>
      </c>
      <c r="E771" s="190">
        <v>9511000</v>
      </c>
    </row>
    <row r="772" spans="1:5" x14ac:dyDescent="0.25">
      <c r="A772" s="498" t="s">
        <v>800</v>
      </c>
      <c r="B772" s="1625">
        <v>1</v>
      </c>
      <c r="C772" s="1625"/>
      <c r="D772" s="1626">
        <v>8539000</v>
      </c>
      <c r="E772" s="190">
        <v>9511000</v>
      </c>
    </row>
    <row r="773" spans="1:5" x14ac:dyDescent="0.25">
      <c r="A773" s="496" t="s">
        <v>103</v>
      </c>
      <c r="B773" s="1625">
        <v>2</v>
      </c>
      <c r="C773" s="1625"/>
      <c r="D773" s="1626">
        <v>9263500</v>
      </c>
      <c r="E773" s="190">
        <v>9511293.75</v>
      </c>
    </row>
    <row r="774" spans="1:5" x14ac:dyDescent="0.25">
      <c r="A774" s="497" t="s">
        <v>94</v>
      </c>
      <c r="B774" s="1625">
        <v>1</v>
      </c>
      <c r="C774" s="1625"/>
      <c r="D774" s="1626">
        <v>9254000</v>
      </c>
      <c r="E774" s="190">
        <v>9511293.75</v>
      </c>
    </row>
    <row r="775" spans="1:5" x14ac:dyDescent="0.25">
      <c r="A775" s="498" t="s">
        <v>1604</v>
      </c>
      <c r="B775" s="1625">
        <v>1</v>
      </c>
      <c r="C775" s="1625"/>
      <c r="D775" s="1626">
        <v>9254000</v>
      </c>
      <c r="E775" s="190">
        <v>9511293.75</v>
      </c>
    </row>
    <row r="776" spans="1:5" x14ac:dyDescent="0.25">
      <c r="A776" s="497" t="s">
        <v>882</v>
      </c>
      <c r="B776" s="1625">
        <v>1</v>
      </c>
      <c r="C776" s="1625"/>
      <c r="D776" s="1626">
        <v>9273000</v>
      </c>
      <c r="E776" s="190">
        <v>9511293.75</v>
      </c>
    </row>
    <row r="777" spans="1:5" x14ac:dyDescent="0.25">
      <c r="A777" s="498" t="s">
        <v>1027</v>
      </c>
      <c r="B777" s="1625">
        <v>1</v>
      </c>
      <c r="C777" s="1625"/>
      <c r="D777" s="1626">
        <v>9273000</v>
      </c>
      <c r="E777" s="190">
        <v>9511293.75</v>
      </c>
    </row>
    <row r="778" spans="1:5" x14ac:dyDescent="0.25">
      <c r="A778" s="1628">
        <v>101</v>
      </c>
      <c r="B778" s="1625">
        <v>63</v>
      </c>
      <c r="C778" s="1625">
        <v>4</v>
      </c>
      <c r="D778" s="1626">
        <v>13852561.292767677</v>
      </c>
      <c r="E778" s="190">
        <v>14149827.508606061</v>
      </c>
    </row>
    <row r="779" spans="1:5" x14ac:dyDescent="0.25">
      <c r="A779" s="496" t="s">
        <v>11</v>
      </c>
      <c r="B779" s="1625">
        <v>1</v>
      </c>
      <c r="C779" s="1625">
        <v>2</v>
      </c>
      <c r="D779" s="1626">
        <v>22481585.593333334</v>
      </c>
      <c r="E779" s="190">
        <v>22806171.193333331</v>
      </c>
    </row>
    <row r="780" spans="1:5" x14ac:dyDescent="0.25">
      <c r="A780" s="497" t="s">
        <v>803</v>
      </c>
      <c r="B780" s="1625"/>
      <c r="C780" s="1625">
        <v>2</v>
      </c>
      <c r="D780" s="1626">
        <v>29095378.390000001</v>
      </c>
      <c r="E780" s="190">
        <v>29430756.789999999</v>
      </c>
    </row>
    <row r="781" spans="1:5" x14ac:dyDescent="0.25">
      <c r="A781" s="498" t="s">
        <v>803</v>
      </c>
      <c r="B781" s="1625"/>
      <c r="C781" s="1625">
        <v>2</v>
      </c>
      <c r="D781" s="1626">
        <v>29095378.390000001</v>
      </c>
      <c r="E781" s="190">
        <v>29430756.789999999</v>
      </c>
    </row>
    <row r="782" spans="1:5" x14ac:dyDescent="0.25">
      <c r="A782" s="497" t="s">
        <v>11</v>
      </c>
      <c r="B782" s="1625">
        <v>1</v>
      </c>
      <c r="C782" s="1625"/>
      <c r="D782" s="1626">
        <v>9254000</v>
      </c>
      <c r="E782" s="190">
        <v>9557000</v>
      </c>
    </row>
    <row r="783" spans="1:5" x14ac:dyDescent="0.25">
      <c r="A783" s="498" t="s">
        <v>1651</v>
      </c>
      <c r="B783" s="1625">
        <v>1</v>
      </c>
      <c r="C783" s="1625"/>
      <c r="D783" s="1626">
        <v>9254000</v>
      </c>
      <c r="E783" s="190">
        <v>9557000</v>
      </c>
    </row>
    <row r="784" spans="1:5" x14ac:dyDescent="0.25">
      <c r="A784" s="496" t="s">
        <v>13</v>
      </c>
      <c r="B784" s="1625">
        <v>1</v>
      </c>
      <c r="C784" s="1625"/>
      <c r="D784" s="1626">
        <v>9085000</v>
      </c>
      <c r="E784" s="190">
        <v>9557000</v>
      </c>
    </row>
    <row r="785" spans="1:5" x14ac:dyDescent="0.25">
      <c r="A785" s="497" t="s">
        <v>106</v>
      </c>
      <c r="B785" s="1625">
        <v>1</v>
      </c>
      <c r="C785" s="1625"/>
      <c r="D785" s="1626">
        <v>9085000</v>
      </c>
      <c r="E785" s="190">
        <v>9557000</v>
      </c>
    </row>
    <row r="786" spans="1:5" x14ac:dyDescent="0.25">
      <c r="A786" s="498" t="s">
        <v>532</v>
      </c>
      <c r="B786" s="1625">
        <v>1</v>
      </c>
      <c r="C786" s="1625"/>
      <c r="D786" s="1626">
        <v>9085000</v>
      </c>
      <c r="E786" s="190">
        <v>9557000</v>
      </c>
    </row>
    <row r="787" spans="1:5" x14ac:dyDescent="0.25">
      <c r="A787" s="496" t="s">
        <v>105</v>
      </c>
      <c r="B787" s="1625">
        <v>32</v>
      </c>
      <c r="C787" s="1625"/>
      <c r="D787" s="1626">
        <v>10063254.545454545</v>
      </c>
      <c r="E787" s="190">
        <v>10348222.224444445</v>
      </c>
    </row>
    <row r="788" spans="1:5" x14ac:dyDescent="0.25">
      <c r="A788" s="497" t="s">
        <v>105</v>
      </c>
      <c r="B788" s="1625">
        <v>27</v>
      </c>
      <c r="C788" s="1625"/>
      <c r="D788" s="1626">
        <v>9280953.5353535321</v>
      </c>
      <c r="E788" s="190">
        <v>9557111.1155555565</v>
      </c>
    </row>
    <row r="789" spans="1:5" x14ac:dyDescent="0.25">
      <c r="A789" s="498" t="s">
        <v>912</v>
      </c>
      <c r="B789" s="1625">
        <v>16</v>
      </c>
      <c r="C789" s="1625"/>
      <c r="D789" s="1626">
        <v>9279066.6666666642</v>
      </c>
      <c r="E789" s="190">
        <v>9557166.6733333357</v>
      </c>
    </row>
    <row r="790" spans="1:5" x14ac:dyDescent="0.25">
      <c r="A790" s="498" t="s">
        <v>914</v>
      </c>
      <c r="B790" s="1625">
        <v>11</v>
      </c>
      <c r="C790" s="1625"/>
      <c r="D790" s="1626">
        <v>9284727.2727272697</v>
      </c>
      <c r="E790" s="190">
        <v>9557000</v>
      </c>
    </row>
    <row r="791" spans="1:5" x14ac:dyDescent="0.25">
      <c r="A791" s="497" t="s">
        <v>491</v>
      </c>
      <c r="B791" s="1625">
        <v>4</v>
      </c>
      <c r="C791" s="1625"/>
      <c r="D791" s="1626">
        <v>9293333.3333333358</v>
      </c>
      <c r="E791" s="190">
        <v>9542000</v>
      </c>
    </row>
    <row r="792" spans="1:5" x14ac:dyDescent="0.25">
      <c r="A792" s="498" t="s">
        <v>910</v>
      </c>
      <c r="B792" s="1625">
        <v>4</v>
      </c>
      <c r="C792" s="1625"/>
      <c r="D792" s="1626">
        <v>9293333.3333333358</v>
      </c>
      <c r="E792" s="190">
        <v>9542000</v>
      </c>
    </row>
    <row r="793" spans="1:5" x14ac:dyDescent="0.25">
      <c r="A793" s="497" t="s">
        <v>889</v>
      </c>
      <c r="B793" s="1625">
        <v>1</v>
      </c>
      <c r="C793" s="1625"/>
      <c r="D793" s="1626">
        <v>13950000</v>
      </c>
      <c r="E793" s="190">
        <v>14334000</v>
      </c>
    </row>
    <row r="794" spans="1:5" x14ac:dyDescent="0.25">
      <c r="A794" s="498" t="s">
        <v>916</v>
      </c>
      <c r="B794" s="1625">
        <v>1</v>
      </c>
      <c r="C794" s="1625"/>
      <c r="D794" s="1626">
        <v>13950000</v>
      </c>
      <c r="E794" s="190">
        <v>14334000</v>
      </c>
    </row>
    <row r="795" spans="1:5" x14ac:dyDescent="0.25">
      <c r="A795" s="496" t="s">
        <v>74</v>
      </c>
      <c r="B795" s="1625">
        <v>28</v>
      </c>
      <c r="C795" s="1625"/>
      <c r="D795" s="1626">
        <v>9196839.4660894666</v>
      </c>
      <c r="E795" s="190">
        <v>9544779.2207792196</v>
      </c>
    </row>
    <row r="796" spans="1:5" x14ac:dyDescent="0.25">
      <c r="A796" s="497" t="s">
        <v>72</v>
      </c>
      <c r="B796" s="1625">
        <v>27</v>
      </c>
      <c r="C796" s="1625"/>
      <c r="D796" s="1626">
        <v>9179646.0437710434</v>
      </c>
      <c r="E796" s="190">
        <v>9542742.4242424238</v>
      </c>
    </row>
    <row r="797" spans="1:5" x14ac:dyDescent="0.25">
      <c r="A797" s="498" t="s">
        <v>801</v>
      </c>
      <c r="B797" s="1625">
        <v>2</v>
      </c>
      <c r="C797" s="1625"/>
      <c r="D797" s="1626">
        <v>9300000</v>
      </c>
      <c r="E797" s="190">
        <v>9542000</v>
      </c>
    </row>
    <row r="798" spans="1:5" x14ac:dyDescent="0.25">
      <c r="A798" s="498" t="s">
        <v>72</v>
      </c>
      <c r="B798" s="1625">
        <v>15</v>
      </c>
      <c r="C798" s="1625"/>
      <c r="D798" s="1626">
        <v>8943715.9090909101</v>
      </c>
      <c r="E798" s="190">
        <v>9544227.2727272697</v>
      </c>
    </row>
    <row r="799" spans="1:5" x14ac:dyDescent="0.25">
      <c r="A799" s="498" t="s">
        <v>1669</v>
      </c>
      <c r="B799" s="1625">
        <v>1</v>
      </c>
      <c r="C799" s="1625"/>
      <c r="D799" s="1626">
        <v>9300000</v>
      </c>
      <c r="E799" s="190">
        <v>9542000</v>
      </c>
    </row>
    <row r="800" spans="1:5" x14ac:dyDescent="0.25">
      <c r="A800" s="498" t="s">
        <v>1670</v>
      </c>
      <c r="B800" s="1625">
        <v>9</v>
      </c>
      <c r="C800" s="1625"/>
      <c r="D800" s="1626">
        <v>9290444.4444444403</v>
      </c>
      <c r="E800" s="190">
        <v>9542000</v>
      </c>
    </row>
    <row r="801" spans="1:5" x14ac:dyDescent="0.25">
      <c r="A801" s="497" t="s">
        <v>74</v>
      </c>
      <c r="B801" s="1625">
        <v>1</v>
      </c>
      <c r="C801" s="1625"/>
      <c r="D801" s="1626">
        <v>9300000</v>
      </c>
      <c r="E801" s="190">
        <v>9557000</v>
      </c>
    </row>
    <row r="802" spans="1:5" x14ac:dyDescent="0.25">
      <c r="A802" s="498" t="s">
        <v>1205</v>
      </c>
      <c r="B802" s="1625">
        <v>1</v>
      </c>
      <c r="C802" s="1625"/>
      <c r="D802" s="1626">
        <v>9300000</v>
      </c>
      <c r="E802" s="190">
        <v>9557000</v>
      </c>
    </row>
    <row r="803" spans="1:5" x14ac:dyDescent="0.25">
      <c r="A803" s="496" t="s">
        <v>103</v>
      </c>
      <c r="B803" s="1625">
        <v>1</v>
      </c>
      <c r="C803" s="1625">
        <v>2</v>
      </c>
      <c r="D803" s="1626">
        <v>25254688.513333336</v>
      </c>
      <c r="E803" s="190">
        <v>25372749.566666666</v>
      </c>
    </row>
    <row r="804" spans="1:5" x14ac:dyDescent="0.25">
      <c r="A804" s="497" t="s">
        <v>109</v>
      </c>
      <c r="B804" s="1625">
        <v>1</v>
      </c>
      <c r="C804" s="1625"/>
      <c r="D804" s="1626">
        <v>9260000</v>
      </c>
      <c r="E804" s="190">
        <v>9557000</v>
      </c>
    </row>
    <row r="805" spans="1:5" x14ac:dyDescent="0.25">
      <c r="A805" s="498" t="s">
        <v>963</v>
      </c>
      <c r="B805" s="1625">
        <v>1</v>
      </c>
      <c r="C805" s="1625"/>
      <c r="D805" s="1626">
        <v>9260000</v>
      </c>
      <c r="E805" s="190">
        <v>9557000</v>
      </c>
    </row>
    <row r="806" spans="1:5" x14ac:dyDescent="0.25">
      <c r="A806" s="497" t="s">
        <v>804</v>
      </c>
      <c r="B806" s="1625"/>
      <c r="C806" s="1625">
        <v>1</v>
      </c>
      <c r="D806" s="1626">
        <v>35514648.420000002</v>
      </c>
      <c r="E806" s="190">
        <v>35571831.579999998</v>
      </c>
    </row>
    <row r="807" spans="1:5" x14ac:dyDescent="0.25">
      <c r="A807" s="498" t="s">
        <v>899</v>
      </c>
      <c r="B807" s="1625"/>
      <c r="C807" s="1625">
        <v>1</v>
      </c>
      <c r="D807" s="1626">
        <v>35514648.420000002</v>
      </c>
      <c r="E807" s="190">
        <v>35571831.579999998</v>
      </c>
    </row>
    <row r="808" spans="1:5" x14ac:dyDescent="0.25">
      <c r="A808" s="497" t="s">
        <v>1043</v>
      </c>
      <c r="B808" s="1625"/>
      <c r="C808" s="1625">
        <v>1</v>
      </c>
      <c r="D808" s="1626">
        <v>30989417.120000001</v>
      </c>
      <c r="E808" s="190">
        <v>30989417.120000001</v>
      </c>
    </row>
    <row r="809" spans="1:5" x14ac:dyDescent="0.25">
      <c r="A809" s="498" t="s">
        <v>1043</v>
      </c>
      <c r="B809" s="1625"/>
      <c r="C809" s="1625">
        <v>1</v>
      </c>
      <c r="D809" s="1626">
        <v>30989417.120000001</v>
      </c>
      <c r="E809" s="190">
        <v>30989417.120000001</v>
      </c>
    </row>
    <row r="810" spans="1:5" x14ac:dyDescent="0.25">
      <c r="A810" s="1628">
        <v>22</v>
      </c>
      <c r="B810" s="1625">
        <v>24</v>
      </c>
      <c r="C810" s="1625">
        <v>27</v>
      </c>
      <c r="D810" s="1626">
        <v>9597996.8818589747</v>
      </c>
      <c r="E810" s="190">
        <v>32810783.37217949</v>
      </c>
    </row>
    <row r="811" spans="1:5" x14ac:dyDescent="0.25">
      <c r="A811" s="496" t="s">
        <v>11</v>
      </c>
      <c r="B811" s="1625">
        <v>5</v>
      </c>
      <c r="C811" s="1625">
        <v>26</v>
      </c>
      <c r="D811" s="1626">
        <v>10706357.034102567</v>
      </c>
      <c r="E811" s="190">
        <v>42667891.436217949</v>
      </c>
    </row>
    <row r="812" spans="1:5" x14ac:dyDescent="0.25">
      <c r="A812" s="497" t="s">
        <v>83</v>
      </c>
      <c r="B812" s="1625">
        <v>1</v>
      </c>
      <c r="C812" s="1625"/>
      <c r="D812" s="1626">
        <v>7322000</v>
      </c>
      <c r="E812" s="190">
        <v>62164970.329999998</v>
      </c>
    </row>
    <row r="813" spans="1:5" x14ac:dyDescent="0.25">
      <c r="A813" s="498" t="s">
        <v>967</v>
      </c>
      <c r="B813" s="1625">
        <v>1</v>
      </c>
      <c r="C813" s="1625"/>
      <c r="D813" s="1626">
        <v>7322000</v>
      </c>
      <c r="E813" s="190">
        <v>62164970.329999998</v>
      </c>
    </row>
    <row r="814" spans="1:5" x14ac:dyDescent="0.25">
      <c r="A814" s="497" t="s">
        <v>99</v>
      </c>
      <c r="B814" s="1625"/>
      <c r="C814" s="1625">
        <v>26</v>
      </c>
      <c r="D814" s="1626">
        <v>22886142.204615399</v>
      </c>
      <c r="E814" s="190">
        <v>22969650.817307699</v>
      </c>
    </row>
    <row r="815" spans="1:5" x14ac:dyDescent="0.25">
      <c r="A815" s="498" t="s">
        <v>1619</v>
      </c>
      <c r="B815" s="1625"/>
      <c r="C815" s="1625">
        <v>26</v>
      </c>
      <c r="D815" s="1626">
        <v>22886142.204615399</v>
      </c>
      <c r="E815" s="190">
        <v>22969650.817307699</v>
      </c>
    </row>
    <row r="816" spans="1:5" x14ac:dyDescent="0.25">
      <c r="A816" s="497" t="s">
        <v>95</v>
      </c>
      <c r="B816" s="1625">
        <v>1</v>
      </c>
      <c r="C816" s="1625"/>
      <c r="D816" s="1626">
        <v>9001000</v>
      </c>
      <c r="E816" s="190">
        <v>36043580</v>
      </c>
    </row>
    <row r="817" spans="1:5" x14ac:dyDescent="0.25">
      <c r="A817" s="498" t="s">
        <v>915</v>
      </c>
      <c r="B817" s="1625">
        <v>1</v>
      </c>
      <c r="C817" s="1625"/>
      <c r="D817" s="1626">
        <v>9001000</v>
      </c>
      <c r="E817" s="190">
        <v>36043580</v>
      </c>
    </row>
    <row r="818" spans="1:5" x14ac:dyDescent="0.25">
      <c r="A818" s="497" t="s">
        <v>104</v>
      </c>
      <c r="B818" s="1625">
        <v>1</v>
      </c>
      <c r="C818" s="1625"/>
      <c r="D818" s="1626">
        <v>8833000</v>
      </c>
      <c r="E818" s="190">
        <v>47233147.469999999</v>
      </c>
    </row>
    <row r="819" spans="1:5" x14ac:dyDescent="0.25">
      <c r="A819" s="498" t="s">
        <v>902</v>
      </c>
      <c r="B819" s="1625">
        <v>1</v>
      </c>
      <c r="C819" s="1625"/>
      <c r="D819" s="1626">
        <v>8833000</v>
      </c>
      <c r="E819" s="190">
        <v>47233147.469999999</v>
      </c>
    </row>
    <row r="820" spans="1:5" x14ac:dyDescent="0.25">
      <c r="A820" s="497" t="s">
        <v>797</v>
      </c>
      <c r="B820" s="1625">
        <v>1</v>
      </c>
      <c r="C820" s="1625"/>
      <c r="D820" s="1626">
        <v>8287000</v>
      </c>
      <c r="E820" s="190">
        <v>46287000</v>
      </c>
    </row>
    <row r="821" spans="1:5" x14ac:dyDescent="0.25">
      <c r="A821" s="498" t="s">
        <v>1204</v>
      </c>
      <c r="B821" s="1625">
        <v>1</v>
      </c>
      <c r="C821" s="1625"/>
      <c r="D821" s="1626">
        <v>8287000</v>
      </c>
      <c r="E821" s="190">
        <v>46287000</v>
      </c>
    </row>
    <row r="822" spans="1:5" x14ac:dyDescent="0.25">
      <c r="A822" s="497" t="s">
        <v>1115</v>
      </c>
      <c r="B822" s="1625">
        <v>1</v>
      </c>
      <c r="C822" s="1625"/>
      <c r="D822" s="1626">
        <v>7909000</v>
      </c>
      <c r="E822" s="190">
        <v>41309000</v>
      </c>
    </row>
    <row r="823" spans="1:5" x14ac:dyDescent="0.25">
      <c r="A823" s="498" t="s">
        <v>787</v>
      </c>
      <c r="B823" s="1625">
        <v>1</v>
      </c>
      <c r="C823" s="1625"/>
      <c r="D823" s="1626">
        <v>7909000</v>
      </c>
      <c r="E823" s="190">
        <v>41309000</v>
      </c>
    </row>
    <row r="824" spans="1:5" x14ac:dyDescent="0.25">
      <c r="A824" s="496" t="s">
        <v>12</v>
      </c>
      <c r="B824" s="1625">
        <v>3</v>
      </c>
      <c r="C824" s="1625"/>
      <c r="D824" s="1626">
        <v>8819000</v>
      </c>
      <c r="E824" s="190">
        <v>31969854.820000004</v>
      </c>
    </row>
    <row r="825" spans="1:5" x14ac:dyDescent="0.25">
      <c r="A825" s="497" t="s">
        <v>378</v>
      </c>
      <c r="B825" s="1625">
        <v>1</v>
      </c>
      <c r="C825" s="1625"/>
      <c r="D825" s="1626">
        <v>8917000</v>
      </c>
      <c r="E825" s="190">
        <v>23519564.460000001</v>
      </c>
    </row>
    <row r="826" spans="1:5" x14ac:dyDescent="0.25">
      <c r="A826" s="498" t="s">
        <v>1590</v>
      </c>
      <c r="B826" s="1625">
        <v>1</v>
      </c>
      <c r="C826" s="1625"/>
      <c r="D826" s="1626">
        <v>8917000</v>
      </c>
      <c r="E826" s="190">
        <v>23519564.460000001</v>
      </c>
    </row>
    <row r="827" spans="1:5" x14ac:dyDescent="0.25">
      <c r="A827" s="497" t="s">
        <v>85</v>
      </c>
      <c r="B827" s="1625">
        <v>1</v>
      </c>
      <c r="C827" s="1625"/>
      <c r="D827" s="1626">
        <v>8959000</v>
      </c>
      <c r="E827" s="190">
        <v>27609000</v>
      </c>
    </row>
    <row r="828" spans="1:5" x14ac:dyDescent="0.25">
      <c r="A828" s="498" t="s">
        <v>85</v>
      </c>
      <c r="B828" s="1625">
        <v>1</v>
      </c>
      <c r="C828" s="1625"/>
      <c r="D828" s="1626">
        <v>8959000</v>
      </c>
      <c r="E828" s="190">
        <v>27609000</v>
      </c>
    </row>
    <row r="829" spans="1:5" x14ac:dyDescent="0.25">
      <c r="A829" s="497" t="s">
        <v>12</v>
      </c>
      <c r="B829" s="1625">
        <v>1</v>
      </c>
      <c r="C829" s="1625"/>
      <c r="D829" s="1626">
        <v>8581000</v>
      </c>
      <c r="E829" s="190">
        <v>44781000</v>
      </c>
    </row>
    <row r="830" spans="1:5" x14ac:dyDescent="0.25">
      <c r="A830" s="498" t="s">
        <v>884</v>
      </c>
      <c r="B830" s="1625">
        <v>1</v>
      </c>
      <c r="C830" s="1625"/>
      <c r="D830" s="1626">
        <v>8581000</v>
      </c>
      <c r="E830" s="190">
        <v>44781000</v>
      </c>
    </row>
    <row r="831" spans="1:5" x14ac:dyDescent="0.25">
      <c r="A831" s="496" t="s">
        <v>73</v>
      </c>
      <c r="B831" s="1625">
        <v>4</v>
      </c>
      <c r="C831" s="1625"/>
      <c r="D831" s="1626">
        <v>8732166.666666666</v>
      </c>
      <c r="E831" s="190">
        <v>35846666.664999999</v>
      </c>
    </row>
    <row r="832" spans="1:5" x14ac:dyDescent="0.25">
      <c r="A832" s="497" t="s">
        <v>799</v>
      </c>
      <c r="B832" s="1625">
        <v>1</v>
      </c>
      <c r="C832" s="1625"/>
      <c r="D832" s="1626">
        <v>9254000</v>
      </c>
      <c r="E832" s="190">
        <v>23954000</v>
      </c>
    </row>
    <row r="833" spans="1:5" x14ac:dyDescent="0.25">
      <c r="A833" s="498" t="s">
        <v>799</v>
      </c>
      <c r="B833" s="1625">
        <v>1</v>
      </c>
      <c r="C833" s="1625"/>
      <c r="D833" s="1626">
        <v>9254000</v>
      </c>
      <c r="E833" s="190">
        <v>23954000</v>
      </c>
    </row>
    <row r="834" spans="1:5" x14ac:dyDescent="0.25">
      <c r="A834" s="497" t="s">
        <v>807</v>
      </c>
      <c r="B834" s="1625">
        <v>1</v>
      </c>
      <c r="C834" s="1625"/>
      <c r="D834" s="1626">
        <v>9201000</v>
      </c>
      <c r="E834" s="190">
        <v>39701000</v>
      </c>
    </row>
    <row r="835" spans="1:5" x14ac:dyDescent="0.25">
      <c r="A835" s="498" t="s">
        <v>807</v>
      </c>
      <c r="B835" s="1625">
        <v>1</v>
      </c>
      <c r="C835" s="1625"/>
      <c r="D835" s="1626">
        <v>9201000</v>
      </c>
      <c r="E835" s="190">
        <v>39701000</v>
      </c>
    </row>
    <row r="836" spans="1:5" x14ac:dyDescent="0.25">
      <c r="A836" s="497" t="s">
        <v>1028</v>
      </c>
      <c r="B836" s="1625">
        <v>2</v>
      </c>
      <c r="C836" s="1625"/>
      <c r="D836" s="1626">
        <v>7741500</v>
      </c>
      <c r="E836" s="190">
        <v>43884999.994999997</v>
      </c>
    </row>
    <row r="837" spans="1:5" x14ac:dyDescent="0.25">
      <c r="A837" s="498" t="s">
        <v>1028</v>
      </c>
      <c r="B837" s="1625">
        <v>2</v>
      </c>
      <c r="C837" s="1625"/>
      <c r="D837" s="1626">
        <v>7741500</v>
      </c>
      <c r="E837" s="190">
        <v>43884999.994999997</v>
      </c>
    </row>
    <row r="838" spans="1:5" x14ac:dyDescent="0.25">
      <c r="A838" s="496" t="s">
        <v>13</v>
      </c>
      <c r="B838" s="1625">
        <v>2</v>
      </c>
      <c r="C838" s="1625"/>
      <c r="D838" s="1626">
        <v>7804500</v>
      </c>
      <c r="E838" s="190">
        <v>32821959.945</v>
      </c>
    </row>
    <row r="839" spans="1:5" x14ac:dyDescent="0.25">
      <c r="A839" s="497" t="s">
        <v>106</v>
      </c>
      <c r="B839" s="1625">
        <v>1</v>
      </c>
      <c r="C839" s="1625"/>
      <c r="D839" s="1626">
        <v>8833000</v>
      </c>
      <c r="E839" s="190">
        <v>16833919.890000001</v>
      </c>
    </row>
    <row r="840" spans="1:5" x14ac:dyDescent="0.25">
      <c r="A840" s="498" t="s">
        <v>1593</v>
      </c>
      <c r="B840" s="1625">
        <v>1</v>
      </c>
      <c r="C840" s="1625"/>
      <c r="D840" s="1626">
        <v>8833000</v>
      </c>
      <c r="E840" s="190">
        <v>16833919.890000001</v>
      </c>
    </row>
    <row r="841" spans="1:5" x14ac:dyDescent="0.25">
      <c r="A841" s="497" t="s">
        <v>13</v>
      </c>
      <c r="B841" s="1625">
        <v>1</v>
      </c>
      <c r="C841" s="1625"/>
      <c r="D841" s="1626">
        <v>6776000</v>
      </c>
      <c r="E841" s="190">
        <v>48810000</v>
      </c>
    </row>
    <row r="842" spans="1:5" x14ac:dyDescent="0.25">
      <c r="A842" s="498" t="s">
        <v>1742</v>
      </c>
      <c r="B842" s="1625">
        <v>1</v>
      </c>
      <c r="C842" s="1625"/>
      <c r="D842" s="1626">
        <v>6776000</v>
      </c>
      <c r="E842" s="190">
        <v>48810000</v>
      </c>
    </row>
    <row r="843" spans="1:5" x14ac:dyDescent="0.25">
      <c r="A843" s="496" t="s">
        <v>105</v>
      </c>
      <c r="B843" s="1625">
        <v>4</v>
      </c>
      <c r="C843" s="1625">
        <v>1</v>
      </c>
      <c r="D843" s="1626">
        <v>10691856.592</v>
      </c>
      <c r="E843" s="190">
        <v>29859915.219999999</v>
      </c>
    </row>
    <row r="844" spans="1:5" x14ac:dyDescent="0.25">
      <c r="A844" s="497" t="s">
        <v>107</v>
      </c>
      <c r="B844" s="1625">
        <v>2</v>
      </c>
      <c r="C844" s="1625">
        <v>1</v>
      </c>
      <c r="D844" s="1626">
        <v>11827760.986666666</v>
      </c>
      <c r="E844" s="190">
        <v>36847858.699999996</v>
      </c>
    </row>
    <row r="845" spans="1:5" x14ac:dyDescent="0.25">
      <c r="A845" s="498" t="s">
        <v>110</v>
      </c>
      <c r="B845" s="1625"/>
      <c r="C845" s="1625">
        <v>1</v>
      </c>
      <c r="D845" s="1626">
        <v>19958282.960000001</v>
      </c>
      <c r="E845" s="190">
        <v>20146576.100000001</v>
      </c>
    </row>
    <row r="846" spans="1:5" x14ac:dyDescent="0.25">
      <c r="A846" s="498" t="s">
        <v>534</v>
      </c>
      <c r="B846" s="1625">
        <v>1</v>
      </c>
      <c r="C846" s="1625"/>
      <c r="D846" s="1626">
        <v>6734000</v>
      </c>
      <c r="E846" s="190">
        <v>60706000</v>
      </c>
    </row>
    <row r="847" spans="1:5" x14ac:dyDescent="0.25">
      <c r="A847" s="498" t="s">
        <v>1000</v>
      </c>
      <c r="B847" s="1625">
        <v>1</v>
      </c>
      <c r="C847" s="1625"/>
      <c r="D847" s="1626">
        <v>8791000</v>
      </c>
      <c r="E847" s="190">
        <v>29691000</v>
      </c>
    </row>
    <row r="848" spans="1:5" x14ac:dyDescent="0.25">
      <c r="A848" s="497" t="s">
        <v>889</v>
      </c>
      <c r="B848" s="1625">
        <v>2</v>
      </c>
      <c r="C848" s="1625"/>
      <c r="D848" s="1626">
        <v>8988000</v>
      </c>
      <c r="E848" s="190">
        <v>19378000</v>
      </c>
    </row>
    <row r="849" spans="1:5" x14ac:dyDescent="0.25">
      <c r="A849" s="498" t="s">
        <v>916</v>
      </c>
      <c r="B849" s="1625">
        <v>2</v>
      </c>
      <c r="C849" s="1625"/>
      <c r="D849" s="1626">
        <v>8988000</v>
      </c>
      <c r="E849" s="190">
        <v>19378000</v>
      </c>
    </row>
    <row r="850" spans="1:5" x14ac:dyDescent="0.25">
      <c r="A850" s="496" t="s">
        <v>74</v>
      </c>
      <c r="B850" s="1625">
        <v>4</v>
      </c>
      <c r="C850" s="1625"/>
      <c r="D850" s="1626">
        <v>9286666.666666666</v>
      </c>
      <c r="E850" s="190">
        <v>15000463.956666665</v>
      </c>
    </row>
    <row r="851" spans="1:5" x14ac:dyDescent="0.25">
      <c r="A851" s="497" t="s">
        <v>74</v>
      </c>
      <c r="B851" s="1625">
        <v>4</v>
      </c>
      <c r="C851" s="1625"/>
      <c r="D851" s="1626">
        <v>9286666.666666666</v>
      </c>
      <c r="E851" s="190">
        <v>15000463.956666665</v>
      </c>
    </row>
    <row r="852" spans="1:5" x14ac:dyDescent="0.25">
      <c r="A852" s="498" t="s">
        <v>800</v>
      </c>
      <c r="B852" s="1625">
        <v>2</v>
      </c>
      <c r="C852" s="1625"/>
      <c r="D852" s="1626">
        <v>9300000</v>
      </c>
      <c r="E852" s="190">
        <v>9601391.8699999992</v>
      </c>
    </row>
    <row r="853" spans="1:5" x14ac:dyDescent="0.25">
      <c r="A853" s="498" t="s">
        <v>1035</v>
      </c>
      <c r="B853" s="1625">
        <v>2</v>
      </c>
      <c r="C853" s="1625"/>
      <c r="D853" s="1626">
        <v>9280000</v>
      </c>
      <c r="E853" s="190">
        <v>17700000</v>
      </c>
    </row>
    <row r="854" spans="1:5" x14ac:dyDescent="0.25">
      <c r="A854" s="496" t="s">
        <v>103</v>
      </c>
      <c r="B854" s="1625">
        <v>2</v>
      </c>
      <c r="C854" s="1625"/>
      <c r="D854" s="1626">
        <v>8266000</v>
      </c>
      <c r="E854" s="190">
        <v>34028500</v>
      </c>
    </row>
    <row r="855" spans="1:5" x14ac:dyDescent="0.25">
      <c r="A855" s="497" t="s">
        <v>109</v>
      </c>
      <c r="B855" s="1625">
        <v>1</v>
      </c>
      <c r="C855" s="1625"/>
      <c r="D855" s="1626">
        <v>8917000</v>
      </c>
      <c r="E855" s="190">
        <v>36190000</v>
      </c>
    </row>
    <row r="856" spans="1:5" x14ac:dyDescent="0.25">
      <c r="A856" s="498" t="s">
        <v>82</v>
      </c>
      <c r="B856" s="1625">
        <v>1</v>
      </c>
      <c r="C856" s="1625"/>
      <c r="D856" s="1626">
        <v>8917000</v>
      </c>
      <c r="E856" s="190">
        <v>36190000</v>
      </c>
    </row>
    <row r="857" spans="1:5" x14ac:dyDescent="0.25">
      <c r="A857" s="497" t="s">
        <v>804</v>
      </c>
      <c r="B857" s="1625">
        <v>1</v>
      </c>
      <c r="C857" s="1625"/>
      <c r="D857" s="1626">
        <v>7615000</v>
      </c>
      <c r="E857" s="190">
        <v>31867000</v>
      </c>
    </row>
    <row r="858" spans="1:5" x14ac:dyDescent="0.25">
      <c r="A858" s="498" t="s">
        <v>1030</v>
      </c>
      <c r="B858" s="1625">
        <v>1</v>
      </c>
      <c r="C858" s="1625"/>
      <c r="D858" s="1626">
        <v>7615000</v>
      </c>
      <c r="E858" s="190">
        <v>31867000</v>
      </c>
    </row>
    <row r="859" spans="1:5" x14ac:dyDescent="0.25">
      <c r="A859" s="1628">
        <v>96</v>
      </c>
      <c r="B859" s="1625">
        <v>63</v>
      </c>
      <c r="C859" s="1625"/>
      <c r="D859" s="1626">
        <v>9129570.9219858162</v>
      </c>
      <c r="E859" s="190">
        <v>9944642.3979077991</v>
      </c>
    </row>
    <row r="860" spans="1:5" x14ac:dyDescent="0.25">
      <c r="A860" s="496" t="s">
        <v>11</v>
      </c>
      <c r="B860" s="1625">
        <v>12</v>
      </c>
      <c r="C860" s="1625"/>
      <c r="D860" s="1626">
        <v>9160055.555555556</v>
      </c>
      <c r="E860" s="190">
        <v>10026255.805</v>
      </c>
    </row>
    <row r="861" spans="1:5" x14ac:dyDescent="0.25">
      <c r="A861" s="497" t="s">
        <v>99</v>
      </c>
      <c r="B861" s="1625">
        <v>2</v>
      </c>
      <c r="C861" s="1625"/>
      <c r="D861" s="1626">
        <v>8824500</v>
      </c>
      <c r="E861" s="190">
        <v>8981769.879999999</v>
      </c>
    </row>
    <row r="862" spans="1:5" x14ac:dyDescent="0.25">
      <c r="A862" s="498" t="s">
        <v>1019</v>
      </c>
      <c r="B862" s="1625">
        <v>1</v>
      </c>
      <c r="C862" s="1625"/>
      <c r="D862" s="1626">
        <v>9169000</v>
      </c>
      <c r="E862" s="190">
        <v>9483539.7599999998</v>
      </c>
    </row>
    <row r="863" spans="1:5" x14ac:dyDescent="0.25">
      <c r="A863" s="498" t="s">
        <v>1620</v>
      </c>
      <c r="B863" s="1625">
        <v>1</v>
      </c>
      <c r="C863" s="1625"/>
      <c r="D863" s="1626">
        <v>8480000</v>
      </c>
      <c r="E863" s="190">
        <v>8480000</v>
      </c>
    </row>
    <row r="864" spans="1:5" x14ac:dyDescent="0.25">
      <c r="A864" s="497" t="s">
        <v>95</v>
      </c>
      <c r="B864" s="1625">
        <v>4</v>
      </c>
      <c r="C864" s="1625"/>
      <c r="D864" s="1626">
        <v>9215250</v>
      </c>
      <c r="E864" s="190">
        <v>9731625.7575000003</v>
      </c>
    </row>
    <row r="865" spans="1:5" x14ac:dyDescent="0.25">
      <c r="A865" s="498" t="s">
        <v>667</v>
      </c>
      <c r="B865" s="1625">
        <v>2</v>
      </c>
      <c r="C865" s="1625"/>
      <c r="D865" s="1626">
        <v>9300000</v>
      </c>
      <c r="E865" s="190">
        <v>9858920.0050000008</v>
      </c>
    </row>
    <row r="866" spans="1:5" x14ac:dyDescent="0.25">
      <c r="A866" s="498" t="s">
        <v>907</v>
      </c>
      <c r="B866" s="1625">
        <v>2</v>
      </c>
      <c r="C866" s="1625"/>
      <c r="D866" s="1626">
        <v>9130500</v>
      </c>
      <c r="E866" s="190">
        <v>9604331.5099999998</v>
      </c>
    </row>
    <row r="867" spans="1:5" x14ac:dyDescent="0.25">
      <c r="A867" s="497" t="s">
        <v>84</v>
      </c>
      <c r="B867" s="1625">
        <v>3</v>
      </c>
      <c r="C867" s="1625"/>
      <c r="D867" s="1626">
        <v>10821333.333333334</v>
      </c>
      <c r="E867" s="190">
        <v>11198796.323333332</v>
      </c>
    </row>
    <row r="868" spans="1:5" x14ac:dyDescent="0.25">
      <c r="A868" s="498" t="s">
        <v>84</v>
      </c>
      <c r="B868" s="1625">
        <v>1</v>
      </c>
      <c r="C868" s="1625"/>
      <c r="D868" s="1626">
        <v>9214000</v>
      </c>
      <c r="E868" s="190">
        <v>9603585.7100000009</v>
      </c>
    </row>
    <row r="869" spans="1:5" x14ac:dyDescent="0.25">
      <c r="A869" s="498" t="s">
        <v>906</v>
      </c>
      <c r="B869" s="1625">
        <v>1</v>
      </c>
      <c r="C869" s="1625"/>
      <c r="D869" s="1626">
        <v>9300000</v>
      </c>
      <c r="E869" s="190">
        <v>9604557.5099999998</v>
      </c>
    </row>
    <row r="870" spans="1:5" x14ac:dyDescent="0.25">
      <c r="A870" s="498" t="s">
        <v>1016</v>
      </c>
      <c r="B870" s="1625">
        <v>1</v>
      </c>
      <c r="C870" s="1625"/>
      <c r="D870" s="1626">
        <v>13950000</v>
      </c>
      <c r="E870" s="190">
        <v>14388245.75</v>
      </c>
    </row>
    <row r="871" spans="1:5" x14ac:dyDescent="0.25">
      <c r="A871" s="497" t="s">
        <v>526</v>
      </c>
      <c r="B871" s="1625">
        <v>1</v>
      </c>
      <c r="C871" s="1625"/>
      <c r="D871" s="1626">
        <v>9247000</v>
      </c>
      <c r="E871" s="190">
        <v>9604558</v>
      </c>
    </row>
    <row r="872" spans="1:5" x14ac:dyDescent="0.25">
      <c r="A872" s="498" t="s">
        <v>1167</v>
      </c>
      <c r="B872" s="1625">
        <v>1</v>
      </c>
      <c r="C872" s="1625"/>
      <c r="D872" s="1626">
        <v>9247000</v>
      </c>
      <c r="E872" s="190">
        <v>9604558</v>
      </c>
    </row>
    <row r="873" spans="1:5" x14ac:dyDescent="0.25">
      <c r="A873" s="497" t="s">
        <v>883</v>
      </c>
      <c r="B873" s="1625">
        <v>2</v>
      </c>
      <c r="C873" s="1625"/>
      <c r="D873" s="1626">
        <v>4650000</v>
      </c>
      <c r="E873" s="190">
        <v>9608564</v>
      </c>
    </row>
    <row r="874" spans="1:5" x14ac:dyDescent="0.25">
      <c r="A874" s="498" t="s">
        <v>805</v>
      </c>
      <c r="B874" s="1625">
        <v>2</v>
      </c>
      <c r="C874" s="1625"/>
      <c r="D874" s="1626">
        <v>4650000</v>
      </c>
      <c r="E874" s="190">
        <v>9608564</v>
      </c>
    </row>
    <row r="875" spans="1:5" x14ac:dyDescent="0.25">
      <c r="A875" s="496" t="s">
        <v>12</v>
      </c>
      <c r="B875" s="1625">
        <v>8</v>
      </c>
      <c r="C875" s="1625"/>
      <c r="D875" s="1626">
        <v>8684642.8571428563</v>
      </c>
      <c r="E875" s="190">
        <v>9334654.172857143</v>
      </c>
    </row>
    <row r="876" spans="1:5" x14ac:dyDescent="0.25">
      <c r="A876" s="497" t="s">
        <v>378</v>
      </c>
      <c r="B876" s="1625">
        <v>2</v>
      </c>
      <c r="C876" s="1625"/>
      <c r="D876" s="1626">
        <v>8045000</v>
      </c>
      <c r="E876" s="190">
        <v>8995428.625</v>
      </c>
    </row>
    <row r="877" spans="1:5" x14ac:dyDescent="0.25">
      <c r="A877" s="498" t="s">
        <v>378</v>
      </c>
      <c r="B877" s="1625">
        <v>1</v>
      </c>
      <c r="C877" s="1625"/>
      <c r="D877" s="1626">
        <v>6790000</v>
      </c>
      <c r="E877" s="190">
        <v>7066614.75</v>
      </c>
    </row>
    <row r="878" spans="1:5" x14ac:dyDescent="0.25">
      <c r="A878" s="498" t="s">
        <v>899</v>
      </c>
      <c r="B878" s="1625">
        <v>1</v>
      </c>
      <c r="C878" s="1625"/>
      <c r="D878" s="1626">
        <v>9300000</v>
      </c>
      <c r="E878" s="190">
        <v>10924242.5</v>
      </c>
    </row>
    <row r="879" spans="1:5" x14ac:dyDescent="0.25">
      <c r="A879" s="497" t="s">
        <v>12</v>
      </c>
      <c r="B879" s="1625">
        <v>4</v>
      </c>
      <c r="C879" s="1625"/>
      <c r="D879" s="1626">
        <v>9211166.666666666</v>
      </c>
      <c r="E879" s="190">
        <v>9906110.4966666661</v>
      </c>
    </row>
    <row r="880" spans="1:5" x14ac:dyDescent="0.25">
      <c r="A880" s="498" t="s">
        <v>884</v>
      </c>
      <c r="B880" s="1625">
        <v>2</v>
      </c>
      <c r="C880" s="1625"/>
      <c r="D880" s="1626">
        <v>9066500</v>
      </c>
      <c r="E880" s="190">
        <v>9382721.5</v>
      </c>
    </row>
    <row r="881" spans="1:5" x14ac:dyDescent="0.25">
      <c r="A881" s="498" t="s">
        <v>1647</v>
      </c>
      <c r="B881" s="1625">
        <v>1</v>
      </c>
      <c r="C881" s="1625"/>
      <c r="D881" s="1626">
        <v>9300000</v>
      </c>
      <c r="E881" s="190">
        <v>9882617.4499999993</v>
      </c>
    </row>
    <row r="882" spans="1:5" x14ac:dyDescent="0.25">
      <c r="A882" s="498" t="s">
        <v>1751</v>
      </c>
      <c r="B882" s="1625">
        <v>1</v>
      </c>
      <c r="C882" s="1625"/>
      <c r="D882" s="1626">
        <v>9267000</v>
      </c>
      <c r="E882" s="190">
        <v>10452992.539999999</v>
      </c>
    </row>
    <row r="883" spans="1:5" x14ac:dyDescent="0.25">
      <c r="A883" s="497" t="s">
        <v>1609</v>
      </c>
      <c r="B883" s="1625">
        <v>2</v>
      </c>
      <c r="C883" s="1625"/>
      <c r="D883" s="1626">
        <v>8534500</v>
      </c>
      <c r="E883" s="190">
        <v>8816695.2349999994</v>
      </c>
    </row>
    <row r="884" spans="1:5" x14ac:dyDescent="0.25">
      <c r="A884" s="498" t="s">
        <v>954</v>
      </c>
      <c r="B884" s="1625">
        <v>1</v>
      </c>
      <c r="C884" s="1625"/>
      <c r="D884" s="1626">
        <v>9207000</v>
      </c>
      <c r="E884" s="190">
        <v>9490761.9199999999</v>
      </c>
    </row>
    <row r="885" spans="1:5" x14ac:dyDescent="0.25">
      <c r="A885" s="498" t="s">
        <v>1748</v>
      </c>
      <c r="B885" s="1625">
        <v>1</v>
      </c>
      <c r="C885" s="1625"/>
      <c r="D885" s="1626">
        <v>7862000</v>
      </c>
      <c r="E885" s="190">
        <v>8142628.5499999998</v>
      </c>
    </row>
    <row r="886" spans="1:5" x14ac:dyDescent="0.25">
      <c r="A886" s="496" t="s">
        <v>73</v>
      </c>
      <c r="B886" s="1625">
        <v>14</v>
      </c>
      <c r="C886" s="1625"/>
      <c r="D886" s="1626">
        <v>8811166.666666666</v>
      </c>
      <c r="E886" s="190">
        <v>9924813.0645833332</v>
      </c>
    </row>
    <row r="887" spans="1:5" x14ac:dyDescent="0.25">
      <c r="A887" s="497" t="s">
        <v>86</v>
      </c>
      <c r="B887" s="1625">
        <v>1</v>
      </c>
      <c r="C887" s="1625"/>
      <c r="D887" s="1626">
        <v>9188000</v>
      </c>
      <c r="E887" s="190">
        <v>11331956.9</v>
      </c>
    </row>
    <row r="888" spans="1:5" x14ac:dyDescent="0.25">
      <c r="A888" s="498" t="s">
        <v>86</v>
      </c>
      <c r="B888" s="1625">
        <v>1</v>
      </c>
      <c r="C888" s="1625"/>
      <c r="D888" s="1626">
        <v>9188000</v>
      </c>
      <c r="E888" s="190">
        <v>11331956.9</v>
      </c>
    </row>
    <row r="889" spans="1:5" x14ac:dyDescent="0.25">
      <c r="A889" s="497" t="s">
        <v>524</v>
      </c>
      <c r="B889" s="1625">
        <v>1</v>
      </c>
      <c r="C889" s="1625"/>
      <c r="D889" s="1626">
        <v>7406000</v>
      </c>
      <c r="E889" s="190">
        <v>7682626.1500000004</v>
      </c>
    </row>
    <row r="890" spans="1:5" x14ac:dyDescent="0.25">
      <c r="A890" s="498" t="s">
        <v>524</v>
      </c>
      <c r="B890" s="1625">
        <v>1</v>
      </c>
      <c r="C890" s="1625"/>
      <c r="D890" s="1626">
        <v>7406000</v>
      </c>
      <c r="E890" s="190">
        <v>7682626.1500000004</v>
      </c>
    </row>
    <row r="891" spans="1:5" x14ac:dyDescent="0.25">
      <c r="A891" s="497" t="s">
        <v>893</v>
      </c>
      <c r="B891" s="1625">
        <v>1</v>
      </c>
      <c r="C891" s="1625"/>
      <c r="D891" s="1626">
        <v>9300000</v>
      </c>
      <c r="E891" s="190">
        <v>12351685.51</v>
      </c>
    </row>
    <row r="892" spans="1:5" x14ac:dyDescent="0.25">
      <c r="A892" s="498" t="s">
        <v>911</v>
      </c>
      <c r="B892" s="1625">
        <v>1</v>
      </c>
      <c r="C892" s="1625"/>
      <c r="D892" s="1626">
        <v>9300000</v>
      </c>
      <c r="E892" s="190">
        <v>12351685.51</v>
      </c>
    </row>
    <row r="893" spans="1:5" x14ac:dyDescent="0.25">
      <c r="A893" s="497" t="s">
        <v>895</v>
      </c>
      <c r="B893" s="1625">
        <v>10</v>
      </c>
      <c r="C893" s="1625"/>
      <c r="D893" s="1626">
        <v>8823833.3333333321</v>
      </c>
      <c r="E893" s="190">
        <v>9606919.6116666663</v>
      </c>
    </row>
    <row r="894" spans="1:5" x14ac:dyDescent="0.25">
      <c r="A894" s="498" t="s">
        <v>895</v>
      </c>
      <c r="B894" s="1625">
        <v>4</v>
      </c>
      <c r="C894" s="1625"/>
      <c r="D894" s="1626">
        <v>9126500</v>
      </c>
      <c r="E894" s="190">
        <v>9602763.7599999998</v>
      </c>
    </row>
    <row r="895" spans="1:5" x14ac:dyDescent="0.25">
      <c r="A895" s="498" t="s">
        <v>958</v>
      </c>
      <c r="B895" s="1625">
        <v>3</v>
      </c>
      <c r="C895" s="1625"/>
      <c r="D895" s="1626">
        <v>9271333.3333333302</v>
      </c>
      <c r="E895" s="190">
        <v>9615951.6766666695</v>
      </c>
    </row>
    <row r="896" spans="1:5" x14ac:dyDescent="0.25">
      <c r="A896" s="498" t="s">
        <v>1030</v>
      </c>
      <c r="B896" s="1625">
        <v>2</v>
      </c>
      <c r="C896" s="1625"/>
      <c r="D896" s="1626">
        <v>9240500</v>
      </c>
      <c r="E896" s="190">
        <v>9604405.0099999998</v>
      </c>
    </row>
    <row r="897" spans="1:5" x14ac:dyDescent="0.25">
      <c r="A897" s="498" t="s">
        <v>1621</v>
      </c>
      <c r="B897" s="1625">
        <v>1</v>
      </c>
      <c r="C897" s="1625"/>
      <c r="D897" s="1626">
        <v>7657000</v>
      </c>
      <c r="E897" s="190">
        <v>9604558</v>
      </c>
    </row>
    <row r="898" spans="1:5" x14ac:dyDescent="0.25">
      <c r="A898" s="497" t="s">
        <v>1028</v>
      </c>
      <c r="B898" s="1625">
        <v>1</v>
      </c>
      <c r="C898" s="1625"/>
      <c r="D898" s="1626">
        <v>9300000</v>
      </c>
      <c r="E898" s="190">
        <v>9604557.5099999998</v>
      </c>
    </row>
    <row r="899" spans="1:5" x14ac:dyDescent="0.25">
      <c r="A899" s="498" t="s">
        <v>1028</v>
      </c>
      <c r="B899" s="1625">
        <v>1</v>
      </c>
      <c r="C899" s="1625"/>
      <c r="D899" s="1626">
        <v>9300000</v>
      </c>
      <c r="E899" s="190">
        <v>9604557.5099999998</v>
      </c>
    </row>
    <row r="900" spans="1:5" x14ac:dyDescent="0.25">
      <c r="A900" s="496" t="s">
        <v>13</v>
      </c>
      <c r="B900" s="1625">
        <v>3</v>
      </c>
      <c r="C900" s="1625"/>
      <c r="D900" s="1626">
        <v>9204250</v>
      </c>
      <c r="E900" s="190">
        <v>9705221.004999999</v>
      </c>
    </row>
    <row r="901" spans="1:5" x14ac:dyDescent="0.25">
      <c r="A901" s="497" t="s">
        <v>106</v>
      </c>
      <c r="B901" s="1625">
        <v>3</v>
      </c>
      <c r="C901" s="1625"/>
      <c r="D901" s="1626">
        <v>9204250</v>
      </c>
      <c r="E901" s="190">
        <v>9705221.004999999</v>
      </c>
    </row>
    <row r="902" spans="1:5" x14ac:dyDescent="0.25">
      <c r="A902" s="498" t="s">
        <v>532</v>
      </c>
      <c r="B902" s="1625">
        <v>1</v>
      </c>
      <c r="C902" s="1625"/>
      <c r="D902" s="1626">
        <v>9300000</v>
      </c>
      <c r="E902" s="190">
        <v>9808048</v>
      </c>
    </row>
    <row r="903" spans="1:5" x14ac:dyDescent="0.25">
      <c r="A903" s="498" t="s">
        <v>1593</v>
      </c>
      <c r="B903" s="1625">
        <v>2</v>
      </c>
      <c r="C903" s="1625"/>
      <c r="D903" s="1626">
        <v>9108500</v>
      </c>
      <c r="E903" s="190">
        <v>9602394.0099999998</v>
      </c>
    </row>
    <row r="904" spans="1:5" x14ac:dyDescent="0.25">
      <c r="A904" s="496" t="s">
        <v>74</v>
      </c>
      <c r="B904" s="1625">
        <v>17</v>
      </c>
      <c r="C904" s="1625"/>
      <c r="D904" s="1626">
        <v>9493846.153846154</v>
      </c>
      <c r="E904" s="190">
        <v>10410058.021538464</v>
      </c>
    </row>
    <row r="905" spans="1:5" x14ac:dyDescent="0.25">
      <c r="A905" s="497" t="s">
        <v>72</v>
      </c>
      <c r="B905" s="1625">
        <v>1</v>
      </c>
      <c r="C905" s="1625"/>
      <c r="D905" s="1626">
        <v>8875000</v>
      </c>
      <c r="E905" s="190">
        <v>9599770.0899999999</v>
      </c>
    </row>
    <row r="906" spans="1:5" x14ac:dyDescent="0.25">
      <c r="A906" s="498" t="s">
        <v>890</v>
      </c>
      <c r="B906" s="1625">
        <v>1</v>
      </c>
      <c r="C906" s="1625"/>
      <c r="D906" s="1626">
        <v>8875000</v>
      </c>
      <c r="E906" s="190">
        <v>9599770.0899999999</v>
      </c>
    </row>
    <row r="907" spans="1:5" x14ac:dyDescent="0.25">
      <c r="A907" s="497" t="s">
        <v>87</v>
      </c>
      <c r="B907" s="1625">
        <v>3</v>
      </c>
      <c r="C907" s="1625"/>
      <c r="D907" s="1626">
        <v>8497250</v>
      </c>
      <c r="E907" s="190">
        <v>11285261.4475</v>
      </c>
    </row>
    <row r="908" spans="1:5" x14ac:dyDescent="0.25">
      <c r="A908" s="498" t="s">
        <v>98</v>
      </c>
      <c r="B908" s="1625">
        <v>2</v>
      </c>
      <c r="C908" s="1625"/>
      <c r="D908" s="1626">
        <v>8287500</v>
      </c>
      <c r="E908" s="190">
        <v>11058244.775</v>
      </c>
    </row>
    <row r="909" spans="1:5" x14ac:dyDescent="0.25">
      <c r="A909" s="498" t="s">
        <v>897</v>
      </c>
      <c r="B909" s="1625">
        <v>1</v>
      </c>
      <c r="C909" s="1625"/>
      <c r="D909" s="1626">
        <v>8707000</v>
      </c>
      <c r="E909" s="190">
        <v>11512278.119999999</v>
      </c>
    </row>
    <row r="910" spans="1:5" x14ac:dyDescent="0.25">
      <c r="A910" s="497" t="s">
        <v>97</v>
      </c>
      <c r="B910" s="1625">
        <v>2</v>
      </c>
      <c r="C910" s="1625"/>
      <c r="D910" s="1626">
        <v>11608500</v>
      </c>
      <c r="E910" s="190">
        <v>11996401.875</v>
      </c>
    </row>
    <row r="911" spans="1:5" x14ac:dyDescent="0.25">
      <c r="A911" s="498" t="s">
        <v>608</v>
      </c>
      <c r="B911" s="1625">
        <v>2</v>
      </c>
      <c r="C911" s="1625"/>
      <c r="D911" s="1626">
        <v>11608500</v>
      </c>
      <c r="E911" s="190">
        <v>11996401.875</v>
      </c>
    </row>
    <row r="912" spans="1:5" x14ac:dyDescent="0.25">
      <c r="A912" s="497" t="s">
        <v>75</v>
      </c>
      <c r="B912" s="1625">
        <v>1</v>
      </c>
      <c r="C912" s="1625"/>
      <c r="D912" s="1626">
        <v>9300000</v>
      </c>
      <c r="E912" s="190">
        <v>9604557.5099999998</v>
      </c>
    </row>
    <row r="913" spans="1:5" x14ac:dyDescent="0.25">
      <c r="A913" s="498" t="s">
        <v>908</v>
      </c>
      <c r="B913" s="1625">
        <v>1</v>
      </c>
      <c r="C913" s="1625"/>
      <c r="D913" s="1626">
        <v>9300000</v>
      </c>
      <c r="E913" s="190">
        <v>9604557.5099999998</v>
      </c>
    </row>
    <row r="914" spans="1:5" x14ac:dyDescent="0.25">
      <c r="A914" s="497" t="s">
        <v>74</v>
      </c>
      <c r="B914" s="1625">
        <v>5</v>
      </c>
      <c r="C914" s="1625"/>
      <c r="D914" s="1626">
        <v>9023666.666666666</v>
      </c>
      <c r="E914" s="190">
        <v>9601435.0099999998</v>
      </c>
    </row>
    <row r="915" spans="1:5" x14ac:dyDescent="0.25">
      <c r="A915" s="498" t="s">
        <v>794</v>
      </c>
      <c r="B915" s="1625">
        <v>1</v>
      </c>
      <c r="C915" s="1625"/>
      <c r="D915" s="1626">
        <v>9300000</v>
      </c>
      <c r="E915" s="190">
        <v>9604557.5099999998</v>
      </c>
    </row>
    <row r="916" spans="1:5" x14ac:dyDescent="0.25">
      <c r="A916" s="498" t="s">
        <v>1035</v>
      </c>
      <c r="B916" s="1625">
        <v>3</v>
      </c>
      <c r="C916" s="1625"/>
      <c r="D916" s="1626">
        <v>8471000</v>
      </c>
      <c r="E916" s="190">
        <v>9595190.0099999998</v>
      </c>
    </row>
    <row r="917" spans="1:5" x14ac:dyDescent="0.25">
      <c r="A917" s="498" t="s">
        <v>1205</v>
      </c>
      <c r="B917" s="1625">
        <v>1</v>
      </c>
      <c r="C917" s="1625"/>
      <c r="D917" s="1626">
        <v>9300000</v>
      </c>
      <c r="E917" s="190">
        <v>9604557.5099999998</v>
      </c>
    </row>
    <row r="918" spans="1:5" x14ac:dyDescent="0.25">
      <c r="A918" s="497" t="s">
        <v>791</v>
      </c>
      <c r="B918" s="1625">
        <v>3</v>
      </c>
      <c r="C918" s="1625"/>
      <c r="D918" s="1626">
        <v>9278000</v>
      </c>
      <c r="E918" s="190">
        <v>9593163.3433333337</v>
      </c>
    </row>
    <row r="919" spans="1:5" x14ac:dyDescent="0.25">
      <c r="A919" s="498" t="s">
        <v>913</v>
      </c>
      <c r="B919" s="1625">
        <v>1</v>
      </c>
      <c r="C919" s="1625"/>
      <c r="D919" s="1626">
        <v>9234000</v>
      </c>
      <c r="E919" s="190">
        <v>9604557.5099999998</v>
      </c>
    </row>
    <row r="920" spans="1:5" x14ac:dyDescent="0.25">
      <c r="A920" s="498" t="s">
        <v>960</v>
      </c>
      <c r="B920" s="1625">
        <v>1</v>
      </c>
      <c r="C920" s="1625"/>
      <c r="D920" s="1626">
        <v>9300000</v>
      </c>
      <c r="E920" s="190">
        <v>9570375.0099999998</v>
      </c>
    </row>
    <row r="921" spans="1:5" x14ac:dyDescent="0.25">
      <c r="A921" s="498" t="s">
        <v>1597</v>
      </c>
      <c r="B921" s="1625">
        <v>1</v>
      </c>
      <c r="C921" s="1625"/>
      <c r="D921" s="1626">
        <v>9300000</v>
      </c>
      <c r="E921" s="190">
        <v>9604557.5099999998</v>
      </c>
    </row>
    <row r="922" spans="1:5" x14ac:dyDescent="0.25">
      <c r="A922" s="497" t="s">
        <v>959</v>
      </c>
      <c r="B922" s="1625">
        <v>1</v>
      </c>
      <c r="C922" s="1625"/>
      <c r="D922" s="1626">
        <v>12437000</v>
      </c>
      <c r="E922" s="190">
        <v>14371148.85</v>
      </c>
    </row>
    <row r="923" spans="1:5" x14ac:dyDescent="0.25">
      <c r="A923" s="498" t="s">
        <v>1110</v>
      </c>
      <c r="B923" s="1625">
        <v>1</v>
      </c>
      <c r="C923" s="1625"/>
      <c r="D923" s="1626">
        <v>12437000</v>
      </c>
      <c r="E923" s="190">
        <v>14371148.85</v>
      </c>
    </row>
    <row r="924" spans="1:5" x14ac:dyDescent="0.25">
      <c r="A924" s="497" t="s">
        <v>1034</v>
      </c>
      <c r="B924" s="1625">
        <v>1</v>
      </c>
      <c r="C924" s="1625"/>
      <c r="D924" s="1626">
        <v>9300000</v>
      </c>
      <c r="E924" s="190">
        <v>9604558</v>
      </c>
    </row>
    <row r="925" spans="1:5" x14ac:dyDescent="0.25">
      <c r="A925" s="498" t="s">
        <v>1752</v>
      </c>
      <c r="B925" s="1625">
        <v>1</v>
      </c>
      <c r="C925" s="1625"/>
      <c r="D925" s="1626">
        <v>9300000</v>
      </c>
      <c r="E925" s="190">
        <v>9604558</v>
      </c>
    </row>
    <row r="926" spans="1:5" x14ac:dyDescent="0.25">
      <c r="A926" s="496" t="s">
        <v>103</v>
      </c>
      <c r="B926" s="1625">
        <v>9</v>
      </c>
      <c r="C926" s="1625"/>
      <c r="D926" s="1626">
        <v>9192375</v>
      </c>
      <c r="E926" s="190">
        <v>9709951.3049999997</v>
      </c>
    </row>
    <row r="927" spans="1:5" x14ac:dyDescent="0.25">
      <c r="A927" s="497" t="s">
        <v>109</v>
      </c>
      <c r="B927" s="1625">
        <v>8</v>
      </c>
      <c r="C927" s="1625"/>
      <c r="D927" s="1626">
        <v>9177000</v>
      </c>
      <c r="E927" s="190">
        <v>9719407.9199999999</v>
      </c>
    </row>
    <row r="928" spans="1:5" x14ac:dyDescent="0.25">
      <c r="A928" s="498" t="s">
        <v>82</v>
      </c>
      <c r="B928" s="1625">
        <v>1</v>
      </c>
      <c r="C928" s="1625"/>
      <c r="D928" s="1626">
        <v>9227000</v>
      </c>
      <c r="E928" s="190">
        <v>10417108.890000001</v>
      </c>
    </row>
    <row r="929" spans="1:5" x14ac:dyDescent="0.25">
      <c r="A929" s="498" t="s">
        <v>787</v>
      </c>
      <c r="B929" s="1625">
        <v>1</v>
      </c>
      <c r="C929" s="1625"/>
      <c r="D929" s="1626">
        <v>9300000</v>
      </c>
      <c r="E929" s="190">
        <v>9604557.5099999998</v>
      </c>
    </row>
    <row r="930" spans="1:5" x14ac:dyDescent="0.25">
      <c r="A930" s="498" t="s">
        <v>898</v>
      </c>
      <c r="B930" s="1625">
        <v>1</v>
      </c>
      <c r="C930" s="1625"/>
      <c r="D930" s="1626">
        <v>8539000</v>
      </c>
      <c r="E930" s="190">
        <v>9595958.5099999998</v>
      </c>
    </row>
    <row r="931" spans="1:5" x14ac:dyDescent="0.25">
      <c r="A931" s="498" t="s">
        <v>963</v>
      </c>
      <c r="B931" s="1625">
        <v>1</v>
      </c>
      <c r="C931" s="1625"/>
      <c r="D931" s="1626">
        <v>9273000</v>
      </c>
      <c r="E931" s="190">
        <v>9604557.5099999998</v>
      </c>
    </row>
    <row r="932" spans="1:5" x14ac:dyDescent="0.25">
      <c r="A932" s="498" t="s">
        <v>965</v>
      </c>
      <c r="B932" s="1625">
        <v>1</v>
      </c>
      <c r="C932" s="1625"/>
      <c r="D932" s="1626">
        <v>9300000</v>
      </c>
      <c r="E932" s="190">
        <v>9604557.5099999998</v>
      </c>
    </row>
    <row r="933" spans="1:5" x14ac:dyDescent="0.25">
      <c r="A933" s="498" t="s">
        <v>1051</v>
      </c>
      <c r="B933" s="1625">
        <v>1</v>
      </c>
      <c r="C933" s="1625"/>
      <c r="D933" s="1626">
        <v>9300000</v>
      </c>
      <c r="E933" s="190">
        <v>9604558</v>
      </c>
    </row>
    <row r="934" spans="1:5" x14ac:dyDescent="0.25">
      <c r="A934" s="498" t="s">
        <v>1631</v>
      </c>
      <c r="B934" s="1625">
        <v>2</v>
      </c>
      <c r="C934" s="1625"/>
      <c r="D934" s="1626">
        <v>9300000</v>
      </c>
      <c r="E934" s="190">
        <v>9604557.5099999998</v>
      </c>
    </row>
    <row r="935" spans="1:5" x14ac:dyDescent="0.25">
      <c r="A935" s="497" t="s">
        <v>882</v>
      </c>
      <c r="B935" s="1625">
        <v>1</v>
      </c>
      <c r="C935" s="1625"/>
      <c r="D935" s="1626">
        <v>9300000</v>
      </c>
      <c r="E935" s="190">
        <v>9643755</v>
      </c>
    </row>
    <row r="936" spans="1:5" x14ac:dyDescent="0.25">
      <c r="A936" s="498" t="s">
        <v>1750</v>
      </c>
      <c r="B936" s="1625">
        <v>1</v>
      </c>
      <c r="C936" s="1625"/>
      <c r="D936" s="1626">
        <v>9300000</v>
      </c>
      <c r="E936" s="190">
        <v>9643755</v>
      </c>
    </row>
    <row r="937" spans="1:5" x14ac:dyDescent="0.25">
      <c r="A937" s="1628">
        <v>121</v>
      </c>
      <c r="B937" s="1625">
        <v>12</v>
      </c>
      <c r="C937" s="1625">
        <v>2</v>
      </c>
      <c r="D937" s="1626">
        <v>11436871.049285714</v>
      </c>
      <c r="E937" s="190">
        <v>12277667.195714284</v>
      </c>
    </row>
    <row r="938" spans="1:5" x14ac:dyDescent="0.25">
      <c r="A938" s="496" t="s">
        <v>11</v>
      </c>
      <c r="B938" s="1625">
        <v>7</v>
      </c>
      <c r="C938" s="1625">
        <v>1</v>
      </c>
      <c r="D938" s="1626">
        <v>10698755.84375</v>
      </c>
      <c r="E938" s="190">
        <v>11891056.494999999</v>
      </c>
    </row>
    <row r="939" spans="1:5" x14ac:dyDescent="0.25">
      <c r="A939" s="497" t="s">
        <v>99</v>
      </c>
      <c r="B939" s="1625"/>
      <c r="C939" s="1625">
        <v>1</v>
      </c>
      <c r="D939" s="1626">
        <v>17313046.75</v>
      </c>
      <c r="E939" s="190">
        <v>17318046.75</v>
      </c>
    </row>
    <row r="940" spans="1:5" x14ac:dyDescent="0.25">
      <c r="A940" s="498" t="s">
        <v>1019</v>
      </c>
      <c r="B940" s="1625"/>
      <c r="C940" s="1625">
        <v>1</v>
      </c>
      <c r="D940" s="1626">
        <v>17313046.75</v>
      </c>
      <c r="E940" s="190">
        <v>17318046.75</v>
      </c>
    </row>
    <row r="941" spans="1:5" x14ac:dyDescent="0.25">
      <c r="A941" s="497" t="s">
        <v>95</v>
      </c>
      <c r="B941" s="1625">
        <v>6</v>
      </c>
      <c r="C941" s="1625"/>
      <c r="D941" s="1626">
        <v>9054500</v>
      </c>
      <c r="E941" s="190">
        <v>10564614.201666666</v>
      </c>
    </row>
    <row r="942" spans="1:5" x14ac:dyDescent="0.25">
      <c r="A942" s="498" t="s">
        <v>101</v>
      </c>
      <c r="B942" s="1625">
        <v>1</v>
      </c>
      <c r="C942" s="1625"/>
      <c r="D942" s="1626">
        <v>9234000</v>
      </c>
      <c r="E942" s="190">
        <v>10122836.449999999</v>
      </c>
    </row>
    <row r="943" spans="1:5" x14ac:dyDescent="0.25">
      <c r="A943" s="498" t="s">
        <v>96</v>
      </c>
      <c r="B943" s="1625">
        <v>1</v>
      </c>
      <c r="C943" s="1625"/>
      <c r="D943" s="1626">
        <v>8203000</v>
      </c>
      <c r="E943" s="190">
        <v>9632761.4000000004</v>
      </c>
    </row>
    <row r="944" spans="1:5" x14ac:dyDescent="0.25">
      <c r="A944" s="498" t="s">
        <v>892</v>
      </c>
      <c r="B944" s="1625">
        <v>1</v>
      </c>
      <c r="C944" s="1625"/>
      <c r="D944" s="1626">
        <v>9254000</v>
      </c>
      <c r="E944" s="190">
        <v>10326647.449999999</v>
      </c>
    </row>
    <row r="945" spans="1:5" x14ac:dyDescent="0.25">
      <c r="A945" s="498" t="s">
        <v>905</v>
      </c>
      <c r="B945" s="1625">
        <v>1</v>
      </c>
      <c r="C945" s="1625"/>
      <c r="D945" s="1626">
        <v>9293000</v>
      </c>
      <c r="E945" s="190">
        <v>9645078.4000000004</v>
      </c>
    </row>
    <row r="946" spans="1:5" x14ac:dyDescent="0.25">
      <c r="A946" s="498" t="s">
        <v>915</v>
      </c>
      <c r="B946" s="1625">
        <v>1</v>
      </c>
      <c r="C946" s="1625"/>
      <c r="D946" s="1626">
        <v>9300000</v>
      </c>
      <c r="E946" s="190">
        <v>9645157.5</v>
      </c>
    </row>
    <row r="947" spans="1:5" x14ac:dyDescent="0.25">
      <c r="A947" s="498" t="s">
        <v>1014</v>
      </c>
      <c r="B947" s="1625">
        <v>1</v>
      </c>
      <c r="C947" s="1625"/>
      <c r="D947" s="1626">
        <v>9043000</v>
      </c>
      <c r="E947" s="190">
        <v>14015204.01</v>
      </c>
    </row>
    <row r="948" spans="1:5" x14ac:dyDescent="0.25">
      <c r="A948" s="497" t="s">
        <v>84</v>
      </c>
      <c r="B948" s="1625">
        <v>1</v>
      </c>
      <c r="C948" s="1625"/>
      <c r="D948" s="1626">
        <v>13950000</v>
      </c>
      <c r="E948" s="190">
        <v>14422720</v>
      </c>
    </row>
    <row r="949" spans="1:5" x14ac:dyDescent="0.25">
      <c r="A949" s="498" t="s">
        <v>1016</v>
      </c>
      <c r="B949" s="1625">
        <v>1</v>
      </c>
      <c r="C949" s="1625"/>
      <c r="D949" s="1626">
        <v>13950000</v>
      </c>
      <c r="E949" s="190">
        <v>14422720</v>
      </c>
    </row>
    <row r="950" spans="1:5" x14ac:dyDescent="0.25">
      <c r="A950" s="496" t="s">
        <v>73</v>
      </c>
      <c r="B950" s="1625">
        <v>1</v>
      </c>
      <c r="C950" s="1625"/>
      <c r="D950" s="1626">
        <v>9300000</v>
      </c>
      <c r="E950" s="190">
        <v>9645157.5</v>
      </c>
    </row>
    <row r="951" spans="1:5" x14ac:dyDescent="0.25">
      <c r="A951" s="497" t="s">
        <v>799</v>
      </c>
      <c r="B951" s="1625">
        <v>1</v>
      </c>
      <c r="C951" s="1625"/>
      <c r="D951" s="1626">
        <v>9300000</v>
      </c>
      <c r="E951" s="190">
        <v>9645157.5</v>
      </c>
    </row>
    <row r="952" spans="1:5" x14ac:dyDescent="0.25">
      <c r="A952" s="498" t="s">
        <v>799</v>
      </c>
      <c r="B952" s="1625">
        <v>1</v>
      </c>
      <c r="C952" s="1625"/>
      <c r="D952" s="1626">
        <v>9300000</v>
      </c>
      <c r="E952" s="190">
        <v>9645157.5</v>
      </c>
    </row>
    <row r="953" spans="1:5" x14ac:dyDescent="0.25">
      <c r="A953" s="496" t="s">
        <v>13</v>
      </c>
      <c r="B953" s="1625">
        <v>1</v>
      </c>
      <c r="C953" s="1625"/>
      <c r="D953" s="1626">
        <v>9286000</v>
      </c>
      <c r="E953" s="190">
        <v>9644999.3000000007</v>
      </c>
    </row>
    <row r="954" spans="1:5" x14ac:dyDescent="0.25">
      <c r="A954" s="497" t="s">
        <v>106</v>
      </c>
      <c r="B954" s="1625">
        <v>1</v>
      </c>
      <c r="C954" s="1625"/>
      <c r="D954" s="1626">
        <v>9286000</v>
      </c>
      <c r="E954" s="190">
        <v>9644999.3000000007</v>
      </c>
    </row>
    <row r="955" spans="1:5" x14ac:dyDescent="0.25">
      <c r="A955" s="498" t="s">
        <v>532</v>
      </c>
      <c r="B955" s="1625">
        <v>1</v>
      </c>
      <c r="C955" s="1625"/>
      <c r="D955" s="1626">
        <v>9286000</v>
      </c>
      <c r="E955" s="190">
        <v>9644999.3000000007</v>
      </c>
    </row>
    <row r="956" spans="1:5" x14ac:dyDescent="0.25">
      <c r="A956" s="496" t="s">
        <v>105</v>
      </c>
      <c r="B956" s="1625">
        <v>2</v>
      </c>
      <c r="C956" s="1625">
        <v>1</v>
      </c>
      <c r="D956" s="1626">
        <v>13996715.979999999</v>
      </c>
      <c r="E956" s="190">
        <v>14348670.659999998</v>
      </c>
    </row>
    <row r="957" spans="1:5" x14ac:dyDescent="0.25">
      <c r="A957" s="497" t="s">
        <v>108</v>
      </c>
      <c r="B957" s="1625">
        <v>1</v>
      </c>
      <c r="C957" s="1625"/>
      <c r="D957" s="1626">
        <v>9300000</v>
      </c>
      <c r="E957" s="190">
        <v>9645157.5</v>
      </c>
    </row>
    <row r="958" spans="1:5" x14ac:dyDescent="0.25">
      <c r="A958" s="498" t="s">
        <v>617</v>
      </c>
      <c r="B958" s="1625">
        <v>1</v>
      </c>
      <c r="C958" s="1625"/>
      <c r="D958" s="1626">
        <v>9300000</v>
      </c>
      <c r="E958" s="190">
        <v>9645157.5</v>
      </c>
    </row>
    <row r="959" spans="1:5" x14ac:dyDescent="0.25">
      <c r="A959" s="497" t="s">
        <v>107</v>
      </c>
      <c r="B959" s="1625"/>
      <c r="C959" s="1625">
        <v>1</v>
      </c>
      <c r="D959" s="1626">
        <v>23443147.940000001</v>
      </c>
      <c r="E959" s="190">
        <v>23756295.879999999</v>
      </c>
    </row>
    <row r="960" spans="1:5" x14ac:dyDescent="0.25">
      <c r="A960" s="498" t="s">
        <v>92</v>
      </c>
      <c r="B960" s="1625"/>
      <c r="C960" s="1625">
        <v>1</v>
      </c>
      <c r="D960" s="1626">
        <v>23443147.940000001</v>
      </c>
      <c r="E960" s="190">
        <v>23756295.879999999</v>
      </c>
    </row>
    <row r="961" spans="1:5" x14ac:dyDescent="0.25">
      <c r="A961" s="497" t="s">
        <v>517</v>
      </c>
      <c r="B961" s="1625">
        <v>1</v>
      </c>
      <c r="C961" s="1625"/>
      <c r="D961" s="1626">
        <v>9247000</v>
      </c>
      <c r="E961" s="190">
        <v>9644558.5999999996</v>
      </c>
    </row>
    <row r="962" spans="1:5" x14ac:dyDescent="0.25">
      <c r="A962" s="498" t="s">
        <v>517</v>
      </c>
      <c r="B962" s="1625">
        <v>1</v>
      </c>
      <c r="C962" s="1625"/>
      <c r="D962" s="1626">
        <v>9247000</v>
      </c>
      <c r="E962" s="190">
        <v>9644558.5999999996</v>
      </c>
    </row>
    <row r="963" spans="1:5" x14ac:dyDescent="0.25">
      <c r="A963" s="496" t="s">
        <v>103</v>
      </c>
      <c r="B963" s="1625">
        <v>1</v>
      </c>
      <c r="C963" s="1625"/>
      <c r="D963" s="1626">
        <v>13950000</v>
      </c>
      <c r="E963" s="190">
        <v>14422720</v>
      </c>
    </row>
    <row r="964" spans="1:5" x14ac:dyDescent="0.25">
      <c r="A964" s="497" t="s">
        <v>1036</v>
      </c>
      <c r="B964" s="1625">
        <v>1</v>
      </c>
      <c r="C964" s="1625"/>
      <c r="D964" s="1626">
        <v>13950000</v>
      </c>
      <c r="E964" s="190">
        <v>14422720</v>
      </c>
    </row>
    <row r="965" spans="1:5" x14ac:dyDescent="0.25">
      <c r="A965" s="498" t="s">
        <v>86</v>
      </c>
      <c r="B965" s="1625">
        <v>1</v>
      </c>
      <c r="C965" s="1625"/>
      <c r="D965" s="1626">
        <v>13950000</v>
      </c>
      <c r="E965" s="190">
        <v>14422720</v>
      </c>
    </row>
    <row r="966" spans="1:5" x14ac:dyDescent="0.25">
      <c r="A966" s="1628">
        <v>105</v>
      </c>
      <c r="B966" s="1625">
        <v>54</v>
      </c>
      <c r="C966" s="1625">
        <v>5</v>
      </c>
      <c r="D966" s="1626">
        <v>10281260.175528457</v>
      </c>
      <c r="E966" s="190">
        <v>10622032.694146344</v>
      </c>
    </row>
    <row r="967" spans="1:5" x14ac:dyDescent="0.25">
      <c r="A967" s="496" t="s">
        <v>11</v>
      </c>
      <c r="B967" s="1625">
        <v>18</v>
      </c>
      <c r="C967" s="1625">
        <v>1</v>
      </c>
      <c r="D967" s="1626">
        <v>10005747.846428571</v>
      </c>
      <c r="E967" s="190">
        <v>10305138.745714281</v>
      </c>
    </row>
    <row r="968" spans="1:5" x14ac:dyDescent="0.25">
      <c r="A968" s="497" t="s">
        <v>99</v>
      </c>
      <c r="B968" s="1625">
        <v>1</v>
      </c>
      <c r="C968" s="1625">
        <v>1</v>
      </c>
      <c r="D968" s="1626">
        <v>13168734.925000001</v>
      </c>
      <c r="E968" s="190">
        <v>13338495.695</v>
      </c>
    </row>
    <row r="969" spans="1:5" x14ac:dyDescent="0.25">
      <c r="A969" s="498" t="s">
        <v>805</v>
      </c>
      <c r="B969" s="1625"/>
      <c r="C969" s="1625">
        <v>1</v>
      </c>
      <c r="D969" s="1626">
        <v>17077469.850000001</v>
      </c>
      <c r="E969" s="190">
        <v>17077469.850000001</v>
      </c>
    </row>
    <row r="970" spans="1:5" x14ac:dyDescent="0.25">
      <c r="A970" s="498" t="s">
        <v>1619</v>
      </c>
      <c r="B970" s="1625">
        <v>1</v>
      </c>
      <c r="C970" s="1625"/>
      <c r="D970" s="1626">
        <v>9260000</v>
      </c>
      <c r="E970" s="190">
        <v>9599521.5399999991</v>
      </c>
    </row>
    <row r="971" spans="1:5" x14ac:dyDescent="0.25">
      <c r="A971" s="497" t="s">
        <v>95</v>
      </c>
      <c r="B971" s="1625">
        <v>1</v>
      </c>
      <c r="C971" s="1625"/>
      <c r="D971" s="1626">
        <v>9300000</v>
      </c>
      <c r="E971" s="190">
        <v>9599973.5399999991</v>
      </c>
    </row>
    <row r="972" spans="1:5" x14ac:dyDescent="0.25">
      <c r="A972" s="498" t="s">
        <v>905</v>
      </c>
      <c r="B972" s="1625">
        <v>1</v>
      </c>
      <c r="C972" s="1625"/>
      <c r="D972" s="1626">
        <v>9300000</v>
      </c>
      <c r="E972" s="190">
        <v>9599973.5399999991</v>
      </c>
    </row>
    <row r="973" spans="1:5" x14ac:dyDescent="0.25">
      <c r="A973" s="497" t="s">
        <v>84</v>
      </c>
      <c r="B973" s="1625">
        <v>9</v>
      </c>
      <c r="C973" s="1625"/>
      <c r="D973" s="1626">
        <v>9618928.5714285709</v>
      </c>
      <c r="E973" s="190">
        <v>9942154.7642857134</v>
      </c>
    </row>
    <row r="974" spans="1:5" x14ac:dyDescent="0.25">
      <c r="A974" s="498" t="s">
        <v>84</v>
      </c>
      <c r="B974" s="1625">
        <v>2</v>
      </c>
      <c r="C974" s="1625"/>
      <c r="D974" s="1626">
        <v>9247500</v>
      </c>
      <c r="E974" s="190">
        <v>9599973.5399999991</v>
      </c>
    </row>
    <row r="975" spans="1:5" x14ac:dyDescent="0.25">
      <c r="A975" s="498" t="s">
        <v>906</v>
      </c>
      <c r="B975" s="1625">
        <v>1</v>
      </c>
      <c r="C975" s="1625"/>
      <c r="D975" s="1626">
        <v>9300000</v>
      </c>
      <c r="E975" s="190">
        <v>9599973.5399999991</v>
      </c>
    </row>
    <row r="976" spans="1:5" x14ac:dyDescent="0.25">
      <c r="A976" s="498" t="s">
        <v>955</v>
      </c>
      <c r="B976" s="1625">
        <v>2</v>
      </c>
      <c r="C976" s="1625"/>
      <c r="D976" s="1626">
        <v>11605000</v>
      </c>
      <c r="E976" s="190">
        <v>11995468.109999999</v>
      </c>
    </row>
    <row r="977" spans="1:5" x14ac:dyDescent="0.25">
      <c r="A977" s="498" t="s">
        <v>1015</v>
      </c>
      <c r="B977" s="1625">
        <v>1</v>
      </c>
      <c r="C977" s="1625"/>
      <c r="D977" s="1626">
        <v>9300000</v>
      </c>
      <c r="E977" s="190">
        <v>9599973.5399999991</v>
      </c>
    </row>
    <row r="978" spans="1:5" x14ac:dyDescent="0.25">
      <c r="A978" s="498" t="s">
        <v>1016</v>
      </c>
      <c r="B978" s="1625">
        <v>2</v>
      </c>
      <c r="C978" s="1625"/>
      <c r="D978" s="1626">
        <v>9290000</v>
      </c>
      <c r="E978" s="190">
        <v>9599860.5399999991</v>
      </c>
    </row>
    <row r="979" spans="1:5" x14ac:dyDescent="0.25">
      <c r="A979" s="498" t="s">
        <v>1589</v>
      </c>
      <c r="B979" s="1625">
        <v>1</v>
      </c>
      <c r="C979" s="1625"/>
      <c r="D979" s="1626">
        <v>9300000</v>
      </c>
      <c r="E979" s="190">
        <v>9599973.5399999991</v>
      </c>
    </row>
    <row r="980" spans="1:5" x14ac:dyDescent="0.25">
      <c r="A980" s="497" t="s">
        <v>526</v>
      </c>
      <c r="B980" s="1625">
        <v>7</v>
      </c>
      <c r="C980" s="1625"/>
      <c r="D980" s="1626">
        <v>9277625</v>
      </c>
      <c r="E980" s="190">
        <v>9599973.5399999991</v>
      </c>
    </row>
    <row r="981" spans="1:5" x14ac:dyDescent="0.25">
      <c r="A981" s="498" t="s">
        <v>526</v>
      </c>
      <c r="B981" s="1625">
        <v>3</v>
      </c>
      <c r="C981" s="1625"/>
      <c r="D981" s="1626">
        <v>9257000</v>
      </c>
      <c r="E981" s="190">
        <v>9599973.5399999991</v>
      </c>
    </row>
    <row r="982" spans="1:5" x14ac:dyDescent="0.25">
      <c r="A982" s="498" t="s">
        <v>1018</v>
      </c>
      <c r="B982" s="1625">
        <v>2</v>
      </c>
      <c r="C982" s="1625"/>
      <c r="D982" s="1626">
        <v>9296500</v>
      </c>
      <c r="E982" s="190">
        <v>9599973.5399999991</v>
      </c>
    </row>
    <row r="983" spans="1:5" x14ac:dyDescent="0.25">
      <c r="A983" s="498" t="s">
        <v>1167</v>
      </c>
      <c r="B983" s="1625">
        <v>2</v>
      </c>
      <c r="C983" s="1625"/>
      <c r="D983" s="1626">
        <v>9300000</v>
      </c>
      <c r="E983" s="190">
        <v>9599973.5399999991</v>
      </c>
    </row>
    <row r="984" spans="1:5" x14ac:dyDescent="0.25">
      <c r="A984" s="496" t="s">
        <v>73</v>
      </c>
      <c r="B984" s="1625">
        <v>10</v>
      </c>
      <c r="C984" s="1625"/>
      <c r="D984" s="1626">
        <v>9276055.5555555541</v>
      </c>
      <c r="E984" s="190">
        <v>9599807.178888889</v>
      </c>
    </row>
    <row r="985" spans="1:5" x14ac:dyDescent="0.25">
      <c r="A985" s="497" t="s">
        <v>788</v>
      </c>
      <c r="B985" s="1625">
        <v>1</v>
      </c>
      <c r="C985" s="1625"/>
      <c r="D985" s="1626">
        <v>9214000</v>
      </c>
      <c r="E985" s="190">
        <v>9599001.7400000002</v>
      </c>
    </row>
    <row r="986" spans="1:5" x14ac:dyDescent="0.25">
      <c r="A986" s="498" t="s">
        <v>1595</v>
      </c>
      <c r="B986" s="1625">
        <v>1</v>
      </c>
      <c r="C986" s="1625"/>
      <c r="D986" s="1626">
        <v>9214000</v>
      </c>
      <c r="E986" s="190">
        <v>9599001.7400000002</v>
      </c>
    </row>
    <row r="987" spans="1:5" x14ac:dyDescent="0.25">
      <c r="A987" s="497" t="s">
        <v>893</v>
      </c>
      <c r="B987" s="1625">
        <v>4</v>
      </c>
      <c r="C987" s="1625"/>
      <c r="D987" s="1626">
        <v>9271166.6666666642</v>
      </c>
      <c r="E987" s="190">
        <v>9599960.3566666655</v>
      </c>
    </row>
    <row r="988" spans="1:5" x14ac:dyDescent="0.25">
      <c r="A988" s="498" t="s">
        <v>911</v>
      </c>
      <c r="B988" s="1625">
        <v>1</v>
      </c>
      <c r="C988" s="1625"/>
      <c r="D988" s="1626">
        <v>9300000</v>
      </c>
      <c r="E988" s="190">
        <v>9599973.5399999991</v>
      </c>
    </row>
    <row r="989" spans="1:5" x14ac:dyDescent="0.25">
      <c r="A989" s="498" t="s">
        <v>1002</v>
      </c>
      <c r="B989" s="1625">
        <v>3</v>
      </c>
      <c r="C989" s="1625"/>
      <c r="D989" s="1626">
        <v>9242333.3333333302</v>
      </c>
      <c r="E989" s="190">
        <v>9599947.1733333301</v>
      </c>
    </row>
    <row r="990" spans="1:5" x14ac:dyDescent="0.25">
      <c r="A990" s="497" t="s">
        <v>895</v>
      </c>
      <c r="B990" s="1625">
        <v>5</v>
      </c>
      <c r="C990" s="1625"/>
      <c r="D990" s="1626">
        <v>9300000</v>
      </c>
      <c r="E990" s="190">
        <v>9599973.5399999991</v>
      </c>
    </row>
    <row r="991" spans="1:5" x14ac:dyDescent="0.25">
      <c r="A991" s="498" t="s">
        <v>895</v>
      </c>
      <c r="B991" s="1625">
        <v>1</v>
      </c>
      <c r="C991" s="1625"/>
      <c r="D991" s="1626">
        <v>9300000</v>
      </c>
      <c r="E991" s="190">
        <v>9599973.5399999991</v>
      </c>
    </row>
    <row r="992" spans="1:5" x14ac:dyDescent="0.25">
      <c r="A992" s="498" t="s">
        <v>1621</v>
      </c>
      <c r="B992" s="1625">
        <v>3</v>
      </c>
      <c r="C992" s="1625"/>
      <c r="D992" s="1626">
        <v>9300000</v>
      </c>
      <c r="E992" s="190">
        <v>9599973.5399999991</v>
      </c>
    </row>
    <row r="993" spans="1:5" x14ac:dyDescent="0.25">
      <c r="A993" s="498" t="s">
        <v>1622</v>
      </c>
      <c r="B993" s="1625">
        <v>1</v>
      </c>
      <c r="C993" s="1625"/>
      <c r="D993" s="1626">
        <v>9300000</v>
      </c>
      <c r="E993" s="190">
        <v>9599973.5399999991</v>
      </c>
    </row>
    <row r="994" spans="1:5" x14ac:dyDescent="0.25">
      <c r="A994" s="496" t="s">
        <v>105</v>
      </c>
      <c r="B994" s="1625">
        <v>2</v>
      </c>
      <c r="C994" s="1625">
        <v>3</v>
      </c>
      <c r="D994" s="1626">
        <v>12863899.115555568</v>
      </c>
      <c r="E994" s="190">
        <v>13116828.615555568</v>
      </c>
    </row>
    <row r="995" spans="1:5" x14ac:dyDescent="0.25">
      <c r="A995" s="497" t="s">
        <v>105</v>
      </c>
      <c r="B995" s="1625">
        <v>1</v>
      </c>
      <c r="C995" s="1625"/>
      <c r="D995" s="1626">
        <v>9267000</v>
      </c>
      <c r="E995" s="190">
        <v>9599600.6400000006</v>
      </c>
    </row>
    <row r="996" spans="1:5" x14ac:dyDescent="0.25">
      <c r="A996" s="498" t="s">
        <v>912</v>
      </c>
      <c r="B996" s="1625">
        <v>1</v>
      </c>
      <c r="C996" s="1625"/>
      <c r="D996" s="1626">
        <v>9267000</v>
      </c>
      <c r="E996" s="190">
        <v>9599600.6400000006</v>
      </c>
    </row>
    <row r="997" spans="1:5" x14ac:dyDescent="0.25">
      <c r="A997" s="497" t="s">
        <v>107</v>
      </c>
      <c r="B997" s="1625"/>
      <c r="C997" s="1625">
        <v>3</v>
      </c>
      <c r="D997" s="1626">
        <v>20142697.346666701</v>
      </c>
      <c r="E997" s="190">
        <v>20150911.666666701</v>
      </c>
    </row>
    <row r="998" spans="1:5" x14ac:dyDescent="0.25">
      <c r="A998" s="498" t="s">
        <v>76</v>
      </c>
      <c r="B998" s="1625"/>
      <c r="C998" s="1625">
        <v>3</v>
      </c>
      <c r="D998" s="1626">
        <v>20142697.346666701</v>
      </c>
      <c r="E998" s="190">
        <v>20150911.666666701</v>
      </c>
    </row>
    <row r="999" spans="1:5" x14ac:dyDescent="0.25">
      <c r="A999" s="497" t="s">
        <v>517</v>
      </c>
      <c r="B999" s="1625">
        <v>1</v>
      </c>
      <c r="C999" s="1625"/>
      <c r="D999" s="1626">
        <v>9182000</v>
      </c>
      <c r="E999" s="190">
        <v>9599973.5399999991</v>
      </c>
    </row>
    <row r="1000" spans="1:5" x14ac:dyDescent="0.25">
      <c r="A1000" s="498" t="s">
        <v>677</v>
      </c>
      <c r="B1000" s="1625">
        <v>1</v>
      </c>
      <c r="C1000" s="1625"/>
      <c r="D1000" s="1626">
        <v>9182000</v>
      </c>
      <c r="E1000" s="190">
        <v>9599973.5399999991</v>
      </c>
    </row>
    <row r="1001" spans="1:5" x14ac:dyDescent="0.25">
      <c r="A1001" s="496" t="s">
        <v>74</v>
      </c>
      <c r="B1001" s="1625">
        <v>22</v>
      </c>
      <c r="C1001" s="1625"/>
      <c r="D1001" s="1626">
        <v>10620211.111111112</v>
      </c>
      <c r="E1001" s="190">
        <v>11032143.231999997</v>
      </c>
    </row>
    <row r="1002" spans="1:5" x14ac:dyDescent="0.25">
      <c r="A1002" s="497" t="s">
        <v>72</v>
      </c>
      <c r="B1002" s="1625">
        <v>5</v>
      </c>
      <c r="C1002" s="1625"/>
      <c r="D1002" s="1626">
        <v>10849222.222222224</v>
      </c>
      <c r="E1002" s="190">
        <v>11179578.086666666</v>
      </c>
    </row>
    <row r="1003" spans="1:5" x14ac:dyDescent="0.25">
      <c r="A1003" s="498" t="s">
        <v>801</v>
      </c>
      <c r="B1003" s="1625">
        <v>1</v>
      </c>
      <c r="C1003" s="1625"/>
      <c r="D1003" s="1626">
        <v>9300000</v>
      </c>
      <c r="E1003" s="190">
        <v>9599973.5399999991</v>
      </c>
    </row>
    <row r="1004" spans="1:5" x14ac:dyDescent="0.25">
      <c r="A1004" s="498" t="s">
        <v>1213</v>
      </c>
      <c r="B1004" s="1625">
        <v>4</v>
      </c>
      <c r="C1004" s="1625"/>
      <c r="D1004" s="1626">
        <v>11623833.333333336</v>
      </c>
      <c r="E1004" s="190">
        <v>11969380.359999999</v>
      </c>
    </row>
    <row r="1005" spans="1:5" x14ac:dyDescent="0.25">
      <c r="A1005" s="497" t="s">
        <v>87</v>
      </c>
      <c r="B1005" s="1625">
        <v>2</v>
      </c>
      <c r="C1005" s="1625"/>
      <c r="D1005" s="1626">
        <v>9293000</v>
      </c>
      <c r="E1005" s="190">
        <v>9599973.5399999991</v>
      </c>
    </row>
    <row r="1006" spans="1:5" x14ac:dyDescent="0.25">
      <c r="A1006" s="498" t="s">
        <v>1049</v>
      </c>
      <c r="B1006" s="1625">
        <v>2</v>
      </c>
      <c r="C1006" s="1625"/>
      <c r="D1006" s="1626">
        <v>9293000</v>
      </c>
      <c r="E1006" s="190">
        <v>9599973.5399999991</v>
      </c>
    </row>
    <row r="1007" spans="1:5" x14ac:dyDescent="0.25">
      <c r="A1007" s="497" t="s">
        <v>97</v>
      </c>
      <c r="B1007" s="1625">
        <v>1</v>
      </c>
      <c r="C1007" s="1625"/>
      <c r="D1007" s="1626">
        <v>9300000</v>
      </c>
      <c r="E1007" s="190">
        <v>9599973.5399999991</v>
      </c>
    </row>
    <row r="1008" spans="1:5" x14ac:dyDescent="0.25">
      <c r="A1008" s="498" t="s">
        <v>608</v>
      </c>
      <c r="B1008" s="1625">
        <v>1</v>
      </c>
      <c r="C1008" s="1625"/>
      <c r="D1008" s="1626">
        <v>9300000</v>
      </c>
      <c r="E1008" s="190">
        <v>9599973.5399999991</v>
      </c>
    </row>
    <row r="1009" spans="1:5" x14ac:dyDescent="0.25">
      <c r="A1009" s="497" t="s">
        <v>75</v>
      </c>
      <c r="B1009" s="1625">
        <v>5</v>
      </c>
      <c r="C1009" s="1625"/>
      <c r="D1009" s="1626">
        <v>9282500</v>
      </c>
      <c r="E1009" s="190">
        <v>9599974.0399999991</v>
      </c>
    </row>
    <row r="1010" spans="1:5" x14ac:dyDescent="0.25">
      <c r="A1010" s="498" t="s">
        <v>908</v>
      </c>
      <c r="B1010" s="1625">
        <v>3</v>
      </c>
      <c r="C1010" s="1625"/>
      <c r="D1010" s="1626">
        <v>9300000</v>
      </c>
      <c r="E1010" s="190">
        <v>9599973.5399999991</v>
      </c>
    </row>
    <row r="1011" spans="1:5" x14ac:dyDescent="0.25">
      <c r="A1011" s="498" t="s">
        <v>1771</v>
      </c>
      <c r="B1011" s="1625">
        <v>2</v>
      </c>
      <c r="C1011" s="1625"/>
      <c r="D1011" s="1626">
        <v>9247500</v>
      </c>
      <c r="E1011" s="190">
        <v>9599975.0399999991</v>
      </c>
    </row>
    <row r="1012" spans="1:5" x14ac:dyDescent="0.25">
      <c r="A1012" s="497" t="s">
        <v>790</v>
      </c>
      <c r="B1012" s="1625">
        <v>2</v>
      </c>
      <c r="C1012" s="1625"/>
      <c r="D1012" s="1626">
        <v>10787000</v>
      </c>
      <c r="E1012" s="190">
        <v>11995694.109999999</v>
      </c>
    </row>
    <row r="1013" spans="1:5" x14ac:dyDescent="0.25">
      <c r="A1013" s="498" t="s">
        <v>790</v>
      </c>
      <c r="B1013" s="1625">
        <v>2</v>
      </c>
      <c r="C1013" s="1625"/>
      <c r="D1013" s="1626">
        <v>10787000</v>
      </c>
      <c r="E1013" s="190">
        <v>11995694.109999999</v>
      </c>
    </row>
    <row r="1014" spans="1:5" x14ac:dyDescent="0.25">
      <c r="A1014" s="497" t="s">
        <v>791</v>
      </c>
      <c r="B1014" s="1625">
        <v>3</v>
      </c>
      <c r="C1014" s="1625"/>
      <c r="D1014" s="1626">
        <v>12787500</v>
      </c>
      <c r="E1014" s="190">
        <v>13193554.395</v>
      </c>
    </row>
    <row r="1015" spans="1:5" x14ac:dyDescent="0.25">
      <c r="A1015" s="498" t="s">
        <v>1597</v>
      </c>
      <c r="B1015" s="1625">
        <v>3</v>
      </c>
      <c r="C1015" s="1625"/>
      <c r="D1015" s="1626">
        <v>12787500</v>
      </c>
      <c r="E1015" s="190">
        <v>13193554.395</v>
      </c>
    </row>
    <row r="1016" spans="1:5" x14ac:dyDescent="0.25">
      <c r="A1016" s="497" t="s">
        <v>959</v>
      </c>
      <c r="B1016" s="1625">
        <v>3</v>
      </c>
      <c r="C1016" s="1625"/>
      <c r="D1016" s="1626">
        <v>10355000</v>
      </c>
      <c r="E1016" s="190">
        <v>10784676.949999999</v>
      </c>
    </row>
    <row r="1017" spans="1:5" x14ac:dyDescent="0.25">
      <c r="A1017" s="498" t="s">
        <v>1110</v>
      </c>
      <c r="B1017" s="1625">
        <v>1</v>
      </c>
      <c r="C1017" s="1625"/>
      <c r="D1017" s="1626">
        <v>9085000</v>
      </c>
      <c r="E1017" s="190">
        <v>9599973.5399999991</v>
      </c>
    </row>
    <row r="1018" spans="1:5" x14ac:dyDescent="0.25">
      <c r="A1018" s="498" t="s">
        <v>959</v>
      </c>
      <c r="B1018" s="1625">
        <v>2</v>
      </c>
      <c r="C1018" s="1625"/>
      <c r="D1018" s="1626">
        <v>11625000</v>
      </c>
      <c r="E1018" s="190">
        <v>11969380.359999999</v>
      </c>
    </row>
    <row r="1019" spans="1:5" x14ac:dyDescent="0.25">
      <c r="A1019" s="497" t="s">
        <v>1024</v>
      </c>
      <c r="B1019" s="1625">
        <v>1</v>
      </c>
      <c r="C1019" s="1625"/>
      <c r="D1019" s="1626">
        <v>13950000</v>
      </c>
      <c r="E1019" s="190">
        <v>14391414.68</v>
      </c>
    </row>
    <row r="1020" spans="1:5" x14ac:dyDescent="0.25">
      <c r="A1020" s="498" t="s">
        <v>1024</v>
      </c>
      <c r="B1020" s="1625">
        <v>1</v>
      </c>
      <c r="C1020" s="1625"/>
      <c r="D1020" s="1626">
        <v>13950000</v>
      </c>
      <c r="E1020" s="190">
        <v>14391414.68</v>
      </c>
    </row>
    <row r="1021" spans="1:5" x14ac:dyDescent="0.25">
      <c r="A1021" s="496" t="s">
        <v>103</v>
      </c>
      <c r="B1021" s="1625">
        <v>2</v>
      </c>
      <c r="C1021" s="1625">
        <v>1</v>
      </c>
      <c r="D1021" s="1626">
        <v>9300000</v>
      </c>
      <c r="E1021" s="190">
        <v>9599973.5399999991</v>
      </c>
    </row>
    <row r="1022" spans="1:5" x14ac:dyDescent="0.25">
      <c r="A1022" s="497" t="s">
        <v>109</v>
      </c>
      <c r="B1022" s="1625">
        <v>2</v>
      </c>
      <c r="C1022" s="1625">
        <v>1</v>
      </c>
      <c r="D1022" s="1626">
        <v>9300000</v>
      </c>
      <c r="E1022" s="190">
        <v>9599973.5399999991</v>
      </c>
    </row>
    <row r="1023" spans="1:5" x14ac:dyDescent="0.25">
      <c r="A1023" s="498" t="s">
        <v>787</v>
      </c>
      <c r="B1023" s="1625">
        <v>1</v>
      </c>
      <c r="C1023" s="1625">
        <v>1</v>
      </c>
      <c r="D1023" s="1626">
        <v>9300000</v>
      </c>
      <c r="E1023" s="190">
        <v>9599973.5399999991</v>
      </c>
    </row>
    <row r="1024" spans="1:5" x14ac:dyDescent="0.25">
      <c r="A1024" s="498" t="s">
        <v>796</v>
      </c>
      <c r="B1024" s="1625">
        <v>1</v>
      </c>
      <c r="C1024" s="1625"/>
      <c r="D1024" s="1626">
        <v>9300000</v>
      </c>
      <c r="E1024" s="190">
        <v>9599973.5399999991</v>
      </c>
    </row>
    <row r="1025" spans="1:5" x14ac:dyDescent="0.25">
      <c r="A1025" s="1628">
        <v>92</v>
      </c>
      <c r="B1025" s="1625">
        <v>9</v>
      </c>
      <c r="C1025" s="1625"/>
      <c r="D1025" s="1626">
        <v>9843708.333333334</v>
      </c>
      <c r="E1025" s="190">
        <v>14332583.333333334</v>
      </c>
    </row>
    <row r="1026" spans="1:5" x14ac:dyDescent="0.25">
      <c r="A1026" s="496" t="s">
        <v>103</v>
      </c>
      <c r="B1026" s="1625">
        <v>9</v>
      </c>
      <c r="C1026" s="1625"/>
      <c r="D1026" s="1626">
        <v>9843708.333333334</v>
      </c>
      <c r="E1026" s="190">
        <v>14332583.333333334</v>
      </c>
    </row>
    <row r="1027" spans="1:5" x14ac:dyDescent="0.25">
      <c r="A1027" s="497" t="s">
        <v>795</v>
      </c>
      <c r="B1027" s="1625">
        <v>6</v>
      </c>
      <c r="C1027" s="1625"/>
      <c r="D1027" s="1626">
        <v>10783416.666666666</v>
      </c>
      <c r="E1027" s="190">
        <v>16933500</v>
      </c>
    </row>
    <row r="1028" spans="1:5" x14ac:dyDescent="0.25">
      <c r="A1028" s="498" t="s">
        <v>1161</v>
      </c>
      <c r="B1028" s="1625">
        <v>1</v>
      </c>
      <c r="C1028" s="1625"/>
      <c r="D1028" s="1626">
        <v>9201000</v>
      </c>
      <c r="E1028" s="190">
        <v>22780000</v>
      </c>
    </row>
    <row r="1029" spans="1:5" x14ac:dyDescent="0.25">
      <c r="A1029" s="498" t="s">
        <v>1195</v>
      </c>
      <c r="B1029" s="1625">
        <v>5</v>
      </c>
      <c r="C1029" s="1625"/>
      <c r="D1029" s="1626">
        <v>11574625</v>
      </c>
      <c r="E1029" s="190">
        <v>14010250</v>
      </c>
    </row>
    <row r="1030" spans="1:5" x14ac:dyDescent="0.25">
      <c r="A1030" s="497" t="s">
        <v>1036</v>
      </c>
      <c r="B1030" s="1625">
        <v>2</v>
      </c>
      <c r="C1030" s="1625"/>
      <c r="D1030" s="1626">
        <v>8706000</v>
      </c>
      <c r="E1030" s="190">
        <v>12836000</v>
      </c>
    </row>
    <row r="1031" spans="1:5" x14ac:dyDescent="0.25">
      <c r="A1031" s="498" t="s">
        <v>687</v>
      </c>
      <c r="B1031" s="1625">
        <v>1</v>
      </c>
      <c r="C1031" s="1625"/>
      <c r="D1031" s="1626">
        <v>9293000</v>
      </c>
      <c r="E1031" s="190">
        <v>9511000</v>
      </c>
    </row>
    <row r="1032" spans="1:5" x14ac:dyDescent="0.25">
      <c r="A1032" s="498" t="s">
        <v>1030</v>
      </c>
      <c r="B1032" s="1625">
        <v>1</v>
      </c>
      <c r="C1032" s="1625"/>
      <c r="D1032" s="1626">
        <v>8119000</v>
      </c>
      <c r="E1032" s="190">
        <v>16161000</v>
      </c>
    </row>
    <row r="1033" spans="1:5" x14ac:dyDescent="0.25">
      <c r="A1033" s="497" t="s">
        <v>1196</v>
      </c>
      <c r="B1033" s="1625">
        <v>1</v>
      </c>
      <c r="C1033" s="1625"/>
      <c r="D1033" s="1626">
        <v>9300000</v>
      </c>
      <c r="E1033" s="190">
        <v>9523000</v>
      </c>
    </row>
    <row r="1034" spans="1:5" x14ac:dyDescent="0.25">
      <c r="A1034" s="498" t="s">
        <v>1206</v>
      </c>
      <c r="B1034" s="1625">
        <v>1</v>
      </c>
      <c r="C1034" s="1625"/>
      <c r="D1034" s="1626">
        <v>9300000</v>
      </c>
      <c r="E1034" s="190">
        <v>9523000</v>
      </c>
    </row>
    <row r="1035" spans="1:5" x14ac:dyDescent="0.25">
      <c r="A1035" s="1628">
        <v>94</v>
      </c>
      <c r="B1035" s="1625">
        <v>2</v>
      </c>
      <c r="C1035" s="1625"/>
      <c r="D1035" s="1626">
        <v>6975000</v>
      </c>
      <c r="E1035" s="190">
        <v>14156039.875</v>
      </c>
    </row>
    <row r="1036" spans="1:5" x14ac:dyDescent="0.25">
      <c r="A1036" s="496" t="s">
        <v>103</v>
      </c>
      <c r="B1036" s="1625">
        <v>2</v>
      </c>
      <c r="C1036" s="1625"/>
      <c r="D1036" s="1626">
        <v>6975000</v>
      </c>
      <c r="E1036" s="190">
        <v>14156039.875</v>
      </c>
    </row>
    <row r="1037" spans="1:5" x14ac:dyDescent="0.25">
      <c r="A1037" s="497" t="s">
        <v>109</v>
      </c>
      <c r="B1037" s="1625">
        <v>2</v>
      </c>
      <c r="C1037" s="1625"/>
      <c r="D1037" s="1626">
        <v>6975000</v>
      </c>
      <c r="E1037" s="190">
        <v>14156039.875</v>
      </c>
    </row>
    <row r="1038" spans="1:5" x14ac:dyDescent="0.25">
      <c r="A1038" s="498" t="s">
        <v>787</v>
      </c>
      <c r="B1038" s="1625">
        <v>2</v>
      </c>
      <c r="C1038" s="1625"/>
      <c r="D1038" s="1626">
        <v>6975000</v>
      </c>
      <c r="E1038" s="190">
        <v>14156039.875</v>
      </c>
    </row>
    <row r="1039" spans="1:5" x14ac:dyDescent="0.25">
      <c r="A1039" s="1628">
        <v>108</v>
      </c>
      <c r="B1039" s="1625">
        <v>19</v>
      </c>
      <c r="C1039" s="1625"/>
      <c r="D1039" s="1626">
        <v>8656805.555555556</v>
      </c>
      <c r="E1039" s="190">
        <v>9562616.1366666667</v>
      </c>
    </row>
    <row r="1040" spans="1:5" x14ac:dyDescent="0.25">
      <c r="A1040" s="496" t="s">
        <v>11</v>
      </c>
      <c r="B1040" s="1625">
        <v>4</v>
      </c>
      <c r="C1040" s="1625"/>
      <c r="D1040" s="1626">
        <v>9036250</v>
      </c>
      <c r="E1040" s="190">
        <v>9303500</v>
      </c>
    </row>
    <row r="1041" spans="1:5" x14ac:dyDescent="0.25">
      <c r="A1041" s="497" t="s">
        <v>95</v>
      </c>
      <c r="B1041" s="1625">
        <v>2</v>
      </c>
      <c r="C1041" s="1625"/>
      <c r="D1041" s="1626">
        <v>9300000</v>
      </c>
      <c r="E1041" s="190">
        <v>9530000</v>
      </c>
    </row>
    <row r="1042" spans="1:5" x14ac:dyDescent="0.25">
      <c r="A1042" s="498" t="s">
        <v>101</v>
      </c>
      <c r="B1042" s="1625">
        <v>1</v>
      </c>
      <c r="C1042" s="1625"/>
      <c r="D1042" s="1626">
        <v>9300000</v>
      </c>
      <c r="E1042" s="190">
        <v>9530000</v>
      </c>
    </row>
    <row r="1043" spans="1:5" x14ac:dyDescent="0.25">
      <c r="A1043" s="498" t="s">
        <v>904</v>
      </c>
      <c r="B1043" s="1625">
        <v>1</v>
      </c>
      <c r="C1043" s="1625"/>
      <c r="D1043" s="1626">
        <v>9300000</v>
      </c>
      <c r="E1043" s="190">
        <v>9530000</v>
      </c>
    </row>
    <row r="1044" spans="1:5" x14ac:dyDescent="0.25">
      <c r="A1044" s="497" t="s">
        <v>84</v>
      </c>
      <c r="B1044" s="1625">
        <v>1</v>
      </c>
      <c r="C1044" s="1625"/>
      <c r="D1044" s="1626">
        <v>9300000</v>
      </c>
      <c r="E1044" s="190">
        <v>9530000</v>
      </c>
    </row>
    <row r="1045" spans="1:5" x14ac:dyDescent="0.25">
      <c r="A1045" s="498" t="s">
        <v>999</v>
      </c>
      <c r="B1045" s="1625">
        <v>1</v>
      </c>
      <c r="C1045" s="1625"/>
      <c r="D1045" s="1626">
        <v>9300000</v>
      </c>
      <c r="E1045" s="190">
        <v>9530000</v>
      </c>
    </row>
    <row r="1046" spans="1:5" x14ac:dyDescent="0.25">
      <c r="A1046" s="497" t="s">
        <v>11</v>
      </c>
      <c r="B1046" s="1625">
        <v>1</v>
      </c>
      <c r="C1046" s="1625"/>
      <c r="D1046" s="1626">
        <v>8245000</v>
      </c>
      <c r="E1046" s="190">
        <v>8624000</v>
      </c>
    </row>
    <row r="1047" spans="1:5" x14ac:dyDescent="0.25">
      <c r="A1047" s="498" t="s">
        <v>11</v>
      </c>
      <c r="B1047" s="1625">
        <v>1</v>
      </c>
      <c r="C1047" s="1625"/>
      <c r="D1047" s="1626">
        <v>8245000</v>
      </c>
      <c r="E1047" s="190">
        <v>8624000</v>
      </c>
    </row>
    <row r="1048" spans="1:5" x14ac:dyDescent="0.25">
      <c r="A1048" s="496" t="s">
        <v>12</v>
      </c>
      <c r="B1048" s="1625">
        <v>5</v>
      </c>
      <c r="C1048" s="1625"/>
      <c r="D1048" s="1626">
        <v>9055200</v>
      </c>
      <c r="E1048" s="190">
        <v>9396981.3599999994</v>
      </c>
    </row>
    <row r="1049" spans="1:5" x14ac:dyDescent="0.25">
      <c r="A1049" s="497" t="s">
        <v>12</v>
      </c>
      <c r="B1049" s="1625">
        <v>1</v>
      </c>
      <c r="C1049" s="1625"/>
      <c r="D1049" s="1626">
        <v>9215000</v>
      </c>
      <c r="E1049" s="190">
        <v>9445000</v>
      </c>
    </row>
    <row r="1050" spans="1:5" x14ac:dyDescent="0.25">
      <c r="A1050" s="498" t="s">
        <v>884</v>
      </c>
      <c r="B1050" s="1625">
        <v>1</v>
      </c>
      <c r="C1050" s="1625"/>
      <c r="D1050" s="1626">
        <v>9215000</v>
      </c>
      <c r="E1050" s="190">
        <v>9445000</v>
      </c>
    </row>
    <row r="1051" spans="1:5" x14ac:dyDescent="0.25">
      <c r="A1051" s="497" t="s">
        <v>887</v>
      </c>
      <c r="B1051" s="1625">
        <v>1</v>
      </c>
      <c r="C1051" s="1625"/>
      <c r="D1051" s="1626">
        <v>8371000</v>
      </c>
      <c r="E1051" s="190">
        <v>8949906.8000000007</v>
      </c>
    </row>
    <row r="1052" spans="1:5" x14ac:dyDescent="0.25">
      <c r="A1052" s="498" t="s">
        <v>805</v>
      </c>
      <c r="B1052" s="1625">
        <v>1</v>
      </c>
      <c r="C1052" s="1625"/>
      <c r="D1052" s="1626">
        <v>8371000</v>
      </c>
      <c r="E1052" s="190">
        <v>8949906.8000000007</v>
      </c>
    </row>
    <row r="1053" spans="1:5" x14ac:dyDescent="0.25">
      <c r="A1053" s="497" t="s">
        <v>957</v>
      </c>
      <c r="B1053" s="1625">
        <v>3</v>
      </c>
      <c r="C1053" s="1625"/>
      <c r="D1053" s="1626">
        <v>9230000</v>
      </c>
      <c r="E1053" s="190">
        <v>9530000</v>
      </c>
    </row>
    <row r="1054" spans="1:5" x14ac:dyDescent="0.25">
      <c r="A1054" s="498" t="s">
        <v>553</v>
      </c>
      <c r="B1054" s="1625">
        <v>2</v>
      </c>
      <c r="C1054" s="1625"/>
      <c r="D1054" s="1626">
        <v>9195000</v>
      </c>
      <c r="E1054" s="190">
        <v>9530000</v>
      </c>
    </row>
    <row r="1055" spans="1:5" x14ac:dyDescent="0.25">
      <c r="A1055" s="498" t="s">
        <v>1677</v>
      </c>
      <c r="B1055" s="1625">
        <v>1</v>
      </c>
      <c r="C1055" s="1625"/>
      <c r="D1055" s="1626">
        <v>9300000</v>
      </c>
      <c r="E1055" s="190">
        <v>9530000</v>
      </c>
    </row>
    <row r="1056" spans="1:5" x14ac:dyDescent="0.25">
      <c r="A1056" s="496" t="s">
        <v>73</v>
      </c>
      <c r="B1056" s="1625">
        <v>2</v>
      </c>
      <c r="C1056" s="1625"/>
      <c r="D1056" s="1626">
        <v>9300000</v>
      </c>
      <c r="E1056" s="190">
        <v>9530000</v>
      </c>
    </row>
    <row r="1057" spans="1:5" x14ac:dyDescent="0.25">
      <c r="A1057" s="497" t="s">
        <v>799</v>
      </c>
      <c r="B1057" s="1625">
        <v>2</v>
      </c>
      <c r="C1057" s="1625"/>
      <c r="D1057" s="1626">
        <v>9300000</v>
      </c>
      <c r="E1057" s="190">
        <v>9530000</v>
      </c>
    </row>
    <row r="1058" spans="1:5" x14ac:dyDescent="0.25">
      <c r="A1058" s="498" t="s">
        <v>1039</v>
      </c>
      <c r="B1058" s="1625">
        <v>2</v>
      </c>
      <c r="C1058" s="1625"/>
      <c r="D1058" s="1626">
        <v>9300000</v>
      </c>
      <c r="E1058" s="190">
        <v>9530000</v>
      </c>
    </row>
    <row r="1059" spans="1:5" x14ac:dyDescent="0.25">
      <c r="A1059" s="496" t="s">
        <v>105</v>
      </c>
      <c r="B1059" s="1625">
        <v>3</v>
      </c>
      <c r="C1059" s="1625"/>
      <c r="D1059" s="1626">
        <v>6973250</v>
      </c>
      <c r="E1059" s="190">
        <v>10446496.25</v>
      </c>
    </row>
    <row r="1060" spans="1:5" x14ac:dyDescent="0.25">
      <c r="A1060" s="497" t="s">
        <v>108</v>
      </c>
      <c r="B1060" s="1625">
        <v>2</v>
      </c>
      <c r="C1060" s="1625"/>
      <c r="D1060" s="1626">
        <v>4646500</v>
      </c>
      <c r="E1060" s="190">
        <v>11362992.5</v>
      </c>
    </row>
    <row r="1061" spans="1:5" x14ac:dyDescent="0.25">
      <c r="A1061" s="498" t="s">
        <v>108</v>
      </c>
      <c r="B1061" s="1625">
        <v>2</v>
      </c>
      <c r="C1061" s="1625"/>
      <c r="D1061" s="1626">
        <v>4646500</v>
      </c>
      <c r="E1061" s="190">
        <v>11362992.5</v>
      </c>
    </row>
    <row r="1062" spans="1:5" x14ac:dyDescent="0.25">
      <c r="A1062" s="497" t="s">
        <v>491</v>
      </c>
      <c r="B1062" s="1625">
        <v>1</v>
      </c>
      <c r="C1062" s="1625"/>
      <c r="D1062" s="1626">
        <v>9300000</v>
      </c>
      <c r="E1062" s="190">
        <v>9530000</v>
      </c>
    </row>
    <row r="1063" spans="1:5" x14ac:dyDescent="0.25">
      <c r="A1063" s="498" t="s">
        <v>1025</v>
      </c>
      <c r="B1063" s="1625">
        <v>1</v>
      </c>
      <c r="C1063" s="1625"/>
      <c r="D1063" s="1626">
        <v>9300000</v>
      </c>
      <c r="E1063" s="190">
        <v>9530000</v>
      </c>
    </row>
    <row r="1064" spans="1:5" x14ac:dyDescent="0.25">
      <c r="A1064" s="496" t="s">
        <v>74</v>
      </c>
      <c r="B1064" s="1625">
        <v>1</v>
      </c>
      <c r="C1064" s="1625"/>
      <c r="D1064" s="1626">
        <v>7238000</v>
      </c>
      <c r="E1064" s="190">
        <v>12365191.16</v>
      </c>
    </row>
    <row r="1065" spans="1:5" x14ac:dyDescent="0.25">
      <c r="A1065" s="497" t="s">
        <v>74</v>
      </c>
      <c r="B1065" s="1625">
        <v>1</v>
      </c>
      <c r="C1065" s="1625"/>
      <c r="D1065" s="1626">
        <v>7238000</v>
      </c>
      <c r="E1065" s="190">
        <v>12365191.16</v>
      </c>
    </row>
    <row r="1066" spans="1:5" x14ac:dyDescent="0.25">
      <c r="A1066" s="498" t="s">
        <v>1155</v>
      </c>
      <c r="B1066" s="1625">
        <v>1</v>
      </c>
      <c r="C1066" s="1625"/>
      <c r="D1066" s="1626">
        <v>7238000</v>
      </c>
      <c r="E1066" s="190">
        <v>12365191.16</v>
      </c>
    </row>
    <row r="1067" spans="1:5" x14ac:dyDescent="0.25">
      <c r="A1067" s="496" t="s">
        <v>103</v>
      </c>
      <c r="B1067" s="1625">
        <v>4</v>
      </c>
      <c r="C1067" s="1625"/>
      <c r="D1067" s="1626">
        <v>8654250</v>
      </c>
      <c r="E1067" s="190">
        <v>8902500</v>
      </c>
    </row>
    <row r="1068" spans="1:5" x14ac:dyDescent="0.25">
      <c r="A1068" s="497" t="s">
        <v>94</v>
      </c>
      <c r="B1068" s="1625">
        <v>2</v>
      </c>
      <c r="C1068" s="1625"/>
      <c r="D1068" s="1626">
        <v>8045000</v>
      </c>
      <c r="E1068" s="190">
        <v>8275000</v>
      </c>
    </row>
    <row r="1069" spans="1:5" x14ac:dyDescent="0.25">
      <c r="A1069" s="498" t="s">
        <v>1630</v>
      </c>
      <c r="B1069" s="1625">
        <v>2</v>
      </c>
      <c r="C1069" s="1625"/>
      <c r="D1069" s="1626">
        <v>8045000</v>
      </c>
      <c r="E1069" s="190">
        <v>8275000</v>
      </c>
    </row>
    <row r="1070" spans="1:5" x14ac:dyDescent="0.25">
      <c r="A1070" s="497" t="s">
        <v>795</v>
      </c>
      <c r="B1070" s="1625">
        <v>1</v>
      </c>
      <c r="C1070" s="1625"/>
      <c r="D1070" s="1626">
        <v>9300000</v>
      </c>
      <c r="E1070" s="190">
        <v>9530000</v>
      </c>
    </row>
    <row r="1071" spans="1:5" x14ac:dyDescent="0.25">
      <c r="A1071" s="498" t="s">
        <v>1195</v>
      </c>
      <c r="B1071" s="1625">
        <v>1</v>
      </c>
      <c r="C1071" s="1625"/>
      <c r="D1071" s="1626">
        <v>9300000</v>
      </c>
      <c r="E1071" s="190">
        <v>9530000</v>
      </c>
    </row>
    <row r="1072" spans="1:5" x14ac:dyDescent="0.25">
      <c r="A1072" s="497" t="s">
        <v>1114</v>
      </c>
      <c r="B1072" s="1625">
        <v>1</v>
      </c>
      <c r="C1072" s="1625"/>
      <c r="D1072" s="1626">
        <v>9227000</v>
      </c>
      <c r="E1072" s="190">
        <v>9530000</v>
      </c>
    </row>
    <row r="1073" spans="1:5" x14ac:dyDescent="0.25">
      <c r="A1073" s="498" t="s">
        <v>553</v>
      </c>
      <c r="B1073" s="1625">
        <v>1</v>
      </c>
      <c r="C1073" s="1625"/>
      <c r="D1073" s="1626">
        <v>9227000</v>
      </c>
      <c r="E1073" s="190">
        <v>9530000</v>
      </c>
    </row>
    <row r="1074" spans="1:5" x14ac:dyDescent="0.25">
      <c r="A1074" s="1628">
        <v>120</v>
      </c>
      <c r="B1074" s="1625">
        <v>6</v>
      </c>
      <c r="C1074" s="1625"/>
      <c r="D1074" s="1626">
        <v>9286750</v>
      </c>
      <c r="E1074" s="190">
        <v>10077828.375</v>
      </c>
    </row>
    <row r="1075" spans="1:5" x14ac:dyDescent="0.25">
      <c r="A1075" s="496" t="s">
        <v>11</v>
      </c>
      <c r="B1075" s="1625">
        <v>2</v>
      </c>
      <c r="C1075" s="1625"/>
      <c r="D1075" s="1626">
        <v>9300000</v>
      </c>
      <c r="E1075" s="190">
        <v>10421543</v>
      </c>
    </row>
    <row r="1076" spans="1:5" x14ac:dyDescent="0.25">
      <c r="A1076" s="497" t="s">
        <v>95</v>
      </c>
      <c r="B1076" s="1625">
        <v>1</v>
      </c>
      <c r="C1076" s="1625"/>
      <c r="D1076" s="1626">
        <v>9300000</v>
      </c>
      <c r="E1076" s="190">
        <v>10932421</v>
      </c>
    </row>
    <row r="1077" spans="1:5" x14ac:dyDescent="0.25">
      <c r="A1077" s="498" t="s">
        <v>905</v>
      </c>
      <c r="B1077" s="1625">
        <v>1</v>
      </c>
      <c r="C1077" s="1625"/>
      <c r="D1077" s="1626">
        <v>9300000</v>
      </c>
      <c r="E1077" s="190">
        <v>10932421</v>
      </c>
    </row>
    <row r="1078" spans="1:5" x14ac:dyDescent="0.25">
      <c r="A1078" s="497" t="s">
        <v>84</v>
      </c>
      <c r="B1078" s="1625">
        <v>1</v>
      </c>
      <c r="C1078" s="1625"/>
      <c r="D1078" s="1626">
        <v>9300000</v>
      </c>
      <c r="E1078" s="190">
        <v>9910665</v>
      </c>
    </row>
    <row r="1079" spans="1:5" x14ac:dyDescent="0.25">
      <c r="A1079" s="498" t="s">
        <v>999</v>
      </c>
      <c r="B1079" s="1625">
        <v>1</v>
      </c>
      <c r="C1079" s="1625"/>
      <c r="D1079" s="1626">
        <v>9300000</v>
      </c>
      <c r="E1079" s="190">
        <v>9910665</v>
      </c>
    </row>
    <row r="1080" spans="1:5" x14ac:dyDescent="0.25">
      <c r="A1080" s="496" t="s">
        <v>13</v>
      </c>
      <c r="B1080" s="1625">
        <v>3</v>
      </c>
      <c r="C1080" s="1625"/>
      <c r="D1080" s="1626">
        <v>9247000</v>
      </c>
      <c r="E1080" s="190">
        <v>9659865</v>
      </c>
    </row>
    <row r="1081" spans="1:5" x14ac:dyDescent="0.25">
      <c r="A1081" s="497" t="s">
        <v>553</v>
      </c>
      <c r="B1081" s="1625">
        <v>3</v>
      </c>
      <c r="C1081" s="1625"/>
      <c r="D1081" s="1626">
        <v>9247000</v>
      </c>
      <c r="E1081" s="190">
        <v>9659865</v>
      </c>
    </row>
    <row r="1082" spans="1:5" x14ac:dyDescent="0.25">
      <c r="A1082" s="498" t="s">
        <v>553</v>
      </c>
      <c r="B1082" s="1625">
        <v>3</v>
      </c>
      <c r="C1082" s="1625"/>
      <c r="D1082" s="1626">
        <v>9247000</v>
      </c>
      <c r="E1082" s="190">
        <v>9659865</v>
      </c>
    </row>
    <row r="1083" spans="1:5" x14ac:dyDescent="0.25">
      <c r="A1083" s="496" t="s">
        <v>105</v>
      </c>
      <c r="B1083" s="1625">
        <v>1</v>
      </c>
      <c r="C1083" s="1625"/>
      <c r="D1083" s="1626">
        <v>9300000</v>
      </c>
      <c r="E1083" s="190">
        <v>9808362.5</v>
      </c>
    </row>
    <row r="1084" spans="1:5" x14ac:dyDescent="0.25">
      <c r="A1084" s="497" t="s">
        <v>107</v>
      </c>
      <c r="B1084" s="1625">
        <v>1</v>
      </c>
      <c r="C1084" s="1625"/>
      <c r="D1084" s="1626">
        <v>9300000</v>
      </c>
      <c r="E1084" s="190">
        <v>9808362.5</v>
      </c>
    </row>
    <row r="1085" spans="1:5" x14ac:dyDescent="0.25">
      <c r="A1085" s="498" t="s">
        <v>76</v>
      </c>
      <c r="B1085" s="1625">
        <v>1</v>
      </c>
      <c r="C1085" s="1625"/>
      <c r="D1085" s="1626">
        <v>9300000</v>
      </c>
      <c r="E1085" s="190">
        <v>9808362.5</v>
      </c>
    </row>
    <row r="1086" spans="1:5" x14ac:dyDescent="0.25">
      <c r="A1086" s="173" t="s">
        <v>329</v>
      </c>
      <c r="B1086" s="1629">
        <v>1071</v>
      </c>
      <c r="C1086" s="1627">
        <v>288</v>
      </c>
      <c r="D1086" s="191">
        <v>10145949.353223411</v>
      </c>
      <c r="E1086" s="192">
        <v>15297075.927024854</v>
      </c>
    </row>
    <row r="1087" spans="1:5" x14ac:dyDescent="0.25">
      <c r="A1087"/>
      <c r="B1087"/>
      <c r="C1087"/>
      <c r="D1087"/>
      <c r="E1087"/>
    </row>
    <row r="1088" spans="1:5" x14ac:dyDescent="0.25">
      <c r="A1088"/>
      <c r="B1088"/>
      <c r="C1088"/>
      <c r="D1088"/>
      <c r="E1088"/>
    </row>
    <row r="1089" spans="1:5" x14ac:dyDescent="0.25">
      <c r="A1089"/>
      <c r="B1089"/>
      <c r="C1089"/>
      <c r="D1089"/>
      <c r="E1089"/>
    </row>
    <row r="1090" spans="1:5" x14ac:dyDescent="0.25">
      <c r="A1090"/>
      <c r="B1090"/>
      <c r="C1090"/>
      <c r="D1090"/>
      <c r="E1090"/>
    </row>
    <row r="1091" spans="1:5" x14ac:dyDescent="0.25">
      <c r="A1091"/>
      <c r="B1091"/>
      <c r="C1091"/>
      <c r="D1091"/>
      <c r="E1091"/>
    </row>
    <row r="1092" spans="1:5" x14ac:dyDescent="0.25">
      <c r="A1092"/>
      <c r="B1092"/>
      <c r="C1092"/>
      <c r="D1092"/>
      <c r="E1092"/>
    </row>
    <row r="1093" spans="1:5" x14ac:dyDescent="0.25">
      <c r="A1093"/>
      <c r="B1093"/>
      <c r="C1093"/>
      <c r="D1093"/>
      <c r="E1093"/>
    </row>
    <row r="1094" spans="1:5" x14ac:dyDescent="0.25">
      <c r="A1094"/>
      <c r="B1094"/>
      <c r="C1094"/>
      <c r="D1094"/>
      <c r="E1094"/>
    </row>
    <row r="1095" spans="1:5" x14ac:dyDescent="0.25">
      <c r="A1095"/>
      <c r="B1095"/>
      <c r="C1095"/>
      <c r="D1095"/>
      <c r="E1095"/>
    </row>
    <row r="1096" spans="1:5" x14ac:dyDescent="0.25">
      <c r="A1096"/>
      <c r="B1096"/>
      <c r="C1096"/>
      <c r="D1096"/>
      <c r="E1096"/>
    </row>
    <row r="1097" spans="1:5" x14ac:dyDescent="0.25">
      <c r="A1097"/>
      <c r="B1097"/>
      <c r="C1097"/>
      <c r="D1097"/>
      <c r="E1097"/>
    </row>
    <row r="1098" spans="1:5" x14ac:dyDescent="0.25">
      <c r="A1098"/>
      <c r="B1098"/>
      <c r="C1098"/>
      <c r="D1098"/>
      <c r="E1098"/>
    </row>
    <row r="1099" spans="1:5" x14ac:dyDescent="0.25">
      <c r="A1099"/>
      <c r="B1099"/>
      <c r="C1099"/>
      <c r="D1099"/>
      <c r="E1099"/>
    </row>
    <row r="1100" spans="1:5" x14ac:dyDescent="0.25">
      <c r="A1100"/>
      <c r="B1100"/>
      <c r="C1100"/>
      <c r="D1100"/>
      <c r="E1100"/>
    </row>
    <row r="1101" spans="1:5" x14ac:dyDescent="0.25">
      <c r="A1101"/>
      <c r="B1101"/>
      <c r="C1101"/>
      <c r="D1101"/>
      <c r="E1101"/>
    </row>
    <row r="1102" spans="1:5" x14ac:dyDescent="0.25">
      <c r="A1102"/>
      <c r="B1102"/>
      <c r="C1102"/>
      <c r="D1102"/>
      <c r="E1102"/>
    </row>
    <row r="1103" spans="1:5" x14ac:dyDescent="0.25">
      <c r="A1103"/>
      <c r="B1103"/>
      <c r="C1103"/>
      <c r="D1103"/>
      <c r="E1103"/>
    </row>
    <row r="1104" spans="1:5" x14ac:dyDescent="0.25">
      <c r="A1104"/>
      <c r="B1104"/>
      <c r="C1104"/>
      <c r="D1104"/>
      <c r="E1104"/>
    </row>
    <row r="1105" spans="1:5" x14ac:dyDescent="0.25">
      <c r="A1105"/>
      <c r="B1105"/>
      <c r="C1105"/>
      <c r="D1105"/>
      <c r="E1105"/>
    </row>
    <row r="1106" spans="1:5" x14ac:dyDescent="0.25">
      <c r="A1106"/>
      <c r="B1106"/>
      <c r="C1106"/>
      <c r="D1106"/>
      <c r="E1106"/>
    </row>
    <row r="1107" spans="1:5" x14ac:dyDescent="0.25">
      <c r="A1107"/>
      <c r="B1107"/>
      <c r="C1107"/>
      <c r="D1107"/>
      <c r="E1107"/>
    </row>
    <row r="1108" spans="1:5" x14ac:dyDescent="0.25">
      <c r="A1108"/>
      <c r="B1108"/>
      <c r="C1108"/>
      <c r="D1108"/>
      <c r="E1108"/>
    </row>
    <row r="1109" spans="1:5" x14ac:dyDescent="0.25">
      <c r="A1109"/>
      <c r="B1109"/>
      <c r="C1109"/>
      <c r="D1109"/>
      <c r="E1109"/>
    </row>
    <row r="1110" spans="1:5" x14ac:dyDescent="0.25">
      <c r="A1110"/>
      <c r="B1110"/>
      <c r="C1110"/>
      <c r="D1110"/>
      <c r="E1110"/>
    </row>
    <row r="1111" spans="1:5" x14ac:dyDescent="0.25">
      <c r="A1111"/>
      <c r="B1111"/>
      <c r="C1111"/>
      <c r="D1111"/>
      <c r="E1111"/>
    </row>
    <row r="1112" spans="1:5" x14ac:dyDescent="0.25">
      <c r="A1112"/>
      <c r="B1112"/>
      <c r="C1112"/>
      <c r="D1112"/>
      <c r="E1112"/>
    </row>
    <row r="1113" spans="1:5" x14ac:dyDescent="0.25">
      <c r="A1113"/>
      <c r="B1113"/>
      <c r="C1113"/>
      <c r="D1113"/>
      <c r="E1113"/>
    </row>
    <row r="1114" spans="1:5" x14ac:dyDescent="0.25">
      <c r="A1114"/>
      <c r="B1114"/>
      <c r="C1114"/>
      <c r="D1114"/>
      <c r="E1114"/>
    </row>
    <row r="1115" spans="1:5" x14ac:dyDescent="0.25">
      <c r="A1115"/>
      <c r="B1115"/>
      <c r="C1115"/>
      <c r="D1115"/>
      <c r="E1115"/>
    </row>
    <row r="1116" spans="1:5" x14ac:dyDescent="0.25">
      <c r="A1116"/>
      <c r="B1116"/>
      <c r="C1116"/>
      <c r="D1116"/>
      <c r="E1116"/>
    </row>
    <row r="1117" spans="1:5" x14ac:dyDescent="0.25">
      <c r="A1117"/>
      <c r="B1117"/>
      <c r="C1117"/>
      <c r="D1117"/>
      <c r="E1117"/>
    </row>
    <row r="1118" spans="1:5" x14ac:dyDescent="0.25">
      <c r="A1118"/>
      <c r="B1118"/>
      <c r="C1118"/>
      <c r="D1118"/>
      <c r="E1118"/>
    </row>
    <row r="1119" spans="1:5" x14ac:dyDescent="0.25">
      <c r="A1119"/>
      <c r="B1119"/>
      <c r="C1119"/>
      <c r="D1119"/>
      <c r="E1119"/>
    </row>
    <row r="1120" spans="1:5" x14ac:dyDescent="0.25">
      <c r="A1120"/>
      <c r="B1120"/>
      <c r="C1120"/>
      <c r="D1120"/>
      <c r="E1120"/>
    </row>
    <row r="1121" spans="1:5" x14ac:dyDescent="0.25">
      <c r="A1121"/>
      <c r="B1121"/>
      <c r="C1121"/>
      <c r="D1121"/>
      <c r="E1121"/>
    </row>
    <row r="1122" spans="1:5" x14ac:dyDescent="0.25">
      <c r="A1122"/>
      <c r="B1122"/>
      <c r="C1122"/>
      <c r="D1122"/>
      <c r="E1122"/>
    </row>
    <row r="1123" spans="1:5" x14ac:dyDescent="0.25">
      <c r="A1123"/>
      <c r="B1123"/>
      <c r="C1123"/>
      <c r="D1123"/>
      <c r="E1123"/>
    </row>
    <row r="1124" spans="1:5" x14ac:dyDescent="0.25">
      <c r="A1124"/>
      <c r="B1124"/>
      <c r="C1124"/>
      <c r="D1124"/>
      <c r="E1124"/>
    </row>
    <row r="1125" spans="1:5" x14ac:dyDescent="0.25">
      <c r="A1125"/>
      <c r="B1125"/>
      <c r="C1125"/>
      <c r="D1125"/>
      <c r="E1125"/>
    </row>
    <row r="1126" spans="1:5" x14ac:dyDescent="0.25">
      <c r="A1126"/>
      <c r="B1126"/>
      <c r="C1126"/>
      <c r="D1126"/>
      <c r="E1126"/>
    </row>
    <row r="1127" spans="1:5" x14ac:dyDescent="0.25">
      <c r="A1127"/>
      <c r="B1127"/>
      <c r="C1127"/>
      <c r="D1127"/>
      <c r="E1127"/>
    </row>
    <row r="1128" spans="1:5" x14ac:dyDescent="0.25">
      <c r="A1128"/>
      <c r="B1128"/>
      <c r="C1128"/>
      <c r="D1128"/>
      <c r="E1128"/>
    </row>
    <row r="1129" spans="1:5" x14ac:dyDescent="0.25">
      <c r="A1129"/>
      <c r="B1129"/>
      <c r="C1129"/>
      <c r="D1129"/>
      <c r="E1129"/>
    </row>
    <row r="1130" spans="1:5" x14ac:dyDescent="0.25">
      <c r="A1130"/>
      <c r="B1130"/>
      <c r="C1130"/>
      <c r="D1130"/>
      <c r="E1130"/>
    </row>
    <row r="1131" spans="1:5" x14ac:dyDescent="0.25">
      <c r="A1131"/>
      <c r="B1131"/>
      <c r="C1131"/>
      <c r="D1131"/>
      <c r="E1131"/>
    </row>
    <row r="1132" spans="1:5" x14ac:dyDescent="0.25">
      <c r="A1132"/>
      <c r="B1132"/>
      <c r="C1132"/>
      <c r="D1132"/>
      <c r="E1132"/>
    </row>
    <row r="1133" spans="1:5" x14ac:dyDescent="0.25">
      <c r="A1133"/>
      <c r="B1133"/>
      <c r="C1133"/>
      <c r="D1133"/>
      <c r="E1133"/>
    </row>
    <row r="1134" spans="1:5" x14ac:dyDescent="0.25">
      <c r="A1134"/>
      <c r="B1134"/>
      <c r="C1134"/>
      <c r="D1134"/>
      <c r="E1134"/>
    </row>
    <row r="1135" spans="1:5" x14ac:dyDescent="0.25">
      <c r="A1135"/>
      <c r="B1135"/>
      <c r="C1135"/>
      <c r="D1135"/>
      <c r="E1135"/>
    </row>
    <row r="1136" spans="1:5" x14ac:dyDescent="0.25">
      <c r="A1136"/>
      <c r="B1136"/>
      <c r="C1136"/>
      <c r="D1136"/>
      <c r="E1136"/>
    </row>
    <row r="1137" spans="1:5" x14ac:dyDescent="0.25">
      <c r="A1137"/>
      <c r="B1137"/>
      <c r="C1137"/>
      <c r="D1137"/>
      <c r="E1137"/>
    </row>
    <row r="1138" spans="1:5" x14ac:dyDescent="0.25">
      <c r="A1138"/>
      <c r="B1138"/>
      <c r="C1138"/>
      <c r="D1138"/>
      <c r="E1138"/>
    </row>
    <row r="1139" spans="1:5" x14ac:dyDescent="0.25">
      <c r="A1139"/>
      <c r="B1139"/>
      <c r="C1139"/>
      <c r="D1139"/>
      <c r="E1139"/>
    </row>
    <row r="1140" spans="1:5" x14ac:dyDescent="0.25">
      <c r="A1140"/>
      <c r="B1140"/>
      <c r="C1140"/>
      <c r="D1140"/>
      <c r="E1140"/>
    </row>
    <row r="1141" spans="1:5" x14ac:dyDescent="0.25">
      <c r="A1141"/>
      <c r="B1141"/>
      <c r="C1141"/>
      <c r="D1141"/>
      <c r="E1141"/>
    </row>
    <row r="1142" spans="1:5" x14ac:dyDescent="0.25">
      <c r="A1142"/>
      <c r="B1142"/>
      <c r="C1142"/>
      <c r="D1142"/>
      <c r="E1142"/>
    </row>
    <row r="1143" spans="1:5" x14ac:dyDescent="0.25">
      <c r="A1143"/>
      <c r="B1143"/>
      <c r="C1143"/>
      <c r="D1143"/>
      <c r="E1143"/>
    </row>
    <row r="1144" spans="1:5" x14ac:dyDescent="0.25">
      <c r="A1144"/>
      <c r="B1144"/>
      <c r="C1144"/>
      <c r="D1144"/>
      <c r="E1144"/>
    </row>
    <row r="1145" spans="1:5" x14ac:dyDescent="0.25">
      <c r="A1145"/>
      <c r="B1145"/>
      <c r="C1145"/>
      <c r="D1145"/>
      <c r="E1145"/>
    </row>
    <row r="1146" spans="1:5" x14ac:dyDescent="0.25">
      <c r="A1146"/>
      <c r="B1146"/>
      <c r="C1146"/>
      <c r="D1146"/>
      <c r="E1146"/>
    </row>
    <row r="1147" spans="1:5" x14ac:dyDescent="0.25">
      <c r="A1147"/>
      <c r="B1147"/>
      <c r="C1147"/>
      <c r="D1147"/>
      <c r="E1147"/>
    </row>
    <row r="1148" spans="1:5" x14ac:dyDescent="0.25">
      <c r="A1148"/>
      <c r="B1148"/>
      <c r="C1148"/>
      <c r="D1148"/>
      <c r="E1148"/>
    </row>
    <row r="1149" spans="1:5" x14ac:dyDescent="0.25">
      <c r="A1149"/>
      <c r="B1149"/>
      <c r="C1149"/>
      <c r="D1149"/>
      <c r="E1149"/>
    </row>
    <row r="1150" spans="1:5" x14ac:dyDescent="0.25">
      <c r="A1150"/>
      <c r="B1150"/>
      <c r="C1150"/>
      <c r="D1150"/>
      <c r="E1150"/>
    </row>
    <row r="1151" spans="1:5" x14ac:dyDescent="0.25">
      <c r="A1151"/>
      <c r="B1151"/>
      <c r="C1151"/>
      <c r="D1151"/>
      <c r="E1151"/>
    </row>
    <row r="1152" spans="1:5" x14ac:dyDescent="0.25">
      <c r="A1152"/>
      <c r="B1152"/>
      <c r="C1152"/>
      <c r="D1152"/>
      <c r="E1152"/>
    </row>
    <row r="1153" spans="1:5" x14ac:dyDescent="0.25">
      <c r="A1153"/>
      <c r="B1153"/>
      <c r="C1153"/>
      <c r="D1153"/>
      <c r="E1153"/>
    </row>
    <row r="1154" spans="1:5" x14ac:dyDescent="0.25">
      <c r="A1154"/>
      <c r="B1154"/>
      <c r="C1154"/>
      <c r="D1154"/>
      <c r="E1154"/>
    </row>
    <row r="1155" spans="1:5" x14ac:dyDescent="0.25">
      <c r="A1155"/>
      <c r="B1155"/>
      <c r="C1155"/>
      <c r="D1155"/>
      <c r="E1155"/>
    </row>
    <row r="1156" spans="1:5" x14ac:dyDescent="0.25">
      <c r="A1156"/>
      <c r="B1156"/>
      <c r="C1156"/>
      <c r="D1156"/>
      <c r="E1156"/>
    </row>
    <row r="1157" spans="1:5" x14ac:dyDescent="0.25">
      <c r="A1157"/>
      <c r="B1157"/>
      <c r="C1157"/>
      <c r="D1157"/>
      <c r="E1157"/>
    </row>
    <row r="1158" spans="1:5" x14ac:dyDescent="0.25">
      <c r="A1158"/>
      <c r="B1158"/>
      <c r="C1158"/>
      <c r="D1158"/>
      <c r="E1158"/>
    </row>
    <row r="1159" spans="1:5" x14ac:dyDescent="0.25">
      <c r="A1159"/>
      <c r="B1159"/>
      <c r="C1159"/>
      <c r="D1159"/>
      <c r="E1159"/>
    </row>
    <row r="1160" spans="1:5" x14ac:dyDescent="0.25">
      <c r="A1160"/>
      <c r="B1160"/>
      <c r="C1160"/>
      <c r="D1160"/>
      <c r="E1160"/>
    </row>
    <row r="1161" spans="1:5" x14ac:dyDescent="0.25">
      <c r="A1161"/>
      <c r="B1161"/>
      <c r="C1161"/>
      <c r="D1161"/>
      <c r="E1161"/>
    </row>
    <row r="1162" spans="1:5" x14ac:dyDescent="0.25">
      <c r="A1162"/>
      <c r="B1162"/>
      <c r="C1162"/>
      <c r="D1162"/>
      <c r="E1162"/>
    </row>
    <row r="1163" spans="1:5" x14ac:dyDescent="0.25">
      <c r="A1163"/>
      <c r="B1163"/>
      <c r="C1163"/>
      <c r="D1163"/>
      <c r="E1163"/>
    </row>
    <row r="1164" spans="1:5" x14ac:dyDescent="0.25">
      <c r="A1164"/>
      <c r="B1164"/>
      <c r="C1164"/>
      <c r="D1164"/>
      <c r="E1164"/>
    </row>
    <row r="1165" spans="1:5" x14ac:dyDescent="0.25">
      <c r="A1165"/>
      <c r="B1165"/>
      <c r="C1165"/>
      <c r="D1165"/>
      <c r="E1165"/>
    </row>
    <row r="1166" spans="1:5" x14ac:dyDescent="0.25">
      <c r="A1166"/>
      <c r="B1166"/>
      <c r="C1166"/>
      <c r="D1166"/>
      <c r="E1166"/>
    </row>
    <row r="1167" spans="1:5" x14ac:dyDescent="0.25">
      <c r="A1167"/>
      <c r="B1167"/>
      <c r="C1167"/>
      <c r="D1167"/>
      <c r="E1167"/>
    </row>
    <row r="1168" spans="1:5" x14ac:dyDescent="0.25">
      <c r="A1168"/>
      <c r="B1168"/>
      <c r="C1168"/>
      <c r="D1168"/>
      <c r="E1168"/>
    </row>
    <row r="1169" spans="1:5" x14ac:dyDescent="0.25">
      <c r="A1169"/>
      <c r="B1169"/>
      <c r="C1169"/>
      <c r="D1169"/>
      <c r="E1169"/>
    </row>
    <row r="1170" spans="1:5" x14ac:dyDescent="0.25">
      <c r="A1170"/>
      <c r="B1170"/>
      <c r="C1170"/>
      <c r="D1170"/>
      <c r="E1170"/>
    </row>
    <row r="1171" spans="1:5" x14ac:dyDescent="0.25">
      <c r="A1171"/>
      <c r="B1171"/>
      <c r="C1171"/>
      <c r="D1171"/>
      <c r="E1171"/>
    </row>
    <row r="1172" spans="1:5" x14ac:dyDescent="0.25">
      <c r="A1172"/>
      <c r="B1172"/>
      <c r="C1172"/>
      <c r="D1172"/>
      <c r="E1172"/>
    </row>
    <row r="1173" spans="1:5" x14ac:dyDescent="0.25">
      <c r="A1173"/>
      <c r="B1173"/>
      <c r="C1173"/>
      <c r="D1173"/>
      <c r="E1173"/>
    </row>
    <row r="1174" spans="1:5" x14ac:dyDescent="0.25">
      <c r="A1174"/>
      <c r="B1174"/>
      <c r="C1174"/>
      <c r="D1174"/>
      <c r="E1174"/>
    </row>
    <row r="1175" spans="1:5" x14ac:dyDescent="0.25">
      <c r="A1175"/>
      <c r="B1175"/>
      <c r="C1175"/>
      <c r="D1175"/>
      <c r="E1175"/>
    </row>
    <row r="1176" spans="1:5" x14ac:dyDescent="0.25">
      <c r="A1176"/>
      <c r="B1176"/>
      <c r="C1176"/>
      <c r="D1176"/>
      <c r="E1176"/>
    </row>
    <row r="1177" spans="1:5" x14ac:dyDescent="0.25">
      <c r="A1177"/>
      <c r="B1177"/>
      <c r="C1177"/>
      <c r="D1177"/>
      <c r="E1177"/>
    </row>
    <row r="1178" spans="1:5" x14ac:dyDescent="0.25">
      <c r="A1178"/>
      <c r="B1178"/>
      <c r="C1178"/>
      <c r="D1178"/>
      <c r="E1178"/>
    </row>
    <row r="1179" spans="1:5" x14ac:dyDescent="0.25">
      <c r="A1179"/>
      <c r="B1179"/>
      <c r="C1179"/>
      <c r="D1179"/>
      <c r="E1179"/>
    </row>
    <row r="1180" spans="1:5" x14ac:dyDescent="0.25">
      <c r="A1180"/>
      <c r="B1180"/>
      <c r="C1180"/>
      <c r="D1180"/>
      <c r="E1180"/>
    </row>
    <row r="1181" spans="1:5" x14ac:dyDescent="0.25">
      <c r="A1181"/>
      <c r="B1181"/>
      <c r="C1181"/>
      <c r="D1181"/>
      <c r="E1181"/>
    </row>
    <row r="1182" spans="1:5" x14ac:dyDescent="0.25">
      <c r="A1182"/>
      <c r="B1182"/>
      <c r="C1182"/>
      <c r="D1182"/>
      <c r="E1182"/>
    </row>
    <row r="1183" spans="1:5" x14ac:dyDescent="0.25">
      <c r="A1183"/>
      <c r="B1183"/>
      <c r="C1183"/>
      <c r="D1183"/>
      <c r="E1183"/>
    </row>
    <row r="1184" spans="1:5" x14ac:dyDescent="0.25">
      <c r="A1184"/>
      <c r="B1184"/>
      <c r="C1184"/>
      <c r="D1184"/>
      <c r="E1184"/>
    </row>
    <row r="1185" spans="1:5" x14ac:dyDescent="0.25">
      <c r="A1185"/>
      <c r="B1185"/>
      <c r="C1185"/>
      <c r="D1185"/>
      <c r="E1185"/>
    </row>
    <row r="1186" spans="1:5" x14ac:dyDescent="0.25">
      <c r="A1186"/>
      <c r="B1186"/>
      <c r="C1186"/>
      <c r="D1186"/>
      <c r="E1186"/>
    </row>
    <row r="1187" spans="1:5" x14ac:dyDescent="0.25">
      <c r="A1187"/>
      <c r="B1187"/>
      <c r="C1187"/>
      <c r="D1187"/>
      <c r="E1187"/>
    </row>
    <row r="1188" spans="1:5" x14ac:dyDescent="0.25">
      <c r="A1188"/>
      <c r="B1188"/>
      <c r="C1188"/>
      <c r="D1188"/>
      <c r="E1188"/>
    </row>
    <row r="1189" spans="1:5" x14ac:dyDescent="0.25">
      <c r="A1189"/>
      <c r="B1189"/>
      <c r="C1189"/>
      <c r="D1189"/>
      <c r="E1189"/>
    </row>
    <row r="1190" spans="1:5" x14ac:dyDescent="0.25">
      <c r="A1190"/>
      <c r="B1190"/>
      <c r="C1190"/>
      <c r="D1190"/>
      <c r="E1190"/>
    </row>
    <row r="1191" spans="1:5" x14ac:dyDescent="0.25">
      <c r="A1191"/>
      <c r="B1191"/>
      <c r="C1191"/>
      <c r="D1191"/>
      <c r="E1191"/>
    </row>
    <row r="1192" spans="1:5" x14ac:dyDescent="0.25">
      <c r="A1192"/>
      <c r="B1192"/>
      <c r="C1192"/>
      <c r="D1192"/>
      <c r="E1192"/>
    </row>
    <row r="1193" spans="1:5" x14ac:dyDescent="0.25">
      <c r="A1193"/>
      <c r="B1193"/>
      <c r="C1193"/>
      <c r="D1193"/>
      <c r="E1193"/>
    </row>
    <row r="1194" spans="1:5" x14ac:dyDescent="0.25">
      <c r="A1194"/>
      <c r="B1194"/>
      <c r="C1194"/>
      <c r="D1194"/>
      <c r="E1194"/>
    </row>
    <row r="1195" spans="1:5" x14ac:dyDescent="0.25">
      <c r="A1195"/>
      <c r="B1195"/>
      <c r="C1195"/>
      <c r="D1195"/>
      <c r="E1195"/>
    </row>
    <row r="1196" spans="1:5" x14ac:dyDescent="0.25">
      <c r="A1196"/>
      <c r="B1196"/>
      <c r="C1196"/>
      <c r="D1196"/>
      <c r="E1196"/>
    </row>
    <row r="1197" spans="1:5" x14ac:dyDescent="0.25">
      <c r="A1197"/>
      <c r="B1197"/>
      <c r="C1197"/>
      <c r="D1197"/>
      <c r="E1197"/>
    </row>
    <row r="1198" spans="1:5" x14ac:dyDescent="0.25">
      <c r="A1198"/>
      <c r="B1198"/>
      <c r="C1198"/>
      <c r="D1198"/>
      <c r="E1198"/>
    </row>
    <row r="1199" spans="1:5" x14ac:dyDescent="0.25">
      <c r="A1199"/>
      <c r="B1199"/>
      <c r="C1199"/>
      <c r="D1199"/>
      <c r="E1199"/>
    </row>
    <row r="1200" spans="1:5" x14ac:dyDescent="0.25">
      <c r="A1200"/>
      <c r="B1200"/>
      <c r="C1200"/>
      <c r="D1200"/>
      <c r="E1200"/>
    </row>
    <row r="1201" spans="1:5" x14ac:dyDescent="0.25">
      <c r="A1201"/>
      <c r="B1201"/>
      <c r="C1201"/>
      <c r="D1201"/>
      <c r="E1201"/>
    </row>
    <row r="1202" spans="1:5" x14ac:dyDescent="0.25">
      <c r="A1202"/>
      <c r="B1202"/>
      <c r="C1202"/>
      <c r="D1202"/>
      <c r="E1202"/>
    </row>
    <row r="1203" spans="1:5" x14ac:dyDescent="0.25">
      <c r="A1203"/>
      <c r="B1203"/>
      <c r="C1203"/>
      <c r="D1203"/>
      <c r="E1203"/>
    </row>
    <row r="1204" spans="1:5" x14ac:dyDescent="0.25">
      <c r="A1204"/>
      <c r="B1204"/>
      <c r="C1204"/>
      <c r="D1204"/>
      <c r="E1204"/>
    </row>
    <row r="1205" spans="1:5" x14ac:dyDescent="0.25">
      <c r="A1205"/>
      <c r="B1205"/>
      <c r="C1205"/>
      <c r="D1205"/>
      <c r="E1205"/>
    </row>
    <row r="1206" spans="1:5" x14ac:dyDescent="0.25">
      <c r="A1206"/>
      <c r="B1206"/>
      <c r="C1206"/>
      <c r="D1206"/>
      <c r="E1206"/>
    </row>
    <row r="1207" spans="1:5" x14ac:dyDescent="0.25">
      <c r="A1207"/>
      <c r="B1207"/>
      <c r="C1207"/>
      <c r="D1207"/>
      <c r="E1207"/>
    </row>
    <row r="1208" spans="1:5" x14ac:dyDescent="0.25">
      <c r="A1208"/>
      <c r="B1208"/>
      <c r="C1208"/>
      <c r="D1208"/>
      <c r="E1208"/>
    </row>
    <row r="1209" spans="1:5" x14ac:dyDescent="0.25">
      <c r="A1209"/>
      <c r="B1209"/>
      <c r="C1209"/>
      <c r="D1209"/>
      <c r="E1209"/>
    </row>
    <row r="1210" spans="1:5" x14ac:dyDescent="0.25">
      <c r="A1210"/>
      <c r="B1210"/>
      <c r="C1210"/>
      <c r="D1210"/>
      <c r="E1210"/>
    </row>
    <row r="1211" spans="1:5" x14ac:dyDescent="0.25">
      <c r="A1211"/>
      <c r="B1211"/>
      <c r="C1211"/>
      <c r="D1211"/>
      <c r="E1211"/>
    </row>
    <row r="1212" spans="1:5" x14ac:dyDescent="0.25">
      <c r="A1212"/>
      <c r="B1212"/>
      <c r="C1212"/>
      <c r="D1212"/>
      <c r="E1212"/>
    </row>
    <row r="1213" spans="1:5" x14ac:dyDescent="0.25">
      <c r="A1213"/>
      <c r="B1213"/>
      <c r="C1213"/>
      <c r="D1213"/>
      <c r="E1213"/>
    </row>
    <row r="1214" spans="1:5" x14ac:dyDescent="0.25">
      <c r="A1214"/>
      <c r="B1214"/>
      <c r="C1214"/>
      <c r="D1214"/>
      <c r="E1214"/>
    </row>
    <row r="1215" spans="1:5" x14ac:dyDescent="0.25">
      <c r="A1215"/>
      <c r="B1215"/>
      <c r="C1215"/>
      <c r="D1215"/>
      <c r="E1215"/>
    </row>
    <row r="1216" spans="1:5" x14ac:dyDescent="0.25">
      <c r="A1216"/>
      <c r="B1216"/>
      <c r="C1216"/>
      <c r="D1216"/>
      <c r="E1216"/>
    </row>
    <row r="1217" spans="1:5" x14ac:dyDescent="0.25">
      <c r="A1217"/>
      <c r="B1217"/>
      <c r="C1217"/>
      <c r="D1217"/>
      <c r="E1217"/>
    </row>
    <row r="1218" spans="1:5" x14ac:dyDescent="0.25">
      <c r="A1218"/>
      <c r="B1218"/>
      <c r="C1218"/>
      <c r="D1218"/>
      <c r="E1218"/>
    </row>
    <row r="1219" spans="1:5" x14ac:dyDescent="0.25">
      <c r="A1219"/>
      <c r="B1219"/>
      <c r="C1219"/>
      <c r="D1219"/>
      <c r="E1219"/>
    </row>
    <row r="1220" spans="1:5" x14ac:dyDescent="0.25">
      <c r="A1220"/>
      <c r="B1220"/>
      <c r="C1220"/>
      <c r="D1220"/>
      <c r="E1220"/>
    </row>
    <row r="1221" spans="1:5" x14ac:dyDescent="0.25">
      <c r="A1221"/>
      <c r="B1221"/>
      <c r="C1221"/>
      <c r="D1221"/>
      <c r="E1221"/>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719"/>
  <sheetViews>
    <sheetView topLeftCell="A697" zoomScale="90" zoomScaleNormal="90" workbookViewId="0">
      <selection activeCell="H2" sqref="H2:H656"/>
    </sheetView>
  </sheetViews>
  <sheetFormatPr baseColWidth="10" defaultColWidth="11.42578125" defaultRowHeight="15" x14ac:dyDescent="0.25"/>
  <cols>
    <col min="1" max="2" width="11.42578125" style="493"/>
    <col min="3" max="3" width="20.28515625" style="493" customWidth="1"/>
    <col min="4" max="4" width="25.42578125" style="493" customWidth="1"/>
    <col min="5" max="5" width="31.42578125" style="493" customWidth="1"/>
    <col min="6" max="6" width="15.85546875" style="493" customWidth="1"/>
    <col min="7" max="7" width="16.42578125" style="493" bestFit="1" customWidth="1"/>
    <col min="8" max="9" width="11.42578125" style="493"/>
    <col min="10" max="11" width="0" style="493" hidden="1" customWidth="1"/>
    <col min="12" max="16384" width="11.42578125" style="493"/>
  </cols>
  <sheetData>
    <row r="1" spans="2:10" x14ac:dyDescent="0.25">
      <c r="B1" s="492" t="s">
        <v>81</v>
      </c>
      <c r="C1" s="492" t="s">
        <v>360</v>
      </c>
      <c r="D1" s="492" t="s">
        <v>361</v>
      </c>
      <c r="E1" s="492" t="s">
        <v>362</v>
      </c>
      <c r="F1" s="492" t="s">
        <v>276</v>
      </c>
      <c r="G1" s="492" t="s">
        <v>277</v>
      </c>
      <c r="H1" s="492" t="s">
        <v>278</v>
      </c>
      <c r="I1" s="492" t="s">
        <v>279</v>
      </c>
      <c r="J1" s="492"/>
    </row>
    <row r="2" spans="2:10" x14ac:dyDescent="0.25">
      <c r="B2" s="593">
        <v>4</v>
      </c>
      <c r="C2" s="593" t="s">
        <v>103</v>
      </c>
      <c r="D2" s="593" t="s">
        <v>1585</v>
      </c>
      <c r="E2" s="593" t="s">
        <v>1586</v>
      </c>
      <c r="F2" s="593">
        <v>9300000</v>
      </c>
      <c r="G2" s="593">
        <v>9600000</v>
      </c>
      <c r="H2" s="593">
        <v>1</v>
      </c>
      <c r="I2" s="593"/>
      <c r="J2" s="493">
        <v>1</v>
      </c>
    </row>
    <row r="3" spans="2:10" x14ac:dyDescent="0.25">
      <c r="B3" s="593">
        <v>4</v>
      </c>
      <c r="C3" s="593" t="s">
        <v>103</v>
      </c>
      <c r="D3" s="593" t="s">
        <v>109</v>
      </c>
      <c r="E3" s="593" t="s">
        <v>806</v>
      </c>
      <c r="F3" s="593">
        <v>9283500</v>
      </c>
      <c r="G3" s="593">
        <v>9665000</v>
      </c>
      <c r="H3" s="593">
        <v>2</v>
      </c>
      <c r="I3" s="593"/>
      <c r="J3" s="493">
        <v>1</v>
      </c>
    </row>
    <row r="4" spans="2:10" x14ac:dyDescent="0.25">
      <c r="B4" s="593">
        <v>4</v>
      </c>
      <c r="C4" s="593" t="s">
        <v>103</v>
      </c>
      <c r="D4" s="593" t="s">
        <v>109</v>
      </c>
      <c r="E4" s="593" t="s">
        <v>82</v>
      </c>
      <c r="F4" s="593">
        <v>9283500</v>
      </c>
      <c r="G4" s="593">
        <v>9675000</v>
      </c>
      <c r="H4" s="593">
        <v>2</v>
      </c>
      <c r="I4" s="593"/>
      <c r="J4" s="493">
        <v>2</v>
      </c>
    </row>
    <row r="5" spans="2:10" x14ac:dyDescent="0.25">
      <c r="B5" s="593">
        <v>4</v>
      </c>
      <c r="C5" s="593" t="s">
        <v>103</v>
      </c>
      <c r="D5" s="593" t="s">
        <v>109</v>
      </c>
      <c r="E5" s="593" t="s">
        <v>1051</v>
      </c>
      <c r="F5" s="593">
        <v>9300000</v>
      </c>
      <c r="G5" s="593">
        <v>9699057.6899999995</v>
      </c>
      <c r="H5" s="593">
        <v>1</v>
      </c>
      <c r="I5" s="593"/>
      <c r="J5" s="493">
        <v>2</v>
      </c>
    </row>
    <row r="6" spans="2:10" x14ac:dyDescent="0.25">
      <c r="B6" s="593">
        <v>4</v>
      </c>
      <c r="C6" s="593" t="s">
        <v>11</v>
      </c>
      <c r="D6" s="593" t="s">
        <v>894</v>
      </c>
      <c r="E6" s="593" t="s">
        <v>103</v>
      </c>
      <c r="F6" s="593">
        <v>9300000</v>
      </c>
      <c r="G6" s="593">
        <v>10725000</v>
      </c>
      <c r="H6" s="593">
        <v>1</v>
      </c>
      <c r="I6" s="593"/>
      <c r="J6" s="493">
        <v>1</v>
      </c>
    </row>
    <row r="7" spans="2:10" x14ac:dyDescent="0.25">
      <c r="B7" s="593">
        <v>4</v>
      </c>
      <c r="C7" s="593" t="s">
        <v>11</v>
      </c>
      <c r="D7" s="593" t="s">
        <v>95</v>
      </c>
      <c r="E7" s="593" t="s">
        <v>892</v>
      </c>
      <c r="F7" s="593">
        <v>7825000</v>
      </c>
      <c r="G7" s="593">
        <v>9600000</v>
      </c>
      <c r="H7" s="593">
        <v>1</v>
      </c>
      <c r="I7" s="593"/>
      <c r="J7" s="493">
        <v>1</v>
      </c>
    </row>
    <row r="8" spans="2:10" x14ac:dyDescent="0.25">
      <c r="B8" s="593">
        <v>4</v>
      </c>
      <c r="C8" s="593" t="s">
        <v>11</v>
      </c>
      <c r="D8" s="593" t="s">
        <v>95</v>
      </c>
      <c r="E8" s="593" t="s">
        <v>101</v>
      </c>
      <c r="F8" s="593">
        <v>9208000</v>
      </c>
      <c r="G8" s="593">
        <v>9600000</v>
      </c>
      <c r="H8" s="593">
        <v>1</v>
      </c>
      <c r="I8" s="593"/>
      <c r="J8" s="493">
        <v>3</v>
      </c>
    </row>
    <row r="9" spans="2:10" x14ac:dyDescent="0.25">
      <c r="B9" s="593">
        <v>4</v>
      </c>
      <c r="C9" s="593" t="s">
        <v>11</v>
      </c>
      <c r="D9" s="593" t="s">
        <v>95</v>
      </c>
      <c r="E9" s="593" t="s">
        <v>904</v>
      </c>
      <c r="F9" s="593">
        <v>9300000</v>
      </c>
      <c r="G9" s="593">
        <v>9600000</v>
      </c>
      <c r="H9" s="593">
        <v>1</v>
      </c>
      <c r="I9" s="593"/>
      <c r="J9" s="493">
        <v>1</v>
      </c>
    </row>
    <row r="10" spans="2:10" x14ac:dyDescent="0.25">
      <c r="B10" s="593">
        <v>4</v>
      </c>
      <c r="C10" s="593" t="s">
        <v>11</v>
      </c>
      <c r="D10" s="593" t="s">
        <v>95</v>
      </c>
      <c r="E10" s="593" t="s">
        <v>907</v>
      </c>
      <c r="F10" s="593">
        <v>9247000</v>
      </c>
      <c r="G10" s="593">
        <v>9600000</v>
      </c>
      <c r="H10" s="593">
        <v>1</v>
      </c>
      <c r="I10" s="593"/>
      <c r="J10" s="493">
        <v>2</v>
      </c>
    </row>
    <row r="11" spans="2:10" x14ac:dyDescent="0.25">
      <c r="B11" s="593">
        <v>4</v>
      </c>
      <c r="C11" s="593" t="s">
        <v>11</v>
      </c>
      <c r="D11" s="593" t="s">
        <v>84</v>
      </c>
      <c r="E11" s="593" t="s">
        <v>84</v>
      </c>
      <c r="F11" s="593">
        <v>9193250</v>
      </c>
      <c r="G11" s="593">
        <v>9500000</v>
      </c>
      <c r="H11" s="593">
        <v>4</v>
      </c>
      <c r="I11" s="593"/>
      <c r="J11" s="493">
        <v>1</v>
      </c>
    </row>
    <row r="12" spans="2:10" x14ac:dyDescent="0.25">
      <c r="B12" s="593">
        <v>4</v>
      </c>
      <c r="C12" s="593" t="s">
        <v>11</v>
      </c>
      <c r="D12" s="593" t="s">
        <v>84</v>
      </c>
      <c r="E12" s="593" t="s">
        <v>1015</v>
      </c>
      <c r="F12" s="593">
        <v>13950000</v>
      </c>
      <c r="G12" s="593">
        <v>14250000</v>
      </c>
      <c r="H12" s="593">
        <v>1</v>
      </c>
      <c r="I12" s="593"/>
      <c r="J12" s="493">
        <v>4</v>
      </c>
    </row>
    <row r="13" spans="2:10" x14ac:dyDescent="0.25">
      <c r="B13" s="593">
        <v>4</v>
      </c>
      <c r="C13" s="593" t="s">
        <v>11</v>
      </c>
      <c r="D13" s="593" t="s">
        <v>84</v>
      </c>
      <c r="E13" s="593" t="s">
        <v>1016</v>
      </c>
      <c r="F13" s="593">
        <v>9256000</v>
      </c>
      <c r="G13" s="593">
        <v>9566666.6666666698</v>
      </c>
      <c r="H13" s="593">
        <v>3</v>
      </c>
      <c r="I13" s="593"/>
      <c r="J13" s="493">
        <v>1</v>
      </c>
    </row>
    <row r="14" spans="2:10" x14ac:dyDescent="0.25">
      <c r="B14" s="593">
        <v>4</v>
      </c>
      <c r="C14" s="593" t="s">
        <v>11</v>
      </c>
      <c r="D14" s="593" t="s">
        <v>84</v>
      </c>
      <c r="E14" s="593" t="s">
        <v>1017</v>
      </c>
      <c r="F14" s="593">
        <v>13775000</v>
      </c>
      <c r="G14" s="593">
        <v>14250000</v>
      </c>
      <c r="H14" s="593">
        <v>1</v>
      </c>
      <c r="I14" s="593"/>
      <c r="J14" s="493">
        <v>1</v>
      </c>
    </row>
    <row r="15" spans="2:10" x14ac:dyDescent="0.25">
      <c r="B15" s="593">
        <v>4</v>
      </c>
      <c r="C15" s="593" t="s">
        <v>11</v>
      </c>
      <c r="D15" s="593" t="s">
        <v>84</v>
      </c>
      <c r="E15" s="593" t="s">
        <v>1589</v>
      </c>
      <c r="F15" s="593">
        <v>9280000</v>
      </c>
      <c r="G15" s="593">
        <v>9600000</v>
      </c>
      <c r="H15" s="593">
        <v>1</v>
      </c>
      <c r="I15" s="593"/>
      <c r="J15" s="493">
        <v>1</v>
      </c>
    </row>
    <row r="16" spans="2:10" x14ac:dyDescent="0.25">
      <c r="B16" s="593">
        <v>4</v>
      </c>
      <c r="C16" s="593" t="s">
        <v>11</v>
      </c>
      <c r="D16" s="593" t="s">
        <v>99</v>
      </c>
      <c r="E16" s="593" t="s">
        <v>805</v>
      </c>
      <c r="F16" s="593">
        <v>9300000</v>
      </c>
      <c r="G16" s="593">
        <v>9600000</v>
      </c>
      <c r="H16" s="593">
        <v>1</v>
      </c>
      <c r="I16" s="593"/>
      <c r="J16" s="493">
        <v>1</v>
      </c>
    </row>
    <row r="17" spans="2:10" x14ac:dyDescent="0.25">
      <c r="B17" s="593">
        <v>4</v>
      </c>
      <c r="C17" s="593" t="s">
        <v>11</v>
      </c>
      <c r="D17" s="593" t="s">
        <v>956</v>
      </c>
      <c r="E17" s="593" t="s">
        <v>956</v>
      </c>
      <c r="F17" s="593">
        <v>9127000</v>
      </c>
      <c r="G17" s="593">
        <v>9600000</v>
      </c>
      <c r="H17" s="593">
        <v>1</v>
      </c>
      <c r="I17" s="593"/>
      <c r="J17" s="493">
        <v>1</v>
      </c>
    </row>
    <row r="18" spans="2:10" x14ac:dyDescent="0.25">
      <c r="B18" s="593">
        <v>4</v>
      </c>
      <c r="C18" s="593" t="s">
        <v>12</v>
      </c>
      <c r="D18" s="593" t="s">
        <v>12</v>
      </c>
      <c r="E18" s="593" t="s">
        <v>964</v>
      </c>
      <c r="F18" s="593">
        <v>8119000</v>
      </c>
      <c r="G18" s="593">
        <v>8419000</v>
      </c>
      <c r="H18" s="593">
        <v>1</v>
      </c>
      <c r="I18" s="593"/>
      <c r="J18" s="493">
        <v>1</v>
      </c>
    </row>
    <row r="19" spans="2:10" x14ac:dyDescent="0.25">
      <c r="B19" s="593">
        <v>4</v>
      </c>
      <c r="C19" s="593" t="s">
        <v>12</v>
      </c>
      <c r="D19" s="593" t="s">
        <v>12</v>
      </c>
      <c r="E19" s="593" t="s">
        <v>884</v>
      </c>
      <c r="F19" s="593">
        <v>7406000</v>
      </c>
      <c r="G19" s="593">
        <v>61056073.57</v>
      </c>
      <c r="H19" s="593">
        <v>1</v>
      </c>
      <c r="I19" s="593"/>
      <c r="J19" s="493">
        <v>2</v>
      </c>
    </row>
    <row r="20" spans="2:10" x14ac:dyDescent="0.25">
      <c r="B20" s="593">
        <v>4</v>
      </c>
      <c r="C20" s="593" t="s">
        <v>12</v>
      </c>
      <c r="D20" s="593" t="s">
        <v>85</v>
      </c>
      <c r="E20" s="593" t="s">
        <v>1637</v>
      </c>
      <c r="F20" s="593">
        <v>9221000</v>
      </c>
      <c r="G20" s="593">
        <v>24083122.399999999</v>
      </c>
      <c r="H20" s="593">
        <v>1</v>
      </c>
      <c r="I20" s="593"/>
      <c r="J20" s="493">
        <v>1</v>
      </c>
    </row>
    <row r="21" spans="2:10" x14ac:dyDescent="0.25">
      <c r="B21" s="593">
        <v>4</v>
      </c>
      <c r="C21" s="593" t="s">
        <v>13</v>
      </c>
      <c r="D21" s="593" t="s">
        <v>106</v>
      </c>
      <c r="E21" s="593" t="s">
        <v>626</v>
      </c>
      <c r="F21" s="593">
        <v>7657000</v>
      </c>
      <c r="G21" s="593">
        <v>11260000</v>
      </c>
      <c r="H21" s="593">
        <v>1</v>
      </c>
      <c r="I21" s="593"/>
      <c r="J21" s="493">
        <v>1</v>
      </c>
    </row>
    <row r="22" spans="2:10" x14ac:dyDescent="0.25">
      <c r="B22" s="593">
        <v>4</v>
      </c>
      <c r="C22" s="593" t="s">
        <v>13</v>
      </c>
      <c r="D22" s="593" t="s">
        <v>106</v>
      </c>
      <c r="E22" s="593" t="s">
        <v>532</v>
      </c>
      <c r="F22" s="593">
        <v>9746250</v>
      </c>
      <c r="G22" s="593">
        <v>10762500</v>
      </c>
      <c r="H22" s="593">
        <v>4</v>
      </c>
      <c r="I22" s="593"/>
      <c r="J22" s="493">
        <v>1</v>
      </c>
    </row>
    <row r="23" spans="2:10" x14ac:dyDescent="0.25">
      <c r="B23" s="593">
        <v>4</v>
      </c>
      <c r="C23" s="593" t="s">
        <v>73</v>
      </c>
      <c r="D23" s="593" t="s">
        <v>524</v>
      </c>
      <c r="E23" s="593" t="s">
        <v>524</v>
      </c>
      <c r="F23" s="593">
        <v>9300000</v>
      </c>
      <c r="G23" s="593">
        <v>9600000</v>
      </c>
      <c r="H23" s="593">
        <v>2</v>
      </c>
      <c r="I23" s="593"/>
      <c r="J23" s="493">
        <v>1</v>
      </c>
    </row>
    <row r="24" spans="2:10" x14ac:dyDescent="0.25">
      <c r="B24" s="593">
        <v>4</v>
      </c>
      <c r="C24" s="593" t="s">
        <v>73</v>
      </c>
      <c r="D24" s="593" t="s">
        <v>670</v>
      </c>
      <c r="E24" s="593" t="s">
        <v>1040</v>
      </c>
      <c r="F24" s="593">
        <v>13950000</v>
      </c>
      <c r="G24" s="593">
        <v>14250000</v>
      </c>
      <c r="H24" s="593">
        <v>1</v>
      </c>
      <c r="I24" s="593"/>
      <c r="J24" s="493">
        <v>2</v>
      </c>
    </row>
    <row r="25" spans="2:10" x14ac:dyDescent="0.25">
      <c r="B25" s="593">
        <v>4</v>
      </c>
      <c r="C25" s="593" t="s">
        <v>73</v>
      </c>
      <c r="D25" s="593" t="s">
        <v>788</v>
      </c>
      <c r="E25" s="593" t="s">
        <v>788</v>
      </c>
      <c r="F25" s="593">
        <v>13950000</v>
      </c>
      <c r="G25" s="593">
        <v>14250000</v>
      </c>
      <c r="H25" s="593">
        <v>1</v>
      </c>
      <c r="I25" s="593"/>
      <c r="J25" s="493">
        <v>1</v>
      </c>
    </row>
    <row r="26" spans="2:10" x14ac:dyDescent="0.25">
      <c r="B26" s="593">
        <v>4</v>
      </c>
      <c r="C26" s="593" t="s">
        <v>73</v>
      </c>
      <c r="D26" s="593" t="s">
        <v>788</v>
      </c>
      <c r="E26" s="593" t="s">
        <v>1595</v>
      </c>
      <c r="F26" s="593">
        <v>9300000</v>
      </c>
      <c r="G26" s="593">
        <v>9600000</v>
      </c>
      <c r="H26" s="593">
        <v>1</v>
      </c>
      <c r="I26" s="593"/>
      <c r="J26" s="493">
        <v>1</v>
      </c>
    </row>
    <row r="27" spans="2:10" x14ac:dyDescent="0.25">
      <c r="B27" s="593">
        <v>4</v>
      </c>
      <c r="C27" s="593" t="s">
        <v>74</v>
      </c>
      <c r="D27" s="593" t="s">
        <v>808</v>
      </c>
      <c r="E27" s="593" t="s">
        <v>805</v>
      </c>
      <c r="F27" s="593">
        <v>9300000</v>
      </c>
      <c r="G27" s="593">
        <v>9600000</v>
      </c>
      <c r="H27" s="593">
        <v>1</v>
      </c>
      <c r="I27" s="593"/>
      <c r="J27" s="493">
        <v>1</v>
      </c>
    </row>
    <row r="28" spans="2:10" x14ac:dyDescent="0.25">
      <c r="B28" s="593">
        <v>4</v>
      </c>
      <c r="C28" s="593" t="s">
        <v>74</v>
      </c>
      <c r="D28" s="593" t="s">
        <v>959</v>
      </c>
      <c r="E28" s="593" t="s">
        <v>959</v>
      </c>
      <c r="F28" s="593">
        <v>9300000</v>
      </c>
      <c r="G28" s="593">
        <v>9600000</v>
      </c>
      <c r="H28" s="593">
        <v>1</v>
      </c>
      <c r="I28" s="593"/>
      <c r="J28" s="493">
        <v>1</v>
      </c>
    </row>
    <row r="29" spans="2:10" x14ac:dyDescent="0.25">
      <c r="B29" s="593">
        <v>4</v>
      </c>
      <c r="C29" s="593" t="s">
        <v>74</v>
      </c>
      <c r="D29" s="593" t="s">
        <v>97</v>
      </c>
      <c r="E29" s="593" t="s">
        <v>608</v>
      </c>
      <c r="F29" s="593">
        <v>9127000</v>
      </c>
      <c r="G29" s="593">
        <v>9600000</v>
      </c>
      <c r="H29" s="593">
        <v>1</v>
      </c>
      <c r="I29" s="593"/>
      <c r="J29" s="493">
        <v>4</v>
      </c>
    </row>
    <row r="30" spans="2:10" x14ac:dyDescent="0.25">
      <c r="B30" s="593">
        <v>4</v>
      </c>
      <c r="C30" s="593" t="s">
        <v>74</v>
      </c>
      <c r="D30" s="593" t="s">
        <v>790</v>
      </c>
      <c r="E30" s="593" t="s">
        <v>790</v>
      </c>
      <c r="F30" s="593">
        <v>9182000</v>
      </c>
      <c r="G30" s="593">
        <v>9600000</v>
      </c>
      <c r="H30" s="593">
        <v>1</v>
      </c>
      <c r="I30" s="593"/>
      <c r="J30" s="493">
        <v>1</v>
      </c>
    </row>
    <row r="31" spans="2:10" x14ac:dyDescent="0.25">
      <c r="B31" s="593">
        <v>4</v>
      </c>
      <c r="C31" s="593" t="s">
        <v>74</v>
      </c>
      <c r="D31" s="593" t="s">
        <v>791</v>
      </c>
      <c r="E31" s="593" t="s">
        <v>913</v>
      </c>
      <c r="F31" s="593">
        <v>9300000</v>
      </c>
      <c r="G31" s="593">
        <v>9600000</v>
      </c>
      <c r="H31" s="593">
        <v>1</v>
      </c>
      <c r="I31" s="593"/>
      <c r="J31" s="493">
        <v>1</v>
      </c>
    </row>
    <row r="32" spans="2:10" x14ac:dyDescent="0.25">
      <c r="B32" s="593">
        <v>4</v>
      </c>
      <c r="C32" s="593" t="s">
        <v>74</v>
      </c>
      <c r="D32" s="593" t="s">
        <v>791</v>
      </c>
      <c r="E32" s="593" t="s">
        <v>1597</v>
      </c>
      <c r="F32" s="593">
        <v>9300000</v>
      </c>
      <c r="G32" s="593">
        <v>9500000</v>
      </c>
      <c r="H32" s="593">
        <v>1</v>
      </c>
      <c r="I32" s="593"/>
      <c r="J32" s="493">
        <v>1</v>
      </c>
    </row>
    <row r="33" spans="2:10" x14ac:dyDescent="0.25">
      <c r="B33" s="593">
        <v>4</v>
      </c>
      <c r="C33" s="593" t="s">
        <v>105</v>
      </c>
      <c r="D33" s="593" t="s">
        <v>107</v>
      </c>
      <c r="E33" s="593" t="s">
        <v>110</v>
      </c>
      <c r="F33" s="593">
        <v>9267000</v>
      </c>
      <c r="G33" s="593">
        <v>9600000</v>
      </c>
      <c r="H33" s="593">
        <v>2</v>
      </c>
      <c r="I33" s="593"/>
      <c r="J33" s="493">
        <v>1</v>
      </c>
    </row>
    <row r="34" spans="2:10" x14ac:dyDescent="0.25">
      <c r="B34" s="593">
        <v>4</v>
      </c>
      <c r="C34" s="593" t="s">
        <v>105</v>
      </c>
      <c r="D34" s="593" t="s">
        <v>107</v>
      </c>
      <c r="E34" s="593" t="s">
        <v>76</v>
      </c>
      <c r="F34" s="593">
        <v>9260666.6666666698</v>
      </c>
      <c r="G34" s="593">
        <v>11296000</v>
      </c>
      <c r="H34" s="593">
        <v>3</v>
      </c>
      <c r="I34" s="593"/>
      <c r="J34" s="493">
        <v>1</v>
      </c>
    </row>
    <row r="35" spans="2:10" x14ac:dyDescent="0.25">
      <c r="B35" s="593">
        <v>4</v>
      </c>
      <c r="C35" s="593" t="s">
        <v>105</v>
      </c>
      <c r="D35" s="593" t="s">
        <v>107</v>
      </c>
      <c r="E35" s="593" t="s">
        <v>77</v>
      </c>
      <c r="F35" s="593">
        <v>9286500</v>
      </c>
      <c r="G35" s="593">
        <v>9600000</v>
      </c>
      <c r="H35" s="593">
        <v>2</v>
      </c>
      <c r="I35" s="593"/>
      <c r="J35" s="493">
        <v>1</v>
      </c>
    </row>
    <row r="36" spans="2:10" x14ac:dyDescent="0.25">
      <c r="B36" s="593">
        <v>4</v>
      </c>
      <c r="C36" s="593" t="s">
        <v>105</v>
      </c>
      <c r="D36" s="593" t="s">
        <v>889</v>
      </c>
      <c r="E36" s="593" t="s">
        <v>909</v>
      </c>
      <c r="F36" s="593">
        <v>9293000</v>
      </c>
      <c r="G36" s="593">
        <v>9600000</v>
      </c>
      <c r="H36" s="593">
        <v>1</v>
      </c>
      <c r="I36" s="593"/>
      <c r="J36" s="493">
        <v>1</v>
      </c>
    </row>
    <row r="37" spans="2:10" x14ac:dyDescent="0.25">
      <c r="B37" s="593">
        <v>4</v>
      </c>
      <c r="C37" s="593" t="s">
        <v>105</v>
      </c>
      <c r="D37" s="593" t="s">
        <v>889</v>
      </c>
      <c r="E37" s="593" t="s">
        <v>961</v>
      </c>
      <c r="F37" s="593">
        <v>13950000</v>
      </c>
      <c r="G37" s="593">
        <v>14250000</v>
      </c>
      <c r="H37" s="593">
        <v>1</v>
      </c>
      <c r="I37" s="593"/>
      <c r="J37" s="493">
        <v>1</v>
      </c>
    </row>
    <row r="38" spans="2:10" x14ac:dyDescent="0.25">
      <c r="B38" s="593">
        <v>4</v>
      </c>
      <c r="C38" s="593" t="s">
        <v>105</v>
      </c>
      <c r="D38" s="593" t="s">
        <v>491</v>
      </c>
      <c r="E38" s="593" t="s">
        <v>1211</v>
      </c>
      <c r="F38" s="593">
        <v>9280000</v>
      </c>
      <c r="G38" s="593">
        <v>9842000</v>
      </c>
      <c r="H38" s="593">
        <v>1</v>
      </c>
      <c r="I38" s="593"/>
      <c r="J38" s="493">
        <v>1</v>
      </c>
    </row>
    <row r="39" spans="2:10" x14ac:dyDescent="0.25">
      <c r="B39" s="593">
        <v>4</v>
      </c>
      <c r="C39" s="593" t="s">
        <v>105</v>
      </c>
      <c r="D39" s="593" t="s">
        <v>108</v>
      </c>
      <c r="E39" s="593" t="s">
        <v>108</v>
      </c>
      <c r="F39" s="593">
        <v>9263500</v>
      </c>
      <c r="G39" s="593">
        <v>9600000</v>
      </c>
      <c r="H39" s="593">
        <v>2</v>
      </c>
      <c r="I39" s="593"/>
      <c r="J39" s="493">
        <v>1</v>
      </c>
    </row>
    <row r="40" spans="2:10" x14ac:dyDescent="0.25">
      <c r="B40" s="593">
        <v>4</v>
      </c>
      <c r="C40" s="593" t="s">
        <v>105</v>
      </c>
      <c r="D40" s="593" t="s">
        <v>108</v>
      </c>
      <c r="E40" s="593" t="s">
        <v>962</v>
      </c>
      <c r="F40" s="593">
        <v>9241000</v>
      </c>
      <c r="G40" s="593">
        <v>9600000</v>
      </c>
      <c r="H40" s="593">
        <v>1</v>
      </c>
      <c r="I40" s="593"/>
      <c r="J40" s="493">
        <v>1</v>
      </c>
    </row>
    <row r="41" spans="2:10" x14ac:dyDescent="0.25">
      <c r="B41" s="593">
        <v>22</v>
      </c>
      <c r="C41" s="593" t="s">
        <v>103</v>
      </c>
      <c r="D41" s="593" t="s">
        <v>804</v>
      </c>
      <c r="E41" s="593" t="s">
        <v>1030</v>
      </c>
      <c r="F41" s="593">
        <v>7615000</v>
      </c>
      <c r="G41" s="593">
        <v>31867000</v>
      </c>
      <c r="H41" s="593">
        <v>1</v>
      </c>
      <c r="I41" s="593"/>
      <c r="J41" s="493">
        <v>1</v>
      </c>
    </row>
    <row r="42" spans="2:10" x14ac:dyDescent="0.25">
      <c r="B42" s="593">
        <v>22</v>
      </c>
      <c r="C42" s="593" t="s">
        <v>11</v>
      </c>
      <c r="D42" s="593" t="s">
        <v>95</v>
      </c>
      <c r="E42" s="593" t="s">
        <v>915</v>
      </c>
      <c r="F42" s="593">
        <v>9001000</v>
      </c>
      <c r="G42" s="593">
        <v>36043580</v>
      </c>
      <c r="H42" s="593">
        <v>1</v>
      </c>
      <c r="I42" s="593"/>
      <c r="J42" s="493">
        <v>2</v>
      </c>
    </row>
    <row r="43" spans="2:10" x14ac:dyDescent="0.25">
      <c r="B43" s="593">
        <v>22</v>
      </c>
      <c r="C43" s="593" t="s">
        <v>12</v>
      </c>
      <c r="D43" s="593" t="s">
        <v>12</v>
      </c>
      <c r="E43" s="593" t="s">
        <v>884</v>
      </c>
      <c r="F43" s="593">
        <v>8581000</v>
      </c>
      <c r="G43" s="593">
        <v>44781000</v>
      </c>
      <c r="H43" s="593">
        <v>1</v>
      </c>
      <c r="I43" s="593"/>
      <c r="J43" s="493">
        <v>1</v>
      </c>
    </row>
    <row r="44" spans="2:10" x14ac:dyDescent="0.25">
      <c r="B44" s="593">
        <v>22</v>
      </c>
      <c r="C44" s="593" t="s">
        <v>13</v>
      </c>
      <c r="D44" s="593" t="s">
        <v>13</v>
      </c>
      <c r="E44" s="593" t="s">
        <v>1742</v>
      </c>
      <c r="F44" s="593">
        <v>6776000</v>
      </c>
      <c r="G44" s="593">
        <v>48810000</v>
      </c>
      <c r="H44" s="593">
        <v>1</v>
      </c>
      <c r="I44" s="593"/>
      <c r="J44" s="493">
        <v>1</v>
      </c>
    </row>
    <row r="45" spans="2:10" x14ac:dyDescent="0.25">
      <c r="B45" s="593">
        <v>22</v>
      </c>
      <c r="C45" s="593" t="s">
        <v>73</v>
      </c>
      <c r="D45" s="593" t="s">
        <v>799</v>
      </c>
      <c r="E45" s="593" t="s">
        <v>799</v>
      </c>
      <c r="F45" s="593">
        <v>9254000</v>
      </c>
      <c r="G45" s="593">
        <v>23954000</v>
      </c>
      <c r="H45" s="593">
        <v>1</v>
      </c>
      <c r="I45" s="593"/>
      <c r="J45" s="493">
        <v>1</v>
      </c>
    </row>
    <row r="46" spans="2:10" x14ac:dyDescent="0.25">
      <c r="B46" s="593">
        <v>22</v>
      </c>
      <c r="C46" s="593" t="s">
        <v>73</v>
      </c>
      <c r="D46" s="593" t="s">
        <v>807</v>
      </c>
      <c r="E46" s="593" t="s">
        <v>807</v>
      </c>
      <c r="F46" s="593">
        <v>9201000</v>
      </c>
      <c r="G46" s="593">
        <v>39701000</v>
      </c>
      <c r="H46" s="593">
        <v>1</v>
      </c>
      <c r="I46" s="593"/>
      <c r="J46" s="493">
        <v>2</v>
      </c>
    </row>
    <row r="47" spans="2:10" x14ac:dyDescent="0.25">
      <c r="B47" s="593">
        <v>22</v>
      </c>
      <c r="C47" s="593" t="s">
        <v>74</v>
      </c>
      <c r="D47" s="593" t="s">
        <v>74</v>
      </c>
      <c r="E47" s="593" t="s">
        <v>1035</v>
      </c>
      <c r="F47" s="593">
        <v>9280000</v>
      </c>
      <c r="G47" s="593">
        <v>17700000</v>
      </c>
      <c r="H47" s="593">
        <v>1</v>
      </c>
      <c r="I47" s="593"/>
      <c r="J47" s="493">
        <v>1</v>
      </c>
    </row>
    <row r="48" spans="2:10" x14ac:dyDescent="0.25">
      <c r="B48" s="593">
        <v>22</v>
      </c>
      <c r="C48" s="593" t="s">
        <v>105</v>
      </c>
      <c r="D48" s="593" t="s">
        <v>889</v>
      </c>
      <c r="E48" s="593" t="s">
        <v>916</v>
      </c>
      <c r="F48" s="593">
        <v>8749000</v>
      </c>
      <c r="G48" s="593">
        <v>15749000</v>
      </c>
      <c r="H48" s="593">
        <v>1</v>
      </c>
      <c r="I48" s="593"/>
      <c r="J48" s="493">
        <v>1</v>
      </c>
    </row>
    <row r="49" spans="2:10" x14ac:dyDescent="0.25">
      <c r="B49" s="593">
        <v>26</v>
      </c>
      <c r="C49" s="593" t="s">
        <v>103</v>
      </c>
      <c r="D49" s="593" t="s">
        <v>665</v>
      </c>
      <c r="E49" s="593" t="s">
        <v>666</v>
      </c>
      <c r="F49" s="593">
        <v>6230000</v>
      </c>
      <c r="G49" s="593">
        <v>51672000</v>
      </c>
      <c r="H49" s="593">
        <v>1</v>
      </c>
      <c r="I49" s="593"/>
      <c r="J49" s="493">
        <v>1</v>
      </c>
    </row>
    <row r="50" spans="2:10" x14ac:dyDescent="0.25">
      <c r="B50" s="593">
        <v>26</v>
      </c>
      <c r="C50" s="593" t="s">
        <v>11</v>
      </c>
      <c r="D50" s="593" t="s">
        <v>104</v>
      </c>
      <c r="E50" s="593" t="s">
        <v>899</v>
      </c>
      <c r="F50" s="593">
        <v>9001000</v>
      </c>
      <c r="G50" s="593">
        <v>12186990</v>
      </c>
      <c r="H50" s="593">
        <v>2</v>
      </c>
      <c r="I50" s="593"/>
      <c r="J50" s="493">
        <v>4</v>
      </c>
    </row>
    <row r="51" spans="2:10" x14ac:dyDescent="0.25">
      <c r="B51" s="593">
        <v>26</v>
      </c>
      <c r="C51" s="593" t="s">
        <v>105</v>
      </c>
      <c r="D51" s="593" t="s">
        <v>108</v>
      </c>
      <c r="E51" s="593" t="s">
        <v>108</v>
      </c>
      <c r="F51" s="593">
        <v>9175000</v>
      </c>
      <c r="G51" s="593">
        <v>16927129.66</v>
      </c>
      <c r="H51" s="593">
        <v>1</v>
      </c>
      <c r="I51" s="593"/>
      <c r="J51" s="493">
        <v>1</v>
      </c>
    </row>
    <row r="52" spans="2:10" x14ac:dyDescent="0.25">
      <c r="B52" s="593">
        <v>27</v>
      </c>
      <c r="C52" s="593" t="s">
        <v>103</v>
      </c>
      <c r="D52" s="593" t="s">
        <v>103</v>
      </c>
      <c r="E52" s="593" t="s">
        <v>1003</v>
      </c>
      <c r="F52" s="593">
        <v>0</v>
      </c>
      <c r="G52" s="593">
        <v>2</v>
      </c>
      <c r="H52" s="593">
        <v>1</v>
      </c>
      <c r="I52" s="593"/>
      <c r="J52" s="493">
        <v>1</v>
      </c>
    </row>
    <row r="53" spans="2:10" x14ac:dyDescent="0.25">
      <c r="B53" s="593">
        <v>27</v>
      </c>
      <c r="C53" s="593" t="s">
        <v>103</v>
      </c>
      <c r="D53" s="593" t="s">
        <v>882</v>
      </c>
      <c r="E53" s="593" t="s">
        <v>882</v>
      </c>
      <c r="F53" s="593">
        <v>7280000</v>
      </c>
      <c r="G53" s="593">
        <v>52546000</v>
      </c>
      <c r="H53" s="593">
        <v>1</v>
      </c>
      <c r="I53" s="593"/>
      <c r="J53" s="493">
        <v>1</v>
      </c>
    </row>
    <row r="54" spans="2:10" x14ac:dyDescent="0.25">
      <c r="B54" s="593">
        <v>27</v>
      </c>
      <c r="C54" s="593" t="s">
        <v>103</v>
      </c>
      <c r="D54" s="593" t="s">
        <v>665</v>
      </c>
      <c r="E54" s="593" t="s">
        <v>1606</v>
      </c>
      <c r="F54" s="593">
        <v>0</v>
      </c>
      <c r="G54" s="593">
        <v>2</v>
      </c>
      <c r="H54" s="593">
        <v>1</v>
      </c>
      <c r="I54" s="593"/>
      <c r="J54" s="493">
        <v>1</v>
      </c>
    </row>
    <row r="55" spans="2:10" ht="18" customHeight="1" x14ac:dyDescent="0.25">
      <c r="B55" s="593">
        <v>27</v>
      </c>
      <c r="C55" s="593" t="s">
        <v>11</v>
      </c>
      <c r="D55" s="593" t="s">
        <v>11</v>
      </c>
      <c r="E55" s="593" t="s">
        <v>1197</v>
      </c>
      <c r="F55" s="593">
        <v>9001000</v>
      </c>
      <c r="G55" s="593">
        <v>35161000</v>
      </c>
      <c r="H55" s="593">
        <v>1</v>
      </c>
      <c r="I55" s="593"/>
      <c r="J55" s="493">
        <v>1</v>
      </c>
    </row>
    <row r="56" spans="2:10" x14ac:dyDescent="0.25">
      <c r="B56" s="593">
        <v>27</v>
      </c>
      <c r="C56" s="593" t="s">
        <v>11</v>
      </c>
      <c r="D56" s="593" t="s">
        <v>95</v>
      </c>
      <c r="E56" s="593" t="s">
        <v>667</v>
      </c>
      <c r="F56" s="593">
        <v>9231000</v>
      </c>
      <c r="G56" s="593">
        <v>19658000</v>
      </c>
      <c r="H56" s="593">
        <v>2</v>
      </c>
      <c r="I56" s="593"/>
      <c r="J56" s="493">
        <v>1</v>
      </c>
    </row>
    <row r="57" spans="2:10" x14ac:dyDescent="0.25">
      <c r="B57" s="593">
        <v>27</v>
      </c>
      <c r="C57" s="593" t="s">
        <v>12</v>
      </c>
      <c r="D57" s="593" t="s">
        <v>12</v>
      </c>
      <c r="E57" s="593" t="s">
        <v>964</v>
      </c>
      <c r="F57" s="593">
        <v>5978000</v>
      </c>
      <c r="G57" s="593">
        <v>30805000</v>
      </c>
      <c r="H57" s="593">
        <v>1</v>
      </c>
      <c r="I57" s="593"/>
      <c r="J57" s="493">
        <v>1</v>
      </c>
    </row>
    <row r="58" spans="2:10" x14ac:dyDescent="0.25">
      <c r="B58" s="593">
        <v>27</v>
      </c>
      <c r="C58" s="593" t="s">
        <v>12</v>
      </c>
      <c r="D58" s="593" t="s">
        <v>378</v>
      </c>
      <c r="E58" s="593" t="s">
        <v>885</v>
      </c>
      <c r="F58" s="593">
        <v>4101500</v>
      </c>
      <c r="G58" s="593">
        <v>33993832.219999999</v>
      </c>
      <c r="H58" s="593">
        <v>2</v>
      </c>
      <c r="I58" s="593"/>
      <c r="J58" s="493">
        <v>1</v>
      </c>
    </row>
    <row r="59" spans="2:10" x14ac:dyDescent="0.25">
      <c r="B59" s="593">
        <v>27</v>
      </c>
      <c r="C59" s="593" t="s">
        <v>13</v>
      </c>
      <c r="D59" s="593" t="s">
        <v>13</v>
      </c>
      <c r="E59" s="593" t="s">
        <v>1743</v>
      </c>
      <c r="F59" s="593">
        <v>8203000</v>
      </c>
      <c r="G59" s="593">
        <v>60078000</v>
      </c>
      <c r="H59" s="593">
        <v>1</v>
      </c>
      <c r="I59" s="593"/>
      <c r="J59" s="493">
        <v>1</v>
      </c>
    </row>
    <row r="60" spans="2:10" x14ac:dyDescent="0.25">
      <c r="B60" s="593">
        <v>27</v>
      </c>
      <c r="C60" s="593" t="s">
        <v>73</v>
      </c>
      <c r="D60" s="593" t="s">
        <v>799</v>
      </c>
      <c r="E60" s="593" t="s">
        <v>799</v>
      </c>
      <c r="F60" s="593">
        <v>8287000</v>
      </c>
      <c r="G60" s="593">
        <v>12550000</v>
      </c>
      <c r="H60" s="593">
        <v>1</v>
      </c>
      <c r="I60" s="593"/>
      <c r="J60" s="493">
        <v>1</v>
      </c>
    </row>
    <row r="61" spans="2:10" x14ac:dyDescent="0.25">
      <c r="B61" s="593">
        <v>27</v>
      </c>
      <c r="C61" s="593" t="s">
        <v>73</v>
      </c>
      <c r="D61" s="593" t="s">
        <v>799</v>
      </c>
      <c r="E61" s="593" t="s">
        <v>907</v>
      </c>
      <c r="F61" s="593">
        <v>9227000</v>
      </c>
      <c r="G61" s="593">
        <v>10753000</v>
      </c>
      <c r="H61" s="593">
        <v>1</v>
      </c>
      <c r="I61" s="593"/>
      <c r="J61" s="493">
        <v>1</v>
      </c>
    </row>
    <row r="62" spans="2:10" x14ac:dyDescent="0.25">
      <c r="B62" s="593">
        <v>27</v>
      </c>
      <c r="C62" s="593" t="s">
        <v>73</v>
      </c>
      <c r="D62" s="593" t="s">
        <v>893</v>
      </c>
      <c r="E62" s="593" t="s">
        <v>911</v>
      </c>
      <c r="F62" s="593">
        <v>8749000</v>
      </c>
      <c r="G62" s="593">
        <v>14269000</v>
      </c>
      <c r="H62" s="593">
        <v>1</v>
      </c>
      <c r="I62" s="593"/>
      <c r="J62" s="493">
        <v>2</v>
      </c>
    </row>
    <row r="63" spans="2:10" x14ac:dyDescent="0.25">
      <c r="B63" s="593">
        <v>27</v>
      </c>
      <c r="C63" s="593" t="s">
        <v>73</v>
      </c>
      <c r="D63" s="593" t="s">
        <v>1028</v>
      </c>
      <c r="E63" s="593" t="s">
        <v>1027</v>
      </c>
      <c r="F63" s="593">
        <v>8329000</v>
      </c>
      <c r="G63" s="593">
        <v>30034000</v>
      </c>
      <c r="H63" s="593">
        <v>1</v>
      </c>
      <c r="I63" s="593"/>
      <c r="J63" s="493">
        <v>1</v>
      </c>
    </row>
    <row r="64" spans="2:10" x14ac:dyDescent="0.25">
      <c r="B64" s="593">
        <v>27</v>
      </c>
      <c r="C64" s="593" t="s">
        <v>74</v>
      </c>
      <c r="D64" s="593" t="s">
        <v>792</v>
      </c>
      <c r="E64" s="593" t="s">
        <v>793</v>
      </c>
      <c r="F64" s="593">
        <v>9254000</v>
      </c>
      <c r="G64" s="593">
        <v>10173000</v>
      </c>
      <c r="H64" s="593">
        <v>1</v>
      </c>
      <c r="I64" s="593"/>
      <c r="J64" s="493">
        <v>1</v>
      </c>
    </row>
    <row r="65" spans="2:10" x14ac:dyDescent="0.25">
      <c r="B65" s="593">
        <v>27</v>
      </c>
      <c r="C65" s="593" t="s">
        <v>105</v>
      </c>
      <c r="D65" s="593" t="s">
        <v>105</v>
      </c>
      <c r="E65" s="593" t="s">
        <v>105</v>
      </c>
      <c r="F65" s="593">
        <v>0</v>
      </c>
      <c r="G65" s="593">
        <v>16967664.43</v>
      </c>
      <c r="H65" s="593">
        <v>1</v>
      </c>
      <c r="I65" s="593"/>
      <c r="J65" s="493">
        <v>1</v>
      </c>
    </row>
    <row r="66" spans="2:10" x14ac:dyDescent="0.25">
      <c r="B66" s="593">
        <v>28</v>
      </c>
      <c r="C66" s="593" t="s">
        <v>103</v>
      </c>
      <c r="D66" s="593" t="s">
        <v>1613</v>
      </c>
      <c r="E66" s="593" t="s">
        <v>687</v>
      </c>
      <c r="F66" s="593">
        <v>9300000</v>
      </c>
      <c r="G66" s="593">
        <v>9605505.2300000004</v>
      </c>
      <c r="H66" s="593">
        <v>1</v>
      </c>
      <c r="I66" s="593"/>
      <c r="J66" s="493">
        <v>1</v>
      </c>
    </row>
    <row r="67" spans="2:10" x14ac:dyDescent="0.25">
      <c r="B67" s="593">
        <v>28</v>
      </c>
      <c r="C67" s="593" t="s">
        <v>103</v>
      </c>
      <c r="D67" s="593" t="s">
        <v>109</v>
      </c>
      <c r="E67" s="593" t="s">
        <v>1051</v>
      </c>
      <c r="F67" s="593">
        <v>9201000</v>
      </c>
      <c r="G67" s="593">
        <v>9570723.8300000001</v>
      </c>
      <c r="H67" s="593">
        <v>1</v>
      </c>
      <c r="I67" s="593"/>
      <c r="J67" s="493">
        <v>1</v>
      </c>
    </row>
    <row r="68" spans="2:10" x14ac:dyDescent="0.25">
      <c r="B68" s="593">
        <v>28</v>
      </c>
      <c r="C68" s="593" t="s">
        <v>103</v>
      </c>
      <c r="D68" s="593" t="s">
        <v>109</v>
      </c>
      <c r="E68" s="593" t="s">
        <v>898</v>
      </c>
      <c r="F68" s="593">
        <v>9300000</v>
      </c>
      <c r="G68" s="593">
        <v>9606025.0299999993</v>
      </c>
      <c r="H68" s="593">
        <v>1</v>
      </c>
      <c r="I68" s="593"/>
      <c r="J68" s="493">
        <v>1</v>
      </c>
    </row>
    <row r="69" spans="2:10" x14ac:dyDescent="0.25">
      <c r="B69" s="593">
        <v>28</v>
      </c>
      <c r="C69" s="593" t="s">
        <v>11</v>
      </c>
      <c r="D69" s="593" t="s">
        <v>1615</v>
      </c>
      <c r="E69" s="593" t="s">
        <v>1617</v>
      </c>
      <c r="F69" s="593">
        <v>11625000</v>
      </c>
      <c r="G69" s="593">
        <v>12086696.994999999</v>
      </c>
      <c r="H69" s="593">
        <v>2</v>
      </c>
      <c r="I69" s="593"/>
      <c r="J69" s="493">
        <v>1</v>
      </c>
    </row>
    <row r="70" spans="2:10" x14ac:dyDescent="0.25">
      <c r="B70" s="593">
        <v>28</v>
      </c>
      <c r="C70" s="593" t="s">
        <v>11</v>
      </c>
      <c r="D70" s="593" t="s">
        <v>803</v>
      </c>
      <c r="E70" s="593" t="s">
        <v>803</v>
      </c>
      <c r="F70" s="593">
        <v>9300000</v>
      </c>
      <c r="G70" s="593">
        <v>9606025.0299999993</v>
      </c>
      <c r="H70" s="593">
        <v>1</v>
      </c>
      <c r="I70" s="593"/>
      <c r="J70" s="493">
        <v>1</v>
      </c>
    </row>
    <row r="71" spans="2:10" x14ac:dyDescent="0.25">
      <c r="B71" s="593">
        <v>28</v>
      </c>
      <c r="C71" s="593" t="s">
        <v>11</v>
      </c>
      <c r="D71" s="593" t="s">
        <v>803</v>
      </c>
      <c r="E71" s="593" t="s">
        <v>1618</v>
      </c>
      <c r="F71" s="593">
        <v>9300000</v>
      </c>
      <c r="G71" s="593">
        <v>9606025.0299999993</v>
      </c>
      <c r="H71" s="593">
        <v>1</v>
      </c>
      <c r="I71" s="593"/>
      <c r="J71" s="493">
        <v>1</v>
      </c>
    </row>
    <row r="72" spans="2:10" x14ac:dyDescent="0.25">
      <c r="B72" s="593">
        <v>28</v>
      </c>
      <c r="C72" s="593" t="s">
        <v>11</v>
      </c>
      <c r="D72" s="593" t="s">
        <v>95</v>
      </c>
      <c r="E72" s="593" t="s">
        <v>101</v>
      </c>
      <c r="F72" s="593">
        <v>9300000</v>
      </c>
      <c r="G72" s="593">
        <v>9606025.0299999993</v>
      </c>
      <c r="H72" s="593">
        <v>1</v>
      </c>
      <c r="I72" s="593"/>
      <c r="J72" s="493">
        <v>2</v>
      </c>
    </row>
    <row r="73" spans="2:10" x14ac:dyDescent="0.25">
      <c r="B73" s="593">
        <v>28</v>
      </c>
      <c r="C73" s="593" t="s">
        <v>11</v>
      </c>
      <c r="D73" s="593" t="s">
        <v>84</v>
      </c>
      <c r="E73" s="593" t="s">
        <v>1016</v>
      </c>
      <c r="F73" s="593">
        <v>9267000</v>
      </c>
      <c r="G73" s="593">
        <v>9605652.1300000008</v>
      </c>
      <c r="H73" s="593">
        <v>1</v>
      </c>
      <c r="I73" s="593"/>
      <c r="J73" s="493">
        <v>2</v>
      </c>
    </row>
    <row r="74" spans="2:10" x14ac:dyDescent="0.25">
      <c r="B74" s="593">
        <v>28</v>
      </c>
      <c r="C74" s="593" t="s">
        <v>11</v>
      </c>
      <c r="D74" s="593" t="s">
        <v>84</v>
      </c>
      <c r="E74" s="593" t="s">
        <v>955</v>
      </c>
      <c r="F74" s="593">
        <v>9300000</v>
      </c>
      <c r="G74" s="593">
        <v>9587840</v>
      </c>
      <c r="H74" s="593">
        <v>1</v>
      </c>
      <c r="I74" s="593"/>
      <c r="J74" s="493">
        <v>1</v>
      </c>
    </row>
    <row r="75" spans="2:10" x14ac:dyDescent="0.25">
      <c r="B75" s="593">
        <v>28</v>
      </c>
      <c r="C75" s="593" t="s">
        <v>11</v>
      </c>
      <c r="D75" s="593" t="s">
        <v>84</v>
      </c>
      <c r="E75" s="593" t="s">
        <v>1589</v>
      </c>
      <c r="F75" s="593">
        <v>9300000</v>
      </c>
      <c r="G75" s="593">
        <v>9587840</v>
      </c>
      <c r="H75" s="593">
        <v>1</v>
      </c>
      <c r="I75" s="593"/>
      <c r="J75" s="493">
        <v>1</v>
      </c>
    </row>
    <row r="76" spans="2:10" x14ac:dyDescent="0.25">
      <c r="B76" s="593">
        <v>28</v>
      </c>
      <c r="C76" s="593" t="s">
        <v>11</v>
      </c>
      <c r="D76" s="593" t="s">
        <v>526</v>
      </c>
      <c r="E76" s="593" t="s">
        <v>526</v>
      </c>
      <c r="F76" s="593">
        <v>9286000</v>
      </c>
      <c r="G76" s="593">
        <v>9587681.8000000007</v>
      </c>
      <c r="H76" s="593">
        <v>1</v>
      </c>
      <c r="I76" s="593"/>
      <c r="J76" s="493">
        <v>2</v>
      </c>
    </row>
    <row r="77" spans="2:10" x14ac:dyDescent="0.25">
      <c r="B77" s="593">
        <v>28</v>
      </c>
      <c r="C77" s="593" t="s">
        <v>11</v>
      </c>
      <c r="D77" s="593" t="s">
        <v>526</v>
      </c>
      <c r="E77" s="593" t="s">
        <v>1018</v>
      </c>
      <c r="F77" s="593">
        <v>8371000</v>
      </c>
      <c r="G77" s="593">
        <v>9595527.3300000001</v>
      </c>
      <c r="H77" s="593">
        <v>1</v>
      </c>
      <c r="I77" s="593"/>
      <c r="J77" s="493">
        <v>1</v>
      </c>
    </row>
    <row r="78" spans="2:10" x14ac:dyDescent="0.25">
      <c r="B78" s="593">
        <v>28</v>
      </c>
      <c r="C78" s="593" t="s">
        <v>11</v>
      </c>
      <c r="D78" s="593" t="s">
        <v>99</v>
      </c>
      <c r="E78" s="593" t="s">
        <v>805</v>
      </c>
      <c r="F78" s="593">
        <v>8772500</v>
      </c>
      <c r="G78" s="593">
        <v>9667859.9399999995</v>
      </c>
      <c r="H78" s="593">
        <v>4</v>
      </c>
      <c r="I78" s="593"/>
      <c r="J78" s="493">
        <v>1</v>
      </c>
    </row>
    <row r="79" spans="2:10" x14ac:dyDescent="0.25">
      <c r="B79" s="593">
        <v>28</v>
      </c>
      <c r="C79" s="593" t="s">
        <v>11</v>
      </c>
      <c r="D79" s="593" t="s">
        <v>99</v>
      </c>
      <c r="E79" s="593" t="s">
        <v>1019</v>
      </c>
      <c r="F79" s="593">
        <v>9300000</v>
      </c>
      <c r="G79" s="593">
        <v>10344024.560000001</v>
      </c>
      <c r="H79" s="593">
        <v>1</v>
      </c>
      <c r="I79" s="593"/>
      <c r="J79" s="493">
        <v>1</v>
      </c>
    </row>
    <row r="80" spans="2:10" x14ac:dyDescent="0.25">
      <c r="B80" s="593">
        <v>28</v>
      </c>
      <c r="C80" s="593" t="s">
        <v>13</v>
      </c>
      <c r="D80" s="593" t="s">
        <v>106</v>
      </c>
      <c r="E80" s="593" t="s">
        <v>1593</v>
      </c>
      <c r="F80" s="593">
        <v>8959000</v>
      </c>
      <c r="G80" s="593">
        <v>9567989.2300000004</v>
      </c>
      <c r="H80" s="593">
        <v>1</v>
      </c>
      <c r="I80" s="593"/>
      <c r="J80" s="493">
        <v>5</v>
      </c>
    </row>
    <row r="81" spans="2:10" x14ac:dyDescent="0.25">
      <c r="B81" s="593">
        <v>28</v>
      </c>
      <c r="C81" s="593" t="s">
        <v>13</v>
      </c>
      <c r="D81" s="593" t="s">
        <v>106</v>
      </c>
      <c r="E81" s="593" t="s">
        <v>626</v>
      </c>
      <c r="F81" s="593">
        <v>10834666.6666667</v>
      </c>
      <c r="G81" s="593">
        <v>11175592.6033333</v>
      </c>
      <c r="H81" s="593">
        <v>3</v>
      </c>
      <c r="I81" s="593"/>
      <c r="J81" s="493">
        <v>1</v>
      </c>
    </row>
    <row r="82" spans="2:10" x14ac:dyDescent="0.25">
      <c r="B82" s="593">
        <v>28</v>
      </c>
      <c r="C82" s="593" t="s">
        <v>13</v>
      </c>
      <c r="D82" s="593" t="s">
        <v>106</v>
      </c>
      <c r="E82" s="593" t="s">
        <v>532</v>
      </c>
      <c r="F82" s="593">
        <v>9300000</v>
      </c>
      <c r="G82" s="593">
        <v>9606025.0299999993</v>
      </c>
      <c r="H82" s="593">
        <v>1</v>
      </c>
      <c r="I82" s="593"/>
      <c r="J82" s="493">
        <v>3</v>
      </c>
    </row>
    <row r="83" spans="2:10" x14ac:dyDescent="0.25">
      <c r="B83" s="593">
        <v>28</v>
      </c>
      <c r="C83" s="593" t="s">
        <v>73</v>
      </c>
      <c r="D83" s="593" t="s">
        <v>524</v>
      </c>
      <c r="E83" s="593" t="s">
        <v>524</v>
      </c>
      <c r="F83" s="593">
        <v>13426000</v>
      </c>
      <c r="G83" s="593">
        <v>14379171.65</v>
      </c>
      <c r="H83" s="593">
        <v>1</v>
      </c>
      <c r="I83" s="593"/>
      <c r="J83" s="493">
        <v>2</v>
      </c>
    </row>
    <row r="84" spans="2:10" x14ac:dyDescent="0.25">
      <c r="B84" s="593">
        <v>28</v>
      </c>
      <c r="C84" s="593" t="s">
        <v>73</v>
      </c>
      <c r="D84" s="593" t="s">
        <v>895</v>
      </c>
      <c r="E84" s="593" t="s">
        <v>895</v>
      </c>
      <c r="F84" s="593">
        <v>8919500</v>
      </c>
      <c r="G84" s="593">
        <v>9584634.1300000008</v>
      </c>
      <c r="H84" s="593">
        <v>2</v>
      </c>
      <c r="I84" s="593"/>
      <c r="J84" s="493">
        <v>1</v>
      </c>
    </row>
    <row r="85" spans="2:10" x14ac:dyDescent="0.25">
      <c r="B85" s="593">
        <v>28</v>
      </c>
      <c r="C85" s="593" t="s">
        <v>73</v>
      </c>
      <c r="D85" s="593" t="s">
        <v>895</v>
      </c>
      <c r="E85" s="593" t="s">
        <v>1030</v>
      </c>
      <c r="F85" s="593">
        <v>9215833.3333333302</v>
      </c>
      <c r="G85" s="593">
        <v>9605073.9466666691</v>
      </c>
      <c r="H85" s="593">
        <v>6</v>
      </c>
      <c r="I85" s="593"/>
      <c r="J85" s="493">
        <v>1</v>
      </c>
    </row>
    <row r="86" spans="2:10" x14ac:dyDescent="0.25">
      <c r="B86" s="593">
        <v>28</v>
      </c>
      <c r="C86" s="593" t="s">
        <v>73</v>
      </c>
      <c r="D86" s="593" t="s">
        <v>895</v>
      </c>
      <c r="E86" s="593" t="s">
        <v>1168</v>
      </c>
      <c r="F86" s="593">
        <v>9300000</v>
      </c>
      <c r="G86" s="593">
        <v>9606025.0299999993</v>
      </c>
      <c r="H86" s="593">
        <v>1</v>
      </c>
      <c r="I86" s="593"/>
      <c r="J86" s="493">
        <v>2</v>
      </c>
    </row>
    <row r="87" spans="2:10" x14ac:dyDescent="0.25">
      <c r="B87" s="593">
        <v>28</v>
      </c>
      <c r="C87" s="593" t="s">
        <v>73</v>
      </c>
      <c r="D87" s="593" t="s">
        <v>86</v>
      </c>
      <c r="E87" s="593" t="s">
        <v>1623</v>
      </c>
      <c r="F87" s="593">
        <v>4650000</v>
      </c>
      <c r="G87" s="593">
        <v>9587840</v>
      </c>
      <c r="H87" s="593">
        <v>2</v>
      </c>
      <c r="I87" s="593"/>
      <c r="J87" s="493">
        <v>1</v>
      </c>
    </row>
    <row r="88" spans="2:10" x14ac:dyDescent="0.25">
      <c r="B88" s="593">
        <v>28</v>
      </c>
      <c r="C88" s="593" t="s">
        <v>73</v>
      </c>
      <c r="D88" s="593" t="s">
        <v>86</v>
      </c>
      <c r="E88" s="593" t="s">
        <v>1032</v>
      </c>
      <c r="F88" s="593">
        <v>7364000</v>
      </c>
      <c r="G88" s="593">
        <v>9584148.2300000004</v>
      </c>
      <c r="H88" s="593">
        <v>1</v>
      </c>
      <c r="I88" s="593"/>
      <c r="J88" s="493">
        <v>1</v>
      </c>
    </row>
    <row r="89" spans="2:10" x14ac:dyDescent="0.25">
      <c r="B89" s="593">
        <v>28</v>
      </c>
      <c r="C89" s="593" t="s">
        <v>73</v>
      </c>
      <c r="D89" s="593" t="s">
        <v>799</v>
      </c>
      <c r="E89" s="593" t="s">
        <v>799</v>
      </c>
      <c r="F89" s="593">
        <v>9300000</v>
      </c>
      <c r="G89" s="593">
        <v>9606025.0299999993</v>
      </c>
      <c r="H89" s="593">
        <v>1</v>
      </c>
      <c r="I89" s="593"/>
      <c r="J89" s="493">
        <v>1</v>
      </c>
    </row>
    <row r="90" spans="2:10" x14ac:dyDescent="0.25">
      <c r="B90" s="593">
        <v>28</v>
      </c>
      <c r="C90" s="593" t="s">
        <v>73</v>
      </c>
      <c r="D90" s="593" t="s">
        <v>893</v>
      </c>
      <c r="E90" s="593" t="s">
        <v>1002</v>
      </c>
      <c r="F90" s="593">
        <v>9300000</v>
      </c>
      <c r="G90" s="593">
        <v>9606025.0299999993</v>
      </c>
      <c r="H90" s="593">
        <v>1</v>
      </c>
      <c r="I90" s="593"/>
      <c r="J90" s="493">
        <v>1</v>
      </c>
    </row>
    <row r="91" spans="2:10" x14ac:dyDescent="0.25">
      <c r="B91" s="593">
        <v>28</v>
      </c>
      <c r="C91" s="593" t="s">
        <v>73</v>
      </c>
      <c r="D91" s="593" t="s">
        <v>893</v>
      </c>
      <c r="E91" s="593" t="s">
        <v>1163</v>
      </c>
      <c r="F91" s="593">
        <v>8859666.6666666698</v>
      </c>
      <c r="G91" s="593">
        <v>9601049.2633333299</v>
      </c>
      <c r="H91" s="593">
        <v>3</v>
      </c>
      <c r="I91" s="593"/>
      <c r="J91" s="493">
        <v>1</v>
      </c>
    </row>
    <row r="92" spans="2:10" x14ac:dyDescent="0.25">
      <c r="B92" s="593">
        <v>28</v>
      </c>
      <c r="C92" s="593" t="s">
        <v>73</v>
      </c>
      <c r="D92" s="593" t="s">
        <v>893</v>
      </c>
      <c r="E92" s="593" t="s">
        <v>911</v>
      </c>
      <c r="F92" s="593">
        <v>9290000</v>
      </c>
      <c r="G92" s="593">
        <v>9596819.5150000006</v>
      </c>
      <c r="H92" s="593">
        <v>2</v>
      </c>
      <c r="I92" s="593"/>
      <c r="J92" s="493">
        <v>1</v>
      </c>
    </row>
    <row r="93" spans="2:10" x14ac:dyDescent="0.25">
      <c r="B93" s="593">
        <v>28</v>
      </c>
      <c r="C93" s="593" t="s">
        <v>73</v>
      </c>
      <c r="D93" s="593" t="s">
        <v>670</v>
      </c>
      <c r="E93" s="593" t="s">
        <v>1040</v>
      </c>
      <c r="F93" s="593">
        <v>9043000</v>
      </c>
      <c r="G93" s="593">
        <v>9603132.5899999999</v>
      </c>
      <c r="H93" s="593">
        <v>1</v>
      </c>
      <c r="I93" s="593"/>
      <c r="J93" s="493">
        <v>1</v>
      </c>
    </row>
    <row r="94" spans="2:10" x14ac:dyDescent="0.25">
      <c r="B94" s="593">
        <v>28</v>
      </c>
      <c r="C94" s="593" t="s">
        <v>73</v>
      </c>
      <c r="D94" s="593" t="s">
        <v>670</v>
      </c>
      <c r="E94" s="593" t="s">
        <v>1744</v>
      </c>
      <c r="F94" s="593">
        <v>9192500</v>
      </c>
      <c r="G94" s="593">
        <v>9604810.2799999993</v>
      </c>
      <c r="H94" s="593">
        <v>2</v>
      </c>
      <c r="I94" s="593"/>
      <c r="J94" s="493">
        <v>1</v>
      </c>
    </row>
    <row r="95" spans="2:10" x14ac:dyDescent="0.25">
      <c r="B95" s="593">
        <v>28</v>
      </c>
      <c r="C95" s="593" t="s">
        <v>73</v>
      </c>
      <c r="D95" s="593" t="s">
        <v>788</v>
      </c>
      <c r="E95" s="593" t="s">
        <v>788</v>
      </c>
      <c r="F95" s="593">
        <v>11625000</v>
      </c>
      <c r="G95" s="593">
        <v>11994818.789999999</v>
      </c>
      <c r="H95" s="593">
        <v>2</v>
      </c>
      <c r="I95" s="593"/>
      <c r="J95" s="493">
        <v>8</v>
      </c>
    </row>
    <row r="96" spans="2:10" x14ac:dyDescent="0.25">
      <c r="B96" s="593">
        <v>28</v>
      </c>
      <c r="C96" s="593" t="s">
        <v>73</v>
      </c>
      <c r="D96" s="593" t="s">
        <v>896</v>
      </c>
      <c r="E96" s="593" t="s">
        <v>896</v>
      </c>
      <c r="F96" s="593">
        <v>9300000</v>
      </c>
      <c r="G96" s="593">
        <v>9587840</v>
      </c>
      <c r="H96" s="593">
        <v>1</v>
      </c>
      <c r="I96" s="593"/>
      <c r="J96" s="493">
        <v>1</v>
      </c>
    </row>
    <row r="97" spans="2:10" x14ac:dyDescent="0.25">
      <c r="B97" s="593">
        <v>28</v>
      </c>
      <c r="C97" s="593" t="s">
        <v>73</v>
      </c>
      <c r="D97" s="593" t="s">
        <v>896</v>
      </c>
      <c r="E97" s="593" t="s">
        <v>1199</v>
      </c>
      <c r="F97" s="593">
        <v>9300000</v>
      </c>
      <c r="G97" s="593">
        <v>9587840</v>
      </c>
      <c r="H97" s="593">
        <v>2</v>
      </c>
      <c r="I97" s="593"/>
      <c r="J97" s="493">
        <v>1</v>
      </c>
    </row>
    <row r="98" spans="2:10" x14ac:dyDescent="0.25">
      <c r="B98" s="593">
        <v>28</v>
      </c>
      <c r="C98" s="593" t="s">
        <v>74</v>
      </c>
      <c r="D98" s="593" t="s">
        <v>72</v>
      </c>
      <c r="E98" s="593" t="s">
        <v>801</v>
      </c>
      <c r="F98" s="593">
        <v>9300000</v>
      </c>
      <c r="G98" s="593">
        <v>9587840</v>
      </c>
      <c r="H98" s="593">
        <v>6</v>
      </c>
      <c r="I98" s="593"/>
      <c r="J98" s="493">
        <v>1</v>
      </c>
    </row>
    <row r="99" spans="2:10" x14ac:dyDescent="0.25">
      <c r="B99" s="593">
        <v>28</v>
      </c>
      <c r="C99" s="593" t="s">
        <v>74</v>
      </c>
      <c r="D99" s="593" t="s">
        <v>72</v>
      </c>
      <c r="E99" s="593" t="s">
        <v>1004</v>
      </c>
      <c r="F99" s="593">
        <v>9293333.3333333302</v>
      </c>
      <c r="G99" s="593">
        <v>9587764.6666666698</v>
      </c>
      <c r="H99" s="593">
        <v>6</v>
      </c>
      <c r="I99" s="593"/>
      <c r="J99" s="493">
        <v>1</v>
      </c>
    </row>
    <row r="100" spans="2:10" x14ac:dyDescent="0.25">
      <c r="B100" s="593">
        <v>28</v>
      </c>
      <c r="C100" s="593" t="s">
        <v>74</v>
      </c>
      <c r="D100" s="593" t="s">
        <v>97</v>
      </c>
      <c r="E100" s="593" t="s">
        <v>97</v>
      </c>
      <c r="F100" s="593">
        <v>9267000</v>
      </c>
      <c r="G100" s="593">
        <v>9605652.1300000008</v>
      </c>
      <c r="H100" s="593">
        <v>2</v>
      </c>
      <c r="I100" s="593"/>
      <c r="J100" s="493">
        <v>1</v>
      </c>
    </row>
    <row r="101" spans="2:10" x14ac:dyDescent="0.25">
      <c r="B101" s="593">
        <v>28</v>
      </c>
      <c r="C101" s="593" t="s">
        <v>74</v>
      </c>
      <c r="D101" s="593" t="s">
        <v>87</v>
      </c>
      <c r="E101" s="593" t="s">
        <v>897</v>
      </c>
      <c r="F101" s="593">
        <v>9300000</v>
      </c>
      <c r="G101" s="593">
        <v>9587840</v>
      </c>
      <c r="H101" s="593">
        <v>1</v>
      </c>
      <c r="I101" s="593"/>
      <c r="J101" s="493">
        <v>4</v>
      </c>
    </row>
    <row r="102" spans="2:10" x14ac:dyDescent="0.25">
      <c r="B102" s="593">
        <v>28</v>
      </c>
      <c r="C102" s="593" t="s">
        <v>74</v>
      </c>
      <c r="D102" s="593" t="s">
        <v>791</v>
      </c>
      <c r="E102" s="593" t="s">
        <v>960</v>
      </c>
      <c r="F102" s="593">
        <v>9300000</v>
      </c>
      <c r="G102" s="593">
        <v>9606025.0299999993</v>
      </c>
      <c r="H102" s="593">
        <v>1</v>
      </c>
      <c r="I102" s="593"/>
      <c r="J102" s="493">
        <v>1</v>
      </c>
    </row>
    <row r="103" spans="2:10" x14ac:dyDescent="0.25">
      <c r="B103" s="593">
        <v>28</v>
      </c>
      <c r="C103" s="593" t="s">
        <v>105</v>
      </c>
      <c r="D103" s="593" t="s">
        <v>107</v>
      </c>
      <c r="E103" s="593" t="s">
        <v>76</v>
      </c>
      <c r="F103" s="593">
        <v>9257000</v>
      </c>
      <c r="G103" s="593">
        <v>10648917.77</v>
      </c>
      <c r="H103" s="593">
        <v>2</v>
      </c>
      <c r="I103" s="593"/>
      <c r="J103" s="493">
        <v>3</v>
      </c>
    </row>
    <row r="104" spans="2:10" x14ac:dyDescent="0.25">
      <c r="B104" s="593">
        <v>28</v>
      </c>
      <c r="C104" s="593" t="s">
        <v>105</v>
      </c>
      <c r="D104" s="593" t="s">
        <v>107</v>
      </c>
      <c r="E104" s="593" t="s">
        <v>77</v>
      </c>
      <c r="F104" s="593">
        <v>9293000</v>
      </c>
      <c r="G104" s="593">
        <v>9605945.9299999997</v>
      </c>
      <c r="H104" s="593">
        <v>1</v>
      </c>
      <c r="I104" s="593"/>
      <c r="J104" s="493">
        <v>1</v>
      </c>
    </row>
    <row r="105" spans="2:10" x14ac:dyDescent="0.25">
      <c r="B105" s="593">
        <v>28</v>
      </c>
      <c r="C105" s="593" t="s">
        <v>105</v>
      </c>
      <c r="D105" s="593" t="s">
        <v>491</v>
      </c>
      <c r="E105" s="593" t="s">
        <v>1025</v>
      </c>
      <c r="F105" s="593">
        <v>9267000</v>
      </c>
      <c r="G105" s="593">
        <v>9571390.5299999993</v>
      </c>
      <c r="H105" s="593">
        <v>1</v>
      </c>
      <c r="I105" s="593"/>
      <c r="J105" s="493">
        <v>2</v>
      </c>
    </row>
    <row r="106" spans="2:10" x14ac:dyDescent="0.25">
      <c r="B106" s="593">
        <v>28</v>
      </c>
      <c r="C106" s="593" t="s">
        <v>105</v>
      </c>
      <c r="D106" s="593" t="s">
        <v>517</v>
      </c>
      <c r="E106" s="593" t="s">
        <v>1042</v>
      </c>
      <c r="F106" s="593">
        <v>9300000</v>
      </c>
      <c r="G106" s="593">
        <v>9606025.0299999993</v>
      </c>
      <c r="H106" s="593">
        <v>1</v>
      </c>
      <c r="I106" s="593"/>
      <c r="J106" s="493">
        <v>1</v>
      </c>
    </row>
    <row r="107" spans="2:10" x14ac:dyDescent="0.25">
      <c r="B107" s="593">
        <v>32</v>
      </c>
      <c r="C107" s="593" t="s">
        <v>103</v>
      </c>
      <c r="D107" s="593" t="s">
        <v>1114</v>
      </c>
      <c r="E107" s="593" t="s">
        <v>805</v>
      </c>
      <c r="F107" s="593">
        <v>9300000</v>
      </c>
      <c r="G107" s="593">
        <v>9677304.5500000007</v>
      </c>
      <c r="H107" s="593">
        <v>1</v>
      </c>
      <c r="I107" s="593"/>
      <c r="J107" s="493">
        <v>1</v>
      </c>
    </row>
    <row r="108" spans="2:10" x14ac:dyDescent="0.25">
      <c r="B108" s="593">
        <v>32</v>
      </c>
      <c r="C108" s="593" t="s">
        <v>11</v>
      </c>
      <c r="D108" s="593" t="s">
        <v>104</v>
      </c>
      <c r="E108" s="593" t="s">
        <v>1626</v>
      </c>
      <c r="F108" s="593">
        <v>9280000</v>
      </c>
      <c r="G108" s="593">
        <v>12589135.555</v>
      </c>
      <c r="H108" s="593">
        <v>2</v>
      </c>
      <c r="I108" s="593"/>
      <c r="J108" s="493">
        <v>1</v>
      </c>
    </row>
    <row r="109" spans="2:10" x14ac:dyDescent="0.25">
      <c r="B109" s="593">
        <v>32</v>
      </c>
      <c r="C109" s="593" t="s">
        <v>11</v>
      </c>
      <c r="D109" s="593" t="s">
        <v>104</v>
      </c>
      <c r="E109" s="593" t="s">
        <v>1001</v>
      </c>
      <c r="F109" s="593">
        <v>9300000</v>
      </c>
      <c r="G109" s="593">
        <v>11561139.945</v>
      </c>
      <c r="H109" s="593">
        <v>2</v>
      </c>
      <c r="I109" s="593"/>
      <c r="J109" s="493">
        <v>1</v>
      </c>
    </row>
    <row r="110" spans="2:10" x14ac:dyDescent="0.25">
      <c r="B110" s="593">
        <v>32</v>
      </c>
      <c r="C110" s="593" t="s">
        <v>11</v>
      </c>
      <c r="D110" s="593" t="s">
        <v>104</v>
      </c>
      <c r="E110" s="593" t="s">
        <v>901</v>
      </c>
      <c r="F110" s="593">
        <v>9260000</v>
      </c>
      <c r="G110" s="593">
        <v>13653508.449999999</v>
      </c>
      <c r="H110" s="593">
        <v>1</v>
      </c>
      <c r="I110" s="593"/>
      <c r="J110" s="493">
        <v>10</v>
      </c>
    </row>
    <row r="111" spans="2:10" x14ac:dyDescent="0.25">
      <c r="B111" s="593">
        <v>32</v>
      </c>
      <c r="C111" s="593" t="s">
        <v>11</v>
      </c>
      <c r="D111" s="593" t="s">
        <v>104</v>
      </c>
      <c r="E111" s="593" t="s">
        <v>902</v>
      </c>
      <c r="F111" s="593">
        <v>9273000</v>
      </c>
      <c r="G111" s="593">
        <v>17659816.390000001</v>
      </c>
      <c r="H111" s="593">
        <v>1</v>
      </c>
      <c r="I111" s="593"/>
      <c r="J111" s="493">
        <v>40</v>
      </c>
    </row>
    <row r="112" spans="2:10" x14ac:dyDescent="0.25">
      <c r="B112" s="593">
        <v>32</v>
      </c>
      <c r="C112" s="593" t="s">
        <v>11</v>
      </c>
      <c r="D112" s="593" t="s">
        <v>83</v>
      </c>
      <c r="E112" s="593" t="s">
        <v>1045</v>
      </c>
      <c r="F112" s="593">
        <v>9300000</v>
      </c>
      <c r="G112" s="593">
        <v>12130372.58</v>
      </c>
      <c r="H112" s="593">
        <v>1</v>
      </c>
      <c r="I112" s="593"/>
      <c r="J112" s="493">
        <v>2</v>
      </c>
    </row>
    <row r="113" spans="2:10" x14ac:dyDescent="0.25">
      <c r="B113" s="593">
        <v>32</v>
      </c>
      <c r="C113" s="593" t="s">
        <v>11</v>
      </c>
      <c r="D113" s="593" t="s">
        <v>797</v>
      </c>
      <c r="E113" s="593" t="s">
        <v>1634</v>
      </c>
      <c r="F113" s="593">
        <v>9280000</v>
      </c>
      <c r="G113" s="593">
        <v>16834521.27</v>
      </c>
      <c r="H113" s="593">
        <v>1</v>
      </c>
      <c r="I113" s="593"/>
      <c r="J113" s="493">
        <v>2</v>
      </c>
    </row>
    <row r="114" spans="2:10" x14ac:dyDescent="0.25">
      <c r="B114" s="593">
        <v>32</v>
      </c>
      <c r="C114" s="593" t="s">
        <v>11</v>
      </c>
      <c r="D114" s="593" t="s">
        <v>95</v>
      </c>
      <c r="E114" s="593" t="s">
        <v>96</v>
      </c>
      <c r="F114" s="593">
        <v>9188000</v>
      </c>
      <c r="G114" s="593">
        <v>18241377.399999999</v>
      </c>
      <c r="H114" s="593">
        <v>1</v>
      </c>
      <c r="I114" s="593"/>
      <c r="J114" s="493">
        <v>2</v>
      </c>
    </row>
    <row r="115" spans="2:10" x14ac:dyDescent="0.25">
      <c r="B115" s="593">
        <v>32</v>
      </c>
      <c r="C115" s="593" t="s">
        <v>13</v>
      </c>
      <c r="D115" s="593" t="s">
        <v>106</v>
      </c>
      <c r="E115" s="593" t="s">
        <v>532</v>
      </c>
      <c r="F115" s="593">
        <v>8730500</v>
      </c>
      <c r="G115" s="593">
        <v>9579828.9000000004</v>
      </c>
      <c r="H115" s="593">
        <v>2</v>
      </c>
      <c r="I115" s="593"/>
      <c r="J115" s="493">
        <v>1</v>
      </c>
    </row>
    <row r="116" spans="2:10" x14ac:dyDescent="0.25">
      <c r="B116" s="593">
        <v>32</v>
      </c>
      <c r="C116" s="593" t="s">
        <v>73</v>
      </c>
      <c r="D116" s="593" t="s">
        <v>895</v>
      </c>
      <c r="E116" s="593" t="s">
        <v>895</v>
      </c>
      <c r="F116" s="593">
        <v>8875666.6666666698</v>
      </c>
      <c r="G116" s="593">
        <v>11725733.633333299</v>
      </c>
      <c r="H116" s="593">
        <v>3</v>
      </c>
      <c r="I116" s="593"/>
      <c r="J116" s="493">
        <v>1</v>
      </c>
    </row>
    <row r="117" spans="2:10" x14ac:dyDescent="0.25">
      <c r="B117" s="593">
        <v>32</v>
      </c>
      <c r="C117" s="593" t="s">
        <v>73</v>
      </c>
      <c r="D117" s="593" t="s">
        <v>895</v>
      </c>
      <c r="E117" s="593" t="s">
        <v>1030</v>
      </c>
      <c r="F117" s="593">
        <v>9260500</v>
      </c>
      <c r="G117" s="593">
        <v>11232826.59</v>
      </c>
      <c r="H117" s="593">
        <v>2</v>
      </c>
      <c r="I117" s="593"/>
      <c r="J117" s="493">
        <v>1</v>
      </c>
    </row>
    <row r="118" spans="2:10" x14ac:dyDescent="0.25">
      <c r="B118" s="593">
        <v>32</v>
      </c>
      <c r="C118" s="593" t="s">
        <v>73</v>
      </c>
      <c r="D118" s="593" t="s">
        <v>895</v>
      </c>
      <c r="E118" s="593" t="s">
        <v>1622</v>
      </c>
      <c r="F118" s="593">
        <v>9267000</v>
      </c>
      <c r="G118" s="593">
        <v>18329212.91</v>
      </c>
      <c r="H118" s="593">
        <v>1</v>
      </c>
      <c r="I118" s="593"/>
      <c r="J118" s="493">
        <v>1</v>
      </c>
    </row>
    <row r="119" spans="2:10" x14ac:dyDescent="0.25">
      <c r="B119" s="593">
        <v>32</v>
      </c>
      <c r="C119" s="593" t="s">
        <v>73</v>
      </c>
      <c r="D119" s="593" t="s">
        <v>895</v>
      </c>
      <c r="E119" s="593" t="s">
        <v>1031</v>
      </c>
      <c r="F119" s="593">
        <v>8630000</v>
      </c>
      <c r="G119" s="593">
        <v>14717224.289999999</v>
      </c>
      <c r="H119" s="593">
        <v>2</v>
      </c>
      <c r="I119" s="593"/>
      <c r="J119" s="493">
        <v>2</v>
      </c>
    </row>
    <row r="120" spans="2:10" x14ac:dyDescent="0.25">
      <c r="B120" s="593">
        <v>32</v>
      </c>
      <c r="C120" s="593" t="s">
        <v>73</v>
      </c>
      <c r="D120" s="593" t="s">
        <v>1028</v>
      </c>
      <c r="E120" s="593" t="s">
        <v>1027</v>
      </c>
      <c r="F120" s="593">
        <v>9300000</v>
      </c>
      <c r="G120" s="593">
        <v>9957704.0700000003</v>
      </c>
      <c r="H120" s="593">
        <v>1</v>
      </c>
      <c r="I120" s="593"/>
      <c r="J120" s="493">
        <v>2</v>
      </c>
    </row>
    <row r="121" spans="2:10" x14ac:dyDescent="0.25">
      <c r="B121" s="593">
        <v>32</v>
      </c>
      <c r="C121" s="593" t="s">
        <v>73</v>
      </c>
      <c r="D121" s="593" t="s">
        <v>670</v>
      </c>
      <c r="E121" s="593" t="s">
        <v>1020</v>
      </c>
      <c r="F121" s="593">
        <v>9280000</v>
      </c>
      <c r="G121" s="593">
        <v>11610187.439999999</v>
      </c>
      <c r="H121" s="593">
        <v>3</v>
      </c>
      <c r="I121" s="593"/>
      <c r="J121" s="493">
        <v>1</v>
      </c>
    </row>
    <row r="122" spans="2:10" x14ac:dyDescent="0.25">
      <c r="B122" s="593">
        <v>32</v>
      </c>
      <c r="C122" s="593" t="s">
        <v>73</v>
      </c>
      <c r="D122" s="593" t="s">
        <v>670</v>
      </c>
      <c r="E122" s="593" t="s">
        <v>1745</v>
      </c>
      <c r="F122" s="593">
        <v>9300000</v>
      </c>
      <c r="G122" s="593">
        <v>9569173</v>
      </c>
      <c r="H122" s="593">
        <v>1</v>
      </c>
      <c r="I122" s="593"/>
    </row>
    <row r="123" spans="2:10" x14ac:dyDescent="0.25">
      <c r="B123" s="593">
        <v>32</v>
      </c>
      <c r="C123" s="593" t="s">
        <v>73</v>
      </c>
      <c r="D123" s="593" t="s">
        <v>896</v>
      </c>
      <c r="E123" s="593" t="s">
        <v>896</v>
      </c>
      <c r="F123" s="593">
        <v>9258000</v>
      </c>
      <c r="G123" s="593">
        <v>12268905.973333299</v>
      </c>
      <c r="H123" s="593">
        <v>3</v>
      </c>
      <c r="I123" s="593"/>
    </row>
    <row r="124" spans="2:10" x14ac:dyDescent="0.25">
      <c r="B124" s="593">
        <v>32</v>
      </c>
      <c r="C124" s="593" t="s">
        <v>73</v>
      </c>
      <c r="D124" s="593" t="s">
        <v>896</v>
      </c>
      <c r="E124" s="593" t="s">
        <v>1217</v>
      </c>
      <c r="F124" s="593">
        <v>8576000</v>
      </c>
      <c r="G124" s="593">
        <v>12875247.185000001</v>
      </c>
      <c r="H124" s="593">
        <v>2</v>
      </c>
      <c r="I124" s="593"/>
    </row>
    <row r="125" spans="2:10" x14ac:dyDescent="0.25">
      <c r="B125" s="593">
        <v>32</v>
      </c>
      <c r="C125" s="593" t="s">
        <v>73</v>
      </c>
      <c r="D125" s="593" t="s">
        <v>896</v>
      </c>
      <c r="E125" s="593" t="s">
        <v>1201</v>
      </c>
      <c r="F125" s="593">
        <v>9221000</v>
      </c>
      <c r="G125" s="593">
        <v>12100780.529999999</v>
      </c>
      <c r="H125" s="593">
        <v>1</v>
      </c>
      <c r="I125" s="593"/>
    </row>
    <row r="126" spans="2:10" x14ac:dyDescent="0.25">
      <c r="B126" s="593">
        <v>32</v>
      </c>
      <c r="C126" s="593" t="s">
        <v>74</v>
      </c>
      <c r="D126" s="593" t="s">
        <v>74</v>
      </c>
      <c r="E126" s="593" t="s">
        <v>1035</v>
      </c>
      <c r="F126" s="593">
        <v>9001000</v>
      </c>
      <c r="G126" s="593">
        <v>16585162.43</v>
      </c>
      <c r="H126" s="593">
        <v>1</v>
      </c>
      <c r="I126" s="593"/>
    </row>
    <row r="127" spans="2:10" x14ac:dyDescent="0.25">
      <c r="B127" s="593">
        <v>32</v>
      </c>
      <c r="C127" s="593" t="s">
        <v>74</v>
      </c>
      <c r="D127" s="593" t="s">
        <v>74</v>
      </c>
      <c r="E127" s="593" t="s">
        <v>794</v>
      </c>
      <c r="F127" s="593">
        <v>8707000</v>
      </c>
      <c r="G127" s="593">
        <v>18179350.280000001</v>
      </c>
      <c r="H127" s="593">
        <v>1</v>
      </c>
      <c r="I127" s="593"/>
    </row>
    <row r="128" spans="2:10" x14ac:dyDescent="0.25">
      <c r="B128" s="493">
        <v>87</v>
      </c>
      <c r="C128" s="493" t="s">
        <v>103</v>
      </c>
      <c r="D128" s="493" t="s">
        <v>665</v>
      </c>
      <c r="E128" s="493" t="s">
        <v>1030</v>
      </c>
      <c r="F128" s="493">
        <v>9300000</v>
      </c>
      <c r="G128" s="493">
        <v>9571841.7899999991</v>
      </c>
      <c r="H128" s="493">
        <v>1</v>
      </c>
    </row>
    <row r="129" spans="2:8" x14ac:dyDescent="0.25">
      <c r="B129" s="493">
        <v>87</v>
      </c>
      <c r="C129" s="493" t="s">
        <v>103</v>
      </c>
      <c r="D129" s="493" t="s">
        <v>665</v>
      </c>
      <c r="E129" s="493" t="s">
        <v>666</v>
      </c>
      <c r="F129" s="493">
        <v>9227000</v>
      </c>
      <c r="G129" s="493">
        <v>9579108.0999999996</v>
      </c>
      <c r="H129" s="493">
        <v>1</v>
      </c>
    </row>
    <row r="130" spans="2:8" x14ac:dyDescent="0.25">
      <c r="B130" s="493">
        <v>87</v>
      </c>
      <c r="C130" s="493" t="s">
        <v>103</v>
      </c>
      <c r="D130" s="493" t="s">
        <v>109</v>
      </c>
      <c r="E130" s="493" t="s">
        <v>82</v>
      </c>
      <c r="F130" s="493">
        <v>9300000</v>
      </c>
      <c r="G130" s="493">
        <v>9410581.6699999999</v>
      </c>
      <c r="H130" s="493">
        <v>1</v>
      </c>
    </row>
    <row r="131" spans="2:8" x14ac:dyDescent="0.25">
      <c r="B131" s="493">
        <v>87</v>
      </c>
      <c r="C131" s="493" t="s">
        <v>103</v>
      </c>
      <c r="D131" s="493" t="s">
        <v>109</v>
      </c>
      <c r="E131" s="493" t="s">
        <v>891</v>
      </c>
      <c r="F131" s="493">
        <v>9285000</v>
      </c>
      <c r="G131" s="493">
        <v>9376399.1699999999</v>
      </c>
      <c r="H131" s="493">
        <v>2</v>
      </c>
    </row>
    <row r="132" spans="2:8" x14ac:dyDescent="0.25">
      <c r="B132" s="493">
        <v>87</v>
      </c>
      <c r="C132" s="493" t="s">
        <v>11</v>
      </c>
      <c r="D132" s="493" t="s">
        <v>894</v>
      </c>
      <c r="E132" s="493" t="s">
        <v>1676</v>
      </c>
      <c r="F132" s="493">
        <v>9227000</v>
      </c>
      <c r="G132" s="493">
        <v>9606024.2899999991</v>
      </c>
      <c r="H132" s="493">
        <v>1</v>
      </c>
    </row>
    <row r="133" spans="2:8" x14ac:dyDescent="0.25">
      <c r="B133" s="493">
        <v>87</v>
      </c>
      <c r="C133" s="493" t="s">
        <v>11</v>
      </c>
      <c r="D133" s="493" t="s">
        <v>95</v>
      </c>
      <c r="E133" s="493" t="s">
        <v>905</v>
      </c>
      <c r="F133" s="493">
        <v>9242333.3333333302</v>
      </c>
      <c r="G133" s="493">
        <v>9529482.5833333302</v>
      </c>
      <c r="H133" s="493">
        <v>3</v>
      </c>
    </row>
    <row r="134" spans="2:8" x14ac:dyDescent="0.25">
      <c r="B134" s="493">
        <v>87</v>
      </c>
      <c r="C134" s="493" t="s">
        <v>11</v>
      </c>
      <c r="D134" s="493" t="s">
        <v>84</v>
      </c>
      <c r="E134" s="493" t="s">
        <v>84</v>
      </c>
      <c r="F134" s="493">
        <v>9300000</v>
      </c>
      <c r="G134" s="493">
        <v>9410581.6699999999</v>
      </c>
      <c r="H134" s="493">
        <v>1</v>
      </c>
    </row>
    <row r="135" spans="2:8" x14ac:dyDescent="0.25">
      <c r="B135" s="493">
        <v>87</v>
      </c>
      <c r="C135" s="493" t="s">
        <v>13</v>
      </c>
      <c r="D135" s="493" t="s">
        <v>106</v>
      </c>
      <c r="E135" s="493" t="s">
        <v>626</v>
      </c>
      <c r="F135" s="493">
        <v>9258333.3333333302</v>
      </c>
      <c r="G135" s="493">
        <v>9606024.2899999991</v>
      </c>
      <c r="H135" s="493">
        <v>3</v>
      </c>
    </row>
    <row r="136" spans="2:8" x14ac:dyDescent="0.25">
      <c r="B136" s="493">
        <v>87</v>
      </c>
      <c r="C136" s="493" t="s">
        <v>73</v>
      </c>
      <c r="D136" s="493" t="s">
        <v>86</v>
      </c>
      <c r="E136" s="493" t="s">
        <v>86</v>
      </c>
      <c r="F136" s="493">
        <v>9300000</v>
      </c>
      <c r="G136" s="493">
        <v>9410581.6699999999</v>
      </c>
      <c r="H136" s="493">
        <v>1</v>
      </c>
    </row>
    <row r="137" spans="2:8" x14ac:dyDescent="0.25">
      <c r="B137" s="493">
        <v>87</v>
      </c>
      <c r="C137" s="493" t="s">
        <v>73</v>
      </c>
      <c r="D137" s="493" t="s">
        <v>86</v>
      </c>
      <c r="E137" s="493" t="s">
        <v>1215</v>
      </c>
      <c r="F137" s="493">
        <v>9188000</v>
      </c>
      <c r="G137" s="493">
        <v>9606024.2899999991</v>
      </c>
      <c r="H137" s="493">
        <v>1</v>
      </c>
    </row>
    <row r="138" spans="2:8" x14ac:dyDescent="0.25">
      <c r="B138" s="493">
        <v>87</v>
      </c>
      <c r="C138" s="493" t="s">
        <v>73</v>
      </c>
      <c r="D138" s="493" t="s">
        <v>893</v>
      </c>
      <c r="E138" s="493" t="s">
        <v>911</v>
      </c>
      <c r="F138" s="493">
        <v>9300000</v>
      </c>
      <c r="G138" s="493">
        <v>9410581.6699999999</v>
      </c>
      <c r="H138" s="493">
        <v>1</v>
      </c>
    </row>
    <row r="139" spans="2:8" x14ac:dyDescent="0.25">
      <c r="B139" s="493">
        <v>87</v>
      </c>
      <c r="C139" s="493" t="s">
        <v>74</v>
      </c>
      <c r="D139" s="493" t="s">
        <v>72</v>
      </c>
      <c r="E139" s="493" t="s">
        <v>72</v>
      </c>
      <c r="F139" s="493">
        <v>9300000</v>
      </c>
      <c r="G139" s="493">
        <v>9606024.2899999991</v>
      </c>
      <c r="H139" s="493">
        <v>1</v>
      </c>
    </row>
    <row r="140" spans="2:8" x14ac:dyDescent="0.25">
      <c r="B140" s="493">
        <v>87</v>
      </c>
      <c r="C140" s="493" t="s">
        <v>74</v>
      </c>
      <c r="D140" s="493" t="s">
        <v>72</v>
      </c>
      <c r="E140" s="493" t="s">
        <v>1004</v>
      </c>
      <c r="F140" s="493">
        <v>9300000</v>
      </c>
      <c r="G140" s="493">
        <v>9410581.6699999999</v>
      </c>
      <c r="H140" s="493">
        <v>1</v>
      </c>
    </row>
    <row r="141" spans="2:8" x14ac:dyDescent="0.25">
      <c r="B141" s="493">
        <v>87</v>
      </c>
      <c r="C141" s="493" t="s">
        <v>74</v>
      </c>
      <c r="D141" s="493" t="s">
        <v>75</v>
      </c>
      <c r="E141" s="493" t="s">
        <v>908</v>
      </c>
      <c r="F141" s="493">
        <v>13950000</v>
      </c>
      <c r="G141" s="493">
        <v>14095765.960000001</v>
      </c>
      <c r="H141" s="493">
        <v>1</v>
      </c>
    </row>
    <row r="142" spans="2:8" x14ac:dyDescent="0.25">
      <c r="B142" s="493">
        <v>87</v>
      </c>
      <c r="C142" s="493" t="s">
        <v>74</v>
      </c>
      <c r="D142" s="493" t="s">
        <v>959</v>
      </c>
      <c r="E142" s="493" t="s">
        <v>959</v>
      </c>
      <c r="F142" s="493">
        <v>9260000</v>
      </c>
      <c r="G142" s="493">
        <v>9571841.7899999991</v>
      </c>
      <c r="H142" s="493">
        <v>1</v>
      </c>
    </row>
    <row r="143" spans="2:8" x14ac:dyDescent="0.25">
      <c r="B143" s="493">
        <v>87</v>
      </c>
      <c r="C143" s="493" t="s">
        <v>74</v>
      </c>
      <c r="D143" s="493" t="s">
        <v>97</v>
      </c>
      <c r="E143" s="493" t="s">
        <v>97</v>
      </c>
      <c r="F143" s="493">
        <v>9188000</v>
      </c>
      <c r="G143" s="493">
        <v>9606024.2899999991</v>
      </c>
      <c r="H143" s="493">
        <v>1</v>
      </c>
    </row>
    <row r="144" spans="2:8" x14ac:dyDescent="0.25">
      <c r="B144" s="493">
        <v>87</v>
      </c>
      <c r="C144" s="493" t="s">
        <v>74</v>
      </c>
      <c r="D144" s="493" t="s">
        <v>97</v>
      </c>
      <c r="E144" s="493" t="s">
        <v>608</v>
      </c>
      <c r="F144" s="493">
        <v>9300000</v>
      </c>
      <c r="G144" s="493">
        <v>9410581.6699999999</v>
      </c>
      <c r="H144" s="493">
        <v>1</v>
      </c>
    </row>
    <row r="145" spans="2:8" x14ac:dyDescent="0.25">
      <c r="B145" s="493">
        <v>87</v>
      </c>
      <c r="C145" s="493" t="s">
        <v>74</v>
      </c>
      <c r="D145" s="493" t="s">
        <v>97</v>
      </c>
      <c r="E145" s="493" t="s">
        <v>1596</v>
      </c>
      <c r="F145" s="493">
        <v>9300000</v>
      </c>
      <c r="G145" s="493">
        <v>9410581.6699999999</v>
      </c>
      <c r="H145" s="493">
        <v>1</v>
      </c>
    </row>
    <row r="146" spans="2:8" x14ac:dyDescent="0.25">
      <c r="B146" s="493">
        <v>87</v>
      </c>
      <c r="C146" s="493" t="s">
        <v>74</v>
      </c>
      <c r="D146" s="493" t="s">
        <v>87</v>
      </c>
      <c r="E146" s="493" t="s">
        <v>897</v>
      </c>
      <c r="F146" s="493">
        <v>9300000</v>
      </c>
      <c r="G146" s="493">
        <v>9410581.6699999999</v>
      </c>
      <c r="H146" s="493">
        <v>1</v>
      </c>
    </row>
    <row r="147" spans="2:8" x14ac:dyDescent="0.25">
      <c r="B147" s="493">
        <v>87</v>
      </c>
      <c r="C147" s="493" t="s">
        <v>74</v>
      </c>
      <c r="D147" s="493" t="s">
        <v>87</v>
      </c>
      <c r="E147" s="493" t="s">
        <v>1033</v>
      </c>
      <c r="F147" s="493">
        <v>9300000</v>
      </c>
      <c r="G147" s="493">
        <v>9410581.6699999999</v>
      </c>
      <c r="H147" s="493">
        <v>1</v>
      </c>
    </row>
    <row r="148" spans="2:8" x14ac:dyDescent="0.25">
      <c r="B148" s="493">
        <v>87</v>
      </c>
      <c r="C148" s="493" t="s">
        <v>74</v>
      </c>
      <c r="D148" s="493" t="s">
        <v>87</v>
      </c>
      <c r="E148" s="493" t="s">
        <v>1624</v>
      </c>
      <c r="F148" s="493">
        <v>9300000</v>
      </c>
      <c r="G148" s="493">
        <v>11374902.470000001</v>
      </c>
      <c r="H148" s="493">
        <v>1</v>
      </c>
    </row>
    <row r="149" spans="2:8" x14ac:dyDescent="0.25">
      <c r="B149" s="493">
        <v>87</v>
      </c>
      <c r="C149" s="493" t="s">
        <v>74</v>
      </c>
      <c r="D149" s="493" t="s">
        <v>791</v>
      </c>
      <c r="E149" s="493" t="s">
        <v>913</v>
      </c>
      <c r="F149" s="493">
        <v>9285000</v>
      </c>
      <c r="G149" s="493">
        <v>9376399.1699999999</v>
      </c>
      <c r="H149" s="493">
        <v>1</v>
      </c>
    </row>
    <row r="150" spans="2:8" x14ac:dyDescent="0.25">
      <c r="B150" s="493">
        <v>87</v>
      </c>
      <c r="C150" s="493" t="s">
        <v>105</v>
      </c>
      <c r="D150" s="493" t="s">
        <v>105</v>
      </c>
      <c r="E150" s="493" t="s">
        <v>912</v>
      </c>
      <c r="F150" s="493">
        <v>9300000</v>
      </c>
      <c r="G150" s="493">
        <v>9571841.7899999991</v>
      </c>
      <c r="H150" s="493">
        <v>1</v>
      </c>
    </row>
    <row r="151" spans="2:8" x14ac:dyDescent="0.25">
      <c r="B151" s="493">
        <v>87</v>
      </c>
      <c r="C151" s="493" t="s">
        <v>105</v>
      </c>
      <c r="D151" s="493" t="s">
        <v>107</v>
      </c>
      <c r="E151" s="493" t="s">
        <v>77</v>
      </c>
      <c r="F151" s="493">
        <v>9282800</v>
      </c>
      <c r="G151" s="493">
        <v>12470881.58</v>
      </c>
      <c r="H151" s="493">
        <v>5</v>
      </c>
    </row>
    <row r="152" spans="2:8" x14ac:dyDescent="0.25">
      <c r="B152" s="493">
        <v>87</v>
      </c>
      <c r="C152" s="493" t="s">
        <v>105</v>
      </c>
      <c r="D152" s="493" t="s">
        <v>889</v>
      </c>
      <c r="E152" s="493" t="s">
        <v>916</v>
      </c>
      <c r="F152" s="493">
        <v>9300000</v>
      </c>
      <c r="G152" s="493">
        <v>9571841.7899999991</v>
      </c>
      <c r="H152" s="493">
        <v>1</v>
      </c>
    </row>
    <row r="153" spans="2:8" x14ac:dyDescent="0.25">
      <c r="B153" s="493">
        <v>87</v>
      </c>
      <c r="C153" s="493" t="s">
        <v>105</v>
      </c>
      <c r="D153" s="493" t="s">
        <v>108</v>
      </c>
      <c r="E153" s="493" t="s">
        <v>617</v>
      </c>
      <c r="F153" s="493">
        <v>9300000</v>
      </c>
      <c r="G153" s="493">
        <v>9606024.2899999991</v>
      </c>
      <c r="H153" s="493">
        <v>1</v>
      </c>
    </row>
    <row r="154" spans="2:8" x14ac:dyDescent="0.25">
      <c r="B154" s="493">
        <v>92</v>
      </c>
      <c r="C154" s="493" t="s">
        <v>103</v>
      </c>
      <c r="D154" s="493" t="s">
        <v>795</v>
      </c>
      <c r="E154" s="493" t="s">
        <v>1195</v>
      </c>
      <c r="F154" s="493">
        <v>9199250</v>
      </c>
      <c r="G154" s="493">
        <v>13751500</v>
      </c>
      <c r="H154" s="493">
        <v>4</v>
      </c>
    </row>
    <row r="155" spans="2:8" x14ac:dyDescent="0.25">
      <c r="B155" s="493">
        <v>92</v>
      </c>
      <c r="C155" s="493" t="s">
        <v>103</v>
      </c>
      <c r="D155" s="493" t="s">
        <v>795</v>
      </c>
      <c r="E155" s="493" t="s">
        <v>1161</v>
      </c>
      <c r="F155" s="493">
        <v>9201000</v>
      </c>
      <c r="G155" s="493">
        <v>22780000</v>
      </c>
      <c r="H155" s="493">
        <v>1</v>
      </c>
    </row>
    <row r="156" spans="2:8" x14ac:dyDescent="0.25">
      <c r="B156" s="493">
        <v>92</v>
      </c>
      <c r="C156" s="493" t="s">
        <v>103</v>
      </c>
      <c r="D156" s="493" t="s">
        <v>1196</v>
      </c>
      <c r="E156" s="493" t="s">
        <v>1206</v>
      </c>
      <c r="F156" s="493">
        <v>9300000</v>
      </c>
      <c r="G156" s="493">
        <v>9523000</v>
      </c>
      <c r="H156" s="493">
        <v>1</v>
      </c>
    </row>
    <row r="157" spans="2:8" x14ac:dyDescent="0.25">
      <c r="B157" s="493">
        <v>92</v>
      </c>
      <c r="C157" s="493" t="s">
        <v>103</v>
      </c>
      <c r="D157" s="493" t="s">
        <v>1036</v>
      </c>
      <c r="E157" s="493" t="s">
        <v>687</v>
      </c>
      <c r="F157" s="493">
        <v>9293000</v>
      </c>
      <c r="G157" s="493">
        <v>9511000</v>
      </c>
      <c r="H157" s="493">
        <v>1</v>
      </c>
    </row>
    <row r="158" spans="2:8" x14ac:dyDescent="0.25">
      <c r="B158" s="493">
        <v>92</v>
      </c>
      <c r="C158" s="493" t="s">
        <v>103</v>
      </c>
      <c r="D158" s="493" t="s">
        <v>1036</v>
      </c>
      <c r="E158" s="493" t="s">
        <v>1030</v>
      </c>
      <c r="F158" s="493">
        <v>8119000</v>
      </c>
      <c r="G158" s="493">
        <v>16161000</v>
      </c>
      <c r="H158" s="493">
        <v>1</v>
      </c>
    </row>
    <row r="159" spans="2:8" x14ac:dyDescent="0.25">
      <c r="B159" s="493">
        <v>93</v>
      </c>
      <c r="C159" s="493" t="s">
        <v>103</v>
      </c>
      <c r="D159" s="493" t="s">
        <v>103</v>
      </c>
      <c r="E159" s="493" t="s">
        <v>1746</v>
      </c>
      <c r="F159" s="493">
        <v>9286000</v>
      </c>
      <c r="G159" s="493">
        <v>9550471.1500000004</v>
      </c>
      <c r="H159" s="493">
        <v>1</v>
      </c>
    </row>
    <row r="160" spans="2:8" x14ac:dyDescent="0.25">
      <c r="B160" s="493">
        <v>93</v>
      </c>
      <c r="C160" s="493" t="s">
        <v>103</v>
      </c>
      <c r="D160" s="493" t="s">
        <v>1043</v>
      </c>
      <c r="E160" s="493" t="s">
        <v>1043</v>
      </c>
      <c r="F160" s="493">
        <v>9300000</v>
      </c>
      <c r="G160" s="493">
        <v>9550994.6199999992</v>
      </c>
      <c r="H160" s="493">
        <v>1</v>
      </c>
    </row>
    <row r="161" spans="2:8" x14ac:dyDescent="0.25">
      <c r="B161" s="493">
        <v>93</v>
      </c>
      <c r="C161" s="493" t="s">
        <v>103</v>
      </c>
      <c r="D161" s="493" t="s">
        <v>94</v>
      </c>
      <c r="E161" s="493" t="s">
        <v>1604</v>
      </c>
      <c r="F161" s="493">
        <v>9175000</v>
      </c>
      <c r="G161" s="493">
        <v>31200000</v>
      </c>
      <c r="H161" s="493">
        <v>1</v>
      </c>
    </row>
    <row r="162" spans="2:8" x14ac:dyDescent="0.25">
      <c r="B162" s="493">
        <v>93</v>
      </c>
      <c r="C162" s="493" t="s">
        <v>103</v>
      </c>
      <c r="D162" s="493" t="s">
        <v>665</v>
      </c>
      <c r="E162" s="493" t="s">
        <v>666</v>
      </c>
      <c r="F162" s="493">
        <v>7825000</v>
      </c>
      <c r="G162" s="493">
        <v>37185000</v>
      </c>
      <c r="H162" s="493">
        <v>1</v>
      </c>
    </row>
    <row r="163" spans="2:8" x14ac:dyDescent="0.25">
      <c r="B163" s="493">
        <v>93</v>
      </c>
      <c r="C163" s="493" t="s">
        <v>103</v>
      </c>
      <c r="D163" s="493" t="s">
        <v>109</v>
      </c>
      <c r="E163" s="493" t="s">
        <v>796</v>
      </c>
      <c r="F163" s="493">
        <v>8998666.6666666698</v>
      </c>
      <c r="G163" s="493">
        <v>16921554.859999999</v>
      </c>
      <c r="H163" s="493">
        <v>3</v>
      </c>
    </row>
    <row r="164" spans="2:8" x14ac:dyDescent="0.25">
      <c r="B164" s="493">
        <v>93</v>
      </c>
      <c r="C164" s="493" t="s">
        <v>103</v>
      </c>
      <c r="D164" s="493" t="s">
        <v>109</v>
      </c>
      <c r="E164" s="493" t="s">
        <v>82</v>
      </c>
      <c r="F164" s="493">
        <v>4650000</v>
      </c>
      <c r="G164" s="493">
        <v>10711719.189999999</v>
      </c>
      <c r="H164" s="493">
        <v>2</v>
      </c>
    </row>
    <row r="165" spans="2:8" x14ac:dyDescent="0.25">
      <c r="B165" s="493">
        <v>93</v>
      </c>
      <c r="C165" s="493" t="s">
        <v>103</v>
      </c>
      <c r="D165" s="493" t="s">
        <v>109</v>
      </c>
      <c r="E165" s="493" t="s">
        <v>787</v>
      </c>
      <c r="F165" s="493">
        <v>9273500</v>
      </c>
      <c r="G165" s="493">
        <v>9725000</v>
      </c>
      <c r="H165" s="493">
        <v>2</v>
      </c>
    </row>
    <row r="166" spans="2:8" x14ac:dyDescent="0.25">
      <c r="B166" s="493">
        <v>93</v>
      </c>
      <c r="C166" s="493" t="s">
        <v>103</v>
      </c>
      <c r="D166" s="493" t="s">
        <v>109</v>
      </c>
      <c r="E166" s="493" t="s">
        <v>891</v>
      </c>
      <c r="F166" s="493">
        <v>8080000</v>
      </c>
      <c r="G166" s="493">
        <v>18248611.545000002</v>
      </c>
      <c r="H166" s="493">
        <v>2</v>
      </c>
    </row>
    <row r="167" spans="2:8" x14ac:dyDescent="0.25">
      <c r="B167" s="493">
        <v>93</v>
      </c>
      <c r="C167" s="493" t="s">
        <v>103</v>
      </c>
      <c r="D167" s="493" t="s">
        <v>109</v>
      </c>
      <c r="E167" s="493" t="s">
        <v>898</v>
      </c>
      <c r="F167" s="493">
        <v>8750000</v>
      </c>
      <c r="G167" s="493">
        <v>12678030.9533333</v>
      </c>
      <c r="H167" s="493">
        <v>3</v>
      </c>
    </row>
    <row r="168" spans="2:8" x14ac:dyDescent="0.25">
      <c r="B168" s="493">
        <v>93</v>
      </c>
      <c r="C168" s="493" t="s">
        <v>11</v>
      </c>
      <c r="D168" s="493" t="s">
        <v>104</v>
      </c>
      <c r="E168" s="493" t="s">
        <v>1001</v>
      </c>
      <c r="F168" s="493">
        <v>9257000</v>
      </c>
      <c r="G168" s="493">
        <v>26571687.405000001</v>
      </c>
      <c r="H168" s="493">
        <v>2</v>
      </c>
    </row>
    <row r="169" spans="2:8" x14ac:dyDescent="0.25">
      <c r="B169" s="493">
        <v>93</v>
      </c>
      <c r="C169" s="493" t="s">
        <v>11</v>
      </c>
      <c r="D169" s="493" t="s">
        <v>104</v>
      </c>
      <c r="E169" s="493" t="s">
        <v>901</v>
      </c>
      <c r="F169" s="493">
        <v>8581000</v>
      </c>
      <c r="G169" s="493">
        <v>28193713.920000002</v>
      </c>
      <c r="H169" s="493">
        <v>1</v>
      </c>
    </row>
    <row r="170" spans="2:8" x14ac:dyDescent="0.25">
      <c r="B170" s="493">
        <v>93</v>
      </c>
      <c r="C170" s="493" t="s">
        <v>11</v>
      </c>
      <c r="D170" s="493" t="s">
        <v>104</v>
      </c>
      <c r="E170" s="493" t="s">
        <v>902</v>
      </c>
      <c r="F170" s="493">
        <v>9241000</v>
      </c>
      <c r="G170" s="493">
        <v>22264441.300000001</v>
      </c>
      <c r="H170" s="493">
        <v>1</v>
      </c>
    </row>
    <row r="171" spans="2:8" x14ac:dyDescent="0.25">
      <c r="B171" s="493">
        <v>93</v>
      </c>
      <c r="C171" s="493" t="s">
        <v>11</v>
      </c>
      <c r="D171" s="493" t="s">
        <v>104</v>
      </c>
      <c r="E171" s="493" t="s">
        <v>1161</v>
      </c>
      <c r="F171" s="493">
        <v>9085000</v>
      </c>
      <c r="G171" s="493">
        <v>15635000</v>
      </c>
      <c r="H171" s="493">
        <v>1</v>
      </c>
    </row>
    <row r="172" spans="2:8" x14ac:dyDescent="0.25">
      <c r="B172" s="493">
        <v>93</v>
      </c>
      <c r="C172" s="493" t="s">
        <v>11</v>
      </c>
      <c r="D172" s="493" t="s">
        <v>83</v>
      </c>
      <c r="E172" s="493" t="s">
        <v>967</v>
      </c>
      <c r="F172" s="493">
        <v>9182000</v>
      </c>
      <c r="G172" s="493">
        <v>15262821.130000001</v>
      </c>
      <c r="H172" s="493">
        <v>1</v>
      </c>
    </row>
    <row r="173" spans="2:8" x14ac:dyDescent="0.25">
      <c r="B173" s="493">
        <v>93</v>
      </c>
      <c r="C173" s="493" t="s">
        <v>11</v>
      </c>
      <c r="D173" s="493" t="s">
        <v>903</v>
      </c>
      <c r="E173" s="493" t="s">
        <v>1117</v>
      </c>
      <c r="F173" s="493">
        <v>9300000</v>
      </c>
      <c r="G173" s="493">
        <v>20583213.93</v>
      </c>
      <c r="H173" s="493">
        <v>1</v>
      </c>
    </row>
    <row r="174" spans="2:8" x14ac:dyDescent="0.25">
      <c r="B174" s="493">
        <v>93</v>
      </c>
      <c r="C174" s="493" t="s">
        <v>11</v>
      </c>
      <c r="D174" s="493" t="s">
        <v>797</v>
      </c>
      <c r="E174" s="493" t="s">
        <v>1634</v>
      </c>
      <c r="F174" s="493">
        <v>8791000</v>
      </c>
      <c r="G174" s="493">
        <v>27847587.98</v>
      </c>
      <c r="H174" s="493">
        <v>1</v>
      </c>
    </row>
    <row r="175" spans="2:8" x14ac:dyDescent="0.25">
      <c r="B175" s="493">
        <v>93</v>
      </c>
      <c r="C175" s="493" t="s">
        <v>11</v>
      </c>
      <c r="D175" s="493" t="s">
        <v>883</v>
      </c>
      <c r="E175" s="493" t="s">
        <v>787</v>
      </c>
      <c r="F175" s="493">
        <v>7909000</v>
      </c>
      <c r="G175" s="493">
        <v>48191200</v>
      </c>
      <c r="H175" s="493">
        <v>1</v>
      </c>
    </row>
    <row r="176" spans="2:8" x14ac:dyDescent="0.25">
      <c r="B176" s="493">
        <v>93</v>
      </c>
      <c r="C176" s="493" t="s">
        <v>11</v>
      </c>
      <c r="D176" s="493" t="s">
        <v>883</v>
      </c>
      <c r="E176" s="493" t="s">
        <v>1218</v>
      </c>
      <c r="F176" s="493">
        <v>6734000</v>
      </c>
      <c r="G176" s="493">
        <v>19558418.260000002</v>
      </c>
      <c r="H176" s="493">
        <v>1</v>
      </c>
    </row>
    <row r="177" spans="2:8" x14ac:dyDescent="0.25">
      <c r="B177" s="493">
        <v>93</v>
      </c>
      <c r="C177" s="493" t="s">
        <v>11</v>
      </c>
      <c r="D177" s="493" t="s">
        <v>95</v>
      </c>
      <c r="E177" s="493" t="s">
        <v>892</v>
      </c>
      <c r="F177" s="493">
        <v>6692000</v>
      </c>
      <c r="G177" s="493">
        <v>19750000</v>
      </c>
      <c r="H177" s="493">
        <v>1</v>
      </c>
    </row>
    <row r="178" spans="2:8" x14ac:dyDescent="0.25">
      <c r="B178" s="493">
        <v>93</v>
      </c>
      <c r="C178" s="493" t="s">
        <v>11</v>
      </c>
      <c r="D178" s="493" t="s">
        <v>95</v>
      </c>
      <c r="E178" s="493" t="s">
        <v>96</v>
      </c>
      <c r="F178" s="493">
        <v>9247000</v>
      </c>
      <c r="G178" s="493">
        <v>11645855.5</v>
      </c>
      <c r="H178" s="493">
        <v>1</v>
      </c>
    </row>
    <row r="179" spans="2:8" x14ac:dyDescent="0.25">
      <c r="B179" s="493">
        <v>93</v>
      </c>
      <c r="C179" s="493" t="s">
        <v>11</v>
      </c>
      <c r="D179" s="493" t="s">
        <v>95</v>
      </c>
      <c r="E179" s="493" t="s">
        <v>101</v>
      </c>
      <c r="F179" s="493">
        <v>9240500</v>
      </c>
      <c r="G179" s="493">
        <v>20007500</v>
      </c>
      <c r="H179" s="493">
        <v>2</v>
      </c>
    </row>
    <row r="180" spans="2:8" x14ac:dyDescent="0.25">
      <c r="B180" s="493">
        <v>93</v>
      </c>
      <c r="C180" s="493" t="s">
        <v>11</v>
      </c>
      <c r="D180" s="493" t="s">
        <v>95</v>
      </c>
      <c r="E180" s="493" t="s">
        <v>667</v>
      </c>
      <c r="F180" s="493">
        <v>7615000</v>
      </c>
      <c r="G180" s="493">
        <v>26746093.219999999</v>
      </c>
      <c r="H180" s="493">
        <v>1</v>
      </c>
    </row>
    <row r="181" spans="2:8" x14ac:dyDescent="0.25">
      <c r="B181" s="493">
        <v>93</v>
      </c>
      <c r="C181" s="493" t="s">
        <v>11</v>
      </c>
      <c r="D181" s="493" t="s">
        <v>95</v>
      </c>
      <c r="E181" s="493" t="s">
        <v>905</v>
      </c>
      <c r="F181" s="493">
        <v>9273000</v>
      </c>
      <c r="G181" s="493">
        <v>9525000</v>
      </c>
      <c r="H181" s="493">
        <v>1</v>
      </c>
    </row>
    <row r="182" spans="2:8" x14ac:dyDescent="0.25">
      <c r="B182" s="493">
        <v>93</v>
      </c>
      <c r="C182" s="493" t="s">
        <v>11</v>
      </c>
      <c r="D182" s="493" t="s">
        <v>1037</v>
      </c>
      <c r="E182" s="493" t="s">
        <v>1037</v>
      </c>
      <c r="F182" s="493">
        <v>9300000</v>
      </c>
      <c r="G182" s="493">
        <v>9550004.4199999999</v>
      </c>
      <c r="H182" s="493">
        <v>1</v>
      </c>
    </row>
    <row r="183" spans="2:8" x14ac:dyDescent="0.25">
      <c r="B183" s="493">
        <v>93</v>
      </c>
      <c r="C183" s="493" t="s">
        <v>11</v>
      </c>
      <c r="D183" s="493" t="s">
        <v>1037</v>
      </c>
      <c r="E183" s="493" t="s">
        <v>1747</v>
      </c>
      <c r="F183" s="493">
        <v>9208000</v>
      </c>
      <c r="G183" s="493">
        <v>16600000.119999999</v>
      </c>
      <c r="H183" s="493">
        <v>1</v>
      </c>
    </row>
    <row r="184" spans="2:8" x14ac:dyDescent="0.25">
      <c r="B184" s="493">
        <v>93</v>
      </c>
      <c r="C184" s="493" t="s">
        <v>11</v>
      </c>
      <c r="D184" s="493" t="s">
        <v>84</v>
      </c>
      <c r="E184" s="493" t="s">
        <v>84</v>
      </c>
      <c r="F184" s="493">
        <v>9221000</v>
      </c>
      <c r="G184" s="493">
        <v>9550000</v>
      </c>
      <c r="H184" s="493">
        <v>1</v>
      </c>
    </row>
    <row r="185" spans="2:8" x14ac:dyDescent="0.25">
      <c r="B185" s="493">
        <v>93</v>
      </c>
      <c r="C185" s="493" t="s">
        <v>11</v>
      </c>
      <c r="D185" s="493" t="s">
        <v>956</v>
      </c>
      <c r="E185" s="493" t="s">
        <v>1192</v>
      </c>
      <c r="F185" s="493">
        <v>9260000</v>
      </c>
      <c r="G185" s="493">
        <v>16000000</v>
      </c>
      <c r="H185" s="493">
        <v>1</v>
      </c>
    </row>
    <row r="186" spans="2:8" x14ac:dyDescent="0.25">
      <c r="B186" s="493">
        <v>93</v>
      </c>
      <c r="C186" s="493" t="s">
        <v>12</v>
      </c>
      <c r="D186" s="493" t="s">
        <v>12</v>
      </c>
      <c r="E186" s="493" t="s">
        <v>1608</v>
      </c>
      <c r="F186" s="493">
        <v>9300000</v>
      </c>
      <c r="G186" s="493">
        <v>9550000</v>
      </c>
      <c r="H186" s="493">
        <v>1</v>
      </c>
    </row>
    <row r="187" spans="2:8" x14ac:dyDescent="0.25">
      <c r="B187" s="493">
        <v>93</v>
      </c>
      <c r="C187" s="493" t="s">
        <v>12</v>
      </c>
      <c r="D187" s="493" t="s">
        <v>12</v>
      </c>
      <c r="E187" s="493" t="s">
        <v>1046</v>
      </c>
      <c r="F187" s="493">
        <v>9103000</v>
      </c>
      <c r="G187" s="493">
        <v>9603910.6099999994</v>
      </c>
      <c r="H187" s="493">
        <v>1</v>
      </c>
    </row>
    <row r="188" spans="2:8" x14ac:dyDescent="0.25">
      <c r="B188" s="493">
        <v>93</v>
      </c>
      <c r="C188" s="493" t="s">
        <v>12</v>
      </c>
      <c r="D188" s="493" t="s">
        <v>1609</v>
      </c>
      <c r="E188" s="493" t="s">
        <v>1748</v>
      </c>
      <c r="F188" s="493">
        <v>6986000</v>
      </c>
      <c r="G188" s="493">
        <v>42700000</v>
      </c>
      <c r="H188" s="493">
        <v>1</v>
      </c>
    </row>
    <row r="189" spans="2:8" x14ac:dyDescent="0.25">
      <c r="B189" s="493">
        <v>93</v>
      </c>
      <c r="C189" s="493" t="s">
        <v>12</v>
      </c>
      <c r="D189" s="493" t="s">
        <v>85</v>
      </c>
      <c r="E189" s="493" t="s">
        <v>1637</v>
      </c>
      <c r="F189" s="493">
        <v>4650000</v>
      </c>
      <c r="G189" s="493">
        <v>14222726.675000001</v>
      </c>
      <c r="H189" s="493">
        <v>2</v>
      </c>
    </row>
    <row r="190" spans="2:8" x14ac:dyDescent="0.25">
      <c r="B190" s="493">
        <v>93</v>
      </c>
      <c r="C190" s="493" t="s">
        <v>12</v>
      </c>
      <c r="D190" s="493" t="s">
        <v>85</v>
      </c>
      <c r="E190" s="493" t="s">
        <v>1591</v>
      </c>
      <c r="F190" s="493">
        <v>9267000</v>
      </c>
      <c r="G190" s="493">
        <v>9500004.6300000008</v>
      </c>
      <c r="H190" s="493">
        <v>1</v>
      </c>
    </row>
    <row r="191" spans="2:8" x14ac:dyDescent="0.25">
      <c r="B191" s="493">
        <v>93</v>
      </c>
      <c r="C191" s="493" t="s">
        <v>12</v>
      </c>
      <c r="D191" s="493" t="s">
        <v>887</v>
      </c>
      <c r="E191" s="493" t="s">
        <v>805</v>
      </c>
      <c r="F191" s="493">
        <v>9127000</v>
      </c>
      <c r="G191" s="493">
        <v>10822273.550000001</v>
      </c>
      <c r="H191" s="493">
        <v>1</v>
      </c>
    </row>
    <row r="192" spans="2:8" x14ac:dyDescent="0.25">
      <c r="B192" s="493">
        <v>93</v>
      </c>
      <c r="C192" s="493" t="s">
        <v>13</v>
      </c>
      <c r="D192" s="493" t="s">
        <v>106</v>
      </c>
      <c r="E192" s="493" t="s">
        <v>532</v>
      </c>
      <c r="F192" s="493">
        <v>9021000</v>
      </c>
      <c r="G192" s="493">
        <v>14605000</v>
      </c>
      <c r="H192" s="493">
        <v>2</v>
      </c>
    </row>
    <row r="193" spans="2:8" x14ac:dyDescent="0.25">
      <c r="B193" s="493">
        <v>93</v>
      </c>
      <c r="C193" s="493" t="s">
        <v>73</v>
      </c>
      <c r="D193" s="493" t="s">
        <v>524</v>
      </c>
      <c r="E193" s="493" t="s">
        <v>524</v>
      </c>
      <c r="F193" s="493">
        <v>9297000</v>
      </c>
      <c r="G193" s="493">
        <v>9647750.8800000008</v>
      </c>
      <c r="H193" s="493">
        <v>1</v>
      </c>
    </row>
    <row r="194" spans="2:8" x14ac:dyDescent="0.25">
      <c r="B194" s="493">
        <v>93</v>
      </c>
      <c r="C194" s="493" t="s">
        <v>73</v>
      </c>
      <c r="D194" s="493" t="s">
        <v>86</v>
      </c>
      <c r="E194" s="493" t="s">
        <v>1594</v>
      </c>
      <c r="F194" s="493">
        <v>13484000</v>
      </c>
      <c r="G194" s="493">
        <v>14200000</v>
      </c>
      <c r="H194" s="493">
        <v>1</v>
      </c>
    </row>
    <row r="195" spans="2:8" x14ac:dyDescent="0.25">
      <c r="B195" s="493">
        <v>93</v>
      </c>
      <c r="C195" s="493" t="s">
        <v>73</v>
      </c>
      <c r="D195" s="493" t="s">
        <v>893</v>
      </c>
      <c r="E195" s="493" t="s">
        <v>1163</v>
      </c>
      <c r="F195" s="493">
        <v>9043000</v>
      </c>
      <c r="G195" s="493">
        <v>9600000</v>
      </c>
      <c r="H195" s="493">
        <v>1</v>
      </c>
    </row>
    <row r="196" spans="2:8" x14ac:dyDescent="0.25">
      <c r="B196" s="493">
        <v>93</v>
      </c>
      <c r="C196" s="493" t="s">
        <v>73</v>
      </c>
      <c r="D196" s="493" t="s">
        <v>627</v>
      </c>
      <c r="E196" s="493" t="s">
        <v>1612</v>
      </c>
      <c r="F196" s="493">
        <v>9214000</v>
      </c>
      <c r="G196" s="493">
        <v>11914000</v>
      </c>
      <c r="H196" s="493">
        <v>1</v>
      </c>
    </row>
    <row r="197" spans="2:8" x14ac:dyDescent="0.25">
      <c r="B197" s="493">
        <v>93</v>
      </c>
      <c r="C197" s="493" t="s">
        <v>73</v>
      </c>
      <c r="D197" s="493" t="s">
        <v>807</v>
      </c>
      <c r="E197" s="493" t="s">
        <v>807</v>
      </c>
      <c r="F197" s="493">
        <v>9180000</v>
      </c>
      <c r="G197" s="493">
        <v>9430183.6600000001</v>
      </c>
      <c r="H197" s="493">
        <v>1</v>
      </c>
    </row>
    <row r="198" spans="2:8" x14ac:dyDescent="0.25">
      <c r="B198" s="493">
        <v>93</v>
      </c>
      <c r="C198" s="493" t="s">
        <v>73</v>
      </c>
      <c r="D198" s="493" t="s">
        <v>896</v>
      </c>
      <c r="E198" s="493" t="s">
        <v>1199</v>
      </c>
      <c r="F198" s="493">
        <v>9300000</v>
      </c>
      <c r="G198" s="493">
        <v>9600000</v>
      </c>
      <c r="H198" s="493">
        <v>1</v>
      </c>
    </row>
    <row r="199" spans="2:8" x14ac:dyDescent="0.25">
      <c r="B199" s="493">
        <v>93</v>
      </c>
      <c r="C199" s="493" t="s">
        <v>74</v>
      </c>
      <c r="D199" s="493" t="s">
        <v>74</v>
      </c>
      <c r="E199" s="493" t="s">
        <v>794</v>
      </c>
      <c r="F199" s="493">
        <v>7070000</v>
      </c>
      <c r="G199" s="493">
        <v>9750000</v>
      </c>
      <c r="H199" s="493">
        <v>1</v>
      </c>
    </row>
    <row r="200" spans="2:8" x14ac:dyDescent="0.25">
      <c r="B200" s="493">
        <v>93</v>
      </c>
      <c r="C200" s="493" t="s">
        <v>74</v>
      </c>
      <c r="D200" s="493" t="s">
        <v>74</v>
      </c>
      <c r="E200" s="493" t="s">
        <v>800</v>
      </c>
      <c r="F200" s="493">
        <v>9260000</v>
      </c>
      <c r="G200" s="493">
        <v>22800000</v>
      </c>
      <c r="H200" s="493">
        <v>1</v>
      </c>
    </row>
    <row r="201" spans="2:8" x14ac:dyDescent="0.25">
      <c r="B201" s="493">
        <v>93</v>
      </c>
      <c r="C201" s="493" t="s">
        <v>74</v>
      </c>
      <c r="D201" s="493" t="s">
        <v>74</v>
      </c>
      <c r="E201" s="493" t="s">
        <v>888</v>
      </c>
      <c r="F201" s="493">
        <v>9234000</v>
      </c>
      <c r="G201" s="493">
        <v>9650000</v>
      </c>
      <c r="H201" s="493">
        <v>1</v>
      </c>
    </row>
    <row r="202" spans="2:8" x14ac:dyDescent="0.25">
      <c r="B202" s="493">
        <v>93</v>
      </c>
      <c r="C202" s="493" t="s">
        <v>74</v>
      </c>
      <c r="D202" s="493" t="s">
        <v>808</v>
      </c>
      <c r="E202" s="493" t="s">
        <v>1749</v>
      </c>
      <c r="F202" s="493">
        <v>8791000</v>
      </c>
      <c r="G202" s="493">
        <v>9650000</v>
      </c>
      <c r="H202" s="493">
        <v>1</v>
      </c>
    </row>
    <row r="203" spans="2:8" x14ac:dyDescent="0.25">
      <c r="B203" s="493">
        <v>93</v>
      </c>
      <c r="C203" s="493" t="s">
        <v>74</v>
      </c>
      <c r="D203" s="493" t="s">
        <v>72</v>
      </c>
      <c r="E203" s="493" t="s">
        <v>72</v>
      </c>
      <c r="F203" s="493">
        <v>9300000</v>
      </c>
      <c r="G203" s="493">
        <v>9600000</v>
      </c>
      <c r="H203" s="493">
        <v>2</v>
      </c>
    </row>
    <row r="204" spans="2:8" x14ac:dyDescent="0.25">
      <c r="B204" s="493">
        <v>93</v>
      </c>
      <c r="C204" s="493" t="s">
        <v>74</v>
      </c>
      <c r="D204" s="493" t="s">
        <v>72</v>
      </c>
      <c r="E204" s="493" t="s">
        <v>1048</v>
      </c>
      <c r="F204" s="493">
        <v>9300000</v>
      </c>
      <c r="G204" s="493">
        <v>9550000</v>
      </c>
      <c r="H204" s="493">
        <v>1</v>
      </c>
    </row>
    <row r="205" spans="2:8" x14ac:dyDescent="0.25">
      <c r="B205" s="493">
        <v>93</v>
      </c>
      <c r="C205" s="493" t="s">
        <v>74</v>
      </c>
      <c r="D205" s="493" t="s">
        <v>792</v>
      </c>
      <c r="E205" s="493" t="s">
        <v>793</v>
      </c>
      <c r="F205" s="493">
        <v>8875000</v>
      </c>
      <c r="G205" s="493">
        <v>34882616.590000004</v>
      </c>
      <c r="H205" s="493">
        <v>1</v>
      </c>
    </row>
    <row r="206" spans="2:8" x14ac:dyDescent="0.25">
      <c r="B206" s="493">
        <v>93</v>
      </c>
      <c r="C206" s="493" t="s">
        <v>74</v>
      </c>
      <c r="D206" s="493" t="s">
        <v>75</v>
      </c>
      <c r="E206" s="493" t="s">
        <v>1022</v>
      </c>
      <c r="F206" s="493">
        <v>9188000</v>
      </c>
      <c r="G206" s="493">
        <v>23477203.609999999</v>
      </c>
      <c r="H206" s="493">
        <v>1</v>
      </c>
    </row>
    <row r="207" spans="2:8" x14ac:dyDescent="0.25">
      <c r="B207" s="493">
        <v>93</v>
      </c>
      <c r="C207" s="493" t="s">
        <v>74</v>
      </c>
      <c r="D207" s="493" t="s">
        <v>75</v>
      </c>
      <c r="E207" s="493" t="s">
        <v>908</v>
      </c>
      <c r="F207" s="493">
        <v>9221000</v>
      </c>
      <c r="G207" s="493">
        <v>9550000</v>
      </c>
      <c r="H207" s="493">
        <v>1</v>
      </c>
    </row>
    <row r="208" spans="2:8" x14ac:dyDescent="0.25">
      <c r="B208" s="493">
        <v>93</v>
      </c>
      <c r="C208" s="493" t="s">
        <v>74</v>
      </c>
      <c r="D208" s="493" t="s">
        <v>97</v>
      </c>
      <c r="E208" s="493" t="s">
        <v>1596</v>
      </c>
      <c r="F208" s="493">
        <v>9300000</v>
      </c>
      <c r="G208" s="493">
        <v>9650000</v>
      </c>
      <c r="H208" s="493">
        <v>1</v>
      </c>
    </row>
    <row r="209" spans="2:8" x14ac:dyDescent="0.25">
      <c r="B209" s="493">
        <v>93</v>
      </c>
      <c r="C209" s="493" t="s">
        <v>74</v>
      </c>
      <c r="D209" s="493" t="s">
        <v>87</v>
      </c>
      <c r="E209" s="493" t="s">
        <v>98</v>
      </c>
      <c r="F209" s="493">
        <v>8203000</v>
      </c>
      <c r="G209" s="493">
        <v>33080000</v>
      </c>
      <c r="H209" s="493">
        <v>1</v>
      </c>
    </row>
    <row r="210" spans="2:8" x14ac:dyDescent="0.25">
      <c r="B210" s="493">
        <v>93</v>
      </c>
      <c r="C210" s="493" t="s">
        <v>74</v>
      </c>
      <c r="D210" s="493" t="s">
        <v>87</v>
      </c>
      <c r="E210" s="493" t="s">
        <v>1033</v>
      </c>
      <c r="F210" s="493">
        <v>8203000</v>
      </c>
      <c r="G210" s="493">
        <v>26975000</v>
      </c>
      <c r="H210" s="493">
        <v>1</v>
      </c>
    </row>
    <row r="211" spans="2:8" x14ac:dyDescent="0.25">
      <c r="B211" s="493">
        <v>93</v>
      </c>
      <c r="C211" s="493" t="s">
        <v>105</v>
      </c>
      <c r="D211" s="493" t="s">
        <v>107</v>
      </c>
      <c r="E211" s="493" t="s">
        <v>110</v>
      </c>
      <c r="F211" s="493">
        <v>9175000</v>
      </c>
      <c r="G211" s="493">
        <v>23785000</v>
      </c>
      <c r="H211" s="493">
        <v>1</v>
      </c>
    </row>
    <row r="212" spans="2:8" x14ac:dyDescent="0.25">
      <c r="B212" s="493">
        <v>93</v>
      </c>
      <c r="C212" s="493" t="s">
        <v>105</v>
      </c>
      <c r="D212" s="493" t="s">
        <v>107</v>
      </c>
      <c r="E212" s="493" t="s">
        <v>76</v>
      </c>
      <c r="F212" s="493">
        <v>9300000</v>
      </c>
      <c r="G212" s="493">
        <v>9600000</v>
      </c>
      <c r="H212" s="493">
        <v>2</v>
      </c>
    </row>
    <row r="213" spans="2:8" x14ac:dyDescent="0.25">
      <c r="B213" s="493">
        <v>93</v>
      </c>
      <c r="C213" s="493" t="s">
        <v>105</v>
      </c>
      <c r="D213" s="493" t="s">
        <v>108</v>
      </c>
      <c r="E213" s="493" t="s">
        <v>108</v>
      </c>
      <c r="F213" s="493">
        <v>7434600</v>
      </c>
      <c r="G213" s="493">
        <v>11526000</v>
      </c>
      <c r="H213" s="493">
        <v>5</v>
      </c>
    </row>
    <row r="214" spans="2:8" x14ac:dyDescent="0.25">
      <c r="B214" s="493">
        <v>94</v>
      </c>
      <c r="C214" s="493" t="s">
        <v>103</v>
      </c>
      <c r="D214" s="493" t="s">
        <v>109</v>
      </c>
      <c r="E214" s="493" t="s">
        <v>787</v>
      </c>
      <c r="F214" s="493">
        <v>6975000</v>
      </c>
      <c r="G214" s="493">
        <v>14156039.875</v>
      </c>
      <c r="H214" s="493">
        <v>2</v>
      </c>
    </row>
    <row r="215" spans="2:8" x14ac:dyDescent="0.25">
      <c r="B215" s="493">
        <v>96</v>
      </c>
      <c r="C215" s="493" t="s">
        <v>103</v>
      </c>
      <c r="D215" s="493" t="s">
        <v>882</v>
      </c>
      <c r="E215" s="493" t="s">
        <v>1750</v>
      </c>
      <c r="F215" s="493">
        <v>9300000</v>
      </c>
      <c r="G215" s="493">
        <v>9643755</v>
      </c>
      <c r="H215" s="493">
        <v>1</v>
      </c>
    </row>
    <row r="216" spans="2:8" x14ac:dyDescent="0.25">
      <c r="B216" s="493">
        <v>96</v>
      </c>
      <c r="C216" s="493" t="s">
        <v>103</v>
      </c>
      <c r="D216" s="493" t="s">
        <v>109</v>
      </c>
      <c r="E216" s="493" t="s">
        <v>82</v>
      </c>
      <c r="F216" s="493">
        <v>9227000</v>
      </c>
      <c r="G216" s="493">
        <v>10417108.890000001</v>
      </c>
      <c r="H216" s="493">
        <v>1</v>
      </c>
    </row>
    <row r="217" spans="2:8" x14ac:dyDescent="0.25">
      <c r="B217" s="493">
        <v>96</v>
      </c>
      <c r="C217" s="493" t="s">
        <v>103</v>
      </c>
      <c r="D217" s="493" t="s">
        <v>109</v>
      </c>
      <c r="E217" s="493" t="s">
        <v>1051</v>
      </c>
      <c r="F217" s="493">
        <v>9300000</v>
      </c>
      <c r="G217" s="493">
        <v>9604558</v>
      </c>
      <c r="H217" s="493">
        <v>1</v>
      </c>
    </row>
    <row r="218" spans="2:8" x14ac:dyDescent="0.25">
      <c r="B218" s="493">
        <v>96</v>
      </c>
      <c r="C218" s="493" t="s">
        <v>103</v>
      </c>
      <c r="D218" s="493" t="s">
        <v>109</v>
      </c>
      <c r="E218" s="493" t="s">
        <v>787</v>
      </c>
      <c r="F218" s="493">
        <v>9300000</v>
      </c>
      <c r="G218" s="493">
        <v>9604557.5099999998</v>
      </c>
      <c r="H218" s="493">
        <v>1</v>
      </c>
    </row>
    <row r="219" spans="2:8" x14ac:dyDescent="0.25">
      <c r="B219" s="493">
        <v>96</v>
      </c>
      <c r="C219" s="493" t="s">
        <v>103</v>
      </c>
      <c r="D219" s="493" t="s">
        <v>109</v>
      </c>
      <c r="E219" s="493" t="s">
        <v>963</v>
      </c>
      <c r="F219" s="493">
        <v>9273000</v>
      </c>
      <c r="G219" s="493">
        <v>9604557.5099999998</v>
      </c>
      <c r="H219" s="493">
        <v>1</v>
      </c>
    </row>
    <row r="220" spans="2:8" x14ac:dyDescent="0.25">
      <c r="B220" s="493">
        <v>96</v>
      </c>
      <c r="C220" s="493" t="s">
        <v>103</v>
      </c>
      <c r="D220" s="493" t="s">
        <v>109</v>
      </c>
      <c r="E220" s="493" t="s">
        <v>898</v>
      </c>
      <c r="F220" s="493">
        <v>8539000</v>
      </c>
      <c r="G220" s="493">
        <v>9595958.5099999998</v>
      </c>
      <c r="H220" s="493">
        <v>1</v>
      </c>
    </row>
    <row r="221" spans="2:8" x14ac:dyDescent="0.25">
      <c r="B221" s="493">
        <v>96</v>
      </c>
      <c r="C221" s="493" t="s">
        <v>103</v>
      </c>
      <c r="D221" s="493" t="s">
        <v>109</v>
      </c>
      <c r="E221" s="493" t="s">
        <v>1631</v>
      </c>
      <c r="F221" s="493">
        <v>9300000</v>
      </c>
      <c r="G221" s="493">
        <v>9604557.5099999998</v>
      </c>
      <c r="H221" s="493">
        <v>2</v>
      </c>
    </row>
    <row r="222" spans="2:8" x14ac:dyDescent="0.25">
      <c r="B222" s="493">
        <v>96</v>
      </c>
      <c r="C222" s="493" t="s">
        <v>103</v>
      </c>
      <c r="D222" s="493" t="s">
        <v>109</v>
      </c>
      <c r="E222" s="493" t="s">
        <v>965</v>
      </c>
      <c r="F222" s="493">
        <v>9300000</v>
      </c>
      <c r="G222" s="493">
        <v>9604557.5099999998</v>
      </c>
      <c r="H222" s="493">
        <v>1</v>
      </c>
    </row>
    <row r="223" spans="2:8" x14ac:dyDescent="0.25">
      <c r="B223" s="493">
        <v>96</v>
      </c>
      <c r="C223" s="493" t="s">
        <v>11</v>
      </c>
      <c r="D223" s="493" t="s">
        <v>883</v>
      </c>
      <c r="E223" s="493" t="s">
        <v>805</v>
      </c>
      <c r="F223" s="493">
        <v>4650000</v>
      </c>
      <c r="G223" s="493">
        <v>9608564</v>
      </c>
      <c r="H223" s="493">
        <v>2</v>
      </c>
    </row>
    <row r="224" spans="2:8" x14ac:dyDescent="0.25">
      <c r="B224" s="493">
        <v>96</v>
      </c>
      <c r="C224" s="493" t="s">
        <v>11</v>
      </c>
      <c r="D224" s="493" t="s">
        <v>95</v>
      </c>
      <c r="E224" s="493" t="s">
        <v>667</v>
      </c>
      <c r="F224" s="493">
        <v>9300000</v>
      </c>
      <c r="G224" s="493">
        <v>9858920.0050000008</v>
      </c>
      <c r="H224" s="493">
        <v>2</v>
      </c>
    </row>
    <row r="225" spans="2:8" x14ac:dyDescent="0.25">
      <c r="B225" s="493">
        <v>96</v>
      </c>
      <c r="C225" s="493" t="s">
        <v>11</v>
      </c>
      <c r="D225" s="493" t="s">
        <v>95</v>
      </c>
      <c r="E225" s="493" t="s">
        <v>907</v>
      </c>
      <c r="F225" s="493">
        <v>9130500</v>
      </c>
      <c r="G225" s="493">
        <v>9604331.5099999998</v>
      </c>
      <c r="H225" s="493">
        <v>2</v>
      </c>
    </row>
    <row r="226" spans="2:8" x14ac:dyDescent="0.25">
      <c r="B226" s="493">
        <v>96</v>
      </c>
      <c r="C226" s="493" t="s">
        <v>11</v>
      </c>
      <c r="D226" s="493" t="s">
        <v>84</v>
      </c>
      <c r="E226" s="493" t="s">
        <v>84</v>
      </c>
      <c r="F226" s="493">
        <v>9214000</v>
      </c>
      <c r="G226" s="493">
        <v>9603585.7100000009</v>
      </c>
      <c r="H226" s="493">
        <v>1</v>
      </c>
    </row>
    <row r="227" spans="2:8" x14ac:dyDescent="0.25">
      <c r="B227" s="493">
        <v>96</v>
      </c>
      <c r="C227" s="493" t="s">
        <v>11</v>
      </c>
      <c r="D227" s="493" t="s">
        <v>84</v>
      </c>
      <c r="E227" s="493" t="s">
        <v>1016</v>
      </c>
      <c r="F227" s="493">
        <v>13950000</v>
      </c>
      <c r="G227" s="493">
        <v>14388245.75</v>
      </c>
      <c r="H227" s="493">
        <v>1</v>
      </c>
    </row>
    <row r="228" spans="2:8" x14ac:dyDescent="0.25">
      <c r="B228" s="493">
        <v>96</v>
      </c>
      <c r="C228" s="493" t="s">
        <v>11</v>
      </c>
      <c r="D228" s="493" t="s">
        <v>84</v>
      </c>
      <c r="E228" s="493" t="s">
        <v>906</v>
      </c>
      <c r="F228" s="493">
        <v>9300000</v>
      </c>
      <c r="G228" s="493">
        <v>9604557.5099999998</v>
      </c>
      <c r="H228" s="493">
        <v>1</v>
      </c>
    </row>
    <row r="229" spans="2:8" x14ac:dyDescent="0.25">
      <c r="B229" s="493">
        <v>96</v>
      </c>
      <c r="C229" s="493" t="s">
        <v>11</v>
      </c>
      <c r="D229" s="493" t="s">
        <v>526</v>
      </c>
      <c r="E229" s="493" t="s">
        <v>1167</v>
      </c>
      <c r="F229" s="493">
        <v>9247000</v>
      </c>
      <c r="G229" s="493">
        <v>9604558</v>
      </c>
      <c r="H229" s="493">
        <v>1</v>
      </c>
    </row>
    <row r="230" spans="2:8" x14ac:dyDescent="0.25">
      <c r="B230" s="493">
        <v>96</v>
      </c>
      <c r="C230" s="493" t="s">
        <v>11</v>
      </c>
      <c r="D230" s="493" t="s">
        <v>99</v>
      </c>
      <c r="E230" s="493" t="s">
        <v>1620</v>
      </c>
      <c r="F230" s="493">
        <v>8480000</v>
      </c>
      <c r="G230" s="493">
        <v>8480000</v>
      </c>
      <c r="H230" s="493">
        <v>1</v>
      </c>
    </row>
    <row r="231" spans="2:8" x14ac:dyDescent="0.25">
      <c r="B231" s="493">
        <v>96</v>
      </c>
      <c r="C231" s="493" t="s">
        <v>11</v>
      </c>
      <c r="D231" s="493" t="s">
        <v>99</v>
      </c>
      <c r="E231" s="493" t="s">
        <v>1019</v>
      </c>
      <c r="F231" s="493">
        <v>9169000</v>
      </c>
      <c r="G231" s="493">
        <v>9483539.7599999998</v>
      </c>
      <c r="H231" s="493">
        <v>1</v>
      </c>
    </row>
    <row r="232" spans="2:8" x14ac:dyDescent="0.25">
      <c r="B232" s="493">
        <v>96</v>
      </c>
      <c r="C232" s="493" t="s">
        <v>12</v>
      </c>
      <c r="D232" s="493" t="s">
        <v>12</v>
      </c>
      <c r="E232" s="493" t="s">
        <v>884</v>
      </c>
      <c r="F232" s="493">
        <v>9066500</v>
      </c>
      <c r="G232" s="493">
        <v>9382721.5</v>
      </c>
      <c r="H232" s="493">
        <v>2</v>
      </c>
    </row>
    <row r="233" spans="2:8" x14ac:dyDescent="0.25">
      <c r="B233" s="493">
        <v>96</v>
      </c>
      <c r="C233" s="493" t="s">
        <v>12</v>
      </c>
      <c r="D233" s="493" t="s">
        <v>12</v>
      </c>
      <c r="E233" s="493" t="s">
        <v>1647</v>
      </c>
      <c r="F233" s="493">
        <v>9300000</v>
      </c>
      <c r="G233" s="493">
        <v>9882617.4499999993</v>
      </c>
      <c r="H233" s="493">
        <v>1</v>
      </c>
    </row>
    <row r="234" spans="2:8" x14ac:dyDescent="0.25">
      <c r="B234" s="493">
        <v>96</v>
      </c>
      <c r="C234" s="493" t="s">
        <v>12</v>
      </c>
      <c r="D234" s="493" t="s">
        <v>12</v>
      </c>
      <c r="E234" s="493" t="s">
        <v>1751</v>
      </c>
      <c r="F234" s="493">
        <v>9267000</v>
      </c>
      <c r="G234" s="493">
        <v>10452992.539999999</v>
      </c>
      <c r="H234" s="493">
        <v>1</v>
      </c>
    </row>
    <row r="235" spans="2:8" x14ac:dyDescent="0.25">
      <c r="B235" s="493">
        <v>96</v>
      </c>
      <c r="C235" s="493" t="s">
        <v>12</v>
      </c>
      <c r="D235" s="493" t="s">
        <v>378</v>
      </c>
      <c r="E235" s="493" t="s">
        <v>378</v>
      </c>
      <c r="F235" s="493">
        <v>6790000</v>
      </c>
      <c r="G235" s="493">
        <v>7066614.75</v>
      </c>
      <c r="H235" s="493">
        <v>1</v>
      </c>
    </row>
    <row r="236" spans="2:8" x14ac:dyDescent="0.25">
      <c r="B236" s="493">
        <v>96</v>
      </c>
      <c r="C236" s="493" t="s">
        <v>12</v>
      </c>
      <c r="D236" s="493" t="s">
        <v>378</v>
      </c>
      <c r="E236" s="493" t="s">
        <v>899</v>
      </c>
      <c r="F236" s="493">
        <v>9300000</v>
      </c>
      <c r="G236" s="493">
        <v>10924242.5</v>
      </c>
      <c r="H236" s="493">
        <v>1</v>
      </c>
    </row>
    <row r="237" spans="2:8" x14ac:dyDescent="0.25">
      <c r="B237" s="493">
        <v>96</v>
      </c>
      <c r="C237" s="493" t="s">
        <v>12</v>
      </c>
      <c r="D237" s="493" t="s">
        <v>1609</v>
      </c>
      <c r="E237" s="493" t="s">
        <v>1748</v>
      </c>
      <c r="F237" s="493">
        <v>7862000</v>
      </c>
      <c r="G237" s="493">
        <v>8142628.5499999998</v>
      </c>
      <c r="H237" s="493">
        <v>1</v>
      </c>
    </row>
    <row r="238" spans="2:8" x14ac:dyDescent="0.25">
      <c r="B238" s="493">
        <v>96</v>
      </c>
      <c r="C238" s="493" t="s">
        <v>12</v>
      </c>
      <c r="D238" s="493" t="s">
        <v>1609</v>
      </c>
      <c r="E238" s="493" t="s">
        <v>954</v>
      </c>
      <c r="F238" s="493">
        <v>9207000</v>
      </c>
      <c r="G238" s="493">
        <v>9490761.9199999999</v>
      </c>
      <c r="H238" s="493">
        <v>1</v>
      </c>
    </row>
    <row r="239" spans="2:8" x14ac:dyDescent="0.25">
      <c r="B239" s="493">
        <v>96</v>
      </c>
      <c r="C239" s="493" t="s">
        <v>13</v>
      </c>
      <c r="D239" s="493" t="s">
        <v>106</v>
      </c>
      <c r="E239" s="493" t="s">
        <v>1593</v>
      </c>
      <c r="F239" s="493">
        <v>9108500</v>
      </c>
      <c r="G239" s="493">
        <v>9602394.0099999998</v>
      </c>
      <c r="H239" s="493">
        <v>2</v>
      </c>
    </row>
    <row r="240" spans="2:8" x14ac:dyDescent="0.25">
      <c r="B240" s="493">
        <v>96</v>
      </c>
      <c r="C240" s="493" t="s">
        <v>13</v>
      </c>
      <c r="D240" s="493" t="s">
        <v>106</v>
      </c>
      <c r="E240" s="493" t="s">
        <v>532</v>
      </c>
      <c r="F240" s="493">
        <v>9300000</v>
      </c>
      <c r="G240" s="493">
        <v>9808048</v>
      </c>
      <c r="H240" s="493">
        <v>1</v>
      </c>
    </row>
    <row r="241" spans="2:8" x14ac:dyDescent="0.25">
      <c r="B241" s="493">
        <v>96</v>
      </c>
      <c r="C241" s="493" t="s">
        <v>73</v>
      </c>
      <c r="D241" s="493" t="s">
        <v>524</v>
      </c>
      <c r="E241" s="493" t="s">
        <v>524</v>
      </c>
      <c r="F241" s="493">
        <v>7406000</v>
      </c>
      <c r="G241" s="493">
        <v>7682626.1500000004</v>
      </c>
      <c r="H241" s="493">
        <v>1</v>
      </c>
    </row>
    <row r="242" spans="2:8" x14ac:dyDescent="0.25">
      <c r="B242" s="493">
        <v>96</v>
      </c>
      <c r="C242" s="493" t="s">
        <v>73</v>
      </c>
      <c r="D242" s="493" t="s">
        <v>895</v>
      </c>
      <c r="E242" s="493" t="s">
        <v>895</v>
      </c>
      <c r="F242" s="493">
        <v>9126500</v>
      </c>
      <c r="G242" s="493">
        <v>9602763.7599999998</v>
      </c>
      <c r="H242" s="493">
        <v>4</v>
      </c>
    </row>
    <row r="243" spans="2:8" x14ac:dyDescent="0.25">
      <c r="B243" s="493">
        <v>96</v>
      </c>
      <c r="C243" s="493" t="s">
        <v>73</v>
      </c>
      <c r="D243" s="493" t="s">
        <v>895</v>
      </c>
      <c r="E243" s="493" t="s">
        <v>958</v>
      </c>
      <c r="F243" s="493">
        <v>9271333.3333333302</v>
      </c>
      <c r="G243" s="493">
        <v>9615951.6766666695</v>
      </c>
      <c r="H243" s="493">
        <v>3</v>
      </c>
    </row>
    <row r="244" spans="2:8" x14ac:dyDescent="0.25">
      <c r="B244" s="493">
        <v>96</v>
      </c>
      <c r="C244" s="493" t="s">
        <v>73</v>
      </c>
      <c r="D244" s="493" t="s">
        <v>895</v>
      </c>
      <c r="E244" s="493" t="s">
        <v>1030</v>
      </c>
      <c r="F244" s="493">
        <v>9240500</v>
      </c>
      <c r="G244" s="493">
        <v>9604405.0099999998</v>
      </c>
      <c r="H244" s="493">
        <v>2</v>
      </c>
    </row>
    <row r="245" spans="2:8" x14ac:dyDescent="0.25">
      <c r="B245" s="493">
        <v>96</v>
      </c>
      <c r="C245" s="493" t="s">
        <v>73</v>
      </c>
      <c r="D245" s="493" t="s">
        <v>895</v>
      </c>
      <c r="E245" s="493" t="s">
        <v>1621</v>
      </c>
      <c r="F245" s="493">
        <v>7657000</v>
      </c>
      <c r="G245" s="493">
        <v>9604558</v>
      </c>
      <c r="H245" s="493">
        <v>1</v>
      </c>
    </row>
    <row r="246" spans="2:8" x14ac:dyDescent="0.25">
      <c r="B246" s="493">
        <v>96</v>
      </c>
      <c r="C246" s="493" t="s">
        <v>73</v>
      </c>
      <c r="D246" s="493" t="s">
        <v>86</v>
      </c>
      <c r="E246" s="493" t="s">
        <v>86</v>
      </c>
      <c r="F246" s="493">
        <v>9188000</v>
      </c>
      <c r="G246" s="493">
        <v>11331956.9</v>
      </c>
      <c r="H246" s="493">
        <v>1</v>
      </c>
    </row>
    <row r="247" spans="2:8" x14ac:dyDescent="0.25">
      <c r="B247" s="493">
        <v>96</v>
      </c>
      <c r="C247" s="493" t="s">
        <v>73</v>
      </c>
      <c r="D247" s="493" t="s">
        <v>893</v>
      </c>
      <c r="E247" s="493" t="s">
        <v>911</v>
      </c>
      <c r="F247" s="493">
        <v>9300000</v>
      </c>
      <c r="G247" s="493">
        <v>12351685.51</v>
      </c>
      <c r="H247" s="493">
        <v>1</v>
      </c>
    </row>
    <row r="248" spans="2:8" x14ac:dyDescent="0.25">
      <c r="B248" s="493">
        <v>96</v>
      </c>
      <c r="C248" s="493" t="s">
        <v>73</v>
      </c>
      <c r="D248" s="493" t="s">
        <v>1028</v>
      </c>
      <c r="E248" s="493" t="s">
        <v>1028</v>
      </c>
      <c r="F248" s="493">
        <v>9300000</v>
      </c>
      <c r="G248" s="493">
        <v>9604557.5099999998</v>
      </c>
      <c r="H248" s="493">
        <v>1</v>
      </c>
    </row>
    <row r="249" spans="2:8" x14ac:dyDescent="0.25">
      <c r="B249" s="493">
        <v>96</v>
      </c>
      <c r="C249" s="493" t="s">
        <v>74</v>
      </c>
      <c r="D249" s="493" t="s">
        <v>74</v>
      </c>
      <c r="E249" s="493" t="s">
        <v>1035</v>
      </c>
      <c r="F249" s="493">
        <v>8471000</v>
      </c>
      <c r="G249" s="493">
        <v>9595190.0099999998</v>
      </c>
      <c r="H249" s="493">
        <v>3</v>
      </c>
    </row>
    <row r="250" spans="2:8" x14ac:dyDescent="0.25">
      <c r="B250" s="493">
        <v>96</v>
      </c>
      <c r="C250" s="493" t="s">
        <v>74</v>
      </c>
      <c r="D250" s="493" t="s">
        <v>74</v>
      </c>
      <c r="E250" s="493" t="s">
        <v>794</v>
      </c>
      <c r="F250" s="493">
        <v>9300000</v>
      </c>
      <c r="G250" s="493">
        <v>9604557.5099999998</v>
      </c>
      <c r="H250" s="493">
        <v>1</v>
      </c>
    </row>
    <row r="251" spans="2:8" x14ac:dyDescent="0.25">
      <c r="B251" s="493">
        <v>96</v>
      </c>
      <c r="C251" s="493" t="s">
        <v>74</v>
      </c>
      <c r="D251" s="493" t="s">
        <v>74</v>
      </c>
      <c r="E251" s="493" t="s">
        <v>1205</v>
      </c>
      <c r="F251" s="493">
        <v>9300000</v>
      </c>
      <c r="G251" s="493">
        <v>9604557.5099999998</v>
      </c>
      <c r="H251" s="493">
        <v>1</v>
      </c>
    </row>
    <row r="252" spans="2:8" x14ac:dyDescent="0.25">
      <c r="B252" s="493">
        <v>96</v>
      </c>
      <c r="C252" s="493" t="s">
        <v>74</v>
      </c>
      <c r="D252" s="493" t="s">
        <v>72</v>
      </c>
      <c r="E252" s="493" t="s">
        <v>890</v>
      </c>
      <c r="F252" s="493">
        <v>8875000</v>
      </c>
      <c r="G252" s="493">
        <v>9599770.0899999999</v>
      </c>
      <c r="H252" s="493">
        <v>1</v>
      </c>
    </row>
    <row r="253" spans="2:8" x14ac:dyDescent="0.25">
      <c r="B253" s="493">
        <v>96</v>
      </c>
      <c r="C253" s="493" t="s">
        <v>74</v>
      </c>
      <c r="D253" s="493" t="s">
        <v>75</v>
      </c>
      <c r="E253" s="493" t="s">
        <v>908</v>
      </c>
      <c r="F253" s="493">
        <v>9300000</v>
      </c>
      <c r="G253" s="493">
        <v>9604557.5099999998</v>
      </c>
      <c r="H253" s="493">
        <v>1</v>
      </c>
    </row>
    <row r="254" spans="2:8" x14ac:dyDescent="0.25">
      <c r="B254" s="493">
        <v>96</v>
      </c>
      <c r="C254" s="493" t="s">
        <v>74</v>
      </c>
      <c r="D254" s="493" t="s">
        <v>959</v>
      </c>
      <c r="E254" s="493" t="s">
        <v>1110</v>
      </c>
      <c r="F254" s="493">
        <v>12437000</v>
      </c>
      <c r="G254" s="493">
        <v>14371148.85</v>
      </c>
      <c r="H254" s="493">
        <v>1</v>
      </c>
    </row>
    <row r="255" spans="2:8" x14ac:dyDescent="0.25">
      <c r="B255" s="493">
        <v>96</v>
      </c>
      <c r="C255" s="493" t="s">
        <v>74</v>
      </c>
      <c r="D255" s="493" t="s">
        <v>97</v>
      </c>
      <c r="E255" s="493" t="s">
        <v>608</v>
      </c>
      <c r="F255" s="493">
        <v>11608500</v>
      </c>
      <c r="G255" s="493">
        <v>11996401.875</v>
      </c>
      <c r="H255" s="493">
        <v>2</v>
      </c>
    </row>
    <row r="256" spans="2:8" x14ac:dyDescent="0.25">
      <c r="B256" s="493">
        <v>96</v>
      </c>
      <c r="C256" s="493" t="s">
        <v>74</v>
      </c>
      <c r="D256" s="493" t="s">
        <v>87</v>
      </c>
      <c r="E256" s="493" t="s">
        <v>897</v>
      </c>
      <c r="F256" s="493">
        <v>8707000</v>
      </c>
      <c r="G256" s="493">
        <v>11512278.119999999</v>
      </c>
      <c r="H256" s="493">
        <v>1</v>
      </c>
    </row>
    <row r="257" spans="2:8" x14ac:dyDescent="0.25">
      <c r="B257" s="493">
        <v>96</v>
      </c>
      <c r="C257" s="493" t="s">
        <v>74</v>
      </c>
      <c r="D257" s="493" t="s">
        <v>87</v>
      </c>
      <c r="E257" s="493" t="s">
        <v>98</v>
      </c>
      <c r="F257" s="493">
        <v>8287500</v>
      </c>
      <c r="G257" s="493">
        <v>11058244.775</v>
      </c>
      <c r="H257" s="493">
        <v>2</v>
      </c>
    </row>
    <row r="258" spans="2:8" x14ac:dyDescent="0.25">
      <c r="B258" s="493">
        <v>96</v>
      </c>
      <c r="C258" s="493" t="s">
        <v>74</v>
      </c>
      <c r="D258" s="493" t="s">
        <v>791</v>
      </c>
      <c r="E258" s="493" t="s">
        <v>960</v>
      </c>
      <c r="F258" s="493">
        <v>9300000</v>
      </c>
      <c r="G258" s="493">
        <v>9570375.0099999998</v>
      </c>
      <c r="H258" s="493">
        <v>1</v>
      </c>
    </row>
    <row r="259" spans="2:8" x14ac:dyDescent="0.25">
      <c r="B259" s="493">
        <v>96</v>
      </c>
      <c r="C259" s="493" t="s">
        <v>74</v>
      </c>
      <c r="D259" s="493" t="s">
        <v>791</v>
      </c>
      <c r="E259" s="493" t="s">
        <v>913</v>
      </c>
      <c r="F259" s="493">
        <v>9234000</v>
      </c>
      <c r="G259" s="493">
        <v>9604557.5099999998</v>
      </c>
      <c r="H259" s="493">
        <v>1</v>
      </c>
    </row>
    <row r="260" spans="2:8" x14ac:dyDescent="0.25">
      <c r="B260" s="493">
        <v>96</v>
      </c>
      <c r="C260" s="493" t="s">
        <v>74</v>
      </c>
      <c r="D260" s="493" t="s">
        <v>791</v>
      </c>
      <c r="E260" s="493" t="s">
        <v>1597</v>
      </c>
      <c r="F260" s="493">
        <v>9300000</v>
      </c>
      <c r="G260" s="493">
        <v>9604557.5099999998</v>
      </c>
      <c r="H260" s="493">
        <v>1</v>
      </c>
    </row>
    <row r="261" spans="2:8" x14ac:dyDescent="0.25">
      <c r="B261" s="493">
        <v>96</v>
      </c>
      <c r="C261" s="493" t="s">
        <v>74</v>
      </c>
      <c r="D261" s="493" t="s">
        <v>1034</v>
      </c>
      <c r="E261" s="493" t="s">
        <v>1752</v>
      </c>
      <c r="F261" s="493">
        <v>9300000</v>
      </c>
      <c r="G261" s="493">
        <v>9604558</v>
      </c>
      <c r="H261" s="493">
        <v>1</v>
      </c>
    </row>
    <row r="262" spans="2:8" x14ac:dyDescent="0.25">
      <c r="B262" s="493">
        <v>101</v>
      </c>
      <c r="C262" s="493" t="s">
        <v>74</v>
      </c>
      <c r="D262" s="493" t="s">
        <v>72</v>
      </c>
      <c r="E262" s="493" t="s">
        <v>72</v>
      </c>
      <c r="F262" s="493">
        <v>8678250</v>
      </c>
      <c r="G262" s="493">
        <v>9542000</v>
      </c>
      <c r="H262" s="493">
        <v>4</v>
      </c>
    </row>
    <row r="263" spans="2:8" x14ac:dyDescent="0.25">
      <c r="B263" s="493">
        <v>101</v>
      </c>
      <c r="C263" s="493" t="s">
        <v>74</v>
      </c>
      <c r="D263" s="493" t="s">
        <v>72</v>
      </c>
      <c r="E263" s="493" t="s">
        <v>801</v>
      </c>
      <c r="F263" s="493">
        <v>9300000</v>
      </c>
      <c r="G263" s="493">
        <v>9542000</v>
      </c>
      <c r="H263" s="493">
        <v>1</v>
      </c>
    </row>
    <row r="264" spans="2:8" x14ac:dyDescent="0.25">
      <c r="B264" s="493">
        <v>101</v>
      </c>
      <c r="C264" s="493" t="s">
        <v>105</v>
      </c>
      <c r="D264" s="493" t="s">
        <v>105</v>
      </c>
      <c r="E264" s="493" t="s">
        <v>912</v>
      </c>
      <c r="F264" s="493">
        <v>9300000</v>
      </c>
      <c r="G264" s="493">
        <v>9557000</v>
      </c>
      <c r="H264" s="493">
        <v>1</v>
      </c>
    </row>
    <row r="265" spans="2:8" x14ac:dyDescent="0.25">
      <c r="B265" s="493">
        <v>101</v>
      </c>
      <c r="C265" s="493" t="s">
        <v>105</v>
      </c>
      <c r="D265" s="493" t="s">
        <v>491</v>
      </c>
      <c r="E265" s="493" t="s">
        <v>910</v>
      </c>
      <c r="F265" s="493">
        <v>9286666.6666666698</v>
      </c>
      <c r="G265" s="493">
        <v>9542000</v>
      </c>
      <c r="H265" s="493">
        <v>3</v>
      </c>
    </row>
    <row r="266" spans="2:8" x14ac:dyDescent="0.25">
      <c r="B266" s="493">
        <v>105</v>
      </c>
      <c r="C266" s="493" t="s">
        <v>11</v>
      </c>
      <c r="D266" s="493" t="s">
        <v>84</v>
      </c>
      <c r="E266" s="493" t="s">
        <v>1016</v>
      </c>
      <c r="F266" s="493">
        <v>9280000</v>
      </c>
      <c r="G266" s="493">
        <v>9599747.5399999991</v>
      </c>
      <c r="H266" s="493">
        <v>1</v>
      </c>
    </row>
    <row r="267" spans="2:8" x14ac:dyDescent="0.25">
      <c r="B267" s="493">
        <v>105</v>
      </c>
      <c r="C267" s="493" t="s">
        <v>11</v>
      </c>
      <c r="D267" s="493" t="s">
        <v>84</v>
      </c>
      <c r="E267" s="493" t="s">
        <v>955</v>
      </c>
      <c r="F267" s="493">
        <v>11605000</v>
      </c>
      <c r="G267" s="493">
        <v>11995468.109999999</v>
      </c>
      <c r="H267" s="493">
        <v>2</v>
      </c>
    </row>
    <row r="268" spans="2:8" x14ac:dyDescent="0.25">
      <c r="B268" s="493">
        <v>105</v>
      </c>
      <c r="C268" s="493" t="s">
        <v>11</v>
      </c>
      <c r="D268" s="493" t="s">
        <v>526</v>
      </c>
      <c r="E268" s="493" t="s">
        <v>526</v>
      </c>
      <c r="F268" s="493">
        <v>9214000</v>
      </c>
      <c r="G268" s="493">
        <v>9599973.5399999991</v>
      </c>
      <c r="H268" s="493">
        <v>1</v>
      </c>
    </row>
    <row r="269" spans="2:8" x14ac:dyDescent="0.25">
      <c r="B269" s="493">
        <v>105</v>
      </c>
      <c r="C269" s="493" t="s">
        <v>11</v>
      </c>
      <c r="D269" s="493" t="s">
        <v>526</v>
      </c>
      <c r="E269" s="493" t="s">
        <v>1018</v>
      </c>
      <c r="F269" s="493">
        <v>9296500</v>
      </c>
      <c r="G269" s="493">
        <v>9599973.5399999991</v>
      </c>
      <c r="H269" s="493">
        <v>2</v>
      </c>
    </row>
    <row r="270" spans="2:8" x14ac:dyDescent="0.25">
      <c r="B270" s="493">
        <v>105</v>
      </c>
      <c r="C270" s="493" t="s">
        <v>11</v>
      </c>
      <c r="D270" s="493" t="s">
        <v>99</v>
      </c>
      <c r="E270" s="493" t="s">
        <v>1619</v>
      </c>
      <c r="F270" s="493">
        <v>9260000</v>
      </c>
      <c r="G270" s="493">
        <v>9599521.5399999991</v>
      </c>
      <c r="H270" s="493">
        <v>1</v>
      </c>
    </row>
    <row r="271" spans="2:8" x14ac:dyDescent="0.25">
      <c r="B271" s="493">
        <v>105</v>
      </c>
      <c r="C271" s="493" t="s">
        <v>73</v>
      </c>
      <c r="D271" s="493" t="s">
        <v>895</v>
      </c>
      <c r="E271" s="493" t="s">
        <v>1621</v>
      </c>
      <c r="F271" s="493">
        <v>9300000</v>
      </c>
      <c r="G271" s="493">
        <v>9599973.5399999991</v>
      </c>
      <c r="H271" s="493">
        <v>3</v>
      </c>
    </row>
    <row r="272" spans="2:8" x14ac:dyDescent="0.25">
      <c r="B272" s="493">
        <v>105</v>
      </c>
      <c r="C272" s="493" t="s">
        <v>74</v>
      </c>
      <c r="D272" s="493" t="s">
        <v>72</v>
      </c>
      <c r="E272" s="493" t="s">
        <v>1213</v>
      </c>
      <c r="F272" s="493">
        <v>9297666.6666666698</v>
      </c>
      <c r="G272" s="493">
        <v>9599973.5399999991</v>
      </c>
      <c r="H272" s="493">
        <v>3</v>
      </c>
    </row>
    <row r="273" spans="2:8" x14ac:dyDescent="0.25">
      <c r="B273" s="493">
        <v>105</v>
      </c>
      <c r="C273" s="493" t="s">
        <v>74</v>
      </c>
      <c r="D273" s="493" t="s">
        <v>75</v>
      </c>
      <c r="E273" s="493" t="s">
        <v>908</v>
      </c>
      <c r="F273" s="493">
        <v>9300000</v>
      </c>
      <c r="G273" s="493">
        <v>9599973.5399999991</v>
      </c>
      <c r="H273" s="493">
        <v>1</v>
      </c>
    </row>
    <row r="274" spans="2:8" x14ac:dyDescent="0.25">
      <c r="B274" s="493">
        <v>105</v>
      </c>
      <c r="C274" s="493" t="s">
        <v>74</v>
      </c>
      <c r="D274" s="493" t="s">
        <v>97</v>
      </c>
      <c r="E274" s="493" t="s">
        <v>608</v>
      </c>
      <c r="F274" s="493">
        <v>9300000</v>
      </c>
      <c r="G274" s="493">
        <v>9599973.5399999991</v>
      </c>
      <c r="H274" s="493">
        <v>1</v>
      </c>
    </row>
    <row r="275" spans="2:8" x14ac:dyDescent="0.25">
      <c r="B275" s="493">
        <v>105</v>
      </c>
      <c r="C275" s="493" t="s">
        <v>74</v>
      </c>
      <c r="D275" s="493" t="s">
        <v>87</v>
      </c>
      <c r="E275" s="493" t="s">
        <v>1049</v>
      </c>
      <c r="F275" s="493">
        <v>9293000</v>
      </c>
      <c r="G275" s="493">
        <v>9599973.5399999991</v>
      </c>
      <c r="H275" s="493">
        <v>1</v>
      </c>
    </row>
    <row r="276" spans="2:8" x14ac:dyDescent="0.25">
      <c r="B276" s="493">
        <v>105</v>
      </c>
      <c r="C276" s="493" t="s">
        <v>74</v>
      </c>
      <c r="D276" s="493" t="s">
        <v>791</v>
      </c>
      <c r="E276" s="493" t="s">
        <v>1597</v>
      </c>
      <c r="F276" s="493">
        <v>13950000</v>
      </c>
      <c r="G276" s="493">
        <v>14391414.68</v>
      </c>
      <c r="H276" s="493">
        <v>1</v>
      </c>
    </row>
    <row r="277" spans="2:8" x14ac:dyDescent="0.25">
      <c r="B277" s="493">
        <v>105</v>
      </c>
      <c r="C277" s="493" t="s">
        <v>105</v>
      </c>
      <c r="D277" s="493" t="s">
        <v>517</v>
      </c>
      <c r="E277" s="493" t="s">
        <v>677</v>
      </c>
      <c r="F277" s="493">
        <v>9182000</v>
      </c>
      <c r="G277" s="493">
        <v>9599973.5399999991</v>
      </c>
      <c r="H277" s="493">
        <v>1</v>
      </c>
    </row>
    <row r="278" spans="2:8" x14ac:dyDescent="0.25">
      <c r="B278" s="493">
        <v>108</v>
      </c>
      <c r="C278" s="493" t="s">
        <v>103</v>
      </c>
      <c r="D278" s="493" t="s">
        <v>795</v>
      </c>
      <c r="E278" s="493" t="s">
        <v>1195</v>
      </c>
      <c r="F278" s="493">
        <v>9300000</v>
      </c>
      <c r="G278" s="493">
        <v>9530000</v>
      </c>
      <c r="H278" s="493">
        <v>1</v>
      </c>
    </row>
    <row r="279" spans="2:8" x14ac:dyDescent="0.25">
      <c r="B279" s="493">
        <v>108</v>
      </c>
      <c r="C279" s="493" t="s">
        <v>103</v>
      </c>
      <c r="D279" s="493" t="s">
        <v>94</v>
      </c>
      <c r="E279" s="493" t="s">
        <v>1630</v>
      </c>
      <c r="F279" s="493">
        <v>8045000</v>
      </c>
      <c r="G279" s="493">
        <v>8275000</v>
      </c>
      <c r="H279" s="493">
        <v>1</v>
      </c>
    </row>
    <row r="280" spans="2:8" x14ac:dyDescent="0.25">
      <c r="B280" s="493">
        <v>108</v>
      </c>
      <c r="C280" s="493" t="s">
        <v>11</v>
      </c>
      <c r="D280" s="493" t="s">
        <v>95</v>
      </c>
      <c r="E280" s="493" t="s">
        <v>904</v>
      </c>
      <c r="F280" s="493">
        <v>9300000</v>
      </c>
      <c r="G280" s="493">
        <v>9530000</v>
      </c>
      <c r="H280" s="493">
        <v>1</v>
      </c>
    </row>
    <row r="281" spans="2:8" x14ac:dyDescent="0.25">
      <c r="B281" s="493">
        <v>108</v>
      </c>
      <c r="C281" s="493" t="s">
        <v>11</v>
      </c>
      <c r="D281" s="493" t="s">
        <v>84</v>
      </c>
      <c r="E281" s="493" t="s">
        <v>999</v>
      </c>
      <c r="F281" s="493">
        <v>9300000</v>
      </c>
      <c r="G281" s="493">
        <v>9530000</v>
      </c>
      <c r="H281" s="493">
        <v>1</v>
      </c>
    </row>
    <row r="282" spans="2:8" x14ac:dyDescent="0.25">
      <c r="B282" s="493">
        <v>108</v>
      </c>
      <c r="C282" s="493" t="s">
        <v>12</v>
      </c>
      <c r="D282" s="493" t="s">
        <v>12</v>
      </c>
      <c r="E282" s="493" t="s">
        <v>884</v>
      </c>
      <c r="F282" s="493">
        <v>9215000</v>
      </c>
      <c r="G282" s="493">
        <v>9445000</v>
      </c>
      <c r="H282" s="493">
        <v>1</v>
      </c>
    </row>
    <row r="283" spans="2:8" x14ac:dyDescent="0.25">
      <c r="B283" s="493">
        <v>108</v>
      </c>
      <c r="C283" s="493" t="s">
        <v>12</v>
      </c>
      <c r="D283" s="493" t="s">
        <v>957</v>
      </c>
      <c r="E283" s="493" t="s">
        <v>553</v>
      </c>
      <c r="F283" s="493">
        <v>9195000</v>
      </c>
      <c r="G283" s="493">
        <v>9530000</v>
      </c>
      <c r="H283" s="493">
        <v>1</v>
      </c>
    </row>
    <row r="284" spans="2:8" x14ac:dyDescent="0.25">
      <c r="B284" s="493">
        <v>108</v>
      </c>
      <c r="C284" s="493" t="s">
        <v>12</v>
      </c>
      <c r="D284" s="493" t="s">
        <v>957</v>
      </c>
      <c r="E284" s="493" t="s">
        <v>1677</v>
      </c>
      <c r="F284" s="493">
        <v>9300000</v>
      </c>
      <c r="G284" s="493">
        <v>9530000</v>
      </c>
      <c r="H284" s="493">
        <v>1</v>
      </c>
    </row>
    <row r="285" spans="2:8" x14ac:dyDescent="0.25">
      <c r="B285" s="493">
        <v>108</v>
      </c>
      <c r="C285" s="493" t="s">
        <v>73</v>
      </c>
      <c r="D285" s="493" t="s">
        <v>799</v>
      </c>
      <c r="E285" s="493" t="s">
        <v>1039</v>
      </c>
      <c r="F285" s="493">
        <v>9300000</v>
      </c>
      <c r="G285" s="493">
        <v>9530000</v>
      </c>
      <c r="H285" s="493">
        <v>1</v>
      </c>
    </row>
    <row r="286" spans="2:8" x14ac:dyDescent="0.25">
      <c r="B286" s="493">
        <v>108</v>
      </c>
      <c r="C286" s="493" t="s">
        <v>74</v>
      </c>
      <c r="D286" s="493" t="s">
        <v>74</v>
      </c>
      <c r="E286" s="493" t="s">
        <v>1155</v>
      </c>
      <c r="F286" s="493">
        <v>7238000</v>
      </c>
      <c r="G286" s="493">
        <v>12365191.16</v>
      </c>
      <c r="H286" s="493">
        <v>1</v>
      </c>
    </row>
    <row r="287" spans="2:8" x14ac:dyDescent="0.25">
      <c r="B287" s="493">
        <v>108</v>
      </c>
      <c r="C287" s="493" t="s">
        <v>105</v>
      </c>
      <c r="D287" s="493" t="s">
        <v>491</v>
      </c>
      <c r="E287" s="493" t="s">
        <v>1025</v>
      </c>
      <c r="F287" s="493">
        <v>9300000</v>
      </c>
      <c r="G287" s="493">
        <v>9530000</v>
      </c>
      <c r="H287" s="493">
        <v>1</v>
      </c>
    </row>
    <row r="288" spans="2:8" x14ac:dyDescent="0.25">
      <c r="B288" s="493">
        <v>108</v>
      </c>
      <c r="C288" s="493" t="s">
        <v>105</v>
      </c>
      <c r="D288" s="493" t="s">
        <v>108</v>
      </c>
      <c r="E288" s="493" t="s">
        <v>108</v>
      </c>
      <c r="F288" s="493">
        <v>4646500</v>
      </c>
      <c r="G288" s="493">
        <v>11362992.5</v>
      </c>
      <c r="H288" s="493">
        <v>2</v>
      </c>
    </row>
    <row r="289" spans="2:8" x14ac:dyDescent="0.25">
      <c r="B289" s="493">
        <v>116</v>
      </c>
      <c r="C289" s="493" t="s">
        <v>103</v>
      </c>
      <c r="D289" s="493" t="s">
        <v>804</v>
      </c>
      <c r="E289" s="493" t="s">
        <v>899</v>
      </c>
      <c r="F289" s="493">
        <v>9201000</v>
      </c>
      <c r="G289" s="493">
        <v>9466708.0800000001</v>
      </c>
      <c r="H289" s="493">
        <v>1</v>
      </c>
    </row>
    <row r="290" spans="2:8" x14ac:dyDescent="0.25">
      <c r="B290" s="493">
        <v>116</v>
      </c>
      <c r="C290" s="493" t="s">
        <v>11</v>
      </c>
      <c r="D290" s="493" t="s">
        <v>803</v>
      </c>
      <c r="E290" s="493" t="s">
        <v>1029</v>
      </c>
      <c r="F290" s="493">
        <v>9300000</v>
      </c>
      <c r="G290" s="493">
        <v>9466708.0800000001</v>
      </c>
      <c r="H290" s="493">
        <v>1</v>
      </c>
    </row>
    <row r="291" spans="2:8" x14ac:dyDescent="0.25">
      <c r="B291" s="493">
        <v>116</v>
      </c>
      <c r="C291" s="493" t="s">
        <v>11</v>
      </c>
      <c r="D291" s="493" t="s">
        <v>84</v>
      </c>
      <c r="E291" s="493" t="s">
        <v>1016</v>
      </c>
      <c r="F291" s="493">
        <v>9300000</v>
      </c>
      <c r="G291" s="493">
        <v>9466708.0800000001</v>
      </c>
      <c r="H291" s="493">
        <v>1</v>
      </c>
    </row>
    <row r="292" spans="2:8" x14ac:dyDescent="0.25">
      <c r="B292" s="493">
        <v>116</v>
      </c>
      <c r="C292" s="493" t="s">
        <v>73</v>
      </c>
      <c r="D292" s="493" t="s">
        <v>524</v>
      </c>
      <c r="E292" s="493" t="s">
        <v>524</v>
      </c>
      <c r="F292" s="493">
        <v>8539000</v>
      </c>
      <c r="G292" s="493">
        <v>9466708.0800000001</v>
      </c>
      <c r="H292" s="493">
        <v>1</v>
      </c>
    </row>
    <row r="293" spans="2:8" x14ac:dyDescent="0.25">
      <c r="B293" s="493">
        <v>116</v>
      </c>
      <c r="C293" s="493" t="s">
        <v>73</v>
      </c>
      <c r="D293" s="493" t="s">
        <v>807</v>
      </c>
      <c r="E293" s="493" t="s">
        <v>1208</v>
      </c>
      <c r="F293" s="493">
        <v>9300000</v>
      </c>
      <c r="G293" s="493">
        <v>9466708.0800000001</v>
      </c>
      <c r="H293" s="493">
        <v>1</v>
      </c>
    </row>
    <row r="294" spans="2:8" x14ac:dyDescent="0.25">
      <c r="B294" s="493">
        <v>116</v>
      </c>
      <c r="C294" s="493" t="s">
        <v>74</v>
      </c>
      <c r="D294" s="493" t="s">
        <v>74</v>
      </c>
      <c r="E294" s="493" t="s">
        <v>1155</v>
      </c>
      <c r="F294" s="493">
        <v>8959000</v>
      </c>
      <c r="G294" s="493">
        <v>9466708.0800000001</v>
      </c>
      <c r="H294" s="493">
        <v>1</v>
      </c>
    </row>
    <row r="295" spans="2:8" x14ac:dyDescent="0.25">
      <c r="B295" s="493">
        <v>116</v>
      </c>
      <c r="C295" s="493" t="s">
        <v>74</v>
      </c>
      <c r="D295" s="493" t="s">
        <v>808</v>
      </c>
      <c r="E295" s="493" t="s">
        <v>1650</v>
      </c>
      <c r="F295" s="493">
        <v>7699000</v>
      </c>
      <c r="G295" s="493">
        <v>13591708.08</v>
      </c>
      <c r="H295" s="493">
        <v>1</v>
      </c>
    </row>
    <row r="296" spans="2:8" x14ac:dyDescent="0.25">
      <c r="B296" s="493">
        <v>116</v>
      </c>
      <c r="C296" s="493" t="s">
        <v>74</v>
      </c>
      <c r="D296" s="493" t="s">
        <v>808</v>
      </c>
      <c r="E296" s="493" t="s">
        <v>1749</v>
      </c>
      <c r="F296" s="493">
        <v>8917000</v>
      </c>
      <c r="G296" s="493">
        <v>9466708.0800000001</v>
      </c>
      <c r="H296" s="493">
        <v>1</v>
      </c>
    </row>
    <row r="297" spans="2:8" x14ac:dyDescent="0.25">
      <c r="B297" s="493">
        <v>116</v>
      </c>
      <c r="C297" s="493" t="s">
        <v>74</v>
      </c>
      <c r="D297" s="493" t="s">
        <v>808</v>
      </c>
      <c r="E297" s="493" t="s">
        <v>805</v>
      </c>
      <c r="F297" s="493">
        <v>7112000</v>
      </c>
      <c r="G297" s="493">
        <v>7429358.25</v>
      </c>
      <c r="H297" s="493">
        <v>1</v>
      </c>
    </row>
    <row r="298" spans="2:8" x14ac:dyDescent="0.25">
      <c r="B298" s="493">
        <v>117</v>
      </c>
      <c r="C298" s="493" t="s">
        <v>103</v>
      </c>
      <c r="D298" s="493" t="s">
        <v>882</v>
      </c>
      <c r="E298" s="493" t="s">
        <v>1027</v>
      </c>
      <c r="F298" s="493">
        <v>9273000</v>
      </c>
      <c r="G298" s="493">
        <v>9511293.75</v>
      </c>
      <c r="H298" s="493">
        <v>1</v>
      </c>
    </row>
    <row r="299" spans="2:8" x14ac:dyDescent="0.25">
      <c r="B299" s="493">
        <v>117</v>
      </c>
      <c r="C299" s="493" t="s">
        <v>103</v>
      </c>
      <c r="D299" s="493" t="s">
        <v>94</v>
      </c>
      <c r="E299" s="493" t="s">
        <v>1604</v>
      </c>
      <c r="F299" s="493">
        <v>9254000</v>
      </c>
      <c r="G299" s="493">
        <v>9511293.75</v>
      </c>
      <c r="H299" s="493">
        <v>1</v>
      </c>
    </row>
    <row r="300" spans="2:8" x14ac:dyDescent="0.25">
      <c r="B300" s="493">
        <v>117</v>
      </c>
      <c r="C300" s="493" t="s">
        <v>11</v>
      </c>
      <c r="D300" s="493" t="s">
        <v>104</v>
      </c>
      <c r="E300" s="493" t="s">
        <v>1001</v>
      </c>
      <c r="F300" s="493">
        <v>9300000</v>
      </c>
      <c r="G300" s="493">
        <v>9511293.75</v>
      </c>
      <c r="H300" s="493">
        <v>2</v>
      </c>
    </row>
    <row r="301" spans="2:8" x14ac:dyDescent="0.25">
      <c r="B301" s="493">
        <v>117</v>
      </c>
      <c r="C301" s="493" t="s">
        <v>11</v>
      </c>
      <c r="D301" s="493" t="s">
        <v>83</v>
      </c>
      <c r="E301" s="493" t="s">
        <v>1194</v>
      </c>
      <c r="F301" s="493">
        <v>8077000</v>
      </c>
      <c r="G301" s="493">
        <v>8411293.75</v>
      </c>
      <c r="H301" s="493">
        <v>1</v>
      </c>
    </row>
    <row r="302" spans="2:8" x14ac:dyDescent="0.25">
      <c r="B302" s="493">
        <v>117</v>
      </c>
      <c r="C302" s="493" t="s">
        <v>11</v>
      </c>
      <c r="D302" s="493" t="s">
        <v>95</v>
      </c>
      <c r="E302" s="493" t="s">
        <v>96</v>
      </c>
      <c r="F302" s="493">
        <v>8077000</v>
      </c>
      <c r="G302" s="493">
        <v>9511293.75</v>
      </c>
      <c r="H302" s="493">
        <v>1</v>
      </c>
    </row>
    <row r="303" spans="2:8" x14ac:dyDescent="0.25">
      <c r="B303" s="493">
        <v>117</v>
      </c>
      <c r="C303" s="493" t="s">
        <v>11</v>
      </c>
      <c r="D303" s="493" t="s">
        <v>95</v>
      </c>
      <c r="E303" s="493" t="s">
        <v>798</v>
      </c>
      <c r="F303" s="493">
        <v>9300000</v>
      </c>
      <c r="G303" s="493">
        <v>9511293.75</v>
      </c>
      <c r="H303" s="493">
        <v>1</v>
      </c>
    </row>
    <row r="304" spans="2:8" x14ac:dyDescent="0.25">
      <c r="B304" s="493">
        <v>117</v>
      </c>
      <c r="C304" s="493" t="s">
        <v>11</v>
      </c>
      <c r="D304" s="493" t="s">
        <v>84</v>
      </c>
      <c r="E304" s="493" t="s">
        <v>999</v>
      </c>
      <c r="F304" s="493">
        <v>8833000</v>
      </c>
      <c r="G304" s="493">
        <v>9511293.75</v>
      </c>
      <c r="H304" s="493">
        <v>1</v>
      </c>
    </row>
    <row r="305" spans="2:8" x14ac:dyDescent="0.25">
      <c r="B305" s="493">
        <v>117</v>
      </c>
      <c r="C305" s="493" t="s">
        <v>12</v>
      </c>
      <c r="D305" s="493" t="s">
        <v>534</v>
      </c>
      <c r="E305" s="493" t="s">
        <v>1753</v>
      </c>
      <c r="F305" s="493">
        <v>9043000</v>
      </c>
      <c r="G305" s="493">
        <v>9511293.75</v>
      </c>
      <c r="H305" s="493">
        <v>1</v>
      </c>
    </row>
    <row r="306" spans="2:8" x14ac:dyDescent="0.25">
      <c r="B306" s="493">
        <v>117</v>
      </c>
      <c r="C306" s="493" t="s">
        <v>12</v>
      </c>
      <c r="D306" s="493" t="s">
        <v>886</v>
      </c>
      <c r="E306" s="493" t="s">
        <v>1116</v>
      </c>
      <c r="F306" s="493">
        <v>9182000</v>
      </c>
      <c r="G306" s="493">
        <v>9511293.75</v>
      </c>
      <c r="H306" s="493">
        <v>1</v>
      </c>
    </row>
    <row r="307" spans="2:8" x14ac:dyDescent="0.25">
      <c r="B307" s="493">
        <v>117</v>
      </c>
      <c r="C307" s="493" t="s">
        <v>73</v>
      </c>
      <c r="D307" s="493" t="s">
        <v>524</v>
      </c>
      <c r="E307" s="493" t="s">
        <v>524</v>
      </c>
      <c r="F307" s="493">
        <v>9300000</v>
      </c>
      <c r="G307" s="493">
        <v>9511293.75</v>
      </c>
      <c r="H307" s="493">
        <v>1</v>
      </c>
    </row>
    <row r="308" spans="2:8" x14ac:dyDescent="0.25">
      <c r="B308" s="493">
        <v>117</v>
      </c>
      <c r="C308" s="493" t="s">
        <v>73</v>
      </c>
      <c r="D308" s="493" t="s">
        <v>893</v>
      </c>
      <c r="E308" s="493" t="s">
        <v>1002</v>
      </c>
      <c r="F308" s="493">
        <v>9001000</v>
      </c>
      <c r="G308" s="493">
        <v>9511293.75</v>
      </c>
      <c r="H308" s="493">
        <v>1</v>
      </c>
    </row>
    <row r="309" spans="2:8" x14ac:dyDescent="0.25">
      <c r="B309" s="493">
        <v>117</v>
      </c>
      <c r="C309" s="493" t="s">
        <v>73</v>
      </c>
      <c r="D309" s="493" t="s">
        <v>893</v>
      </c>
      <c r="E309" s="493" t="s">
        <v>1163</v>
      </c>
      <c r="F309" s="493">
        <v>9273000</v>
      </c>
      <c r="G309" s="493">
        <v>9511293.75</v>
      </c>
      <c r="H309" s="493">
        <v>1</v>
      </c>
    </row>
    <row r="310" spans="2:8" x14ac:dyDescent="0.25">
      <c r="B310" s="493">
        <v>117</v>
      </c>
      <c r="C310" s="493" t="s">
        <v>74</v>
      </c>
      <c r="D310" s="493" t="s">
        <v>74</v>
      </c>
      <c r="E310" s="493" t="s">
        <v>800</v>
      </c>
      <c r="F310" s="493">
        <v>8539000</v>
      </c>
      <c r="G310" s="493">
        <v>9511000</v>
      </c>
      <c r="H310" s="493">
        <v>1</v>
      </c>
    </row>
    <row r="311" spans="2:8" x14ac:dyDescent="0.25">
      <c r="B311" s="493">
        <v>121</v>
      </c>
      <c r="C311" s="493" t="s">
        <v>103</v>
      </c>
      <c r="D311" s="493" t="s">
        <v>1036</v>
      </c>
      <c r="E311" s="493" t="s">
        <v>86</v>
      </c>
      <c r="F311" s="493">
        <v>13950000</v>
      </c>
      <c r="G311" s="493">
        <v>14422720</v>
      </c>
      <c r="H311" s="493">
        <v>1</v>
      </c>
    </row>
    <row r="312" spans="2:8" x14ac:dyDescent="0.25">
      <c r="B312" s="493">
        <v>121</v>
      </c>
      <c r="C312" s="493" t="s">
        <v>11</v>
      </c>
      <c r="D312" s="493" t="s">
        <v>95</v>
      </c>
      <c r="E312" s="493" t="s">
        <v>892</v>
      </c>
      <c r="F312" s="493">
        <v>9254000</v>
      </c>
      <c r="G312" s="493">
        <v>10326647.449999999</v>
      </c>
      <c r="H312" s="493">
        <v>1</v>
      </c>
    </row>
    <row r="313" spans="2:8" x14ac:dyDescent="0.25">
      <c r="B313" s="493">
        <v>121</v>
      </c>
      <c r="C313" s="493" t="s">
        <v>11</v>
      </c>
      <c r="D313" s="493" t="s">
        <v>95</v>
      </c>
      <c r="E313" s="493" t="s">
        <v>96</v>
      </c>
      <c r="F313" s="493">
        <v>8203000</v>
      </c>
      <c r="G313" s="493">
        <v>9632761.4000000004</v>
      </c>
      <c r="H313" s="493">
        <v>1</v>
      </c>
    </row>
    <row r="314" spans="2:8" x14ac:dyDescent="0.25">
      <c r="B314" s="493">
        <v>121</v>
      </c>
      <c r="C314" s="493" t="s">
        <v>11</v>
      </c>
      <c r="D314" s="493" t="s">
        <v>95</v>
      </c>
      <c r="E314" s="493" t="s">
        <v>101</v>
      </c>
      <c r="F314" s="493">
        <v>9234000</v>
      </c>
      <c r="G314" s="493">
        <v>10122836.449999999</v>
      </c>
      <c r="H314" s="493">
        <v>1</v>
      </c>
    </row>
    <row r="315" spans="2:8" x14ac:dyDescent="0.25">
      <c r="B315" s="493">
        <v>121</v>
      </c>
      <c r="C315" s="493" t="s">
        <v>11</v>
      </c>
      <c r="D315" s="493" t="s">
        <v>95</v>
      </c>
      <c r="E315" s="493" t="s">
        <v>915</v>
      </c>
      <c r="F315" s="493">
        <v>9300000</v>
      </c>
      <c r="G315" s="493">
        <v>9645157.5</v>
      </c>
      <c r="H315" s="493">
        <v>1</v>
      </c>
    </row>
    <row r="316" spans="2:8" x14ac:dyDescent="0.25">
      <c r="B316" s="493">
        <v>121</v>
      </c>
      <c r="C316" s="493" t="s">
        <v>11</v>
      </c>
      <c r="D316" s="493" t="s">
        <v>95</v>
      </c>
      <c r="E316" s="493" t="s">
        <v>1014</v>
      </c>
      <c r="F316" s="493">
        <v>9043000</v>
      </c>
      <c r="G316" s="493">
        <v>14015204.01</v>
      </c>
      <c r="H316" s="493">
        <v>1</v>
      </c>
    </row>
    <row r="317" spans="2:8" x14ac:dyDescent="0.25">
      <c r="B317" s="493">
        <v>121</v>
      </c>
      <c r="C317" s="493" t="s">
        <v>11</v>
      </c>
      <c r="D317" s="493" t="s">
        <v>95</v>
      </c>
      <c r="E317" s="493" t="s">
        <v>905</v>
      </c>
      <c r="F317" s="493">
        <v>9293000</v>
      </c>
      <c r="G317" s="493">
        <v>9645078.4000000004</v>
      </c>
      <c r="H317" s="493">
        <v>1</v>
      </c>
    </row>
    <row r="318" spans="2:8" x14ac:dyDescent="0.25">
      <c r="B318" s="493">
        <v>121</v>
      </c>
      <c r="C318" s="493" t="s">
        <v>11</v>
      </c>
      <c r="D318" s="493" t="s">
        <v>84</v>
      </c>
      <c r="E318" s="493" t="s">
        <v>1016</v>
      </c>
      <c r="F318" s="493">
        <v>13950000</v>
      </c>
      <c r="G318" s="493">
        <v>14422720</v>
      </c>
      <c r="H318" s="493">
        <v>1</v>
      </c>
    </row>
    <row r="319" spans="2:8" x14ac:dyDescent="0.25">
      <c r="B319" s="493">
        <v>121</v>
      </c>
      <c r="C319" s="493" t="s">
        <v>13</v>
      </c>
      <c r="D319" s="493" t="s">
        <v>106</v>
      </c>
      <c r="E319" s="493" t="s">
        <v>532</v>
      </c>
      <c r="F319" s="493">
        <v>9286000</v>
      </c>
      <c r="G319" s="493">
        <v>9644999.3000000007</v>
      </c>
      <c r="H319" s="493">
        <v>1</v>
      </c>
    </row>
    <row r="320" spans="2:8" x14ac:dyDescent="0.25">
      <c r="B320" s="493">
        <v>121</v>
      </c>
      <c r="C320" s="493" t="s">
        <v>73</v>
      </c>
      <c r="D320" s="493" t="s">
        <v>799</v>
      </c>
      <c r="E320" s="493" t="s">
        <v>799</v>
      </c>
      <c r="F320" s="493">
        <v>9300000</v>
      </c>
      <c r="G320" s="493">
        <v>9645157.5</v>
      </c>
      <c r="H320" s="493">
        <v>1</v>
      </c>
    </row>
    <row r="321" spans="2:8" x14ac:dyDescent="0.25">
      <c r="B321" s="493">
        <v>121</v>
      </c>
      <c r="C321" s="493" t="s">
        <v>105</v>
      </c>
      <c r="D321" s="493" t="s">
        <v>517</v>
      </c>
      <c r="E321" s="493" t="s">
        <v>517</v>
      </c>
      <c r="F321" s="493">
        <v>9247000</v>
      </c>
      <c r="G321" s="493">
        <v>9644558.5999999996</v>
      </c>
      <c r="H321" s="493">
        <v>1</v>
      </c>
    </row>
    <row r="322" spans="2:8" x14ac:dyDescent="0.25">
      <c r="B322" s="493">
        <v>121</v>
      </c>
      <c r="C322" s="493" t="s">
        <v>105</v>
      </c>
      <c r="D322" s="493" t="s">
        <v>108</v>
      </c>
      <c r="E322" s="493" t="s">
        <v>617</v>
      </c>
      <c r="F322" s="493">
        <v>9300000</v>
      </c>
      <c r="G322" s="493">
        <v>9645157.5</v>
      </c>
      <c r="H322" s="493">
        <v>1</v>
      </c>
    </row>
    <row r="323" spans="2:8" x14ac:dyDescent="0.25">
      <c r="B323" s="493">
        <v>4</v>
      </c>
      <c r="C323" s="493" t="s">
        <v>103</v>
      </c>
      <c r="D323" s="493" t="s">
        <v>103</v>
      </c>
      <c r="E323" s="493" t="s">
        <v>1003</v>
      </c>
      <c r="F323" s="493">
        <v>9300000</v>
      </c>
      <c r="G323" s="493">
        <v>9600000</v>
      </c>
      <c r="H323" s="493">
        <v>1</v>
      </c>
    </row>
    <row r="324" spans="2:8" x14ac:dyDescent="0.25">
      <c r="B324" s="493">
        <v>4</v>
      </c>
      <c r="C324" s="493" t="s">
        <v>103</v>
      </c>
      <c r="D324" s="493" t="s">
        <v>882</v>
      </c>
      <c r="E324" s="493" t="s">
        <v>1583</v>
      </c>
      <c r="F324" s="493">
        <v>9300000</v>
      </c>
      <c r="G324" s="493">
        <v>9600000</v>
      </c>
      <c r="H324" s="493">
        <v>1</v>
      </c>
    </row>
    <row r="325" spans="2:8" x14ac:dyDescent="0.25">
      <c r="B325" s="493">
        <v>4</v>
      </c>
      <c r="C325" s="493" t="s">
        <v>103</v>
      </c>
      <c r="D325" s="493" t="s">
        <v>882</v>
      </c>
      <c r="E325" s="493" t="s">
        <v>1642</v>
      </c>
      <c r="F325" s="493">
        <v>9300000</v>
      </c>
      <c r="G325" s="493">
        <v>9600000</v>
      </c>
      <c r="H325" s="493">
        <v>1</v>
      </c>
    </row>
    <row r="326" spans="2:8" x14ac:dyDescent="0.25">
      <c r="B326" s="493">
        <v>4</v>
      </c>
      <c r="C326" s="493" t="s">
        <v>103</v>
      </c>
      <c r="D326" s="493" t="s">
        <v>804</v>
      </c>
      <c r="E326" s="493" t="s">
        <v>899</v>
      </c>
      <c r="F326" s="493">
        <v>7867000</v>
      </c>
      <c r="G326" s="493">
        <v>9600000</v>
      </c>
      <c r="H326" s="493">
        <v>1</v>
      </c>
    </row>
    <row r="327" spans="2:8" x14ac:dyDescent="0.25">
      <c r="B327" s="493">
        <v>4</v>
      </c>
      <c r="C327" s="493" t="s">
        <v>103</v>
      </c>
      <c r="D327" s="493" t="s">
        <v>1043</v>
      </c>
      <c r="E327" s="493" t="s">
        <v>1754</v>
      </c>
      <c r="F327" s="493">
        <v>9182000</v>
      </c>
      <c r="G327" s="493">
        <v>9600000</v>
      </c>
      <c r="H327" s="493">
        <v>1</v>
      </c>
    </row>
    <row r="328" spans="2:8" x14ac:dyDescent="0.25">
      <c r="B328" s="493">
        <v>4</v>
      </c>
      <c r="C328" s="493" t="s">
        <v>103</v>
      </c>
      <c r="D328" s="493" t="s">
        <v>1043</v>
      </c>
      <c r="E328" s="493" t="s">
        <v>1050</v>
      </c>
      <c r="F328" s="493">
        <v>6975000</v>
      </c>
      <c r="G328" s="493">
        <v>11825000</v>
      </c>
      <c r="H328" s="493">
        <v>2</v>
      </c>
    </row>
    <row r="329" spans="2:8" x14ac:dyDescent="0.25">
      <c r="B329" s="493">
        <v>4</v>
      </c>
      <c r="C329" s="493" t="s">
        <v>103</v>
      </c>
      <c r="D329" s="493" t="s">
        <v>94</v>
      </c>
      <c r="E329" s="493" t="s">
        <v>1604</v>
      </c>
      <c r="F329" s="493">
        <v>8581000</v>
      </c>
      <c r="G329" s="493">
        <v>9600000</v>
      </c>
      <c r="H329" s="493">
        <v>1</v>
      </c>
    </row>
    <row r="330" spans="2:8" x14ac:dyDescent="0.25">
      <c r="B330" s="493">
        <v>4</v>
      </c>
      <c r="C330" s="493" t="s">
        <v>103</v>
      </c>
      <c r="D330" s="493" t="s">
        <v>665</v>
      </c>
      <c r="E330" s="493" t="s">
        <v>666</v>
      </c>
      <c r="F330" s="493">
        <v>7133000</v>
      </c>
      <c r="G330" s="493">
        <v>52658380</v>
      </c>
      <c r="H330" s="493">
        <v>2</v>
      </c>
    </row>
    <row r="331" spans="2:8" x14ac:dyDescent="0.25">
      <c r="B331" s="493">
        <v>4</v>
      </c>
      <c r="C331" s="493" t="s">
        <v>103</v>
      </c>
      <c r="D331" s="493" t="s">
        <v>1755</v>
      </c>
      <c r="E331" s="493" t="s">
        <v>954</v>
      </c>
      <c r="F331" s="493">
        <v>9300000</v>
      </c>
      <c r="G331" s="493">
        <v>9600000</v>
      </c>
      <c r="H331" s="493">
        <v>1</v>
      </c>
    </row>
    <row r="332" spans="2:8" x14ac:dyDescent="0.25">
      <c r="B332" s="493">
        <v>4</v>
      </c>
      <c r="C332" s="493" t="s">
        <v>103</v>
      </c>
      <c r="D332" s="493" t="s">
        <v>109</v>
      </c>
      <c r="E332" s="493" t="s">
        <v>82</v>
      </c>
      <c r="F332" s="493">
        <v>8749000</v>
      </c>
      <c r="G332" s="493">
        <v>29799000</v>
      </c>
      <c r="H332" s="493">
        <v>1</v>
      </c>
    </row>
    <row r="333" spans="2:8" x14ac:dyDescent="0.25">
      <c r="B333" s="493">
        <v>4</v>
      </c>
      <c r="C333" s="493" t="s">
        <v>103</v>
      </c>
      <c r="D333" s="493" t="s">
        <v>109</v>
      </c>
      <c r="E333" s="493" t="s">
        <v>787</v>
      </c>
      <c r="F333" s="493">
        <v>9300000</v>
      </c>
      <c r="G333" s="493">
        <v>9600000</v>
      </c>
      <c r="H333" s="493">
        <v>1</v>
      </c>
    </row>
    <row r="334" spans="2:8" x14ac:dyDescent="0.25">
      <c r="B334" s="493">
        <v>4</v>
      </c>
      <c r="C334" s="493" t="s">
        <v>103</v>
      </c>
      <c r="D334" s="493" t="s">
        <v>109</v>
      </c>
      <c r="E334" s="493" t="s">
        <v>963</v>
      </c>
      <c r="F334" s="493">
        <v>9300000</v>
      </c>
      <c r="G334" s="493">
        <v>9800000</v>
      </c>
      <c r="H334" s="493">
        <v>1</v>
      </c>
    </row>
    <row r="335" spans="2:8" x14ac:dyDescent="0.25">
      <c r="B335" s="493">
        <v>4</v>
      </c>
      <c r="C335" s="493" t="s">
        <v>103</v>
      </c>
      <c r="D335" s="493" t="s">
        <v>109</v>
      </c>
      <c r="E335" s="493" t="s">
        <v>891</v>
      </c>
      <c r="F335" s="493">
        <v>9300000</v>
      </c>
      <c r="G335" s="493">
        <v>10133000</v>
      </c>
      <c r="H335" s="493">
        <v>1</v>
      </c>
    </row>
    <row r="336" spans="2:8" x14ac:dyDescent="0.25">
      <c r="B336" s="493">
        <v>4</v>
      </c>
      <c r="C336" s="493" t="s">
        <v>103</v>
      </c>
      <c r="D336" s="493" t="s">
        <v>109</v>
      </c>
      <c r="E336" s="493" t="s">
        <v>1164</v>
      </c>
      <c r="F336" s="493">
        <v>9300000</v>
      </c>
      <c r="G336" s="493">
        <v>9755000</v>
      </c>
      <c r="H336" s="493">
        <v>1</v>
      </c>
    </row>
    <row r="337" spans="2:8" x14ac:dyDescent="0.25">
      <c r="B337" s="493">
        <v>4</v>
      </c>
      <c r="C337" s="493" t="s">
        <v>11</v>
      </c>
      <c r="D337" s="493" t="s">
        <v>11</v>
      </c>
      <c r="E337" s="493" t="s">
        <v>1651</v>
      </c>
      <c r="F337" s="493">
        <v>7448000</v>
      </c>
      <c r="G337" s="493">
        <v>41848000</v>
      </c>
      <c r="H337" s="493">
        <v>1</v>
      </c>
    </row>
    <row r="338" spans="2:8" x14ac:dyDescent="0.25">
      <c r="B338" s="493">
        <v>4</v>
      </c>
      <c r="C338" s="493" t="s">
        <v>11</v>
      </c>
      <c r="D338" s="493" t="s">
        <v>11</v>
      </c>
      <c r="E338" s="493" t="s">
        <v>106</v>
      </c>
      <c r="F338" s="493">
        <v>11625000</v>
      </c>
      <c r="G338" s="493">
        <v>11925000</v>
      </c>
      <c r="H338" s="493">
        <v>2</v>
      </c>
    </row>
    <row r="339" spans="2:8" x14ac:dyDescent="0.25">
      <c r="B339" s="493">
        <v>4</v>
      </c>
      <c r="C339" s="493" t="s">
        <v>11</v>
      </c>
      <c r="D339" s="493" t="s">
        <v>104</v>
      </c>
      <c r="E339" s="493" t="s">
        <v>1626</v>
      </c>
      <c r="F339" s="493">
        <v>6650000</v>
      </c>
      <c r="G339" s="493">
        <v>70598753.159999996</v>
      </c>
      <c r="H339" s="493">
        <v>1</v>
      </c>
    </row>
    <row r="340" spans="2:8" x14ac:dyDescent="0.25">
      <c r="B340" s="493">
        <v>4</v>
      </c>
      <c r="C340" s="493" t="s">
        <v>11</v>
      </c>
      <c r="D340" s="493" t="s">
        <v>104</v>
      </c>
      <c r="E340" s="493" t="s">
        <v>525</v>
      </c>
      <c r="F340" s="493">
        <v>9260000</v>
      </c>
      <c r="G340" s="493">
        <v>9600000</v>
      </c>
      <c r="H340" s="493">
        <v>1</v>
      </c>
    </row>
    <row r="341" spans="2:8" x14ac:dyDescent="0.25">
      <c r="B341" s="493">
        <v>4</v>
      </c>
      <c r="C341" s="493" t="s">
        <v>11</v>
      </c>
      <c r="D341" s="493" t="s">
        <v>83</v>
      </c>
      <c r="E341" s="493" t="s">
        <v>83</v>
      </c>
      <c r="F341" s="493">
        <v>9253000</v>
      </c>
      <c r="G341" s="493">
        <v>9588000.0539999995</v>
      </c>
      <c r="H341" s="493">
        <v>5</v>
      </c>
    </row>
    <row r="342" spans="2:8" x14ac:dyDescent="0.25">
      <c r="B342" s="493">
        <v>4</v>
      </c>
      <c r="C342" s="493" t="s">
        <v>11</v>
      </c>
      <c r="D342" s="493" t="s">
        <v>894</v>
      </c>
      <c r="E342" s="493" t="s">
        <v>894</v>
      </c>
      <c r="F342" s="493">
        <v>8623000</v>
      </c>
      <c r="G342" s="493">
        <v>9600000</v>
      </c>
      <c r="H342" s="493">
        <v>1</v>
      </c>
    </row>
    <row r="343" spans="2:8" x14ac:dyDescent="0.25">
      <c r="B343" s="493">
        <v>4</v>
      </c>
      <c r="C343" s="493" t="s">
        <v>11</v>
      </c>
      <c r="D343" s="493" t="s">
        <v>883</v>
      </c>
      <c r="E343" s="493" t="s">
        <v>805</v>
      </c>
      <c r="F343" s="493">
        <v>8266000</v>
      </c>
      <c r="G343" s="493">
        <v>29416000</v>
      </c>
      <c r="H343" s="493">
        <v>2</v>
      </c>
    </row>
    <row r="344" spans="2:8" x14ac:dyDescent="0.25">
      <c r="B344" s="493">
        <v>4</v>
      </c>
      <c r="C344" s="493" t="s">
        <v>11</v>
      </c>
      <c r="D344" s="493" t="s">
        <v>95</v>
      </c>
      <c r="E344" s="493" t="s">
        <v>892</v>
      </c>
      <c r="F344" s="493">
        <v>9045500</v>
      </c>
      <c r="G344" s="493">
        <v>9345500</v>
      </c>
      <c r="H344" s="493">
        <v>2</v>
      </c>
    </row>
    <row r="345" spans="2:8" x14ac:dyDescent="0.25">
      <c r="B345" s="493">
        <v>4</v>
      </c>
      <c r="C345" s="493" t="s">
        <v>11</v>
      </c>
      <c r="D345" s="493" t="s">
        <v>95</v>
      </c>
      <c r="E345" s="493" t="s">
        <v>96</v>
      </c>
      <c r="F345" s="493">
        <v>8925666.6666666698</v>
      </c>
      <c r="G345" s="493">
        <v>13256333.3783333</v>
      </c>
      <c r="H345" s="493">
        <v>6</v>
      </c>
    </row>
    <row r="346" spans="2:8" x14ac:dyDescent="0.25">
      <c r="B346" s="493">
        <v>4</v>
      </c>
      <c r="C346" s="493" t="s">
        <v>11</v>
      </c>
      <c r="D346" s="493" t="s">
        <v>95</v>
      </c>
      <c r="E346" s="493" t="s">
        <v>101</v>
      </c>
      <c r="F346" s="493">
        <v>11338000</v>
      </c>
      <c r="G346" s="493">
        <v>11925000</v>
      </c>
      <c r="H346" s="493">
        <v>2</v>
      </c>
    </row>
    <row r="347" spans="2:8" x14ac:dyDescent="0.25">
      <c r="B347" s="493">
        <v>4</v>
      </c>
      <c r="C347" s="493" t="s">
        <v>11</v>
      </c>
      <c r="D347" s="493" t="s">
        <v>95</v>
      </c>
      <c r="E347" s="493" t="s">
        <v>667</v>
      </c>
      <c r="F347" s="493">
        <v>9300000</v>
      </c>
      <c r="G347" s="493">
        <v>9600000</v>
      </c>
      <c r="H347" s="493">
        <v>1</v>
      </c>
    </row>
    <row r="348" spans="2:8" x14ac:dyDescent="0.25">
      <c r="B348" s="493">
        <v>4</v>
      </c>
      <c r="C348" s="493" t="s">
        <v>11</v>
      </c>
      <c r="D348" s="493" t="s">
        <v>95</v>
      </c>
      <c r="E348" s="493" t="s">
        <v>904</v>
      </c>
      <c r="F348" s="493">
        <v>9278777.7777777798</v>
      </c>
      <c r="G348" s="493">
        <v>9600000</v>
      </c>
      <c r="H348" s="493">
        <v>9</v>
      </c>
    </row>
    <row r="349" spans="2:8" x14ac:dyDescent="0.25">
      <c r="B349" s="493">
        <v>4</v>
      </c>
      <c r="C349" s="493" t="s">
        <v>11</v>
      </c>
      <c r="D349" s="493" t="s">
        <v>95</v>
      </c>
      <c r="E349" s="493" t="s">
        <v>907</v>
      </c>
      <c r="F349" s="493">
        <v>9267857.1428571399</v>
      </c>
      <c r="G349" s="493">
        <v>14357571.428571399</v>
      </c>
      <c r="H349" s="493">
        <v>7</v>
      </c>
    </row>
    <row r="350" spans="2:8" x14ac:dyDescent="0.25">
      <c r="B350" s="493">
        <v>4</v>
      </c>
      <c r="C350" s="493" t="s">
        <v>11</v>
      </c>
      <c r="D350" s="493" t="s">
        <v>95</v>
      </c>
      <c r="E350" s="493" t="s">
        <v>1014</v>
      </c>
      <c r="F350" s="493">
        <v>9085000</v>
      </c>
      <c r="G350" s="493">
        <v>9385000</v>
      </c>
      <c r="H350" s="493">
        <v>1</v>
      </c>
    </row>
    <row r="351" spans="2:8" x14ac:dyDescent="0.25">
      <c r="B351" s="493">
        <v>4</v>
      </c>
      <c r="C351" s="493" t="s">
        <v>11</v>
      </c>
      <c r="D351" s="493" t="s">
        <v>95</v>
      </c>
      <c r="E351" s="493" t="s">
        <v>798</v>
      </c>
      <c r="F351" s="493">
        <v>9289000</v>
      </c>
      <c r="G351" s="493">
        <v>9600000</v>
      </c>
      <c r="H351" s="493">
        <v>6</v>
      </c>
    </row>
    <row r="352" spans="2:8" x14ac:dyDescent="0.25">
      <c r="B352" s="493">
        <v>4</v>
      </c>
      <c r="C352" s="493" t="s">
        <v>11</v>
      </c>
      <c r="D352" s="493" t="s">
        <v>95</v>
      </c>
      <c r="E352" s="493" t="s">
        <v>905</v>
      </c>
      <c r="F352" s="493">
        <v>8623000</v>
      </c>
      <c r="G352" s="493">
        <v>9600000</v>
      </c>
      <c r="H352" s="493">
        <v>1</v>
      </c>
    </row>
    <row r="353" spans="2:8" x14ac:dyDescent="0.25">
      <c r="B353" s="493">
        <v>4</v>
      </c>
      <c r="C353" s="493" t="s">
        <v>11</v>
      </c>
      <c r="D353" s="493" t="s">
        <v>84</v>
      </c>
      <c r="E353" s="493" t="s">
        <v>84</v>
      </c>
      <c r="F353" s="493">
        <v>9282800</v>
      </c>
      <c r="G353" s="493">
        <v>9560000</v>
      </c>
      <c r="H353" s="493">
        <v>5</v>
      </c>
    </row>
    <row r="354" spans="2:8" x14ac:dyDescent="0.25">
      <c r="B354" s="493">
        <v>4</v>
      </c>
      <c r="C354" s="493" t="s">
        <v>11</v>
      </c>
      <c r="D354" s="493" t="s">
        <v>84</v>
      </c>
      <c r="E354" s="493" t="s">
        <v>1016</v>
      </c>
      <c r="F354" s="493">
        <v>8619571.4285714291</v>
      </c>
      <c r="G354" s="493">
        <v>10885714.2857143</v>
      </c>
      <c r="H354" s="493">
        <v>7</v>
      </c>
    </row>
    <row r="355" spans="2:8" x14ac:dyDescent="0.25">
      <c r="B355" s="493">
        <v>4</v>
      </c>
      <c r="C355" s="493" t="s">
        <v>11</v>
      </c>
      <c r="D355" s="493" t="s">
        <v>84</v>
      </c>
      <c r="E355" s="493" t="s">
        <v>1017</v>
      </c>
      <c r="F355" s="493">
        <v>9115166.6666666698</v>
      </c>
      <c r="G355" s="493">
        <v>10205833.3333333</v>
      </c>
      <c r="H355" s="493">
        <v>6</v>
      </c>
    </row>
    <row r="356" spans="2:8" x14ac:dyDescent="0.25">
      <c r="B356" s="493">
        <v>4</v>
      </c>
      <c r="C356" s="493" t="s">
        <v>11</v>
      </c>
      <c r="D356" s="493" t="s">
        <v>84</v>
      </c>
      <c r="E356" s="493" t="s">
        <v>955</v>
      </c>
      <c r="F356" s="493">
        <v>9238000</v>
      </c>
      <c r="G356" s="493">
        <v>9575000</v>
      </c>
      <c r="H356" s="493">
        <v>10</v>
      </c>
    </row>
    <row r="357" spans="2:8" x14ac:dyDescent="0.25">
      <c r="B357" s="493">
        <v>4</v>
      </c>
      <c r="C357" s="493" t="s">
        <v>11</v>
      </c>
      <c r="D357" s="493" t="s">
        <v>84</v>
      </c>
      <c r="E357" s="493" t="s">
        <v>906</v>
      </c>
      <c r="F357" s="493">
        <v>9300000</v>
      </c>
      <c r="G357" s="493">
        <v>9600000</v>
      </c>
      <c r="H357" s="493">
        <v>2</v>
      </c>
    </row>
    <row r="358" spans="2:8" x14ac:dyDescent="0.25">
      <c r="B358" s="493">
        <v>4</v>
      </c>
      <c r="C358" s="493" t="s">
        <v>11</v>
      </c>
      <c r="D358" s="493" t="s">
        <v>84</v>
      </c>
      <c r="E358" s="493" t="s">
        <v>1589</v>
      </c>
      <c r="F358" s="493">
        <v>9228333.3333333302</v>
      </c>
      <c r="G358" s="493">
        <v>9600000</v>
      </c>
      <c r="H358" s="493">
        <v>3</v>
      </c>
    </row>
    <row r="359" spans="2:8" x14ac:dyDescent="0.25">
      <c r="B359" s="493">
        <v>4</v>
      </c>
      <c r="C359" s="493" t="s">
        <v>11</v>
      </c>
      <c r="D359" s="493" t="s">
        <v>526</v>
      </c>
      <c r="E359" s="493" t="s">
        <v>526</v>
      </c>
      <c r="F359" s="493">
        <v>9278800</v>
      </c>
      <c r="G359" s="493">
        <v>9600000</v>
      </c>
      <c r="H359" s="493">
        <v>5</v>
      </c>
    </row>
    <row r="360" spans="2:8" x14ac:dyDescent="0.25">
      <c r="B360" s="493">
        <v>4</v>
      </c>
      <c r="C360" s="493" t="s">
        <v>11</v>
      </c>
      <c r="D360" s="493" t="s">
        <v>526</v>
      </c>
      <c r="E360" s="493" t="s">
        <v>1167</v>
      </c>
      <c r="F360" s="493">
        <v>9300000</v>
      </c>
      <c r="G360" s="493">
        <v>9600000</v>
      </c>
      <c r="H360" s="493">
        <v>4</v>
      </c>
    </row>
    <row r="361" spans="2:8" x14ac:dyDescent="0.25">
      <c r="B361" s="493">
        <v>4</v>
      </c>
      <c r="C361" s="493" t="s">
        <v>11</v>
      </c>
      <c r="D361" s="493" t="s">
        <v>99</v>
      </c>
      <c r="E361" s="493" t="s">
        <v>805</v>
      </c>
      <c r="F361" s="493">
        <v>9247500</v>
      </c>
      <c r="G361" s="493">
        <v>9600000</v>
      </c>
      <c r="H361" s="493">
        <v>2</v>
      </c>
    </row>
    <row r="362" spans="2:8" x14ac:dyDescent="0.25">
      <c r="B362" s="493">
        <v>4</v>
      </c>
      <c r="C362" s="493" t="s">
        <v>11</v>
      </c>
      <c r="D362" s="493" t="s">
        <v>956</v>
      </c>
      <c r="E362" s="493" t="s">
        <v>1020</v>
      </c>
      <c r="F362" s="493">
        <v>9300000</v>
      </c>
      <c r="G362" s="493">
        <v>9600000</v>
      </c>
      <c r="H362" s="493">
        <v>1</v>
      </c>
    </row>
    <row r="363" spans="2:8" x14ac:dyDescent="0.25">
      <c r="B363" s="493">
        <v>4</v>
      </c>
      <c r="C363" s="493" t="s">
        <v>11</v>
      </c>
      <c r="D363" s="493" t="s">
        <v>956</v>
      </c>
      <c r="E363" s="493" t="s">
        <v>1192</v>
      </c>
      <c r="F363" s="493">
        <v>9241000</v>
      </c>
      <c r="G363" s="493">
        <v>9600000.2699999996</v>
      </c>
      <c r="H363" s="493">
        <v>1</v>
      </c>
    </row>
    <row r="364" spans="2:8" x14ac:dyDescent="0.25">
      <c r="B364" s="493">
        <v>4</v>
      </c>
      <c r="C364" s="493" t="s">
        <v>12</v>
      </c>
      <c r="D364" s="493" t="s">
        <v>12</v>
      </c>
      <c r="E364" s="493" t="s">
        <v>1646</v>
      </c>
      <c r="F364" s="493">
        <v>6188000</v>
      </c>
      <c r="G364" s="493">
        <v>71307464.150000006</v>
      </c>
      <c r="H364" s="493">
        <v>1</v>
      </c>
    </row>
    <row r="365" spans="2:8" x14ac:dyDescent="0.25">
      <c r="B365" s="493">
        <v>4</v>
      </c>
      <c r="C365" s="493" t="s">
        <v>12</v>
      </c>
      <c r="D365" s="493" t="s">
        <v>12</v>
      </c>
      <c r="E365" s="493" t="s">
        <v>884</v>
      </c>
      <c r="F365" s="493">
        <v>13950000</v>
      </c>
      <c r="G365" s="493">
        <v>14250000</v>
      </c>
      <c r="H365" s="493">
        <v>1</v>
      </c>
    </row>
    <row r="366" spans="2:8" x14ac:dyDescent="0.25">
      <c r="B366" s="493">
        <v>4</v>
      </c>
      <c r="C366" s="493" t="s">
        <v>12</v>
      </c>
      <c r="D366" s="493" t="s">
        <v>12</v>
      </c>
      <c r="E366" s="493" t="s">
        <v>1647</v>
      </c>
      <c r="F366" s="493">
        <v>9300000</v>
      </c>
      <c r="G366" s="493">
        <v>9600000</v>
      </c>
      <c r="H366" s="493">
        <v>1</v>
      </c>
    </row>
    <row r="367" spans="2:8" x14ac:dyDescent="0.25">
      <c r="B367" s="493">
        <v>4</v>
      </c>
      <c r="C367" s="493" t="s">
        <v>12</v>
      </c>
      <c r="D367" s="493" t="s">
        <v>12</v>
      </c>
      <c r="E367" s="493" t="s">
        <v>1751</v>
      </c>
      <c r="F367" s="493">
        <v>9300000</v>
      </c>
      <c r="G367" s="493">
        <v>9600000</v>
      </c>
      <c r="H367" s="493">
        <v>1</v>
      </c>
    </row>
    <row r="368" spans="2:8" x14ac:dyDescent="0.25">
      <c r="B368" s="493">
        <v>4</v>
      </c>
      <c r="C368" s="493" t="s">
        <v>12</v>
      </c>
      <c r="D368" s="493" t="s">
        <v>378</v>
      </c>
      <c r="E368" s="493" t="s">
        <v>378</v>
      </c>
      <c r="F368" s="493">
        <v>8749000</v>
      </c>
      <c r="G368" s="493">
        <v>46029000</v>
      </c>
      <c r="H368" s="493">
        <v>1</v>
      </c>
    </row>
    <row r="369" spans="2:8" x14ac:dyDescent="0.25">
      <c r="B369" s="493">
        <v>4</v>
      </c>
      <c r="C369" s="493" t="s">
        <v>12</v>
      </c>
      <c r="D369" s="493" t="s">
        <v>378</v>
      </c>
      <c r="E369" s="493" t="s">
        <v>899</v>
      </c>
      <c r="F369" s="493">
        <v>9276500</v>
      </c>
      <c r="G369" s="493">
        <v>9600000</v>
      </c>
      <c r="H369" s="493">
        <v>2</v>
      </c>
    </row>
    <row r="370" spans="2:8" x14ac:dyDescent="0.25">
      <c r="B370" s="493">
        <v>4</v>
      </c>
      <c r="C370" s="493" t="s">
        <v>12</v>
      </c>
      <c r="D370" s="493" t="s">
        <v>378</v>
      </c>
      <c r="E370" s="493" t="s">
        <v>1665</v>
      </c>
      <c r="F370" s="493">
        <v>8840000</v>
      </c>
      <c r="G370" s="493">
        <v>26406500</v>
      </c>
      <c r="H370" s="493">
        <v>2</v>
      </c>
    </row>
    <row r="371" spans="2:8" x14ac:dyDescent="0.25">
      <c r="B371" s="493">
        <v>4</v>
      </c>
      <c r="C371" s="493" t="s">
        <v>12</v>
      </c>
      <c r="D371" s="493" t="s">
        <v>85</v>
      </c>
      <c r="E371" s="493" t="s">
        <v>1021</v>
      </c>
      <c r="F371" s="493">
        <v>8160000</v>
      </c>
      <c r="G371" s="493">
        <v>8460000</v>
      </c>
      <c r="H371" s="493">
        <v>1</v>
      </c>
    </row>
    <row r="372" spans="2:8" x14ac:dyDescent="0.25">
      <c r="B372" s="493">
        <v>4</v>
      </c>
      <c r="C372" s="493" t="s">
        <v>12</v>
      </c>
      <c r="D372" s="493" t="s">
        <v>85</v>
      </c>
      <c r="E372" s="493" t="s">
        <v>86</v>
      </c>
      <c r="F372" s="493">
        <v>9300000</v>
      </c>
      <c r="G372" s="493">
        <v>9600000</v>
      </c>
      <c r="H372" s="493">
        <v>1</v>
      </c>
    </row>
    <row r="373" spans="2:8" x14ac:dyDescent="0.25">
      <c r="B373" s="493">
        <v>4</v>
      </c>
      <c r="C373" s="493" t="s">
        <v>12</v>
      </c>
      <c r="D373" s="493" t="s">
        <v>886</v>
      </c>
      <c r="E373" s="493" t="s">
        <v>1116</v>
      </c>
      <c r="F373" s="493">
        <v>9300000</v>
      </c>
      <c r="G373" s="493">
        <v>9665783.1400000006</v>
      </c>
      <c r="H373" s="493">
        <v>2</v>
      </c>
    </row>
    <row r="374" spans="2:8" x14ac:dyDescent="0.25">
      <c r="B374" s="493">
        <v>4</v>
      </c>
      <c r="C374" s="493" t="s">
        <v>12</v>
      </c>
      <c r="D374" s="493" t="s">
        <v>887</v>
      </c>
      <c r="E374" s="493" t="s">
        <v>1756</v>
      </c>
      <c r="F374" s="493">
        <v>9227000</v>
      </c>
      <c r="G374" s="493">
        <v>9527000</v>
      </c>
      <c r="H374" s="493">
        <v>1</v>
      </c>
    </row>
    <row r="375" spans="2:8" x14ac:dyDescent="0.25">
      <c r="B375" s="493">
        <v>4</v>
      </c>
      <c r="C375" s="493" t="s">
        <v>13</v>
      </c>
      <c r="D375" s="493" t="s">
        <v>106</v>
      </c>
      <c r="E375" s="493" t="s">
        <v>1593</v>
      </c>
      <c r="F375" s="493">
        <v>9300000</v>
      </c>
      <c r="G375" s="493">
        <v>9600000</v>
      </c>
      <c r="H375" s="493">
        <v>2</v>
      </c>
    </row>
    <row r="376" spans="2:8" x14ac:dyDescent="0.25">
      <c r="B376" s="493">
        <v>4</v>
      </c>
      <c r="C376" s="493" t="s">
        <v>13</v>
      </c>
      <c r="D376" s="493" t="s">
        <v>106</v>
      </c>
      <c r="E376" s="493" t="s">
        <v>532</v>
      </c>
      <c r="F376" s="493">
        <v>10209000</v>
      </c>
      <c r="G376" s="493">
        <v>10530000</v>
      </c>
      <c r="H376" s="493">
        <v>5</v>
      </c>
    </row>
    <row r="377" spans="2:8" x14ac:dyDescent="0.25">
      <c r="B377" s="493">
        <v>4</v>
      </c>
      <c r="C377" s="493" t="s">
        <v>73</v>
      </c>
      <c r="D377" s="493" t="s">
        <v>524</v>
      </c>
      <c r="E377" s="493" t="s">
        <v>524</v>
      </c>
      <c r="F377" s="493">
        <v>9300000</v>
      </c>
      <c r="G377" s="493">
        <v>9600000</v>
      </c>
      <c r="H377" s="493">
        <v>1</v>
      </c>
    </row>
    <row r="378" spans="2:8" x14ac:dyDescent="0.25">
      <c r="B378" s="493">
        <v>4</v>
      </c>
      <c r="C378" s="493" t="s">
        <v>73</v>
      </c>
      <c r="D378" s="493" t="s">
        <v>524</v>
      </c>
      <c r="E378" s="493" t="s">
        <v>1047</v>
      </c>
      <c r="F378" s="493">
        <v>9227000</v>
      </c>
      <c r="G378" s="493">
        <v>9500000</v>
      </c>
      <c r="H378" s="493">
        <v>1</v>
      </c>
    </row>
    <row r="379" spans="2:8" x14ac:dyDescent="0.25">
      <c r="B379" s="493">
        <v>4</v>
      </c>
      <c r="C379" s="493" t="s">
        <v>73</v>
      </c>
      <c r="D379" s="493" t="s">
        <v>895</v>
      </c>
      <c r="E379" s="493" t="s">
        <v>1622</v>
      </c>
      <c r="F379" s="493">
        <v>9221000</v>
      </c>
      <c r="G379" s="493">
        <v>9600000</v>
      </c>
      <c r="H379" s="493">
        <v>1</v>
      </c>
    </row>
    <row r="380" spans="2:8" x14ac:dyDescent="0.25">
      <c r="B380" s="493">
        <v>4</v>
      </c>
      <c r="C380" s="493" t="s">
        <v>73</v>
      </c>
      <c r="D380" s="493" t="s">
        <v>799</v>
      </c>
      <c r="E380" s="493" t="s">
        <v>1039</v>
      </c>
      <c r="F380" s="493">
        <v>9300000</v>
      </c>
      <c r="G380" s="493">
        <v>9600000</v>
      </c>
      <c r="H380" s="493">
        <v>1</v>
      </c>
    </row>
    <row r="381" spans="2:8" x14ac:dyDescent="0.25">
      <c r="B381" s="493">
        <v>4</v>
      </c>
      <c r="C381" s="493" t="s">
        <v>73</v>
      </c>
      <c r="D381" s="493" t="s">
        <v>893</v>
      </c>
      <c r="E381" s="493" t="s">
        <v>1163</v>
      </c>
      <c r="F381" s="493">
        <v>9300000</v>
      </c>
      <c r="G381" s="493">
        <v>10000000</v>
      </c>
      <c r="H381" s="493">
        <v>1</v>
      </c>
    </row>
    <row r="382" spans="2:8" x14ac:dyDescent="0.25">
      <c r="B382" s="493">
        <v>4</v>
      </c>
      <c r="C382" s="493" t="s">
        <v>73</v>
      </c>
      <c r="D382" s="493" t="s">
        <v>1028</v>
      </c>
      <c r="E382" s="493" t="s">
        <v>1027</v>
      </c>
      <c r="F382" s="493">
        <v>9257000</v>
      </c>
      <c r="G382" s="493">
        <v>9550000</v>
      </c>
      <c r="H382" s="493">
        <v>2</v>
      </c>
    </row>
    <row r="383" spans="2:8" x14ac:dyDescent="0.25">
      <c r="B383" s="493">
        <v>4</v>
      </c>
      <c r="C383" s="493" t="s">
        <v>73</v>
      </c>
      <c r="D383" s="493" t="s">
        <v>807</v>
      </c>
      <c r="E383" s="493" t="s">
        <v>1757</v>
      </c>
      <c r="F383" s="493">
        <v>9188000</v>
      </c>
      <c r="G383" s="493">
        <v>9500000</v>
      </c>
      <c r="H383" s="493">
        <v>1</v>
      </c>
    </row>
    <row r="384" spans="2:8" x14ac:dyDescent="0.25">
      <c r="B384" s="493">
        <v>4</v>
      </c>
      <c r="C384" s="493" t="s">
        <v>73</v>
      </c>
      <c r="D384" s="493" t="s">
        <v>670</v>
      </c>
      <c r="E384" s="493" t="s">
        <v>1020</v>
      </c>
      <c r="F384" s="493">
        <v>9300000</v>
      </c>
      <c r="G384" s="493">
        <v>9600000</v>
      </c>
      <c r="H384" s="493">
        <v>1</v>
      </c>
    </row>
    <row r="385" spans="2:8" x14ac:dyDescent="0.25">
      <c r="B385" s="493">
        <v>4</v>
      </c>
      <c r="C385" s="493" t="s">
        <v>73</v>
      </c>
      <c r="D385" s="493" t="s">
        <v>670</v>
      </c>
      <c r="E385" s="493" t="s">
        <v>1745</v>
      </c>
      <c r="F385" s="493">
        <v>4640000</v>
      </c>
      <c r="G385" s="493">
        <v>9500000</v>
      </c>
      <c r="H385" s="493">
        <v>2</v>
      </c>
    </row>
    <row r="386" spans="2:8" x14ac:dyDescent="0.25">
      <c r="B386" s="493">
        <v>4</v>
      </c>
      <c r="C386" s="493" t="s">
        <v>73</v>
      </c>
      <c r="D386" s="493" t="s">
        <v>670</v>
      </c>
      <c r="E386" s="493" t="s">
        <v>1744</v>
      </c>
      <c r="F386" s="493">
        <v>8132500</v>
      </c>
      <c r="G386" s="493">
        <v>10762500</v>
      </c>
      <c r="H386" s="493">
        <v>4</v>
      </c>
    </row>
    <row r="387" spans="2:8" x14ac:dyDescent="0.25">
      <c r="B387" s="493">
        <v>4</v>
      </c>
      <c r="C387" s="493" t="s">
        <v>73</v>
      </c>
      <c r="D387" s="493" t="s">
        <v>788</v>
      </c>
      <c r="E387" s="493" t="s">
        <v>788</v>
      </c>
      <c r="F387" s="493">
        <v>9300000</v>
      </c>
      <c r="G387" s="493">
        <v>9600000</v>
      </c>
      <c r="H387" s="493">
        <v>1</v>
      </c>
    </row>
    <row r="388" spans="2:8" x14ac:dyDescent="0.25">
      <c r="B388" s="493">
        <v>4</v>
      </c>
      <c r="C388" s="493" t="s">
        <v>73</v>
      </c>
      <c r="D388" s="493" t="s">
        <v>788</v>
      </c>
      <c r="E388" s="493" t="s">
        <v>789</v>
      </c>
      <c r="F388" s="493">
        <v>9300000</v>
      </c>
      <c r="G388" s="493">
        <v>9600000</v>
      </c>
      <c r="H388" s="493">
        <v>2</v>
      </c>
    </row>
    <row r="389" spans="2:8" x14ac:dyDescent="0.25">
      <c r="B389" s="493">
        <v>4</v>
      </c>
      <c r="C389" s="493" t="s">
        <v>73</v>
      </c>
      <c r="D389" s="493" t="s">
        <v>788</v>
      </c>
      <c r="E389" s="493" t="s">
        <v>1595</v>
      </c>
      <c r="F389" s="493">
        <v>9300000</v>
      </c>
      <c r="G389" s="493">
        <v>9600000</v>
      </c>
      <c r="H389" s="493">
        <v>1</v>
      </c>
    </row>
    <row r="390" spans="2:8" x14ac:dyDescent="0.25">
      <c r="B390" s="493">
        <v>4</v>
      </c>
      <c r="C390" s="493" t="s">
        <v>74</v>
      </c>
      <c r="D390" s="493" t="s">
        <v>74</v>
      </c>
      <c r="E390" s="493" t="s">
        <v>800</v>
      </c>
      <c r="F390" s="493">
        <v>9241000</v>
      </c>
      <c r="G390" s="493">
        <v>9600000</v>
      </c>
      <c r="H390" s="493">
        <v>1</v>
      </c>
    </row>
    <row r="391" spans="2:8" x14ac:dyDescent="0.25">
      <c r="B391" s="493">
        <v>4</v>
      </c>
      <c r="C391" s="493" t="s">
        <v>74</v>
      </c>
      <c r="D391" s="493" t="s">
        <v>72</v>
      </c>
      <c r="E391" s="493" t="s">
        <v>72</v>
      </c>
      <c r="F391" s="493">
        <v>9085000</v>
      </c>
      <c r="G391" s="493">
        <v>9600000</v>
      </c>
      <c r="H391" s="493">
        <v>1</v>
      </c>
    </row>
    <row r="392" spans="2:8" x14ac:dyDescent="0.25">
      <c r="B392" s="493">
        <v>4</v>
      </c>
      <c r="C392" s="493" t="s">
        <v>74</v>
      </c>
      <c r="D392" s="493" t="s">
        <v>75</v>
      </c>
      <c r="E392" s="493" t="s">
        <v>1022</v>
      </c>
      <c r="F392" s="493">
        <v>9286500</v>
      </c>
      <c r="G392" s="493">
        <v>17560145.82</v>
      </c>
      <c r="H392" s="493">
        <v>2</v>
      </c>
    </row>
    <row r="393" spans="2:8" x14ac:dyDescent="0.25">
      <c r="B393" s="493">
        <v>4</v>
      </c>
      <c r="C393" s="493" t="s">
        <v>74</v>
      </c>
      <c r="D393" s="493" t="s">
        <v>75</v>
      </c>
      <c r="E393" s="493" t="s">
        <v>908</v>
      </c>
      <c r="F393" s="493">
        <v>11625000</v>
      </c>
      <c r="G393" s="493">
        <v>11990136.455</v>
      </c>
      <c r="H393" s="493">
        <v>2</v>
      </c>
    </row>
    <row r="394" spans="2:8" x14ac:dyDescent="0.25">
      <c r="B394" s="493">
        <v>4</v>
      </c>
      <c r="C394" s="493" t="s">
        <v>74</v>
      </c>
      <c r="D394" s="493" t="s">
        <v>959</v>
      </c>
      <c r="E394" s="493" t="s">
        <v>1110</v>
      </c>
      <c r="F394" s="493">
        <v>9300000</v>
      </c>
      <c r="G394" s="493">
        <v>9950000</v>
      </c>
      <c r="H394" s="493">
        <v>1</v>
      </c>
    </row>
    <row r="395" spans="2:8" x14ac:dyDescent="0.25">
      <c r="B395" s="493">
        <v>4</v>
      </c>
      <c r="C395" s="493" t="s">
        <v>74</v>
      </c>
      <c r="D395" s="493" t="s">
        <v>97</v>
      </c>
      <c r="E395" s="493" t="s">
        <v>97</v>
      </c>
      <c r="F395" s="493">
        <v>9300000</v>
      </c>
      <c r="G395" s="493">
        <v>13100000</v>
      </c>
      <c r="H395" s="493">
        <v>1</v>
      </c>
    </row>
    <row r="396" spans="2:8" x14ac:dyDescent="0.25">
      <c r="B396" s="493">
        <v>4</v>
      </c>
      <c r="C396" s="493" t="s">
        <v>74</v>
      </c>
      <c r="D396" s="493" t="s">
        <v>97</v>
      </c>
      <c r="E396" s="493" t="s">
        <v>608</v>
      </c>
      <c r="F396" s="493">
        <v>9293000</v>
      </c>
      <c r="G396" s="493">
        <v>9600000</v>
      </c>
      <c r="H396" s="493">
        <v>1</v>
      </c>
    </row>
    <row r="397" spans="2:8" x14ac:dyDescent="0.25">
      <c r="B397" s="493">
        <v>4</v>
      </c>
      <c r="C397" s="493" t="s">
        <v>74</v>
      </c>
      <c r="D397" s="493" t="s">
        <v>97</v>
      </c>
      <c r="E397" s="493" t="s">
        <v>1596</v>
      </c>
      <c r="F397" s="493">
        <v>9300000</v>
      </c>
      <c r="G397" s="493">
        <v>9600000</v>
      </c>
      <c r="H397" s="493">
        <v>2</v>
      </c>
    </row>
    <row r="398" spans="2:8" x14ac:dyDescent="0.25">
      <c r="B398" s="493">
        <v>4</v>
      </c>
      <c r="C398" s="493" t="s">
        <v>74</v>
      </c>
      <c r="D398" s="493" t="s">
        <v>87</v>
      </c>
      <c r="E398" s="493" t="s">
        <v>98</v>
      </c>
      <c r="F398" s="493">
        <v>9300000</v>
      </c>
      <c r="G398" s="493">
        <v>9667227.1500000004</v>
      </c>
      <c r="H398" s="493">
        <v>1</v>
      </c>
    </row>
    <row r="399" spans="2:8" x14ac:dyDescent="0.25">
      <c r="B399" s="493">
        <v>4</v>
      </c>
      <c r="C399" s="493" t="s">
        <v>74</v>
      </c>
      <c r="D399" s="493" t="s">
        <v>790</v>
      </c>
      <c r="E399" s="493" t="s">
        <v>790</v>
      </c>
      <c r="F399" s="493">
        <v>9237500</v>
      </c>
      <c r="G399" s="493">
        <v>9600000</v>
      </c>
      <c r="H399" s="493">
        <v>2</v>
      </c>
    </row>
    <row r="400" spans="2:8" x14ac:dyDescent="0.25">
      <c r="B400" s="493">
        <v>4</v>
      </c>
      <c r="C400" s="493" t="s">
        <v>74</v>
      </c>
      <c r="D400" s="493" t="s">
        <v>791</v>
      </c>
      <c r="E400" s="493" t="s">
        <v>960</v>
      </c>
      <c r="F400" s="493">
        <v>8497000</v>
      </c>
      <c r="G400" s="493">
        <v>24497000</v>
      </c>
      <c r="H400" s="493">
        <v>2</v>
      </c>
    </row>
    <row r="401" spans="2:8" x14ac:dyDescent="0.25">
      <c r="B401" s="493">
        <v>4</v>
      </c>
      <c r="C401" s="493" t="s">
        <v>74</v>
      </c>
      <c r="D401" s="493" t="s">
        <v>791</v>
      </c>
      <c r="E401" s="493" t="s">
        <v>913</v>
      </c>
      <c r="F401" s="493">
        <v>9144333.3333333302</v>
      </c>
      <c r="G401" s="493">
        <v>9600000</v>
      </c>
      <c r="H401" s="493">
        <v>3</v>
      </c>
    </row>
    <row r="402" spans="2:8" x14ac:dyDescent="0.25">
      <c r="B402" s="493">
        <v>4</v>
      </c>
      <c r="C402" s="493" t="s">
        <v>74</v>
      </c>
      <c r="D402" s="493" t="s">
        <v>791</v>
      </c>
      <c r="E402" s="493" t="s">
        <v>1597</v>
      </c>
      <c r="F402" s="493">
        <v>9136333.3333333302</v>
      </c>
      <c r="G402" s="493">
        <v>9608333.3333333302</v>
      </c>
      <c r="H402" s="493">
        <v>6</v>
      </c>
    </row>
    <row r="403" spans="2:8" x14ac:dyDescent="0.25">
      <c r="B403" s="493">
        <v>4</v>
      </c>
      <c r="C403" s="493" t="s">
        <v>105</v>
      </c>
      <c r="D403" s="493" t="s">
        <v>105</v>
      </c>
      <c r="E403" s="493" t="s">
        <v>912</v>
      </c>
      <c r="F403" s="493">
        <v>9300000</v>
      </c>
      <c r="G403" s="493">
        <v>9600000</v>
      </c>
      <c r="H403" s="493">
        <v>1</v>
      </c>
    </row>
    <row r="404" spans="2:8" x14ac:dyDescent="0.25">
      <c r="B404" s="493">
        <v>4</v>
      </c>
      <c r="C404" s="493" t="s">
        <v>105</v>
      </c>
      <c r="D404" s="493" t="s">
        <v>105</v>
      </c>
      <c r="E404" s="493" t="s">
        <v>914</v>
      </c>
      <c r="F404" s="493">
        <v>7657000</v>
      </c>
      <c r="G404" s="493">
        <v>24021000</v>
      </c>
      <c r="H404" s="493">
        <v>1</v>
      </c>
    </row>
    <row r="405" spans="2:8" x14ac:dyDescent="0.25">
      <c r="B405" s="493">
        <v>4</v>
      </c>
      <c r="C405" s="493" t="s">
        <v>105</v>
      </c>
      <c r="D405" s="493" t="s">
        <v>107</v>
      </c>
      <c r="E405" s="493" t="s">
        <v>110</v>
      </c>
      <c r="F405" s="493">
        <v>8834666.6666666698</v>
      </c>
      <c r="G405" s="493">
        <v>16357075.2533333</v>
      </c>
      <c r="H405" s="493">
        <v>3</v>
      </c>
    </row>
    <row r="406" spans="2:8" x14ac:dyDescent="0.25">
      <c r="B406" s="493">
        <v>4</v>
      </c>
      <c r="C406" s="493" t="s">
        <v>105</v>
      </c>
      <c r="D406" s="493" t="s">
        <v>107</v>
      </c>
      <c r="E406" s="493" t="s">
        <v>76</v>
      </c>
      <c r="F406" s="493">
        <v>8970200</v>
      </c>
      <c r="G406" s="493">
        <v>11175338.165999999</v>
      </c>
      <c r="H406" s="493">
        <v>15</v>
      </c>
    </row>
    <row r="407" spans="2:8" x14ac:dyDescent="0.25">
      <c r="B407" s="493">
        <v>4</v>
      </c>
      <c r="C407" s="493" t="s">
        <v>105</v>
      </c>
      <c r="D407" s="493" t="s">
        <v>107</v>
      </c>
      <c r="E407" s="493" t="s">
        <v>92</v>
      </c>
      <c r="F407" s="493">
        <v>9243166.6666666698</v>
      </c>
      <c r="G407" s="493">
        <v>11925000</v>
      </c>
      <c r="H407" s="493">
        <v>6</v>
      </c>
    </row>
    <row r="408" spans="2:8" x14ac:dyDescent="0.25">
      <c r="B408" s="493">
        <v>4</v>
      </c>
      <c r="C408" s="493" t="s">
        <v>105</v>
      </c>
      <c r="D408" s="493" t="s">
        <v>107</v>
      </c>
      <c r="E408" s="493" t="s">
        <v>77</v>
      </c>
      <c r="F408" s="493">
        <v>9084222.2222222202</v>
      </c>
      <c r="G408" s="493">
        <v>11150000</v>
      </c>
      <c r="H408" s="493">
        <v>9</v>
      </c>
    </row>
    <row r="409" spans="2:8" x14ac:dyDescent="0.25">
      <c r="B409" s="493">
        <v>4</v>
      </c>
      <c r="C409" s="493" t="s">
        <v>105</v>
      </c>
      <c r="D409" s="493" t="s">
        <v>107</v>
      </c>
      <c r="E409" s="493" t="s">
        <v>1000</v>
      </c>
      <c r="F409" s="493">
        <v>7154000</v>
      </c>
      <c r="G409" s="493">
        <v>9600000</v>
      </c>
      <c r="H409" s="493">
        <v>1</v>
      </c>
    </row>
    <row r="410" spans="2:8" x14ac:dyDescent="0.25">
      <c r="B410" s="493">
        <v>4</v>
      </c>
      <c r="C410" s="493" t="s">
        <v>105</v>
      </c>
      <c r="D410" s="493" t="s">
        <v>889</v>
      </c>
      <c r="E410" s="493" t="s">
        <v>889</v>
      </c>
      <c r="F410" s="493">
        <v>6178000</v>
      </c>
      <c r="G410" s="493">
        <v>9600000</v>
      </c>
      <c r="H410" s="493">
        <v>3</v>
      </c>
    </row>
    <row r="411" spans="2:8" x14ac:dyDescent="0.25">
      <c r="B411" s="493">
        <v>4</v>
      </c>
      <c r="C411" s="493" t="s">
        <v>105</v>
      </c>
      <c r="D411" s="493" t="s">
        <v>889</v>
      </c>
      <c r="E411" s="493" t="s">
        <v>1599</v>
      </c>
      <c r="F411" s="493">
        <v>7750000</v>
      </c>
      <c r="G411" s="493">
        <v>11083333.336666699</v>
      </c>
      <c r="H411" s="493">
        <v>3</v>
      </c>
    </row>
    <row r="412" spans="2:8" x14ac:dyDescent="0.25">
      <c r="B412" s="493">
        <v>4</v>
      </c>
      <c r="C412" s="493" t="s">
        <v>105</v>
      </c>
      <c r="D412" s="493" t="s">
        <v>889</v>
      </c>
      <c r="E412" s="493" t="s">
        <v>1600</v>
      </c>
      <c r="F412" s="493">
        <v>9260000</v>
      </c>
      <c r="G412" s="493">
        <v>9600000</v>
      </c>
      <c r="H412" s="493">
        <v>1</v>
      </c>
    </row>
    <row r="413" spans="2:8" x14ac:dyDescent="0.25">
      <c r="B413" s="493">
        <v>4</v>
      </c>
      <c r="C413" s="493" t="s">
        <v>105</v>
      </c>
      <c r="D413" s="493" t="s">
        <v>889</v>
      </c>
      <c r="E413" s="493" t="s">
        <v>1601</v>
      </c>
      <c r="F413" s="493">
        <v>9280000</v>
      </c>
      <c r="G413" s="493">
        <v>9600000</v>
      </c>
      <c r="H413" s="493">
        <v>1</v>
      </c>
    </row>
    <row r="414" spans="2:8" x14ac:dyDescent="0.25">
      <c r="B414" s="493">
        <v>4</v>
      </c>
      <c r="C414" s="493" t="s">
        <v>105</v>
      </c>
      <c r="D414" s="493" t="s">
        <v>889</v>
      </c>
      <c r="E414" s="493" t="s">
        <v>916</v>
      </c>
      <c r="F414" s="493">
        <v>9300000</v>
      </c>
      <c r="G414" s="493">
        <v>9600000.0099999998</v>
      </c>
      <c r="H414" s="493">
        <v>1</v>
      </c>
    </row>
    <row r="415" spans="2:8" x14ac:dyDescent="0.25">
      <c r="B415" s="493">
        <v>4</v>
      </c>
      <c r="C415" s="493" t="s">
        <v>105</v>
      </c>
      <c r="D415" s="493" t="s">
        <v>889</v>
      </c>
      <c r="E415" s="493" t="s">
        <v>909</v>
      </c>
      <c r="F415" s="493">
        <v>9300000</v>
      </c>
      <c r="G415" s="493">
        <v>9600000.1349999998</v>
      </c>
      <c r="H415" s="493">
        <v>2</v>
      </c>
    </row>
    <row r="416" spans="2:8" x14ac:dyDescent="0.25">
      <c r="B416" s="493">
        <v>4</v>
      </c>
      <c r="C416" s="493" t="s">
        <v>105</v>
      </c>
      <c r="D416" s="493" t="s">
        <v>889</v>
      </c>
      <c r="E416" s="493" t="s">
        <v>961</v>
      </c>
      <c r="F416" s="493">
        <v>9300000</v>
      </c>
      <c r="G416" s="493">
        <v>9600000</v>
      </c>
      <c r="H416" s="493">
        <v>2</v>
      </c>
    </row>
    <row r="417" spans="2:8" x14ac:dyDescent="0.25">
      <c r="B417" s="493">
        <v>4</v>
      </c>
      <c r="C417" s="493" t="s">
        <v>105</v>
      </c>
      <c r="D417" s="493" t="s">
        <v>491</v>
      </c>
      <c r="E417" s="493" t="s">
        <v>910</v>
      </c>
      <c r="F417" s="493">
        <v>9293000</v>
      </c>
      <c r="G417" s="493">
        <v>9965000</v>
      </c>
      <c r="H417" s="493">
        <v>1</v>
      </c>
    </row>
    <row r="418" spans="2:8" x14ac:dyDescent="0.25">
      <c r="B418" s="493">
        <v>4</v>
      </c>
      <c r="C418" s="493" t="s">
        <v>105</v>
      </c>
      <c r="D418" s="493" t="s">
        <v>517</v>
      </c>
      <c r="E418" s="493" t="s">
        <v>677</v>
      </c>
      <c r="F418" s="493">
        <v>12020333.3333333</v>
      </c>
      <c r="G418" s="493">
        <v>12320333.3333333</v>
      </c>
      <c r="H418" s="493">
        <v>3</v>
      </c>
    </row>
    <row r="419" spans="2:8" x14ac:dyDescent="0.25">
      <c r="B419" s="493">
        <v>4</v>
      </c>
      <c r="C419" s="493" t="s">
        <v>105</v>
      </c>
      <c r="D419" s="493" t="s">
        <v>517</v>
      </c>
      <c r="E419" s="493" t="s">
        <v>1042</v>
      </c>
      <c r="F419" s="493">
        <v>8257333.3333333302</v>
      </c>
      <c r="G419" s="493">
        <v>11248833.3783333</v>
      </c>
      <c r="H419" s="493">
        <v>6</v>
      </c>
    </row>
    <row r="420" spans="2:8" x14ac:dyDescent="0.25">
      <c r="B420" s="493">
        <v>4</v>
      </c>
      <c r="C420" s="493" t="s">
        <v>105</v>
      </c>
      <c r="D420" s="493" t="s">
        <v>108</v>
      </c>
      <c r="E420" s="493" t="s">
        <v>108</v>
      </c>
      <c r="F420" s="493">
        <v>9282333.3333333302</v>
      </c>
      <c r="G420" s="493">
        <v>12903771.223333299</v>
      </c>
      <c r="H420" s="493">
        <v>3</v>
      </c>
    </row>
    <row r="421" spans="2:8" x14ac:dyDescent="0.25">
      <c r="B421" s="493">
        <v>4</v>
      </c>
      <c r="C421" s="493" t="s">
        <v>105</v>
      </c>
      <c r="D421" s="493" t="s">
        <v>108</v>
      </c>
      <c r="E421" s="493" t="s">
        <v>1113</v>
      </c>
      <c r="F421" s="493">
        <v>9300000</v>
      </c>
      <c r="G421" s="493">
        <v>9600000</v>
      </c>
      <c r="H421" s="493">
        <v>1</v>
      </c>
    </row>
    <row r="422" spans="2:8" x14ac:dyDescent="0.25">
      <c r="B422" s="493">
        <v>4</v>
      </c>
      <c r="C422" s="493" t="s">
        <v>105</v>
      </c>
      <c r="D422" s="493" t="s">
        <v>108</v>
      </c>
      <c r="E422" s="493" t="s">
        <v>1026</v>
      </c>
      <c r="F422" s="493">
        <v>7750000</v>
      </c>
      <c r="G422" s="493">
        <v>11066666.6666667</v>
      </c>
      <c r="H422" s="493">
        <v>3</v>
      </c>
    </row>
    <row r="423" spans="2:8" x14ac:dyDescent="0.25">
      <c r="B423" s="493">
        <v>14</v>
      </c>
      <c r="C423" s="493" t="s">
        <v>103</v>
      </c>
      <c r="D423" s="493" t="s">
        <v>1043</v>
      </c>
      <c r="E423" s="493" t="s">
        <v>1660</v>
      </c>
      <c r="F423" s="493">
        <v>7783000</v>
      </c>
      <c r="G423" s="493">
        <v>14624183.449999999</v>
      </c>
      <c r="H423" s="493">
        <v>1</v>
      </c>
    </row>
    <row r="424" spans="2:8" x14ac:dyDescent="0.25">
      <c r="B424" s="493">
        <v>22</v>
      </c>
      <c r="C424" s="493" t="s">
        <v>103</v>
      </c>
      <c r="D424" s="493" t="s">
        <v>109</v>
      </c>
      <c r="E424" s="493" t="s">
        <v>82</v>
      </c>
      <c r="F424" s="493">
        <v>8917000</v>
      </c>
      <c r="G424" s="493">
        <v>36190000</v>
      </c>
      <c r="H424" s="493">
        <v>1</v>
      </c>
    </row>
    <row r="425" spans="2:8" x14ac:dyDescent="0.25">
      <c r="B425" s="493">
        <v>22</v>
      </c>
      <c r="C425" s="493" t="s">
        <v>11</v>
      </c>
      <c r="D425" s="493" t="s">
        <v>104</v>
      </c>
      <c r="E425" s="493" t="s">
        <v>902</v>
      </c>
      <c r="F425" s="493">
        <v>8833000</v>
      </c>
      <c r="G425" s="493">
        <v>47233147.469999999</v>
      </c>
      <c r="H425" s="493">
        <v>1</v>
      </c>
    </row>
    <row r="426" spans="2:8" x14ac:dyDescent="0.25">
      <c r="B426" s="493">
        <v>22</v>
      </c>
      <c r="C426" s="493" t="s">
        <v>11</v>
      </c>
      <c r="D426" s="493" t="s">
        <v>83</v>
      </c>
      <c r="E426" s="493" t="s">
        <v>967</v>
      </c>
      <c r="F426" s="493">
        <v>7322000</v>
      </c>
      <c r="G426" s="493">
        <v>62164970.329999998</v>
      </c>
      <c r="H426" s="493">
        <v>1</v>
      </c>
    </row>
    <row r="427" spans="2:8" x14ac:dyDescent="0.25">
      <c r="B427" s="493">
        <v>22</v>
      </c>
      <c r="C427" s="493" t="s">
        <v>11</v>
      </c>
      <c r="D427" s="493" t="s">
        <v>797</v>
      </c>
      <c r="E427" s="493" t="s">
        <v>1204</v>
      </c>
      <c r="F427" s="493">
        <v>8287000</v>
      </c>
      <c r="G427" s="493">
        <v>46287000</v>
      </c>
      <c r="H427" s="493">
        <v>1</v>
      </c>
    </row>
    <row r="428" spans="2:8" x14ac:dyDescent="0.25">
      <c r="B428" s="493">
        <v>22</v>
      </c>
      <c r="C428" s="493" t="s">
        <v>11</v>
      </c>
      <c r="D428" s="493" t="s">
        <v>1115</v>
      </c>
      <c r="E428" s="493" t="s">
        <v>787</v>
      </c>
      <c r="F428" s="493">
        <v>7909000</v>
      </c>
      <c r="G428" s="493">
        <v>41309000</v>
      </c>
      <c r="H428" s="493">
        <v>1</v>
      </c>
    </row>
    <row r="429" spans="2:8" x14ac:dyDescent="0.25">
      <c r="B429" s="493">
        <v>22</v>
      </c>
      <c r="C429" s="493" t="s">
        <v>12</v>
      </c>
      <c r="D429" s="493" t="s">
        <v>378</v>
      </c>
      <c r="E429" s="493" t="s">
        <v>1590</v>
      </c>
      <c r="F429" s="493">
        <v>8917000</v>
      </c>
      <c r="G429" s="493">
        <v>23519564.460000001</v>
      </c>
      <c r="H429" s="493">
        <v>1</v>
      </c>
    </row>
    <row r="430" spans="2:8" x14ac:dyDescent="0.25">
      <c r="B430" s="493">
        <v>22</v>
      </c>
      <c r="C430" s="493" t="s">
        <v>12</v>
      </c>
      <c r="D430" s="493" t="s">
        <v>85</v>
      </c>
      <c r="E430" s="493" t="s">
        <v>85</v>
      </c>
      <c r="F430" s="493">
        <v>8959000</v>
      </c>
      <c r="G430" s="493">
        <v>27609000</v>
      </c>
      <c r="H430" s="493">
        <v>1</v>
      </c>
    </row>
    <row r="431" spans="2:8" x14ac:dyDescent="0.25">
      <c r="B431" s="493">
        <v>22</v>
      </c>
      <c r="C431" s="493" t="s">
        <v>13</v>
      </c>
      <c r="D431" s="493" t="s">
        <v>106</v>
      </c>
      <c r="E431" s="493" t="s">
        <v>1593</v>
      </c>
      <c r="F431" s="493">
        <v>8833000</v>
      </c>
      <c r="G431" s="493">
        <v>16833919.890000001</v>
      </c>
      <c r="H431" s="493">
        <v>1</v>
      </c>
    </row>
    <row r="432" spans="2:8" x14ac:dyDescent="0.25">
      <c r="B432" s="493">
        <v>22</v>
      </c>
      <c r="C432" s="493" t="s">
        <v>73</v>
      </c>
      <c r="D432" s="493" t="s">
        <v>1028</v>
      </c>
      <c r="E432" s="493" t="s">
        <v>1028</v>
      </c>
      <c r="F432" s="493">
        <v>7741500</v>
      </c>
      <c r="G432" s="493">
        <v>43884999.994999997</v>
      </c>
      <c r="H432" s="493">
        <v>2</v>
      </c>
    </row>
    <row r="433" spans="2:8" x14ac:dyDescent="0.25">
      <c r="B433" s="493">
        <v>22</v>
      </c>
      <c r="C433" s="493" t="s">
        <v>74</v>
      </c>
      <c r="D433" s="493" t="s">
        <v>74</v>
      </c>
      <c r="E433" s="493" t="s">
        <v>1035</v>
      </c>
      <c r="F433" s="493">
        <v>9280000</v>
      </c>
      <c r="G433" s="493">
        <v>17700000</v>
      </c>
      <c r="H433" s="493">
        <v>1</v>
      </c>
    </row>
    <row r="434" spans="2:8" x14ac:dyDescent="0.25">
      <c r="B434" s="493">
        <v>22</v>
      </c>
      <c r="C434" s="493" t="s">
        <v>74</v>
      </c>
      <c r="D434" s="493" t="s">
        <v>74</v>
      </c>
      <c r="E434" s="493" t="s">
        <v>800</v>
      </c>
      <c r="F434" s="493">
        <v>9300000</v>
      </c>
      <c r="G434" s="493">
        <v>9601391.8699999992</v>
      </c>
      <c r="H434" s="493">
        <v>2</v>
      </c>
    </row>
    <row r="435" spans="2:8" x14ac:dyDescent="0.25">
      <c r="B435" s="493">
        <v>22</v>
      </c>
      <c r="C435" s="493" t="s">
        <v>105</v>
      </c>
      <c r="D435" s="493" t="s">
        <v>107</v>
      </c>
      <c r="E435" s="493" t="s">
        <v>534</v>
      </c>
      <c r="F435" s="493">
        <v>6734000</v>
      </c>
      <c r="G435" s="493">
        <v>60706000</v>
      </c>
      <c r="H435" s="493">
        <v>1</v>
      </c>
    </row>
    <row r="436" spans="2:8" x14ac:dyDescent="0.25">
      <c r="B436" s="493">
        <v>22</v>
      </c>
      <c r="C436" s="493" t="s">
        <v>105</v>
      </c>
      <c r="D436" s="493" t="s">
        <v>107</v>
      </c>
      <c r="E436" s="493" t="s">
        <v>1000</v>
      </c>
      <c r="F436" s="493">
        <v>8791000</v>
      </c>
      <c r="G436" s="493">
        <v>29691000</v>
      </c>
      <c r="H436" s="493">
        <v>1</v>
      </c>
    </row>
    <row r="437" spans="2:8" x14ac:dyDescent="0.25">
      <c r="B437" s="493">
        <v>22</v>
      </c>
      <c r="C437" s="493" t="s">
        <v>105</v>
      </c>
      <c r="D437" s="493" t="s">
        <v>889</v>
      </c>
      <c r="E437" s="493" t="s">
        <v>916</v>
      </c>
      <c r="F437" s="493">
        <v>9227000</v>
      </c>
      <c r="G437" s="493">
        <v>23007000</v>
      </c>
      <c r="H437" s="493">
        <v>1</v>
      </c>
    </row>
    <row r="438" spans="2:8" x14ac:dyDescent="0.25">
      <c r="B438" s="493">
        <v>26</v>
      </c>
      <c r="C438" s="493" t="s">
        <v>74</v>
      </c>
      <c r="D438" s="493" t="s">
        <v>87</v>
      </c>
      <c r="E438" s="493" t="s">
        <v>897</v>
      </c>
      <c r="F438" s="493">
        <v>9221000</v>
      </c>
      <c r="G438" s="493">
        <v>20595444.600000001</v>
      </c>
      <c r="H438" s="493">
        <v>1</v>
      </c>
    </row>
    <row r="439" spans="2:8" x14ac:dyDescent="0.25">
      <c r="B439" s="493">
        <v>26</v>
      </c>
      <c r="C439" s="493" t="s">
        <v>105</v>
      </c>
      <c r="D439" s="493" t="s">
        <v>107</v>
      </c>
      <c r="E439" s="493" t="s">
        <v>92</v>
      </c>
      <c r="F439" s="493">
        <v>8917000</v>
      </c>
      <c r="G439" s="493">
        <v>10182084.720000001</v>
      </c>
      <c r="H439" s="493">
        <v>1</v>
      </c>
    </row>
    <row r="440" spans="2:8" x14ac:dyDescent="0.25">
      <c r="B440" s="493">
        <v>27</v>
      </c>
      <c r="C440" s="493" t="s">
        <v>103</v>
      </c>
      <c r="D440" s="493" t="s">
        <v>103</v>
      </c>
      <c r="E440" s="493" t="s">
        <v>1209</v>
      </c>
      <c r="F440" s="493">
        <v>7867000</v>
      </c>
      <c r="G440" s="493">
        <v>43883000</v>
      </c>
      <c r="H440" s="493">
        <v>1</v>
      </c>
    </row>
    <row r="441" spans="2:8" x14ac:dyDescent="0.25">
      <c r="B441" s="493">
        <v>27</v>
      </c>
      <c r="C441" s="493" t="s">
        <v>103</v>
      </c>
      <c r="D441" s="493" t="s">
        <v>665</v>
      </c>
      <c r="E441" s="493" t="s">
        <v>666</v>
      </c>
      <c r="F441" s="493">
        <v>8287000</v>
      </c>
      <c r="G441" s="493">
        <v>28243000</v>
      </c>
      <c r="H441" s="493">
        <v>1</v>
      </c>
    </row>
    <row r="442" spans="2:8" x14ac:dyDescent="0.25">
      <c r="B442" s="493">
        <v>27</v>
      </c>
      <c r="C442" s="493" t="s">
        <v>103</v>
      </c>
      <c r="D442" s="493" t="s">
        <v>1755</v>
      </c>
      <c r="E442" s="493" t="s">
        <v>1758</v>
      </c>
      <c r="F442" s="493">
        <v>7448000</v>
      </c>
      <c r="G442" s="493">
        <v>21178000</v>
      </c>
      <c r="H442" s="493">
        <v>1</v>
      </c>
    </row>
    <row r="443" spans="2:8" x14ac:dyDescent="0.25">
      <c r="B443" s="493">
        <v>27</v>
      </c>
      <c r="C443" s="493" t="s">
        <v>11</v>
      </c>
      <c r="D443" s="493" t="s">
        <v>11</v>
      </c>
      <c r="E443" s="493" t="s">
        <v>103</v>
      </c>
      <c r="F443" s="493">
        <v>6356000</v>
      </c>
      <c r="G443" s="493">
        <v>43399000</v>
      </c>
      <c r="H443" s="493">
        <v>1</v>
      </c>
    </row>
    <row r="444" spans="2:8" x14ac:dyDescent="0.25">
      <c r="B444" s="493">
        <v>27</v>
      </c>
      <c r="C444" s="493" t="s">
        <v>11</v>
      </c>
      <c r="D444" s="493" t="s">
        <v>11</v>
      </c>
      <c r="E444" s="493" t="s">
        <v>1030</v>
      </c>
      <c r="F444" s="493">
        <v>7804500</v>
      </c>
      <c r="G444" s="493">
        <v>48954000</v>
      </c>
      <c r="H444" s="493">
        <v>2</v>
      </c>
    </row>
    <row r="445" spans="2:8" x14ac:dyDescent="0.25">
      <c r="B445" s="493">
        <v>27</v>
      </c>
      <c r="C445" s="493" t="s">
        <v>11</v>
      </c>
      <c r="D445" s="493" t="s">
        <v>11</v>
      </c>
      <c r="E445" s="493" t="s">
        <v>1759</v>
      </c>
      <c r="F445" s="493">
        <v>6566000</v>
      </c>
      <c r="G445" s="493">
        <v>37397000</v>
      </c>
      <c r="H445" s="493">
        <v>1</v>
      </c>
    </row>
    <row r="446" spans="2:8" x14ac:dyDescent="0.25">
      <c r="B446" s="493">
        <v>27</v>
      </c>
      <c r="C446" s="493" t="s">
        <v>11</v>
      </c>
      <c r="D446" s="493" t="s">
        <v>104</v>
      </c>
      <c r="E446" s="493" t="s">
        <v>954</v>
      </c>
      <c r="F446" s="493">
        <v>7573000</v>
      </c>
      <c r="G446" s="493">
        <v>41071000</v>
      </c>
      <c r="H446" s="493">
        <v>1</v>
      </c>
    </row>
    <row r="447" spans="2:8" x14ac:dyDescent="0.25">
      <c r="B447" s="493">
        <v>27</v>
      </c>
      <c r="C447" s="493" t="s">
        <v>11</v>
      </c>
      <c r="D447" s="493" t="s">
        <v>83</v>
      </c>
      <c r="E447" s="493" t="s">
        <v>83</v>
      </c>
      <c r="F447" s="493">
        <v>9254000</v>
      </c>
      <c r="G447" s="493">
        <v>31813000</v>
      </c>
      <c r="H447" s="493">
        <v>1</v>
      </c>
    </row>
    <row r="448" spans="2:8" x14ac:dyDescent="0.25">
      <c r="B448" s="493">
        <v>27</v>
      </c>
      <c r="C448" s="493" t="s">
        <v>11</v>
      </c>
      <c r="D448" s="493" t="s">
        <v>83</v>
      </c>
      <c r="E448" s="493" t="s">
        <v>103</v>
      </c>
      <c r="F448" s="493">
        <v>8455000</v>
      </c>
      <c r="G448" s="493">
        <v>29879000</v>
      </c>
      <c r="H448" s="493">
        <v>1</v>
      </c>
    </row>
    <row r="449" spans="2:8" x14ac:dyDescent="0.25">
      <c r="B449" s="493">
        <v>27</v>
      </c>
      <c r="C449" s="493" t="s">
        <v>11</v>
      </c>
      <c r="D449" s="493" t="s">
        <v>83</v>
      </c>
      <c r="E449" s="493" t="s">
        <v>967</v>
      </c>
      <c r="F449" s="493">
        <v>6902000</v>
      </c>
      <c r="G449" s="493">
        <v>14343000</v>
      </c>
      <c r="H449" s="493">
        <v>1</v>
      </c>
    </row>
    <row r="450" spans="2:8" x14ac:dyDescent="0.25">
      <c r="B450" s="493">
        <v>27</v>
      </c>
      <c r="C450" s="493" t="s">
        <v>11</v>
      </c>
      <c r="D450" s="493" t="s">
        <v>894</v>
      </c>
      <c r="E450" s="493" t="s">
        <v>1113</v>
      </c>
      <c r="F450" s="493">
        <v>8875000</v>
      </c>
      <c r="G450" s="493">
        <v>33462000</v>
      </c>
      <c r="H450" s="493">
        <v>1</v>
      </c>
    </row>
    <row r="451" spans="2:8" x14ac:dyDescent="0.25">
      <c r="B451" s="493">
        <v>27</v>
      </c>
      <c r="C451" s="493" t="s">
        <v>11</v>
      </c>
      <c r="D451" s="493" t="s">
        <v>526</v>
      </c>
      <c r="E451" s="493" t="s">
        <v>526</v>
      </c>
      <c r="F451" s="493">
        <v>7322000</v>
      </c>
      <c r="G451" s="493">
        <v>28182000</v>
      </c>
      <c r="H451" s="493">
        <v>1</v>
      </c>
    </row>
    <row r="452" spans="2:8" x14ac:dyDescent="0.25">
      <c r="B452" s="493">
        <v>27</v>
      </c>
      <c r="C452" s="493" t="s">
        <v>12</v>
      </c>
      <c r="D452" s="493" t="s">
        <v>12</v>
      </c>
      <c r="E452" s="493" t="s">
        <v>1046</v>
      </c>
      <c r="F452" s="493">
        <v>8371000</v>
      </c>
      <c r="G452" s="493">
        <v>40330000</v>
      </c>
      <c r="H452" s="493">
        <v>1</v>
      </c>
    </row>
    <row r="453" spans="2:8" x14ac:dyDescent="0.25">
      <c r="B453" s="493">
        <v>27</v>
      </c>
      <c r="C453" s="493" t="s">
        <v>12</v>
      </c>
      <c r="D453" s="493" t="s">
        <v>378</v>
      </c>
      <c r="E453" s="493" t="s">
        <v>378</v>
      </c>
      <c r="F453" s="493">
        <v>8371000</v>
      </c>
      <c r="G453" s="493">
        <v>38762500</v>
      </c>
      <c r="H453" s="493">
        <v>2</v>
      </c>
    </row>
    <row r="454" spans="2:8" x14ac:dyDescent="0.25">
      <c r="B454" s="493">
        <v>27</v>
      </c>
      <c r="C454" s="493" t="s">
        <v>12</v>
      </c>
      <c r="D454" s="493" t="s">
        <v>378</v>
      </c>
      <c r="E454" s="493" t="s">
        <v>885</v>
      </c>
      <c r="F454" s="493">
        <v>8245000</v>
      </c>
      <c r="G454" s="493">
        <v>50490000</v>
      </c>
      <c r="H454" s="493">
        <v>1</v>
      </c>
    </row>
    <row r="455" spans="2:8" x14ac:dyDescent="0.25">
      <c r="B455" s="493">
        <v>27</v>
      </c>
      <c r="C455" s="493" t="s">
        <v>12</v>
      </c>
      <c r="D455" s="493" t="s">
        <v>957</v>
      </c>
      <c r="E455" s="493" t="s">
        <v>1760</v>
      </c>
      <c r="F455" s="493">
        <v>7825000</v>
      </c>
      <c r="G455" s="493">
        <v>60572000</v>
      </c>
      <c r="H455" s="493">
        <v>1</v>
      </c>
    </row>
    <row r="456" spans="2:8" x14ac:dyDescent="0.25">
      <c r="B456" s="493">
        <v>27</v>
      </c>
      <c r="C456" s="493" t="s">
        <v>13</v>
      </c>
      <c r="D456" s="493" t="s">
        <v>553</v>
      </c>
      <c r="E456" s="493" t="s">
        <v>1742</v>
      </c>
      <c r="F456" s="493">
        <v>6902000</v>
      </c>
      <c r="G456" s="493">
        <v>49166000</v>
      </c>
      <c r="H456" s="493">
        <v>1</v>
      </c>
    </row>
    <row r="457" spans="2:8" x14ac:dyDescent="0.25">
      <c r="B457" s="493">
        <v>27</v>
      </c>
      <c r="C457" s="493" t="s">
        <v>13</v>
      </c>
      <c r="D457" s="493" t="s">
        <v>106</v>
      </c>
      <c r="E457" s="493" t="s">
        <v>532</v>
      </c>
      <c r="F457" s="493">
        <v>9175000</v>
      </c>
      <c r="G457" s="493">
        <v>38809000</v>
      </c>
      <c r="H457" s="493">
        <v>1</v>
      </c>
    </row>
    <row r="458" spans="2:8" x14ac:dyDescent="0.25">
      <c r="B458" s="493">
        <v>27</v>
      </c>
      <c r="C458" s="493" t="s">
        <v>73</v>
      </c>
      <c r="D458" s="493" t="s">
        <v>799</v>
      </c>
      <c r="E458" s="493" t="s">
        <v>799</v>
      </c>
      <c r="F458" s="493">
        <v>8287000</v>
      </c>
      <c r="G458" s="493">
        <v>40216000</v>
      </c>
      <c r="H458" s="493">
        <v>1</v>
      </c>
    </row>
    <row r="459" spans="2:8" x14ac:dyDescent="0.25">
      <c r="B459" s="493">
        <v>27</v>
      </c>
      <c r="C459" s="493" t="s">
        <v>73</v>
      </c>
      <c r="D459" s="493" t="s">
        <v>893</v>
      </c>
      <c r="E459" s="493" t="s">
        <v>1163</v>
      </c>
      <c r="F459" s="493">
        <v>9241000</v>
      </c>
      <c r="G459" s="493">
        <v>32910000</v>
      </c>
      <c r="H459" s="493">
        <v>1</v>
      </c>
    </row>
    <row r="460" spans="2:8" x14ac:dyDescent="0.25">
      <c r="B460" s="493">
        <v>27</v>
      </c>
      <c r="C460" s="493" t="s">
        <v>73</v>
      </c>
      <c r="D460" s="493" t="s">
        <v>1028</v>
      </c>
      <c r="E460" s="493" t="s">
        <v>1028</v>
      </c>
      <c r="F460" s="493">
        <v>9127000</v>
      </c>
      <c r="G460" s="493">
        <v>26559000</v>
      </c>
      <c r="H460" s="493">
        <v>1</v>
      </c>
    </row>
    <row r="461" spans="2:8" x14ac:dyDescent="0.25">
      <c r="B461" s="493">
        <v>27</v>
      </c>
      <c r="C461" s="493" t="s">
        <v>73</v>
      </c>
      <c r="D461" s="493" t="s">
        <v>807</v>
      </c>
      <c r="E461" s="493" t="s">
        <v>807</v>
      </c>
      <c r="F461" s="493">
        <v>9043000</v>
      </c>
      <c r="G461" s="493">
        <v>34042000</v>
      </c>
      <c r="H461" s="493">
        <v>1</v>
      </c>
    </row>
    <row r="462" spans="2:8" x14ac:dyDescent="0.25">
      <c r="B462" s="493">
        <v>27</v>
      </c>
      <c r="C462" s="493" t="s">
        <v>74</v>
      </c>
      <c r="D462" s="493" t="s">
        <v>74</v>
      </c>
      <c r="E462" s="493" t="s">
        <v>888</v>
      </c>
      <c r="F462" s="493">
        <v>7196000</v>
      </c>
      <c r="G462" s="493">
        <v>28229000</v>
      </c>
      <c r="H462" s="493">
        <v>1</v>
      </c>
    </row>
    <row r="463" spans="2:8" x14ac:dyDescent="0.25">
      <c r="B463" s="493">
        <v>27</v>
      </c>
      <c r="C463" s="493" t="s">
        <v>74</v>
      </c>
      <c r="D463" s="493" t="s">
        <v>808</v>
      </c>
      <c r="E463" s="493" t="s">
        <v>1166</v>
      </c>
      <c r="F463" s="493">
        <v>7322000</v>
      </c>
      <c r="G463" s="493">
        <v>53453000</v>
      </c>
      <c r="H463" s="493">
        <v>2</v>
      </c>
    </row>
    <row r="464" spans="2:8" x14ac:dyDescent="0.25">
      <c r="B464" s="493">
        <v>32</v>
      </c>
      <c r="C464" s="493" t="s">
        <v>103</v>
      </c>
      <c r="D464" s="493" t="s">
        <v>804</v>
      </c>
      <c r="E464" s="493" t="s">
        <v>1200</v>
      </c>
      <c r="F464" s="493">
        <v>8917000</v>
      </c>
      <c r="G464" s="493">
        <v>13855536.4</v>
      </c>
      <c r="H464" s="493">
        <v>1</v>
      </c>
    </row>
    <row r="465" spans="2:8" x14ac:dyDescent="0.25">
      <c r="B465" s="493">
        <v>32</v>
      </c>
      <c r="C465" s="493" t="s">
        <v>103</v>
      </c>
      <c r="D465" s="493" t="s">
        <v>804</v>
      </c>
      <c r="E465" s="493" t="s">
        <v>1030</v>
      </c>
      <c r="F465" s="493">
        <v>7364000</v>
      </c>
      <c r="G465" s="493">
        <v>14143782.449999999</v>
      </c>
      <c r="H465" s="493">
        <v>1</v>
      </c>
    </row>
    <row r="466" spans="2:8" x14ac:dyDescent="0.25">
      <c r="B466" s="493">
        <v>32</v>
      </c>
      <c r="C466" s="493" t="s">
        <v>103</v>
      </c>
      <c r="D466" s="493" t="s">
        <v>1585</v>
      </c>
      <c r="E466" s="493" t="s">
        <v>1761</v>
      </c>
      <c r="F466" s="493">
        <v>9286000</v>
      </c>
      <c r="G466" s="493">
        <v>13831834.75</v>
      </c>
      <c r="H466" s="493">
        <v>1</v>
      </c>
    </row>
    <row r="467" spans="2:8" x14ac:dyDescent="0.25">
      <c r="B467" s="493">
        <v>32</v>
      </c>
      <c r="C467" s="493" t="s">
        <v>103</v>
      </c>
      <c r="D467" s="493" t="s">
        <v>802</v>
      </c>
      <c r="E467" s="493" t="s">
        <v>1588</v>
      </c>
      <c r="F467" s="493">
        <v>9194666.6666666698</v>
      </c>
      <c r="G467" s="493">
        <v>15863397.0133333</v>
      </c>
      <c r="H467" s="493">
        <v>3</v>
      </c>
    </row>
    <row r="468" spans="2:8" x14ac:dyDescent="0.25">
      <c r="B468" s="493">
        <v>32</v>
      </c>
      <c r="C468" s="493" t="s">
        <v>103</v>
      </c>
      <c r="D468" s="493" t="s">
        <v>109</v>
      </c>
      <c r="E468" s="493" t="s">
        <v>82</v>
      </c>
      <c r="F468" s="493">
        <v>7028000</v>
      </c>
      <c r="G468" s="493">
        <v>22537324.100000001</v>
      </c>
      <c r="H468" s="493">
        <v>1</v>
      </c>
    </row>
    <row r="469" spans="2:8" x14ac:dyDescent="0.25">
      <c r="B469" s="493">
        <v>32</v>
      </c>
      <c r="C469" s="493" t="s">
        <v>11</v>
      </c>
      <c r="D469" s="493" t="s">
        <v>104</v>
      </c>
      <c r="E469" s="493" t="s">
        <v>553</v>
      </c>
      <c r="F469" s="493">
        <v>9195000</v>
      </c>
      <c r="G469" s="493">
        <v>19208670.899999999</v>
      </c>
      <c r="H469" s="493">
        <v>1</v>
      </c>
    </row>
    <row r="470" spans="2:8" x14ac:dyDescent="0.25">
      <c r="B470" s="493">
        <v>32</v>
      </c>
      <c r="C470" s="493" t="s">
        <v>11</v>
      </c>
      <c r="D470" s="493" t="s">
        <v>104</v>
      </c>
      <c r="E470" s="493" t="s">
        <v>1606</v>
      </c>
      <c r="F470" s="493">
        <v>8077000</v>
      </c>
      <c r="G470" s="493">
        <v>32573130.93</v>
      </c>
      <c r="H470" s="493">
        <v>1</v>
      </c>
    </row>
    <row r="471" spans="2:8" x14ac:dyDescent="0.25">
      <c r="B471" s="493">
        <v>32</v>
      </c>
      <c r="C471" s="493" t="s">
        <v>11</v>
      </c>
      <c r="D471" s="493" t="s">
        <v>797</v>
      </c>
      <c r="E471" s="493" t="s">
        <v>1762</v>
      </c>
      <c r="F471" s="493">
        <v>9247000</v>
      </c>
      <c r="G471" s="493">
        <v>18857217.23</v>
      </c>
      <c r="H471" s="493">
        <v>1</v>
      </c>
    </row>
    <row r="472" spans="2:8" x14ac:dyDescent="0.25">
      <c r="B472" s="493">
        <v>87</v>
      </c>
      <c r="C472" s="493" t="s">
        <v>103</v>
      </c>
      <c r="D472" s="493" t="s">
        <v>882</v>
      </c>
      <c r="E472" s="493" t="s">
        <v>1603</v>
      </c>
      <c r="F472" s="493">
        <v>9300000</v>
      </c>
      <c r="G472" s="493">
        <v>9612843.9600000009</v>
      </c>
      <c r="H472" s="493">
        <v>1</v>
      </c>
    </row>
    <row r="473" spans="2:8" x14ac:dyDescent="0.25">
      <c r="B473" s="493">
        <v>87</v>
      </c>
      <c r="C473" s="493" t="s">
        <v>11</v>
      </c>
      <c r="D473" s="493" t="s">
        <v>1615</v>
      </c>
      <c r="E473" s="493" t="s">
        <v>1617</v>
      </c>
      <c r="F473" s="493">
        <v>9208000</v>
      </c>
      <c r="G473" s="493">
        <v>9601790</v>
      </c>
      <c r="H473" s="493">
        <v>1</v>
      </c>
    </row>
    <row r="474" spans="2:8" x14ac:dyDescent="0.25">
      <c r="B474" s="493">
        <v>87</v>
      </c>
      <c r="C474" s="493" t="s">
        <v>11</v>
      </c>
      <c r="D474" s="493" t="s">
        <v>95</v>
      </c>
      <c r="E474" s="493" t="s">
        <v>907</v>
      </c>
      <c r="F474" s="493">
        <v>9250000</v>
      </c>
      <c r="G474" s="493">
        <v>9561732</v>
      </c>
      <c r="H474" s="493">
        <v>1</v>
      </c>
    </row>
    <row r="475" spans="2:8" x14ac:dyDescent="0.25">
      <c r="B475" s="493">
        <v>87</v>
      </c>
      <c r="C475" s="493" t="s">
        <v>11</v>
      </c>
      <c r="D475" s="493" t="s">
        <v>84</v>
      </c>
      <c r="E475" s="493" t="s">
        <v>955</v>
      </c>
      <c r="F475" s="493">
        <v>9300000</v>
      </c>
      <c r="G475" s="493">
        <v>9577209</v>
      </c>
      <c r="H475" s="493">
        <v>1</v>
      </c>
    </row>
    <row r="476" spans="2:8" x14ac:dyDescent="0.25">
      <c r="B476" s="493">
        <v>87</v>
      </c>
      <c r="C476" s="493" t="s">
        <v>11</v>
      </c>
      <c r="D476" s="493" t="s">
        <v>99</v>
      </c>
      <c r="E476" s="493" t="s">
        <v>1619</v>
      </c>
      <c r="F476" s="493">
        <v>9300000</v>
      </c>
      <c r="G476" s="493">
        <v>9567607.5</v>
      </c>
      <c r="H476" s="493">
        <v>1</v>
      </c>
    </row>
    <row r="477" spans="2:8" x14ac:dyDescent="0.25">
      <c r="B477" s="493">
        <v>87</v>
      </c>
      <c r="C477" s="493" t="s">
        <v>11</v>
      </c>
      <c r="D477" s="493" t="s">
        <v>956</v>
      </c>
      <c r="E477" s="493" t="s">
        <v>956</v>
      </c>
      <c r="F477" s="493">
        <v>9300000</v>
      </c>
      <c r="G477" s="493">
        <v>9601790</v>
      </c>
      <c r="H477" s="493">
        <v>1</v>
      </c>
    </row>
    <row r="478" spans="2:8" x14ac:dyDescent="0.25">
      <c r="B478" s="493">
        <v>87</v>
      </c>
      <c r="C478" s="493" t="s">
        <v>13</v>
      </c>
      <c r="D478" s="493" t="s">
        <v>106</v>
      </c>
      <c r="E478" s="493" t="s">
        <v>532</v>
      </c>
      <c r="F478" s="493">
        <v>9023333.3333333302</v>
      </c>
      <c r="G478" s="493">
        <v>9579001.6666666698</v>
      </c>
      <c r="H478" s="493">
        <v>3</v>
      </c>
    </row>
    <row r="479" spans="2:8" x14ac:dyDescent="0.25">
      <c r="B479" s="493">
        <v>87</v>
      </c>
      <c r="C479" s="493" t="s">
        <v>73</v>
      </c>
      <c r="D479" s="493" t="s">
        <v>893</v>
      </c>
      <c r="E479" s="493" t="s">
        <v>1627</v>
      </c>
      <c r="F479" s="493">
        <v>9300000</v>
      </c>
      <c r="G479" s="493">
        <v>9406434.8000000007</v>
      </c>
      <c r="H479" s="493">
        <v>1</v>
      </c>
    </row>
    <row r="480" spans="2:8" x14ac:dyDescent="0.25">
      <c r="B480" s="493">
        <v>87</v>
      </c>
      <c r="C480" s="493" t="s">
        <v>74</v>
      </c>
      <c r="D480" s="493" t="s">
        <v>72</v>
      </c>
      <c r="E480" s="493" t="s">
        <v>1048</v>
      </c>
      <c r="F480" s="493">
        <v>9300000</v>
      </c>
      <c r="G480" s="493">
        <v>9406434.8000000007</v>
      </c>
      <c r="H480" s="493">
        <v>1</v>
      </c>
    </row>
    <row r="481" spans="2:8" x14ac:dyDescent="0.25">
      <c r="B481" s="493">
        <v>87</v>
      </c>
      <c r="C481" s="493" t="s">
        <v>74</v>
      </c>
      <c r="D481" s="493" t="s">
        <v>97</v>
      </c>
      <c r="E481" s="493" t="s">
        <v>608</v>
      </c>
      <c r="F481" s="493">
        <v>9300000</v>
      </c>
      <c r="G481" s="493">
        <v>9406434.8000000007</v>
      </c>
      <c r="H481" s="493">
        <v>1</v>
      </c>
    </row>
    <row r="482" spans="2:8" x14ac:dyDescent="0.25">
      <c r="B482" s="493">
        <v>87</v>
      </c>
      <c r="C482" s="493" t="s">
        <v>74</v>
      </c>
      <c r="D482" s="493" t="s">
        <v>87</v>
      </c>
      <c r="E482" s="493" t="s">
        <v>897</v>
      </c>
      <c r="F482" s="493">
        <v>10823000</v>
      </c>
      <c r="G482" s="493">
        <v>12614600.32</v>
      </c>
      <c r="H482" s="493">
        <v>3</v>
      </c>
    </row>
    <row r="483" spans="2:8" x14ac:dyDescent="0.25">
      <c r="B483" s="493">
        <v>87</v>
      </c>
      <c r="C483" s="493" t="s">
        <v>74</v>
      </c>
      <c r="D483" s="493" t="s">
        <v>87</v>
      </c>
      <c r="E483" s="493" t="s">
        <v>98</v>
      </c>
      <c r="F483" s="493">
        <v>13950000</v>
      </c>
      <c r="G483" s="493">
        <v>14089542</v>
      </c>
      <c r="H483" s="493">
        <v>1</v>
      </c>
    </row>
    <row r="484" spans="2:8" x14ac:dyDescent="0.25">
      <c r="B484" s="493">
        <v>87</v>
      </c>
      <c r="C484" s="493" t="s">
        <v>74</v>
      </c>
      <c r="D484" s="493" t="s">
        <v>87</v>
      </c>
      <c r="E484" s="493" t="s">
        <v>1624</v>
      </c>
      <c r="F484" s="493">
        <v>8814500</v>
      </c>
      <c r="G484" s="493">
        <v>11313055.83</v>
      </c>
      <c r="H484" s="493">
        <v>2</v>
      </c>
    </row>
    <row r="485" spans="2:8" x14ac:dyDescent="0.25">
      <c r="B485" s="493">
        <v>87</v>
      </c>
      <c r="C485" s="493" t="s">
        <v>74</v>
      </c>
      <c r="D485" s="493" t="s">
        <v>791</v>
      </c>
      <c r="E485" s="493" t="s">
        <v>960</v>
      </c>
      <c r="F485" s="493">
        <v>9300000</v>
      </c>
      <c r="G485" s="493">
        <v>9406434.8000000007</v>
      </c>
      <c r="H485" s="493">
        <v>1</v>
      </c>
    </row>
    <row r="486" spans="2:8" x14ac:dyDescent="0.25">
      <c r="B486" s="493">
        <v>87</v>
      </c>
      <c r="C486" s="493" t="s">
        <v>74</v>
      </c>
      <c r="D486" s="493" t="s">
        <v>791</v>
      </c>
      <c r="E486" s="493" t="s">
        <v>1763</v>
      </c>
      <c r="F486" s="493">
        <v>9300000</v>
      </c>
      <c r="G486" s="493">
        <v>13671690</v>
      </c>
      <c r="H486" s="493">
        <v>1</v>
      </c>
    </row>
    <row r="487" spans="2:8" x14ac:dyDescent="0.25">
      <c r="B487" s="493">
        <v>87</v>
      </c>
      <c r="C487" s="493" t="s">
        <v>105</v>
      </c>
      <c r="D487" s="493" t="s">
        <v>107</v>
      </c>
      <c r="E487" s="493" t="s">
        <v>534</v>
      </c>
      <c r="F487" s="493">
        <v>9300000</v>
      </c>
      <c r="G487" s="493">
        <v>9584698.75</v>
      </c>
      <c r="H487" s="493">
        <v>2</v>
      </c>
    </row>
    <row r="488" spans="2:8" x14ac:dyDescent="0.25">
      <c r="B488" s="493">
        <v>87</v>
      </c>
      <c r="C488" s="493" t="s">
        <v>105</v>
      </c>
      <c r="D488" s="493" t="s">
        <v>107</v>
      </c>
      <c r="E488" s="493" t="s">
        <v>92</v>
      </c>
      <c r="F488" s="493">
        <v>9300000</v>
      </c>
      <c r="G488" s="493">
        <v>9669621.6666666698</v>
      </c>
      <c r="H488" s="493">
        <v>3</v>
      </c>
    </row>
    <row r="489" spans="2:8" x14ac:dyDescent="0.25">
      <c r="B489" s="493">
        <v>87</v>
      </c>
      <c r="C489" s="493" t="s">
        <v>105</v>
      </c>
      <c r="D489" s="493" t="s">
        <v>107</v>
      </c>
      <c r="E489" s="493" t="s">
        <v>77</v>
      </c>
      <c r="F489" s="493">
        <v>8391166.6666666698</v>
      </c>
      <c r="G489" s="493">
        <v>10380845.2983333</v>
      </c>
      <c r="H489" s="493">
        <v>6</v>
      </c>
    </row>
    <row r="490" spans="2:8" x14ac:dyDescent="0.25">
      <c r="B490" s="493">
        <v>87</v>
      </c>
      <c r="C490" s="493" t="s">
        <v>105</v>
      </c>
      <c r="D490" s="493" t="s">
        <v>889</v>
      </c>
      <c r="E490" s="493" t="s">
        <v>961</v>
      </c>
      <c r="F490" s="493">
        <v>11618000</v>
      </c>
      <c r="G490" s="493">
        <v>11998328.475</v>
      </c>
      <c r="H490" s="493">
        <v>2</v>
      </c>
    </row>
    <row r="491" spans="2:8" x14ac:dyDescent="0.25">
      <c r="B491" s="493">
        <v>87</v>
      </c>
      <c r="C491" s="493" t="s">
        <v>105</v>
      </c>
      <c r="D491" s="493" t="s">
        <v>491</v>
      </c>
      <c r="E491" s="493" t="s">
        <v>910</v>
      </c>
      <c r="F491" s="493">
        <v>9285000</v>
      </c>
      <c r="G491" s="493">
        <v>9372252.3000000007</v>
      </c>
      <c r="H491" s="493">
        <v>4</v>
      </c>
    </row>
    <row r="492" spans="2:8" x14ac:dyDescent="0.25">
      <c r="B492" s="493">
        <v>87</v>
      </c>
      <c r="C492" s="493" t="s">
        <v>105</v>
      </c>
      <c r="D492" s="493" t="s">
        <v>517</v>
      </c>
      <c r="E492" s="493" t="s">
        <v>517</v>
      </c>
      <c r="F492" s="493">
        <v>9300000</v>
      </c>
      <c r="G492" s="493">
        <v>9584698.75</v>
      </c>
      <c r="H492" s="493">
        <v>2</v>
      </c>
    </row>
    <row r="493" spans="2:8" x14ac:dyDescent="0.25">
      <c r="B493" s="493">
        <v>92</v>
      </c>
      <c r="C493" s="493" t="s">
        <v>103</v>
      </c>
      <c r="D493" s="493" t="s">
        <v>795</v>
      </c>
      <c r="E493" s="493" t="s">
        <v>1195</v>
      </c>
      <c r="F493" s="493">
        <v>13950000</v>
      </c>
      <c r="G493" s="493">
        <v>14269000</v>
      </c>
      <c r="H493" s="493">
        <v>1</v>
      </c>
    </row>
    <row r="494" spans="2:8" x14ac:dyDescent="0.25">
      <c r="B494" s="493">
        <v>93</v>
      </c>
      <c r="C494" s="493" t="s">
        <v>103</v>
      </c>
      <c r="D494" s="493" t="s">
        <v>103</v>
      </c>
      <c r="E494" s="493" t="s">
        <v>1764</v>
      </c>
      <c r="F494" s="493">
        <v>8538000</v>
      </c>
      <c r="G494" s="493">
        <v>8788999.9800000004</v>
      </c>
      <c r="H494" s="493">
        <v>1</v>
      </c>
    </row>
    <row r="495" spans="2:8" x14ac:dyDescent="0.25">
      <c r="B495" s="493">
        <v>93</v>
      </c>
      <c r="C495" s="493" t="s">
        <v>103</v>
      </c>
      <c r="D495" s="493" t="s">
        <v>1765</v>
      </c>
      <c r="E495" s="493" t="s">
        <v>1030</v>
      </c>
      <c r="F495" s="493">
        <v>8833000</v>
      </c>
      <c r="G495" s="493">
        <v>15498343.92</v>
      </c>
      <c r="H495" s="493">
        <v>1</v>
      </c>
    </row>
    <row r="496" spans="2:8" x14ac:dyDescent="0.25">
      <c r="B496" s="493">
        <v>93</v>
      </c>
      <c r="C496" s="493" t="s">
        <v>103</v>
      </c>
      <c r="D496" s="493" t="s">
        <v>882</v>
      </c>
      <c r="E496" s="493" t="s">
        <v>882</v>
      </c>
      <c r="F496" s="493">
        <v>9208000</v>
      </c>
      <c r="G496" s="493">
        <v>9558483.1199999992</v>
      </c>
      <c r="H496" s="493">
        <v>1</v>
      </c>
    </row>
    <row r="497" spans="2:8" x14ac:dyDescent="0.25">
      <c r="B497" s="493">
        <v>93</v>
      </c>
      <c r="C497" s="493" t="s">
        <v>103</v>
      </c>
      <c r="D497" s="493" t="s">
        <v>804</v>
      </c>
      <c r="E497" s="493" t="s">
        <v>899</v>
      </c>
      <c r="F497" s="493">
        <v>9195000</v>
      </c>
      <c r="G497" s="493">
        <v>25676415.82</v>
      </c>
      <c r="H497" s="493">
        <v>1</v>
      </c>
    </row>
    <row r="498" spans="2:8" x14ac:dyDescent="0.25">
      <c r="B498" s="493">
        <v>93</v>
      </c>
      <c r="C498" s="493" t="s">
        <v>103</v>
      </c>
      <c r="D498" s="493" t="s">
        <v>804</v>
      </c>
      <c r="E498" s="493" t="s">
        <v>1030</v>
      </c>
      <c r="F498" s="493">
        <v>6818000</v>
      </c>
      <c r="G498" s="493">
        <v>47157406.18</v>
      </c>
      <c r="H498" s="493">
        <v>1</v>
      </c>
    </row>
    <row r="499" spans="2:8" x14ac:dyDescent="0.25">
      <c r="B499" s="493">
        <v>93</v>
      </c>
      <c r="C499" s="493" t="s">
        <v>103</v>
      </c>
      <c r="D499" s="493" t="s">
        <v>1043</v>
      </c>
      <c r="E499" s="493" t="s">
        <v>1043</v>
      </c>
      <c r="F499" s="493">
        <v>9300000</v>
      </c>
      <c r="G499" s="493">
        <v>9550994.6199999992</v>
      </c>
      <c r="H499" s="493">
        <v>1</v>
      </c>
    </row>
    <row r="500" spans="2:8" x14ac:dyDescent="0.25">
      <c r="B500" s="493">
        <v>93</v>
      </c>
      <c r="C500" s="493" t="s">
        <v>103</v>
      </c>
      <c r="D500" s="493" t="s">
        <v>94</v>
      </c>
      <c r="E500" s="493" t="s">
        <v>1630</v>
      </c>
      <c r="F500" s="493">
        <v>8940500</v>
      </c>
      <c r="G500" s="493">
        <v>13033469.515000001</v>
      </c>
      <c r="H500" s="493">
        <v>2</v>
      </c>
    </row>
    <row r="501" spans="2:8" x14ac:dyDescent="0.25">
      <c r="B501" s="493">
        <v>93</v>
      </c>
      <c r="C501" s="493" t="s">
        <v>103</v>
      </c>
      <c r="D501" s="493" t="s">
        <v>665</v>
      </c>
      <c r="E501" s="493" t="s">
        <v>666</v>
      </c>
      <c r="F501" s="493">
        <v>9043000</v>
      </c>
      <c r="G501" s="493">
        <v>25350000</v>
      </c>
      <c r="H501" s="493">
        <v>1</v>
      </c>
    </row>
    <row r="502" spans="2:8" x14ac:dyDescent="0.25">
      <c r="B502" s="493">
        <v>93</v>
      </c>
      <c r="C502" s="493" t="s">
        <v>103</v>
      </c>
      <c r="D502" s="493" t="s">
        <v>1755</v>
      </c>
      <c r="E502" s="493" t="s">
        <v>1766</v>
      </c>
      <c r="F502" s="493">
        <v>9290000</v>
      </c>
      <c r="G502" s="493">
        <v>16417972.074999999</v>
      </c>
      <c r="H502" s="493">
        <v>2</v>
      </c>
    </row>
    <row r="503" spans="2:8" x14ac:dyDescent="0.25">
      <c r="B503" s="493">
        <v>93</v>
      </c>
      <c r="C503" s="493" t="s">
        <v>103</v>
      </c>
      <c r="D503" s="493" t="s">
        <v>1202</v>
      </c>
      <c r="E503" s="493" t="s">
        <v>1203</v>
      </c>
      <c r="F503" s="493">
        <v>8245000</v>
      </c>
      <c r="G503" s="493">
        <v>39800000</v>
      </c>
      <c r="H503" s="493">
        <v>1</v>
      </c>
    </row>
    <row r="504" spans="2:8" x14ac:dyDescent="0.25">
      <c r="B504" s="493">
        <v>93</v>
      </c>
      <c r="C504" s="493" t="s">
        <v>103</v>
      </c>
      <c r="D504" s="493" t="s">
        <v>1196</v>
      </c>
      <c r="E504" s="493" t="s">
        <v>1206</v>
      </c>
      <c r="F504" s="493">
        <v>9300000</v>
      </c>
      <c r="G504" s="493">
        <v>9564501.3200000003</v>
      </c>
      <c r="H504" s="493">
        <v>1</v>
      </c>
    </row>
    <row r="505" spans="2:8" x14ac:dyDescent="0.25">
      <c r="B505" s="493">
        <v>93</v>
      </c>
      <c r="C505" s="493" t="s">
        <v>103</v>
      </c>
      <c r="D505" s="493" t="s">
        <v>109</v>
      </c>
      <c r="E505" s="493" t="s">
        <v>796</v>
      </c>
      <c r="F505" s="493">
        <v>9837625</v>
      </c>
      <c r="G505" s="493">
        <v>14267125</v>
      </c>
      <c r="H505" s="493">
        <v>8</v>
      </c>
    </row>
    <row r="506" spans="2:8" x14ac:dyDescent="0.25">
      <c r="B506" s="493">
        <v>93</v>
      </c>
      <c r="C506" s="493" t="s">
        <v>103</v>
      </c>
      <c r="D506" s="493" t="s">
        <v>109</v>
      </c>
      <c r="E506" s="493" t="s">
        <v>806</v>
      </c>
      <c r="F506" s="493">
        <v>9293000</v>
      </c>
      <c r="G506" s="493">
        <v>12192000</v>
      </c>
      <c r="H506" s="493">
        <v>2</v>
      </c>
    </row>
    <row r="507" spans="2:8" x14ac:dyDescent="0.25">
      <c r="B507" s="493">
        <v>93</v>
      </c>
      <c r="C507" s="493" t="s">
        <v>103</v>
      </c>
      <c r="D507" s="493" t="s">
        <v>109</v>
      </c>
      <c r="E507" s="493" t="s">
        <v>82</v>
      </c>
      <c r="F507" s="493">
        <v>9196200</v>
      </c>
      <c r="G507" s="493">
        <v>14868202.415999999</v>
      </c>
      <c r="H507" s="493">
        <v>5</v>
      </c>
    </row>
    <row r="508" spans="2:8" x14ac:dyDescent="0.25">
      <c r="B508" s="493">
        <v>93</v>
      </c>
      <c r="C508" s="493" t="s">
        <v>103</v>
      </c>
      <c r="D508" s="493" t="s">
        <v>109</v>
      </c>
      <c r="E508" s="493" t="s">
        <v>1051</v>
      </c>
      <c r="F508" s="493">
        <v>9300000</v>
      </c>
      <c r="G508" s="493">
        <v>9600000</v>
      </c>
      <c r="H508" s="493">
        <v>1</v>
      </c>
    </row>
    <row r="509" spans="2:8" x14ac:dyDescent="0.25">
      <c r="B509" s="493">
        <v>93</v>
      </c>
      <c r="C509" s="493" t="s">
        <v>103</v>
      </c>
      <c r="D509" s="493" t="s">
        <v>109</v>
      </c>
      <c r="E509" s="493" t="s">
        <v>787</v>
      </c>
      <c r="F509" s="493">
        <v>9300000</v>
      </c>
      <c r="G509" s="493">
        <v>9575000</v>
      </c>
      <c r="H509" s="493">
        <v>2</v>
      </c>
    </row>
    <row r="510" spans="2:8" x14ac:dyDescent="0.25">
      <c r="B510" s="493">
        <v>93</v>
      </c>
      <c r="C510" s="493" t="s">
        <v>103</v>
      </c>
      <c r="D510" s="493" t="s">
        <v>109</v>
      </c>
      <c r="E510" s="493" t="s">
        <v>891</v>
      </c>
      <c r="F510" s="493">
        <v>9260000</v>
      </c>
      <c r="G510" s="493">
        <v>9769896.9100000001</v>
      </c>
      <c r="H510" s="493">
        <v>1</v>
      </c>
    </row>
    <row r="511" spans="2:8" x14ac:dyDescent="0.25">
      <c r="B511" s="493">
        <v>93</v>
      </c>
      <c r="C511" s="493" t="s">
        <v>103</v>
      </c>
      <c r="D511" s="493" t="s">
        <v>109</v>
      </c>
      <c r="E511" s="493" t="s">
        <v>898</v>
      </c>
      <c r="F511" s="493">
        <v>8856500</v>
      </c>
      <c r="G511" s="493">
        <v>12282640.630000001</v>
      </c>
      <c r="H511" s="493">
        <v>2</v>
      </c>
    </row>
    <row r="512" spans="2:8" x14ac:dyDescent="0.25">
      <c r="B512" s="493">
        <v>93</v>
      </c>
      <c r="C512" s="493" t="s">
        <v>103</v>
      </c>
      <c r="D512" s="493" t="s">
        <v>109</v>
      </c>
      <c r="E512" s="493" t="s">
        <v>1164</v>
      </c>
      <c r="F512" s="493">
        <v>9300000</v>
      </c>
      <c r="G512" s="493">
        <v>9550000</v>
      </c>
      <c r="H512" s="493">
        <v>1</v>
      </c>
    </row>
    <row r="513" spans="2:8" x14ac:dyDescent="0.25">
      <c r="B513" s="493">
        <v>93</v>
      </c>
      <c r="C513" s="493" t="s">
        <v>11</v>
      </c>
      <c r="D513" s="493" t="s">
        <v>11</v>
      </c>
      <c r="E513" s="493" t="s">
        <v>900</v>
      </c>
      <c r="F513" s="493">
        <v>7196000</v>
      </c>
      <c r="G513" s="493">
        <v>32500000</v>
      </c>
      <c r="H513" s="493">
        <v>1</v>
      </c>
    </row>
    <row r="514" spans="2:8" x14ac:dyDescent="0.25">
      <c r="B514" s="493">
        <v>93</v>
      </c>
      <c r="C514" s="493" t="s">
        <v>11</v>
      </c>
      <c r="D514" s="493" t="s">
        <v>104</v>
      </c>
      <c r="E514" s="493" t="s">
        <v>104</v>
      </c>
      <c r="F514" s="493">
        <v>8791000</v>
      </c>
      <c r="G514" s="493">
        <v>38950000</v>
      </c>
      <c r="H514" s="493">
        <v>1</v>
      </c>
    </row>
    <row r="515" spans="2:8" x14ac:dyDescent="0.25">
      <c r="B515" s="493">
        <v>93</v>
      </c>
      <c r="C515" s="493" t="s">
        <v>11</v>
      </c>
      <c r="D515" s="493" t="s">
        <v>104</v>
      </c>
      <c r="E515" s="493" t="s">
        <v>1001</v>
      </c>
      <c r="F515" s="493">
        <v>8962333.3333333302</v>
      </c>
      <c r="G515" s="493">
        <v>12302277.460000001</v>
      </c>
      <c r="H515" s="493">
        <v>3</v>
      </c>
    </row>
    <row r="516" spans="2:8" x14ac:dyDescent="0.25">
      <c r="B516" s="493">
        <v>93</v>
      </c>
      <c r="C516" s="493" t="s">
        <v>11</v>
      </c>
      <c r="D516" s="493" t="s">
        <v>104</v>
      </c>
      <c r="E516" s="493" t="s">
        <v>1632</v>
      </c>
      <c r="F516" s="493">
        <v>8035000</v>
      </c>
      <c r="G516" s="493">
        <v>37583778.219999999</v>
      </c>
      <c r="H516" s="493">
        <v>1</v>
      </c>
    </row>
    <row r="517" spans="2:8" x14ac:dyDescent="0.25">
      <c r="B517" s="493">
        <v>93</v>
      </c>
      <c r="C517" s="493" t="s">
        <v>11</v>
      </c>
      <c r="D517" s="493" t="s">
        <v>83</v>
      </c>
      <c r="E517" s="493" t="s">
        <v>103</v>
      </c>
      <c r="F517" s="493">
        <v>9127000</v>
      </c>
      <c r="G517" s="493">
        <v>24903959.510000002</v>
      </c>
      <c r="H517" s="493">
        <v>1</v>
      </c>
    </row>
    <row r="518" spans="2:8" x14ac:dyDescent="0.25">
      <c r="B518" s="493">
        <v>93</v>
      </c>
      <c r="C518" s="493" t="s">
        <v>11</v>
      </c>
      <c r="D518" s="493" t="s">
        <v>83</v>
      </c>
      <c r="E518" s="493" t="s">
        <v>1767</v>
      </c>
      <c r="F518" s="493">
        <v>6818000</v>
      </c>
      <c r="G518" s="493">
        <v>56780000</v>
      </c>
      <c r="H518" s="493">
        <v>1</v>
      </c>
    </row>
    <row r="519" spans="2:8" x14ac:dyDescent="0.25">
      <c r="B519" s="493">
        <v>93</v>
      </c>
      <c r="C519" s="493" t="s">
        <v>11</v>
      </c>
      <c r="D519" s="493" t="s">
        <v>83</v>
      </c>
      <c r="E519" s="493" t="s">
        <v>967</v>
      </c>
      <c r="F519" s="493">
        <v>9300000</v>
      </c>
      <c r="G519" s="493">
        <v>9800000</v>
      </c>
      <c r="H519" s="493">
        <v>1</v>
      </c>
    </row>
    <row r="520" spans="2:8" x14ac:dyDescent="0.25">
      <c r="B520" s="493">
        <v>93</v>
      </c>
      <c r="C520" s="493" t="s">
        <v>11</v>
      </c>
      <c r="D520" s="493" t="s">
        <v>1615</v>
      </c>
      <c r="E520" s="493" t="s">
        <v>1617</v>
      </c>
      <c r="F520" s="493">
        <v>9241000</v>
      </c>
      <c r="G520" s="493">
        <v>22501000</v>
      </c>
      <c r="H520" s="493">
        <v>1</v>
      </c>
    </row>
    <row r="521" spans="2:8" x14ac:dyDescent="0.25">
      <c r="B521" s="493">
        <v>93</v>
      </c>
      <c r="C521" s="493" t="s">
        <v>11</v>
      </c>
      <c r="D521" s="493" t="s">
        <v>894</v>
      </c>
      <c r="E521" s="493" t="s">
        <v>894</v>
      </c>
      <c r="F521" s="493">
        <v>9184666.6666666698</v>
      </c>
      <c r="G521" s="493">
        <v>9501749.9199999999</v>
      </c>
      <c r="H521" s="493">
        <v>3</v>
      </c>
    </row>
    <row r="522" spans="2:8" x14ac:dyDescent="0.25">
      <c r="B522" s="493">
        <v>93</v>
      </c>
      <c r="C522" s="493" t="s">
        <v>11</v>
      </c>
      <c r="D522" s="493" t="s">
        <v>903</v>
      </c>
      <c r="E522" s="493" t="s">
        <v>1117</v>
      </c>
      <c r="F522" s="493">
        <v>9234000</v>
      </c>
      <c r="G522" s="493">
        <v>26015000</v>
      </c>
      <c r="H522" s="493">
        <v>1</v>
      </c>
    </row>
    <row r="523" spans="2:8" x14ac:dyDescent="0.25">
      <c r="B523" s="493">
        <v>93</v>
      </c>
      <c r="C523" s="493" t="s">
        <v>11</v>
      </c>
      <c r="D523" s="493" t="s">
        <v>903</v>
      </c>
      <c r="E523" s="493" t="s">
        <v>1768</v>
      </c>
      <c r="F523" s="493">
        <v>9260000</v>
      </c>
      <c r="G523" s="493">
        <v>25413185.670000002</v>
      </c>
      <c r="H523" s="493">
        <v>1</v>
      </c>
    </row>
    <row r="524" spans="2:8" x14ac:dyDescent="0.25">
      <c r="B524" s="493">
        <v>93</v>
      </c>
      <c r="C524" s="493" t="s">
        <v>11</v>
      </c>
      <c r="D524" s="493" t="s">
        <v>797</v>
      </c>
      <c r="E524" s="493" t="s">
        <v>1762</v>
      </c>
      <c r="F524" s="493">
        <v>8665000</v>
      </c>
      <c r="G524" s="493">
        <v>26777131.460000001</v>
      </c>
      <c r="H524" s="493">
        <v>1</v>
      </c>
    </row>
    <row r="525" spans="2:8" x14ac:dyDescent="0.25">
      <c r="B525" s="493">
        <v>93</v>
      </c>
      <c r="C525" s="493" t="s">
        <v>11</v>
      </c>
      <c r="D525" s="493" t="s">
        <v>797</v>
      </c>
      <c r="E525" s="493" t="s">
        <v>1204</v>
      </c>
      <c r="F525" s="493">
        <v>9208000</v>
      </c>
      <c r="G525" s="493">
        <v>30704860.260000002</v>
      </c>
      <c r="H525" s="493">
        <v>1</v>
      </c>
    </row>
    <row r="526" spans="2:8" x14ac:dyDescent="0.25">
      <c r="B526" s="493">
        <v>93</v>
      </c>
      <c r="C526" s="493" t="s">
        <v>11</v>
      </c>
      <c r="D526" s="493" t="s">
        <v>883</v>
      </c>
      <c r="E526" s="493" t="s">
        <v>954</v>
      </c>
      <c r="F526" s="493">
        <v>6524000</v>
      </c>
      <c r="G526" s="493">
        <v>50400000</v>
      </c>
      <c r="H526" s="493">
        <v>1</v>
      </c>
    </row>
    <row r="527" spans="2:8" x14ac:dyDescent="0.25">
      <c r="B527" s="493">
        <v>93</v>
      </c>
      <c r="C527" s="493" t="s">
        <v>11</v>
      </c>
      <c r="D527" s="493" t="s">
        <v>883</v>
      </c>
      <c r="E527" s="493" t="s">
        <v>805</v>
      </c>
      <c r="F527" s="493">
        <v>9300000</v>
      </c>
      <c r="G527" s="493">
        <v>10199651.109999999</v>
      </c>
      <c r="H527" s="493">
        <v>1</v>
      </c>
    </row>
    <row r="528" spans="2:8" x14ac:dyDescent="0.25">
      <c r="B528" s="493">
        <v>93</v>
      </c>
      <c r="C528" s="493" t="s">
        <v>11</v>
      </c>
      <c r="D528" s="493" t="s">
        <v>883</v>
      </c>
      <c r="E528" s="493" t="s">
        <v>1635</v>
      </c>
      <c r="F528" s="493">
        <v>6104000</v>
      </c>
      <c r="G528" s="493">
        <v>46709023.200000003</v>
      </c>
      <c r="H528" s="493">
        <v>1</v>
      </c>
    </row>
    <row r="529" spans="2:8" x14ac:dyDescent="0.25">
      <c r="B529" s="493">
        <v>93</v>
      </c>
      <c r="C529" s="493" t="s">
        <v>11</v>
      </c>
      <c r="D529" s="493" t="s">
        <v>803</v>
      </c>
      <c r="E529" s="493" t="s">
        <v>803</v>
      </c>
      <c r="F529" s="493">
        <v>7531000</v>
      </c>
      <c r="G529" s="493">
        <v>19851000</v>
      </c>
      <c r="H529" s="493">
        <v>1</v>
      </c>
    </row>
    <row r="530" spans="2:8" x14ac:dyDescent="0.25">
      <c r="B530" s="493">
        <v>93</v>
      </c>
      <c r="C530" s="493" t="s">
        <v>11</v>
      </c>
      <c r="D530" s="493" t="s">
        <v>95</v>
      </c>
      <c r="E530" s="493" t="s">
        <v>892</v>
      </c>
      <c r="F530" s="493">
        <v>6062000</v>
      </c>
      <c r="G530" s="493">
        <v>41596557.619999997</v>
      </c>
      <c r="H530" s="493">
        <v>1</v>
      </c>
    </row>
    <row r="531" spans="2:8" x14ac:dyDescent="0.25">
      <c r="B531" s="493">
        <v>93</v>
      </c>
      <c r="C531" s="493" t="s">
        <v>11</v>
      </c>
      <c r="D531" s="493" t="s">
        <v>95</v>
      </c>
      <c r="E531" s="493" t="s">
        <v>96</v>
      </c>
      <c r="F531" s="493">
        <v>9300000</v>
      </c>
      <c r="G531" s="493">
        <v>11136461.52</v>
      </c>
      <c r="H531" s="493">
        <v>1</v>
      </c>
    </row>
    <row r="532" spans="2:8" x14ac:dyDescent="0.25">
      <c r="B532" s="493">
        <v>93</v>
      </c>
      <c r="C532" s="493" t="s">
        <v>11</v>
      </c>
      <c r="D532" s="493" t="s">
        <v>95</v>
      </c>
      <c r="E532" s="493" t="s">
        <v>101</v>
      </c>
      <c r="F532" s="493">
        <v>9165400</v>
      </c>
      <c r="G532" s="493">
        <v>18665861.105999999</v>
      </c>
      <c r="H532" s="493">
        <v>5</v>
      </c>
    </row>
    <row r="533" spans="2:8" x14ac:dyDescent="0.25">
      <c r="B533" s="493">
        <v>93</v>
      </c>
      <c r="C533" s="493" t="s">
        <v>11</v>
      </c>
      <c r="D533" s="493" t="s">
        <v>95</v>
      </c>
      <c r="E533" s="493" t="s">
        <v>667</v>
      </c>
      <c r="F533" s="493">
        <v>4587500</v>
      </c>
      <c r="G533" s="493">
        <v>11406907.475</v>
      </c>
      <c r="H533" s="493">
        <v>2</v>
      </c>
    </row>
    <row r="534" spans="2:8" x14ac:dyDescent="0.25">
      <c r="B534" s="493">
        <v>93</v>
      </c>
      <c r="C534" s="493" t="s">
        <v>11</v>
      </c>
      <c r="D534" s="493" t="s">
        <v>95</v>
      </c>
      <c r="E534" s="493" t="s">
        <v>904</v>
      </c>
      <c r="F534" s="493">
        <v>9247333.3333333302</v>
      </c>
      <c r="G534" s="493">
        <v>13294919.3433333</v>
      </c>
      <c r="H534" s="493">
        <v>3</v>
      </c>
    </row>
    <row r="535" spans="2:8" x14ac:dyDescent="0.25">
      <c r="B535" s="493">
        <v>93</v>
      </c>
      <c r="C535" s="493" t="s">
        <v>11</v>
      </c>
      <c r="D535" s="493" t="s">
        <v>95</v>
      </c>
      <c r="E535" s="493" t="s">
        <v>907</v>
      </c>
      <c r="F535" s="493">
        <v>9280000</v>
      </c>
      <c r="G535" s="493">
        <v>16430904.289999999</v>
      </c>
      <c r="H535" s="493">
        <v>1</v>
      </c>
    </row>
    <row r="536" spans="2:8" x14ac:dyDescent="0.25">
      <c r="B536" s="493">
        <v>93</v>
      </c>
      <c r="C536" s="493" t="s">
        <v>11</v>
      </c>
      <c r="D536" s="493" t="s">
        <v>95</v>
      </c>
      <c r="E536" s="493" t="s">
        <v>798</v>
      </c>
      <c r="F536" s="493">
        <v>9283500</v>
      </c>
      <c r="G536" s="493">
        <v>10038154.390000001</v>
      </c>
      <c r="H536" s="493">
        <v>2</v>
      </c>
    </row>
    <row r="537" spans="2:8" x14ac:dyDescent="0.25">
      <c r="B537" s="493">
        <v>93</v>
      </c>
      <c r="C537" s="493" t="s">
        <v>11</v>
      </c>
      <c r="D537" s="493" t="s">
        <v>95</v>
      </c>
      <c r="E537" s="493" t="s">
        <v>905</v>
      </c>
      <c r="F537" s="493">
        <v>9244000</v>
      </c>
      <c r="G537" s="493">
        <v>22149092.614999998</v>
      </c>
      <c r="H537" s="493">
        <v>2</v>
      </c>
    </row>
    <row r="538" spans="2:8" x14ac:dyDescent="0.25">
      <c r="B538" s="493">
        <v>93</v>
      </c>
      <c r="C538" s="493" t="s">
        <v>11</v>
      </c>
      <c r="D538" s="493" t="s">
        <v>1037</v>
      </c>
      <c r="E538" s="493" t="s">
        <v>1674</v>
      </c>
      <c r="F538" s="493">
        <v>9241000</v>
      </c>
      <c r="G538" s="493">
        <v>23200000.140000001</v>
      </c>
      <c r="H538" s="493">
        <v>1</v>
      </c>
    </row>
    <row r="539" spans="2:8" x14ac:dyDescent="0.25">
      <c r="B539" s="493">
        <v>93</v>
      </c>
      <c r="C539" s="493" t="s">
        <v>11</v>
      </c>
      <c r="D539" s="493" t="s">
        <v>1115</v>
      </c>
      <c r="E539" s="493" t="s">
        <v>1636</v>
      </c>
      <c r="F539" s="493">
        <v>9201000</v>
      </c>
      <c r="G539" s="493">
        <v>18420275.640000001</v>
      </c>
      <c r="H539" s="493">
        <v>1</v>
      </c>
    </row>
    <row r="540" spans="2:8" x14ac:dyDescent="0.25">
      <c r="B540" s="493">
        <v>93</v>
      </c>
      <c r="C540" s="493" t="s">
        <v>11</v>
      </c>
      <c r="D540" s="493" t="s">
        <v>84</v>
      </c>
      <c r="E540" s="493" t="s">
        <v>84</v>
      </c>
      <c r="F540" s="493">
        <v>9290000</v>
      </c>
      <c r="G540" s="493">
        <v>9832094.1750000007</v>
      </c>
      <c r="H540" s="493">
        <v>2</v>
      </c>
    </row>
    <row r="541" spans="2:8" x14ac:dyDescent="0.25">
      <c r="B541" s="493">
        <v>93</v>
      </c>
      <c r="C541" s="493" t="s">
        <v>11</v>
      </c>
      <c r="D541" s="493" t="s">
        <v>84</v>
      </c>
      <c r="E541" s="493" t="s">
        <v>1589</v>
      </c>
      <c r="F541" s="493">
        <v>6975000</v>
      </c>
      <c r="G541" s="493">
        <v>9931301.7599999998</v>
      </c>
      <c r="H541" s="493">
        <v>2</v>
      </c>
    </row>
    <row r="542" spans="2:8" x14ac:dyDescent="0.25">
      <c r="B542" s="493">
        <v>93</v>
      </c>
      <c r="C542" s="493" t="s">
        <v>11</v>
      </c>
      <c r="D542" s="493" t="s">
        <v>526</v>
      </c>
      <c r="E542" s="493" t="s">
        <v>526</v>
      </c>
      <c r="F542" s="493">
        <v>9001000</v>
      </c>
      <c r="G542" s="493">
        <v>17780000</v>
      </c>
      <c r="H542" s="493">
        <v>1</v>
      </c>
    </row>
    <row r="543" spans="2:8" x14ac:dyDescent="0.25">
      <c r="B543" s="493">
        <v>93</v>
      </c>
      <c r="C543" s="493" t="s">
        <v>11</v>
      </c>
      <c r="D543" s="493" t="s">
        <v>526</v>
      </c>
      <c r="E543" s="493" t="s">
        <v>1018</v>
      </c>
      <c r="F543" s="493">
        <v>9267000</v>
      </c>
      <c r="G543" s="493">
        <v>13284000</v>
      </c>
      <c r="H543" s="493">
        <v>1</v>
      </c>
    </row>
    <row r="544" spans="2:8" x14ac:dyDescent="0.25">
      <c r="B544" s="493">
        <v>93</v>
      </c>
      <c r="C544" s="493" t="s">
        <v>11</v>
      </c>
      <c r="D544" s="493" t="s">
        <v>956</v>
      </c>
      <c r="E544" s="493" t="s">
        <v>956</v>
      </c>
      <c r="F544" s="493">
        <v>9175000</v>
      </c>
      <c r="G544" s="493">
        <v>25130000</v>
      </c>
      <c r="H544" s="493">
        <v>1</v>
      </c>
    </row>
    <row r="545" spans="2:8" x14ac:dyDescent="0.25">
      <c r="B545" s="493">
        <v>93</v>
      </c>
      <c r="C545" s="493" t="s">
        <v>11</v>
      </c>
      <c r="D545" s="493" t="s">
        <v>956</v>
      </c>
      <c r="E545" s="493" t="s">
        <v>1020</v>
      </c>
      <c r="F545" s="493">
        <v>9227000</v>
      </c>
      <c r="G545" s="493">
        <v>19917000</v>
      </c>
      <c r="H545" s="493">
        <v>1</v>
      </c>
    </row>
    <row r="546" spans="2:8" x14ac:dyDescent="0.25">
      <c r="B546" s="493">
        <v>93</v>
      </c>
      <c r="C546" s="493" t="s">
        <v>11</v>
      </c>
      <c r="D546" s="493" t="s">
        <v>956</v>
      </c>
      <c r="E546" s="493" t="s">
        <v>1192</v>
      </c>
      <c r="F546" s="493">
        <v>9300000</v>
      </c>
      <c r="G546" s="493">
        <v>15700000</v>
      </c>
      <c r="H546" s="493">
        <v>1</v>
      </c>
    </row>
    <row r="547" spans="2:8" x14ac:dyDescent="0.25">
      <c r="B547" s="493">
        <v>93</v>
      </c>
      <c r="C547" s="493" t="s">
        <v>12</v>
      </c>
      <c r="D547" s="493" t="s">
        <v>12</v>
      </c>
      <c r="E547" s="493" t="s">
        <v>1046</v>
      </c>
      <c r="F547" s="493">
        <v>9100000</v>
      </c>
      <c r="G547" s="493">
        <v>9550000</v>
      </c>
      <c r="H547" s="493">
        <v>1</v>
      </c>
    </row>
    <row r="548" spans="2:8" x14ac:dyDescent="0.25">
      <c r="B548" s="493">
        <v>93</v>
      </c>
      <c r="C548" s="493" t="s">
        <v>12</v>
      </c>
      <c r="D548" s="493" t="s">
        <v>534</v>
      </c>
      <c r="E548" s="493" t="s">
        <v>891</v>
      </c>
      <c r="F548" s="493">
        <v>8486333.3333333302</v>
      </c>
      <c r="G548" s="493">
        <v>13833338.92</v>
      </c>
      <c r="H548" s="493">
        <v>3</v>
      </c>
    </row>
    <row r="549" spans="2:8" x14ac:dyDescent="0.25">
      <c r="B549" s="493">
        <v>93</v>
      </c>
      <c r="C549" s="493" t="s">
        <v>12</v>
      </c>
      <c r="D549" s="493" t="s">
        <v>85</v>
      </c>
      <c r="E549" s="493" t="s">
        <v>1637</v>
      </c>
      <c r="F549" s="493">
        <v>9234000</v>
      </c>
      <c r="G549" s="493">
        <v>9800000</v>
      </c>
      <c r="H549" s="493">
        <v>1</v>
      </c>
    </row>
    <row r="550" spans="2:8" x14ac:dyDescent="0.25">
      <c r="B550" s="493">
        <v>93</v>
      </c>
      <c r="C550" s="493" t="s">
        <v>12</v>
      </c>
      <c r="D550" s="493" t="s">
        <v>85</v>
      </c>
      <c r="E550" s="493" t="s">
        <v>1591</v>
      </c>
      <c r="F550" s="493">
        <v>9280000</v>
      </c>
      <c r="G550" s="493">
        <v>9650003.5099999998</v>
      </c>
      <c r="H550" s="493">
        <v>1</v>
      </c>
    </row>
    <row r="551" spans="2:8" x14ac:dyDescent="0.25">
      <c r="B551" s="493">
        <v>93</v>
      </c>
      <c r="C551" s="493" t="s">
        <v>13</v>
      </c>
      <c r="D551" s="493" t="s">
        <v>106</v>
      </c>
      <c r="E551" s="493" t="s">
        <v>1593</v>
      </c>
      <c r="F551" s="493">
        <v>9169000</v>
      </c>
      <c r="G551" s="493">
        <v>9650000</v>
      </c>
      <c r="H551" s="493">
        <v>1</v>
      </c>
    </row>
    <row r="552" spans="2:8" x14ac:dyDescent="0.25">
      <c r="B552" s="493">
        <v>93</v>
      </c>
      <c r="C552" s="493" t="s">
        <v>13</v>
      </c>
      <c r="D552" s="493" t="s">
        <v>106</v>
      </c>
      <c r="E552" s="493" t="s">
        <v>626</v>
      </c>
      <c r="F552" s="493">
        <v>9286000</v>
      </c>
      <c r="G552" s="493">
        <v>9625000</v>
      </c>
      <c r="H552" s="493">
        <v>2</v>
      </c>
    </row>
    <row r="553" spans="2:8" x14ac:dyDescent="0.25">
      <c r="B553" s="493">
        <v>93</v>
      </c>
      <c r="C553" s="493" t="s">
        <v>13</v>
      </c>
      <c r="D553" s="493" t="s">
        <v>106</v>
      </c>
      <c r="E553" s="493" t="s">
        <v>532</v>
      </c>
      <c r="F553" s="493">
        <v>9227000</v>
      </c>
      <c r="G553" s="493">
        <v>14400000</v>
      </c>
      <c r="H553" s="493">
        <v>1</v>
      </c>
    </row>
    <row r="554" spans="2:8" x14ac:dyDescent="0.25">
      <c r="B554" s="493">
        <v>93</v>
      </c>
      <c r="C554" s="493" t="s">
        <v>73</v>
      </c>
      <c r="D554" s="493" t="s">
        <v>524</v>
      </c>
      <c r="E554" s="493" t="s">
        <v>1047</v>
      </c>
      <c r="F554" s="493">
        <v>9300000</v>
      </c>
      <c r="G554" s="493">
        <v>9650000</v>
      </c>
      <c r="H554" s="493">
        <v>1</v>
      </c>
    </row>
    <row r="555" spans="2:8" x14ac:dyDescent="0.25">
      <c r="B555" s="493">
        <v>93</v>
      </c>
      <c r="C555" s="493" t="s">
        <v>73</v>
      </c>
      <c r="D555" s="493" t="s">
        <v>86</v>
      </c>
      <c r="E555" s="493" t="s">
        <v>1215</v>
      </c>
      <c r="F555" s="493">
        <v>9267000</v>
      </c>
      <c r="G555" s="493">
        <v>20402000</v>
      </c>
      <c r="H555" s="493">
        <v>1</v>
      </c>
    </row>
    <row r="556" spans="2:8" x14ac:dyDescent="0.25">
      <c r="B556" s="493">
        <v>93</v>
      </c>
      <c r="C556" s="493" t="s">
        <v>73</v>
      </c>
      <c r="D556" s="493" t="s">
        <v>799</v>
      </c>
      <c r="E556" s="493" t="s">
        <v>799</v>
      </c>
      <c r="F556" s="493">
        <v>10108750</v>
      </c>
      <c r="G556" s="493">
        <v>14130500</v>
      </c>
      <c r="H556" s="493">
        <v>4</v>
      </c>
    </row>
    <row r="557" spans="2:8" x14ac:dyDescent="0.25">
      <c r="B557" s="493">
        <v>93</v>
      </c>
      <c r="C557" s="493" t="s">
        <v>73</v>
      </c>
      <c r="D557" s="493" t="s">
        <v>799</v>
      </c>
      <c r="E557" s="493" t="s">
        <v>907</v>
      </c>
      <c r="F557" s="493">
        <v>9300000</v>
      </c>
      <c r="G557" s="493">
        <v>9750000</v>
      </c>
      <c r="H557" s="493">
        <v>1</v>
      </c>
    </row>
    <row r="558" spans="2:8" x14ac:dyDescent="0.25">
      <c r="B558" s="493">
        <v>93</v>
      </c>
      <c r="C558" s="493" t="s">
        <v>73</v>
      </c>
      <c r="D558" s="493" t="s">
        <v>799</v>
      </c>
      <c r="E558" s="493" t="s">
        <v>1769</v>
      </c>
      <c r="F558" s="493">
        <v>9300000</v>
      </c>
      <c r="G558" s="493">
        <v>9600000</v>
      </c>
      <c r="H558" s="493">
        <v>1</v>
      </c>
    </row>
    <row r="559" spans="2:8" x14ac:dyDescent="0.25">
      <c r="B559" s="493">
        <v>93</v>
      </c>
      <c r="C559" s="493" t="s">
        <v>73</v>
      </c>
      <c r="D559" s="493" t="s">
        <v>893</v>
      </c>
      <c r="E559" s="493" t="s">
        <v>911</v>
      </c>
      <c r="F559" s="493">
        <v>7280000</v>
      </c>
      <c r="G559" s="493">
        <v>9748878.1300000008</v>
      </c>
      <c r="H559" s="493">
        <v>1</v>
      </c>
    </row>
    <row r="560" spans="2:8" x14ac:dyDescent="0.25">
      <c r="B560" s="493">
        <v>93</v>
      </c>
      <c r="C560" s="493" t="s">
        <v>73</v>
      </c>
      <c r="D560" s="493" t="s">
        <v>1028</v>
      </c>
      <c r="E560" s="493" t="s">
        <v>1028</v>
      </c>
      <c r="F560" s="493">
        <v>9257000</v>
      </c>
      <c r="G560" s="493">
        <v>9668000</v>
      </c>
      <c r="H560" s="493">
        <v>2</v>
      </c>
    </row>
    <row r="561" spans="2:8" x14ac:dyDescent="0.25">
      <c r="B561" s="493">
        <v>93</v>
      </c>
      <c r="C561" s="493" t="s">
        <v>73</v>
      </c>
      <c r="D561" s="493" t="s">
        <v>627</v>
      </c>
      <c r="E561" s="493" t="s">
        <v>1612</v>
      </c>
      <c r="F561" s="493">
        <v>8812000</v>
      </c>
      <c r="G561" s="493">
        <v>9683333.3333333302</v>
      </c>
      <c r="H561" s="493">
        <v>3</v>
      </c>
    </row>
    <row r="562" spans="2:8" x14ac:dyDescent="0.25">
      <c r="B562" s="493">
        <v>93</v>
      </c>
      <c r="C562" s="493" t="s">
        <v>73</v>
      </c>
      <c r="D562" s="493" t="s">
        <v>627</v>
      </c>
      <c r="E562" s="493" t="s">
        <v>1052</v>
      </c>
      <c r="F562" s="493">
        <v>9300000</v>
      </c>
      <c r="G562" s="493">
        <v>9750000</v>
      </c>
      <c r="H562" s="493">
        <v>1</v>
      </c>
    </row>
    <row r="563" spans="2:8" x14ac:dyDescent="0.25">
      <c r="B563" s="493">
        <v>93</v>
      </c>
      <c r="C563" s="493" t="s">
        <v>73</v>
      </c>
      <c r="D563" s="493" t="s">
        <v>807</v>
      </c>
      <c r="E563" s="493" t="s">
        <v>807</v>
      </c>
      <c r="F563" s="493">
        <v>9280000</v>
      </c>
      <c r="G563" s="493">
        <v>9575000</v>
      </c>
      <c r="H563" s="493">
        <v>2</v>
      </c>
    </row>
    <row r="564" spans="2:8" x14ac:dyDescent="0.25">
      <c r="B564" s="493">
        <v>93</v>
      </c>
      <c r="C564" s="493" t="s">
        <v>73</v>
      </c>
      <c r="D564" s="493" t="s">
        <v>807</v>
      </c>
      <c r="E564" s="493" t="s">
        <v>1770</v>
      </c>
      <c r="F564" s="493">
        <v>9273000</v>
      </c>
      <c r="G564" s="493">
        <v>9600000</v>
      </c>
      <c r="H564" s="493">
        <v>1</v>
      </c>
    </row>
    <row r="565" spans="2:8" x14ac:dyDescent="0.25">
      <c r="B565" s="493">
        <v>93</v>
      </c>
      <c r="C565" s="493" t="s">
        <v>73</v>
      </c>
      <c r="D565" s="493" t="s">
        <v>670</v>
      </c>
      <c r="E565" s="493" t="s">
        <v>1744</v>
      </c>
      <c r="F565" s="493">
        <v>9293000</v>
      </c>
      <c r="G565" s="493">
        <v>9550000.2100000009</v>
      </c>
      <c r="H565" s="493">
        <v>1</v>
      </c>
    </row>
    <row r="566" spans="2:8" x14ac:dyDescent="0.25">
      <c r="B566" s="493">
        <v>93</v>
      </c>
      <c r="C566" s="493" t="s">
        <v>74</v>
      </c>
      <c r="D566" s="493" t="s">
        <v>74</v>
      </c>
      <c r="E566" s="493" t="s">
        <v>1041</v>
      </c>
      <c r="F566" s="493">
        <v>8875000</v>
      </c>
      <c r="G566" s="493">
        <v>9600000</v>
      </c>
      <c r="H566" s="493">
        <v>1</v>
      </c>
    </row>
    <row r="567" spans="2:8" x14ac:dyDescent="0.25">
      <c r="B567" s="493">
        <v>93</v>
      </c>
      <c r="C567" s="493" t="s">
        <v>74</v>
      </c>
      <c r="D567" s="493" t="s">
        <v>74</v>
      </c>
      <c r="E567" s="493" t="s">
        <v>1035</v>
      </c>
      <c r="F567" s="493">
        <v>8791000</v>
      </c>
      <c r="G567" s="493">
        <v>14951642.970000001</v>
      </c>
      <c r="H567" s="493">
        <v>1</v>
      </c>
    </row>
    <row r="568" spans="2:8" x14ac:dyDescent="0.25">
      <c r="B568" s="493">
        <v>93</v>
      </c>
      <c r="C568" s="493" t="s">
        <v>74</v>
      </c>
      <c r="D568" s="493" t="s">
        <v>74</v>
      </c>
      <c r="E568" s="493" t="s">
        <v>1205</v>
      </c>
      <c r="F568" s="493">
        <v>9201000</v>
      </c>
      <c r="G568" s="493">
        <v>16550000</v>
      </c>
      <c r="H568" s="493">
        <v>1</v>
      </c>
    </row>
    <row r="569" spans="2:8" x14ac:dyDescent="0.25">
      <c r="B569" s="493">
        <v>93</v>
      </c>
      <c r="C569" s="493" t="s">
        <v>74</v>
      </c>
      <c r="D569" s="493" t="s">
        <v>74</v>
      </c>
      <c r="E569" s="493" t="s">
        <v>800</v>
      </c>
      <c r="F569" s="493">
        <v>8711333.3333333302</v>
      </c>
      <c r="G569" s="493">
        <v>15000000</v>
      </c>
      <c r="H569" s="493">
        <v>3</v>
      </c>
    </row>
    <row r="570" spans="2:8" x14ac:dyDescent="0.25">
      <c r="B570" s="493">
        <v>93</v>
      </c>
      <c r="C570" s="493" t="s">
        <v>74</v>
      </c>
      <c r="D570" s="493" t="s">
        <v>74</v>
      </c>
      <c r="E570" s="493" t="s">
        <v>1118</v>
      </c>
      <c r="F570" s="493">
        <v>9280000</v>
      </c>
      <c r="G570" s="493">
        <v>9836723.5700000003</v>
      </c>
      <c r="H570" s="493">
        <v>1</v>
      </c>
    </row>
    <row r="571" spans="2:8" x14ac:dyDescent="0.25">
      <c r="B571" s="493">
        <v>93</v>
      </c>
      <c r="C571" s="493" t="s">
        <v>74</v>
      </c>
      <c r="D571" s="493" t="s">
        <v>72</v>
      </c>
      <c r="E571" s="493" t="s">
        <v>72</v>
      </c>
      <c r="F571" s="493">
        <v>9270250</v>
      </c>
      <c r="G571" s="493">
        <v>13435000</v>
      </c>
      <c r="H571" s="493">
        <v>4</v>
      </c>
    </row>
    <row r="572" spans="2:8" x14ac:dyDescent="0.25">
      <c r="B572" s="493">
        <v>93</v>
      </c>
      <c r="C572" s="493" t="s">
        <v>74</v>
      </c>
      <c r="D572" s="493" t="s">
        <v>72</v>
      </c>
      <c r="E572" s="493" t="s">
        <v>1048</v>
      </c>
      <c r="F572" s="493">
        <v>9267000</v>
      </c>
      <c r="G572" s="493">
        <v>13492881.8333333</v>
      </c>
      <c r="H572" s="493">
        <v>3</v>
      </c>
    </row>
    <row r="573" spans="2:8" x14ac:dyDescent="0.25">
      <c r="B573" s="493">
        <v>93</v>
      </c>
      <c r="C573" s="493" t="s">
        <v>74</v>
      </c>
      <c r="D573" s="493" t="s">
        <v>75</v>
      </c>
      <c r="E573" s="493" t="s">
        <v>1022</v>
      </c>
      <c r="F573" s="493">
        <v>6503400</v>
      </c>
      <c r="G573" s="493">
        <v>10065070.800000001</v>
      </c>
      <c r="H573" s="493">
        <v>5</v>
      </c>
    </row>
    <row r="574" spans="2:8" x14ac:dyDescent="0.25">
      <c r="B574" s="493">
        <v>93</v>
      </c>
      <c r="C574" s="493" t="s">
        <v>74</v>
      </c>
      <c r="D574" s="493" t="s">
        <v>75</v>
      </c>
      <c r="E574" s="493" t="s">
        <v>908</v>
      </c>
      <c r="F574" s="493">
        <v>8730500</v>
      </c>
      <c r="G574" s="493">
        <v>9725000</v>
      </c>
      <c r="H574" s="493">
        <v>2</v>
      </c>
    </row>
    <row r="575" spans="2:8" x14ac:dyDescent="0.25">
      <c r="B575" s="493">
        <v>93</v>
      </c>
      <c r="C575" s="493" t="s">
        <v>74</v>
      </c>
      <c r="D575" s="493" t="s">
        <v>97</v>
      </c>
      <c r="E575" s="493" t="s">
        <v>608</v>
      </c>
      <c r="F575" s="493">
        <v>9300000</v>
      </c>
      <c r="G575" s="493">
        <v>9600000</v>
      </c>
      <c r="H575" s="493">
        <v>2</v>
      </c>
    </row>
    <row r="576" spans="2:8" x14ac:dyDescent="0.25">
      <c r="B576" s="493">
        <v>93</v>
      </c>
      <c r="C576" s="493" t="s">
        <v>74</v>
      </c>
      <c r="D576" s="493" t="s">
        <v>87</v>
      </c>
      <c r="E576" s="493" t="s">
        <v>897</v>
      </c>
      <c r="F576" s="493">
        <v>9300000</v>
      </c>
      <c r="G576" s="493">
        <v>9684500.0600000005</v>
      </c>
      <c r="H576" s="493">
        <v>1</v>
      </c>
    </row>
    <row r="577" spans="2:8" x14ac:dyDescent="0.25">
      <c r="B577" s="493">
        <v>93</v>
      </c>
      <c r="C577" s="493" t="s">
        <v>74</v>
      </c>
      <c r="D577" s="493" t="s">
        <v>87</v>
      </c>
      <c r="E577" s="493" t="s">
        <v>1165</v>
      </c>
      <c r="F577" s="493">
        <v>9241000</v>
      </c>
      <c r="G577" s="493">
        <v>9650000</v>
      </c>
      <c r="H577" s="493">
        <v>1</v>
      </c>
    </row>
    <row r="578" spans="2:8" x14ac:dyDescent="0.25">
      <c r="B578" s="493">
        <v>93</v>
      </c>
      <c r="C578" s="493" t="s">
        <v>105</v>
      </c>
      <c r="D578" s="493" t="s">
        <v>107</v>
      </c>
      <c r="E578" s="493" t="s">
        <v>110</v>
      </c>
      <c r="F578" s="493">
        <v>9273000</v>
      </c>
      <c r="G578" s="493">
        <v>19200000</v>
      </c>
      <c r="H578" s="493">
        <v>1</v>
      </c>
    </row>
    <row r="579" spans="2:8" x14ac:dyDescent="0.25">
      <c r="B579" s="493">
        <v>93</v>
      </c>
      <c r="C579" s="493" t="s">
        <v>105</v>
      </c>
      <c r="D579" s="493" t="s">
        <v>107</v>
      </c>
      <c r="E579" s="493" t="s">
        <v>534</v>
      </c>
      <c r="F579" s="493">
        <v>8551000</v>
      </c>
      <c r="G579" s="493">
        <v>16953961.7533333</v>
      </c>
      <c r="H579" s="493">
        <v>3</v>
      </c>
    </row>
    <row r="580" spans="2:8" x14ac:dyDescent="0.25">
      <c r="B580" s="493">
        <v>93</v>
      </c>
      <c r="C580" s="493" t="s">
        <v>105</v>
      </c>
      <c r="D580" s="493" t="s">
        <v>107</v>
      </c>
      <c r="E580" s="493" t="s">
        <v>76</v>
      </c>
      <c r="F580" s="493">
        <v>9262666.6666666698</v>
      </c>
      <c r="G580" s="493">
        <v>9558333.3333333302</v>
      </c>
      <c r="H580" s="493">
        <v>3</v>
      </c>
    </row>
    <row r="581" spans="2:8" x14ac:dyDescent="0.25">
      <c r="B581" s="493">
        <v>93</v>
      </c>
      <c r="C581" s="493" t="s">
        <v>105</v>
      </c>
      <c r="D581" s="493" t="s">
        <v>107</v>
      </c>
      <c r="E581" s="493" t="s">
        <v>77</v>
      </c>
      <c r="F581" s="493">
        <v>9045800</v>
      </c>
      <c r="G581" s="493">
        <v>15309000</v>
      </c>
      <c r="H581" s="493">
        <v>5</v>
      </c>
    </row>
    <row r="582" spans="2:8" x14ac:dyDescent="0.25">
      <c r="B582" s="493">
        <v>93</v>
      </c>
      <c r="C582" s="493" t="s">
        <v>105</v>
      </c>
      <c r="D582" s="493" t="s">
        <v>889</v>
      </c>
      <c r="E582" s="493" t="s">
        <v>889</v>
      </c>
      <c r="F582" s="493">
        <v>8933500</v>
      </c>
      <c r="G582" s="493">
        <v>17690000</v>
      </c>
      <c r="H582" s="493">
        <v>2</v>
      </c>
    </row>
    <row r="583" spans="2:8" x14ac:dyDescent="0.25">
      <c r="B583" s="493">
        <v>93</v>
      </c>
      <c r="C583" s="493" t="s">
        <v>105</v>
      </c>
      <c r="D583" s="493" t="s">
        <v>889</v>
      </c>
      <c r="E583" s="493" t="s">
        <v>1599</v>
      </c>
      <c r="F583" s="493">
        <v>8749000</v>
      </c>
      <c r="G583" s="493">
        <v>9650000</v>
      </c>
      <c r="H583" s="493">
        <v>1</v>
      </c>
    </row>
    <row r="584" spans="2:8" x14ac:dyDescent="0.25">
      <c r="B584" s="493">
        <v>93</v>
      </c>
      <c r="C584" s="493" t="s">
        <v>105</v>
      </c>
      <c r="D584" s="493" t="s">
        <v>889</v>
      </c>
      <c r="E584" s="493" t="s">
        <v>909</v>
      </c>
      <c r="F584" s="493">
        <v>9300000</v>
      </c>
      <c r="G584" s="493">
        <v>9600000</v>
      </c>
      <c r="H584" s="493">
        <v>1</v>
      </c>
    </row>
    <row r="585" spans="2:8" x14ac:dyDescent="0.25">
      <c r="B585" s="493">
        <v>93</v>
      </c>
      <c r="C585" s="493" t="s">
        <v>105</v>
      </c>
      <c r="D585" s="493" t="s">
        <v>108</v>
      </c>
      <c r="E585" s="493" t="s">
        <v>108</v>
      </c>
      <c r="F585" s="493">
        <v>9772500</v>
      </c>
      <c r="G585" s="493">
        <v>16926666.666666701</v>
      </c>
      <c r="H585" s="493">
        <v>6</v>
      </c>
    </row>
    <row r="586" spans="2:8" x14ac:dyDescent="0.25">
      <c r="B586" s="493">
        <v>93</v>
      </c>
      <c r="C586" s="493" t="s">
        <v>105</v>
      </c>
      <c r="D586" s="493" t="s">
        <v>108</v>
      </c>
      <c r="E586" s="493" t="s">
        <v>617</v>
      </c>
      <c r="F586" s="493">
        <v>9300000</v>
      </c>
      <c r="G586" s="493">
        <v>9600000</v>
      </c>
      <c r="H586" s="493">
        <v>1</v>
      </c>
    </row>
    <row r="587" spans="2:8" x14ac:dyDescent="0.25">
      <c r="B587" s="493">
        <v>101</v>
      </c>
      <c r="C587" s="493" t="s">
        <v>103</v>
      </c>
      <c r="D587" s="493" t="s">
        <v>109</v>
      </c>
      <c r="E587" s="493" t="s">
        <v>963</v>
      </c>
      <c r="F587" s="493">
        <v>9260000</v>
      </c>
      <c r="G587" s="493">
        <v>9557000</v>
      </c>
      <c r="H587" s="493">
        <v>1</v>
      </c>
    </row>
    <row r="588" spans="2:8" x14ac:dyDescent="0.25">
      <c r="B588" s="493">
        <v>101</v>
      </c>
      <c r="C588" s="493" t="s">
        <v>11</v>
      </c>
      <c r="D588" s="493" t="s">
        <v>11</v>
      </c>
      <c r="E588" s="493" t="s">
        <v>1651</v>
      </c>
      <c r="F588" s="493">
        <v>9254000</v>
      </c>
      <c r="G588" s="493">
        <v>9557000</v>
      </c>
      <c r="H588" s="493">
        <v>1</v>
      </c>
    </row>
    <row r="589" spans="2:8" x14ac:dyDescent="0.25">
      <c r="B589" s="493">
        <v>101</v>
      </c>
      <c r="C589" s="493" t="s">
        <v>13</v>
      </c>
      <c r="D589" s="493" t="s">
        <v>106</v>
      </c>
      <c r="E589" s="493" t="s">
        <v>532</v>
      </c>
      <c r="F589" s="493">
        <v>9085000</v>
      </c>
      <c r="G589" s="493">
        <v>9557000</v>
      </c>
      <c r="H589" s="493">
        <v>1</v>
      </c>
    </row>
    <row r="590" spans="2:8" x14ac:dyDescent="0.25">
      <c r="B590" s="493">
        <v>101</v>
      </c>
      <c r="C590" s="493" t="s">
        <v>74</v>
      </c>
      <c r="D590" s="493" t="s">
        <v>74</v>
      </c>
      <c r="E590" s="493" t="s">
        <v>1205</v>
      </c>
      <c r="F590" s="493">
        <v>9300000</v>
      </c>
      <c r="G590" s="493">
        <v>9557000</v>
      </c>
      <c r="H590" s="493">
        <v>1</v>
      </c>
    </row>
    <row r="591" spans="2:8" x14ac:dyDescent="0.25">
      <c r="B591" s="493">
        <v>101</v>
      </c>
      <c r="C591" s="493" t="s">
        <v>74</v>
      </c>
      <c r="D591" s="493" t="s">
        <v>72</v>
      </c>
      <c r="E591" s="493" t="s">
        <v>72</v>
      </c>
      <c r="F591" s="493">
        <v>9209181.8181818202</v>
      </c>
      <c r="G591" s="493">
        <v>9546454.5454545394</v>
      </c>
      <c r="H591" s="493">
        <v>11</v>
      </c>
    </row>
    <row r="592" spans="2:8" x14ac:dyDescent="0.25">
      <c r="B592" s="493">
        <v>101</v>
      </c>
      <c r="C592" s="493" t="s">
        <v>74</v>
      </c>
      <c r="D592" s="493" t="s">
        <v>72</v>
      </c>
      <c r="E592" s="493" t="s">
        <v>801</v>
      </c>
      <c r="F592" s="493">
        <v>9300000</v>
      </c>
      <c r="G592" s="493">
        <v>9542000</v>
      </c>
      <c r="H592" s="493">
        <v>1</v>
      </c>
    </row>
    <row r="593" spans="2:8" x14ac:dyDescent="0.25">
      <c r="B593" s="493">
        <v>101</v>
      </c>
      <c r="C593" s="493" t="s">
        <v>74</v>
      </c>
      <c r="D593" s="493" t="s">
        <v>72</v>
      </c>
      <c r="E593" s="493" t="s">
        <v>1669</v>
      </c>
      <c r="F593" s="493">
        <v>9300000</v>
      </c>
      <c r="G593" s="493">
        <v>9542000</v>
      </c>
      <c r="H593" s="493">
        <v>1</v>
      </c>
    </row>
    <row r="594" spans="2:8" x14ac:dyDescent="0.25">
      <c r="B594" s="493">
        <v>101</v>
      </c>
      <c r="C594" s="493" t="s">
        <v>74</v>
      </c>
      <c r="D594" s="493" t="s">
        <v>72</v>
      </c>
      <c r="E594" s="493" t="s">
        <v>1670</v>
      </c>
      <c r="F594" s="493">
        <v>9290444.4444444403</v>
      </c>
      <c r="G594" s="493">
        <v>9542000</v>
      </c>
      <c r="H594" s="493">
        <v>9</v>
      </c>
    </row>
    <row r="595" spans="2:8" x14ac:dyDescent="0.25">
      <c r="B595" s="493">
        <v>101</v>
      </c>
      <c r="C595" s="493" t="s">
        <v>105</v>
      </c>
      <c r="D595" s="493" t="s">
        <v>105</v>
      </c>
      <c r="E595" s="493" t="s">
        <v>912</v>
      </c>
      <c r="F595" s="493">
        <v>9258133.3333333302</v>
      </c>
      <c r="G595" s="493">
        <v>9557333.3466666695</v>
      </c>
      <c r="H595" s="493">
        <v>15</v>
      </c>
    </row>
    <row r="596" spans="2:8" x14ac:dyDescent="0.25">
      <c r="B596" s="493">
        <v>101</v>
      </c>
      <c r="C596" s="493" t="s">
        <v>105</v>
      </c>
      <c r="D596" s="493" t="s">
        <v>105</v>
      </c>
      <c r="E596" s="493" t="s">
        <v>914</v>
      </c>
      <c r="F596" s="493">
        <v>9284727.2727272697</v>
      </c>
      <c r="G596" s="493">
        <v>9557000</v>
      </c>
      <c r="H596" s="493">
        <v>11</v>
      </c>
    </row>
    <row r="597" spans="2:8" x14ac:dyDescent="0.25">
      <c r="B597" s="493">
        <v>101</v>
      </c>
      <c r="C597" s="493" t="s">
        <v>105</v>
      </c>
      <c r="D597" s="493" t="s">
        <v>889</v>
      </c>
      <c r="E597" s="493" t="s">
        <v>916</v>
      </c>
      <c r="F597" s="493">
        <v>13950000</v>
      </c>
      <c r="G597" s="493">
        <v>14334000</v>
      </c>
      <c r="H597" s="493">
        <v>1</v>
      </c>
    </row>
    <row r="598" spans="2:8" x14ac:dyDescent="0.25">
      <c r="B598" s="493">
        <v>101</v>
      </c>
      <c r="C598" s="493" t="s">
        <v>105</v>
      </c>
      <c r="D598" s="493" t="s">
        <v>491</v>
      </c>
      <c r="E598" s="493" t="s">
        <v>910</v>
      </c>
      <c r="F598" s="493">
        <v>9300000</v>
      </c>
      <c r="G598" s="493">
        <v>9542000</v>
      </c>
      <c r="H598" s="493">
        <v>1</v>
      </c>
    </row>
    <row r="599" spans="2:8" x14ac:dyDescent="0.25">
      <c r="B599" s="493">
        <v>105</v>
      </c>
      <c r="C599" s="493" t="s">
        <v>103</v>
      </c>
      <c r="D599" s="493" t="s">
        <v>109</v>
      </c>
      <c r="E599" s="493" t="s">
        <v>796</v>
      </c>
      <c r="F599" s="493">
        <v>9300000</v>
      </c>
      <c r="G599" s="493">
        <v>9599973.5399999991</v>
      </c>
      <c r="H599" s="493">
        <v>1</v>
      </c>
    </row>
    <row r="600" spans="2:8" x14ac:dyDescent="0.25">
      <c r="B600" s="493">
        <v>105</v>
      </c>
      <c r="C600" s="493" t="s">
        <v>103</v>
      </c>
      <c r="D600" s="493" t="s">
        <v>109</v>
      </c>
      <c r="E600" s="493" t="s">
        <v>787</v>
      </c>
      <c r="F600" s="493">
        <v>9300000</v>
      </c>
      <c r="G600" s="493">
        <v>9599973.5399999991</v>
      </c>
      <c r="H600" s="493">
        <v>1</v>
      </c>
    </row>
    <row r="601" spans="2:8" x14ac:dyDescent="0.25">
      <c r="B601" s="493">
        <v>105</v>
      </c>
      <c r="C601" s="493" t="s">
        <v>11</v>
      </c>
      <c r="D601" s="493" t="s">
        <v>95</v>
      </c>
      <c r="E601" s="493" t="s">
        <v>905</v>
      </c>
      <c r="F601" s="493">
        <v>9300000</v>
      </c>
      <c r="G601" s="493">
        <v>9599973.5399999991</v>
      </c>
      <c r="H601" s="493">
        <v>1</v>
      </c>
    </row>
    <row r="602" spans="2:8" x14ac:dyDescent="0.25">
      <c r="B602" s="493">
        <v>105</v>
      </c>
      <c r="C602" s="493" t="s">
        <v>11</v>
      </c>
      <c r="D602" s="493" t="s">
        <v>84</v>
      </c>
      <c r="E602" s="493" t="s">
        <v>84</v>
      </c>
      <c r="F602" s="493">
        <v>9247500</v>
      </c>
      <c r="G602" s="493">
        <v>9599973.5399999991</v>
      </c>
      <c r="H602" s="493">
        <v>2</v>
      </c>
    </row>
    <row r="603" spans="2:8" x14ac:dyDescent="0.25">
      <c r="B603" s="493">
        <v>105</v>
      </c>
      <c r="C603" s="493" t="s">
        <v>11</v>
      </c>
      <c r="D603" s="493" t="s">
        <v>84</v>
      </c>
      <c r="E603" s="493" t="s">
        <v>1015</v>
      </c>
      <c r="F603" s="493">
        <v>9300000</v>
      </c>
      <c r="G603" s="493">
        <v>9599973.5399999991</v>
      </c>
      <c r="H603" s="493">
        <v>1</v>
      </c>
    </row>
    <row r="604" spans="2:8" x14ac:dyDescent="0.25">
      <c r="B604" s="493">
        <v>105</v>
      </c>
      <c r="C604" s="493" t="s">
        <v>11</v>
      </c>
      <c r="D604" s="493" t="s">
        <v>84</v>
      </c>
      <c r="E604" s="493" t="s">
        <v>1016</v>
      </c>
      <c r="F604" s="493">
        <v>9300000</v>
      </c>
      <c r="G604" s="493">
        <v>9599973.5399999991</v>
      </c>
      <c r="H604" s="493">
        <v>1</v>
      </c>
    </row>
    <row r="605" spans="2:8" x14ac:dyDescent="0.25">
      <c r="B605" s="493">
        <v>105</v>
      </c>
      <c r="C605" s="493" t="s">
        <v>11</v>
      </c>
      <c r="D605" s="493" t="s">
        <v>84</v>
      </c>
      <c r="E605" s="493" t="s">
        <v>906</v>
      </c>
      <c r="F605" s="493">
        <v>9300000</v>
      </c>
      <c r="G605" s="493">
        <v>9599973.5399999991</v>
      </c>
      <c r="H605" s="493">
        <v>1</v>
      </c>
    </row>
    <row r="606" spans="2:8" x14ac:dyDescent="0.25">
      <c r="B606" s="493">
        <v>105</v>
      </c>
      <c r="C606" s="493" t="s">
        <v>11</v>
      </c>
      <c r="D606" s="493" t="s">
        <v>84</v>
      </c>
      <c r="E606" s="493" t="s">
        <v>1589</v>
      </c>
      <c r="F606" s="493">
        <v>9300000</v>
      </c>
      <c r="G606" s="493">
        <v>9599973.5399999991</v>
      </c>
      <c r="H606" s="493">
        <v>1</v>
      </c>
    </row>
    <row r="607" spans="2:8" x14ac:dyDescent="0.25">
      <c r="B607" s="493">
        <v>105</v>
      </c>
      <c r="C607" s="493" t="s">
        <v>11</v>
      </c>
      <c r="D607" s="493" t="s">
        <v>526</v>
      </c>
      <c r="E607" s="493" t="s">
        <v>526</v>
      </c>
      <c r="F607" s="493">
        <v>9300000</v>
      </c>
      <c r="G607" s="493">
        <v>9599973.5399999991</v>
      </c>
      <c r="H607" s="493">
        <v>2</v>
      </c>
    </row>
    <row r="608" spans="2:8" x14ac:dyDescent="0.25">
      <c r="B608" s="493">
        <v>105</v>
      </c>
      <c r="C608" s="493" t="s">
        <v>11</v>
      </c>
      <c r="D608" s="493" t="s">
        <v>526</v>
      </c>
      <c r="E608" s="493" t="s">
        <v>1167</v>
      </c>
      <c r="F608" s="493">
        <v>9300000</v>
      </c>
      <c r="G608" s="493">
        <v>9599973.5399999991</v>
      </c>
      <c r="H608" s="493">
        <v>2</v>
      </c>
    </row>
    <row r="609" spans="2:8" x14ac:dyDescent="0.25">
      <c r="B609" s="493">
        <v>105</v>
      </c>
      <c r="C609" s="493" t="s">
        <v>73</v>
      </c>
      <c r="D609" s="493" t="s">
        <v>895</v>
      </c>
      <c r="E609" s="493" t="s">
        <v>895</v>
      </c>
      <c r="F609" s="493">
        <v>9300000</v>
      </c>
      <c r="G609" s="493">
        <v>9599973.5399999991</v>
      </c>
      <c r="H609" s="493">
        <v>1</v>
      </c>
    </row>
    <row r="610" spans="2:8" x14ac:dyDescent="0.25">
      <c r="B610" s="493">
        <v>105</v>
      </c>
      <c r="C610" s="493" t="s">
        <v>73</v>
      </c>
      <c r="D610" s="493" t="s">
        <v>895</v>
      </c>
      <c r="E610" s="493" t="s">
        <v>1622</v>
      </c>
      <c r="F610" s="493">
        <v>9300000</v>
      </c>
      <c r="G610" s="493">
        <v>9599973.5399999991</v>
      </c>
      <c r="H610" s="493">
        <v>1</v>
      </c>
    </row>
    <row r="611" spans="2:8" x14ac:dyDescent="0.25">
      <c r="B611" s="493">
        <v>105</v>
      </c>
      <c r="C611" s="493" t="s">
        <v>73</v>
      </c>
      <c r="D611" s="493" t="s">
        <v>893</v>
      </c>
      <c r="E611" s="493" t="s">
        <v>1002</v>
      </c>
      <c r="F611" s="493">
        <v>9242333.3333333302</v>
      </c>
      <c r="G611" s="493">
        <v>9599947.1733333301</v>
      </c>
      <c r="H611" s="493">
        <v>3</v>
      </c>
    </row>
    <row r="612" spans="2:8" x14ac:dyDescent="0.25">
      <c r="B612" s="493">
        <v>105</v>
      </c>
      <c r="C612" s="493" t="s">
        <v>73</v>
      </c>
      <c r="D612" s="493" t="s">
        <v>893</v>
      </c>
      <c r="E612" s="493" t="s">
        <v>911</v>
      </c>
      <c r="F612" s="493">
        <v>9300000</v>
      </c>
      <c r="G612" s="493">
        <v>9599973.5399999991</v>
      </c>
      <c r="H612" s="493">
        <v>1</v>
      </c>
    </row>
    <row r="613" spans="2:8" x14ac:dyDescent="0.25">
      <c r="B613" s="493">
        <v>105</v>
      </c>
      <c r="C613" s="493" t="s">
        <v>73</v>
      </c>
      <c r="D613" s="493" t="s">
        <v>788</v>
      </c>
      <c r="E613" s="493" t="s">
        <v>1595</v>
      </c>
      <c r="F613" s="493">
        <v>9214000</v>
      </c>
      <c r="G613" s="493">
        <v>9599001.7400000002</v>
      </c>
      <c r="H613" s="493">
        <v>1</v>
      </c>
    </row>
    <row r="614" spans="2:8" x14ac:dyDescent="0.25">
      <c r="B614" s="493">
        <v>105</v>
      </c>
      <c r="C614" s="493" t="s">
        <v>74</v>
      </c>
      <c r="D614" s="493" t="s">
        <v>72</v>
      </c>
      <c r="E614" s="493" t="s">
        <v>801</v>
      </c>
      <c r="F614" s="493">
        <v>9300000</v>
      </c>
      <c r="G614" s="493">
        <v>9599973.5399999991</v>
      </c>
      <c r="H614" s="493">
        <v>1</v>
      </c>
    </row>
    <row r="615" spans="2:8" x14ac:dyDescent="0.25">
      <c r="B615" s="493">
        <v>105</v>
      </c>
      <c r="C615" s="493" t="s">
        <v>74</v>
      </c>
      <c r="D615" s="493" t="s">
        <v>72</v>
      </c>
      <c r="E615" s="493" t="s">
        <v>1213</v>
      </c>
      <c r="F615" s="493">
        <v>13950000</v>
      </c>
      <c r="G615" s="493">
        <v>14338787.18</v>
      </c>
      <c r="H615" s="493">
        <v>1</v>
      </c>
    </row>
    <row r="616" spans="2:8" x14ac:dyDescent="0.25">
      <c r="B616" s="493">
        <v>105</v>
      </c>
      <c r="C616" s="493" t="s">
        <v>74</v>
      </c>
      <c r="D616" s="493" t="s">
        <v>75</v>
      </c>
      <c r="E616" s="493" t="s">
        <v>908</v>
      </c>
      <c r="F616" s="493">
        <v>9300000</v>
      </c>
      <c r="G616" s="493">
        <v>9599973.5399999991</v>
      </c>
      <c r="H616" s="493">
        <v>2</v>
      </c>
    </row>
    <row r="617" spans="2:8" x14ac:dyDescent="0.25">
      <c r="B617" s="493">
        <v>105</v>
      </c>
      <c r="C617" s="493" t="s">
        <v>74</v>
      </c>
      <c r="D617" s="493" t="s">
        <v>75</v>
      </c>
      <c r="E617" s="493" t="s">
        <v>1771</v>
      </c>
      <c r="F617" s="493">
        <v>9247500</v>
      </c>
      <c r="G617" s="493">
        <v>9599975.0399999991</v>
      </c>
      <c r="H617" s="493">
        <v>2</v>
      </c>
    </row>
    <row r="618" spans="2:8" x14ac:dyDescent="0.25">
      <c r="B618" s="493">
        <v>105</v>
      </c>
      <c r="C618" s="493" t="s">
        <v>74</v>
      </c>
      <c r="D618" s="493" t="s">
        <v>959</v>
      </c>
      <c r="E618" s="493" t="s">
        <v>959</v>
      </c>
      <c r="F618" s="493">
        <v>11625000</v>
      </c>
      <c r="G618" s="493">
        <v>11969380.359999999</v>
      </c>
      <c r="H618" s="493">
        <v>2</v>
      </c>
    </row>
    <row r="619" spans="2:8" x14ac:dyDescent="0.25">
      <c r="B619" s="493">
        <v>105</v>
      </c>
      <c r="C619" s="493" t="s">
        <v>74</v>
      </c>
      <c r="D619" s="493" t="s">
        <v>959</v>
      </c>
      <c r="E619" s="493" t="s">
        <v>1110</v>
      </c>
      <c r="F619" s="493">
        <v>9085000</v>
      </c>
      <c r="G619" s="493">
        <v>9599973.5399999991</v>
      </c>
      <c r="H619" s="493">
        <v>1</v>
      </c>
    </row>
    <row r="620" spans="2:8" x14ac:dyDescent="0.25">
      <c r="B620" s="493">
        <v>105</v>
      </c>
      <c r="C620" s="493" t="s">
        <v>74</v>
      </c>
      <c r="D620" s="493" t="s">
        <v>87</v>
      </c>
      <c r="E620" s="493" t="s">
        <v>1049</v>
      </c>
      <c r="F620" s="493">
        <v>9293000</v>
      </c>
      <c r="G620" s="493">
        <v>9599973.5399999991</v>
      </c>
      <c r="H620" s="493">
        <v>1</v>
      </c>
    </row>
    <row r="621" spans="2:8" x14ac:dyDescent="0.25">
      <c r="B621" s="493">
        <v>105</v>
      </c>
      <c r="C621" s="493" t="s">
        <v>74</v>
      </c>
      <c r="D621" s="493" t="s">
        <v>790</v>
      </c>
      <c r="E621" s="493" t="s">
        <v>790</v>
      </c>
      <c r="F621" s="493">
        <v>10787000</v>
      </c>
      <c r="G621" s="493">
        <v>11995694.109999999</v>
      </c>
      <c r="H621" s="493">
        <v>2</v>
      </c>
    </row>
    <row r="622" spans="2:8" x14ac:dyDescent="0.25">
      <c r="B622" s="493">
        <v>105</v>
      </c>
      <c r="C622" s="493" t="s">
        <v>74</v>
      </c>
      <c r="D622" s="493" t="s">
        <v>791</v>
      </c>
      <c r="E622" s="493" t="s">
        <v>1597</v>
      </c>
      <c r="F622" s="493">
        <v>11625000</v>
      </c>
      <c r="G622" s="493">
        <v>11995694.109999999</v>
      </c>
      <c r="H622" s="493">
        <v>2</v>
      </c>
    </row>
    <row r="623" spans="2:8" x14ac:dyDescent="0.25">
      <c r="B623" s="493">
        <v>105</v>
      </c>
      <c r="C623" s="493" t="s">
        <v>74</v>
      </c>
      <c r="D623" s="493" t="s">
        <v>1024</v>
      </c>
      <c r="E623" s="493" t="s">
        <v>1024</v>
      </c>
      <c r="F623" s="493">
        <v>13950000</v>
      </c>
      <c r="G623" s="493">
        <v>14391414.68</v>
      </c>
      <c r="H623" s="493">
        <v>1</v>
      </c>
    </row>
    <row r="624" spans="2:8" x14ac:dyDescent="0.25">
      <c r="B624" s="493">
        <v>105</v>
      </c>
      <c r="C624" s="493" t="s">
        <v>105</v>
      </c>
      <c r="D624" s="493" t="s">
        <v>105</v>
      </c>
      <c r="E624" s="493" t="s">
        <v>912</v>
      </c>
      <c r="F624" s="493">
        <v>9267000</v>
      </c>
      <c r="G624" s="493">
        <v>9599600.6400000006</v>
      </c>
      <c r="H624" s="493">
        <v>1</v>
      </c>
    </row>
    <row r="625" spans="2:8" x14ac:dyDescent="0.25">
      <c r="B625" s="493">
        <v>108</v>
      </c>
      <c r="C625" s="493" t="s">
        <v>103</v>
      </c>
      <c r="D625" s="493" t="s">
        <v>94</v>
      </c>
      <c r="E625" s="493" t="s">
        <v>1630</v>
      </c>
      <c r="F625" s="493">
        <v>8045000</v>
      </c>
      <c r="G625" s="493">
        <v>8275000</v>
      </c>
      <c r="H625" s="493">
        <v>1</v>
      </c>
    </row>
    <row r="626" spans="2:8" x14ac:dyDescent="0.25">
      <c r="B626" s="493">
        <v>108</v>
      </c>
      <c r="C626" s="493" t="s">
        <v>103</v>
      </c>
      <c r="D626" s="493" t="s">
        <v>1114</v>
      </c>
      <c r="E626" s="493" t="s">
        <v>553</v>
      </c>
      <c r="F626" s="493">
        <v>9227000</v>
      </c>
      <c r="G626" s="493">
        <v>9530000</v>
      </c>
      <c r="H626" s="493">
        <v>1</v>
      </c>
    </row>
    <row r="627" spans="2:8" x14ac:dyDescent="0.25">
      <c r="B627" s="493">
        <v>108</v>
      </c>
      <c r="C627" s="493" t="s">
        <v>11</v>
      </c>
      <c r="D627" s="493" t="s">
        <v>11</v>
      </c>
      <c r="E627" s="493" t="s">
        <v>11</v>
      </c>
      <c r="F627" s="493">
        <v>8245000</v>
      </c>
      <c r="G627" s="493">
        <v>8624000</v>
      </c>
      <c r="H627" s="493">
        <v>1</v>
      </c>
    </row>
    <row r="628" spans="2:8" x14ac:dyDescent="0.25">
      <c r="B628" s="493">
        <v>108</v>
      </c>
      <c r="C628" s="493" t="s">
        <v>11</v>
      </c>
      <c r="D628" s="493" t="s">
        <v>95</v>
      </c>
      <c r="E628" s="493" t="s">
        <v>101</v>
      </c>
      <c r="F628" s="493">
        <v>9300000</v>
      </c>
      <c r="G628" s="493">
        <v>9530000</v>
      </c>
      <c r="H628" s="493">
        <v>1</v>
      </c>
    </row>
    <row r="629" spans="2:8" x14ac:dyDescent="0.25">
      <c r="B629" s="493">
        <v>108</v>
      </c>
      <c r="C629" s="493" t="s">
        <v>12</v>
      </c>
      <c r="D629" s="493" t="s">
        <v>887</v>
      </c>
      <c r="E629" s="493" t="s">
        <v>805</v>
      </c>
      <c r="F629" s="493">
        <v>8371000</v>
      </c>
      <c r="G629" s="493">
        <v>8949906.8000000007</v>
      </c>
      <c r="H629" s="493">
        <v>1</v>
      </c>
    </row>
    <row r="630" spans="2:8" x14ac:dyDescent="0.25">
      <c r="B630" s="493">
        <v>108</v>
      </c>
      <c r="C630" s="493" t="s">
        <v>12</v>
      </c>
      <c r="D630" s="493" t="s">
        <v>957</v>
      </c>
      <c r="E630" s="493" t="s">
        <v>553</v>
      </c>
      <c r="F630" s="493">
        <v>9195000</v>
      </c>
      <c r="G630" s="493">
        <v>9530000</v>
      </c>
      <c r="H630" s="493">
        <v>1</v>
      </c>
    </row>
    <row r="631" spans="2:8" x14ac:dyDescent="0.25">
      <c r="B631" s="493">
        <v>108</v>
      </c>
      <c r="C631" s="493" t="s">
        <v>73</v>
      </c>
      <c r="D631" s="493" t="s">
        <v>799</v>
      </c>
      <c r="E631" s="493" t="s">
        <v>1039</v>
      </c>
      <c r="F631" s="493">
        <v>9300000</v>
      </c>
      <c r="G631" s="493">
        <v>9530000</v>
      </c>
      <c r="H631" s="493">
        <v>1</v>
      </c>
    </row>
    <row r="632" spans="2:8" x14ac:dyDescent="0.25">
      <c r="B632" s="493">
        <v>116</v>
      </c>
      <c r="C632" s="493" t="s">
        <v>103</v>
      </c>
      <c r="D632" s="493" t="s">
        <v>1613</v>
      </c>
      <c r="E632" s="493" t="s">
        <v>1614</v>
      </c>
      <c r="F632" s="493">
        <v>9188000</v>
      </c>
      <c r="G632" s="493">
        <v>9466708.0800000001</v>
      </c>
      <c r="H632" s="493">
        <v>1</v>
      </c>
    </row>
    <row r="633" spans="2:8" x14ac:dyDescent="0.25">
      <c r="B633" s="493">
        <v>116</v>
      </c>
      <c r="C633" s="493" t="s">
        <v>11</v>
      </c>
      <c r="D633" s="493" t="s">
        <v>883</v>
      </c>
      <c r="E633" s="493" t="s">
        <v>954</v>
      </c>
      <c r="F633" s="493">
        <v>9267000</v>
      </c>
      <c r="G633" s="493">
        <v>9454572.4499999993</v>
      </c>
      <c r="H633" s="493">
        <v>1</v>
      </c>
    </row>
    <row r="634" spans="2:8" x14ac:dyDescent="0.25">
      <c r="B634" s="493">
        <v>116</v>
      </c>
      <c r="C634" s="493" t="s">
        <v>11</v>
      </c>
      <c r="D634" s="493" t="s">
        <v>803</v>
      </c>
      <c r="E634" s="493" t="s">
        <v>1654</v>
      </c>
      <c r="F634" s="493">
        <v>8791000</v>
      </c>
      <c r="G634" s="493">
        <v>13466708</v>
      </c>
      <c r="H634" s="493">
        <v>1</v>
      </c>
    </row>
    <row r="635" spans="2:8" x14ac:dyDescent="0.25">
      <c r="B635" s="493">
        <v>116</v>
      </c>
      <c r="C635" s="493" t="s">
        <v>11</v>
      </c>
      <c r="D635" s="493" t="s">
        <v>95</v>
      </c>
      <c r="E635" s="493" t="s">
        <v>96</v>
      </c>
      <c r="F635" s="493">
        <v>9300000</v>
      </c>
      <c r="G635" s="493">
        <v>9466708.0800000001</v>
      </c>
      <c r="H635" s="493">
        <v>2</v>
      </c>
    </row>
    <row r="636" spans="2:8" x14ac:dyDescent="0.25">
      <c r="B636" s="493">
        <v>116</v>
      </c>
      <c r="C636" s="493" t="s">
        <v>11</v>
      </c>
      <c r="D636" s="493" t="s">
        <v>95</v>
      </c>
      <c r="E636" s="493" t="s">
        <v>907</v>
      </c>
      <c r="F636" s="493">
        <v>4650000</v>
      </c>
      <c r="G636" s="493">
        <v>9466708.0800000001</v>
      </c>
      <c r="H636" s="493">
        <v>2</v>
      </c>
    </row>
    <row r="637" spans="2:8" x14ac:dyDescent="0.25">
      <c r="B637" s="493">
        <v>116</v>
      </c>
      <c r="C637" s="493" t="s">
        <v>11</v>
      </c>
      <c r="D637" s="493" t="s">
        <v>84</v>
      </c>
      <c r="E637" s="493" t="s">
        <v>84</v>
      </c>
      <c r="F637" s="493">
        <v>9293000</v>
      </c>
      <c r="G637" s="493">
        <v>9466708.0800000001</v>
      </c>
      <c r="H637" s="493">
        <v>1</v>
      </c>
    </row>
    <row r="638" spans="2:8" x14ac:dyDescent="0.25">
      <c r="B638" s="493">
        <v>116</v>
      </c>
      <c r="C638" s="493" t="s">
        <v>12</v>
      </c>
      <c r="D638" s="493" t="s">
        <v>378</v>
      </c>
      <c r="E638" s="493" t="s">
        <v>1772</v>
      </c>
      <c r="F638" s="493">
        <v>9300000</v>
      </c>
      <c r="G638" s="493">
        <v>9466708.0800000001</v>
      </c>
      <c r="H638" s="493">
        <v>1</v>
      </c>
    </row>
    <row r="639" spans="2:8" x14ac:dyDescent="0.25">
      <c r="B639" s="493">
        <v>116</v>
      </c>
      <c r="C639" s="493" t="s">
        <v>12</v>
      </c>
      <c r="D639" s="493" t="s">
        <v>85</v>
      </c>
      <c r="E639" s="493" t="s">
        <v>1637</v>
      </c>
      <c r="F639" s="493">
        <v>9127000</v>
      </c>
      <c r="G639" s="493">
        <v>9352700.4100000001</v>
      </c>
      <c r="H639" s="493">
        <v>1</v>
      </c>
    </row>
    <row r="640" spans="2:8" x14ac:dyDescent="0.25">
      <c r="B640" s="493">
        <v>116</v>
      </c>
      <c r="C640" s="493" t="s">
        <v>73</v>
      </c>
      <c r="D640" s="493" t="s">
        <v>524</v>
      </c>
      <c r="E640" s="493" t="s">
        <v>524</v>
      </c>
      <c r="F640" s="493">
        <v>8539000</v>
      </c>
      <c r="G640" s="493">
        <v>9466708.0800000001</v>
      </c>
      <c r="H640" s="493">
        <v>1</v>
      </c>
    </row>
    <row r="641" spans="2:8" x14ac:dyDescent="0.25">
      <c r="B641" s="493">
        <v>116</v>
      </c>
      <c r="C641" s="493" t="s">
        <v>73</v>
      </c>
      <c r="D641" s="493" t="s">
        <v>893</v>
      </c>
      <c r="E641" s="493" t="s">
        <v>1163</v>
      </c>
      <c r="F641" s="493">
        <v>9237000</v>
      </c>
      <c r="G641" s="493">
        <v>9466708.0800000001</v>
      </c>
      <c r="H641" s="493">
        <v>2</v>
      </c>
    </row>
    <row r="642" spans="2:8" x14ac:dyDescent="0.25">
      <c r="B642" s="493">
        <v>116</v>
      </c>
      <c r="C642" s="493" t="s">
        <v>73</v>
      </c>
      <c r="D642" s="493" t="s">
        <v>670</v>
      </c>
      <c r="E642" s="493" t="s">
        <v>1040</v>
      </c>
      <c r="F642" s="493">
        <v>8791000</v>
      </c>
      <c r="G642" s="493">
        <v>9466708.0800000001</v>
      </c>
      <c r="H642" s="493">
        <v>1</v>
      </c>
    </row>
    <row r="643" spans="2:8" x14ac:dyDescent="0.25">
      <c r="B643" s="493">
        <v>116</v>
      </c>
      <c r="C643" s="493" t="s">
        <v>74</v>
      </c>
      <c r="D643" s="493" t="s">
        <v>74</v>
      </c>
      <c r="E643" s="493" t="s">
        <v>74</v>
      </c>
      <c r="F643" s="493">
        <v>9208000</v>
      </c>
      <c r="G643" s="493">
        <v>11604351.84</v>
      </c>
      <c r="H643" s="493">
        <v>1</v>
      </c>
    </row>
    <row r="644" spans="2:8" x14ac:dyDescent="0.25">
      <c r="B644" s="493">
        <v>116</v>
      </c>
      <c r="C644" s="493" t="s">
        <v>74</v>
      </c>
      <c r="D644" s="493" t="s">
        <v>74</v>
      </c>
      <c r="E644" s="493" t="s">
        <v>1155</v>
      </c>
      <c r="F644" s="493">
        <v>13950000</v>
      </c>
      <c r="G644" s="493">
        <v>14200062.119999999</v>
      </c>
      <c r="H644" s="493">
        <v>1</v>
      </c>
    </row>
    <row r="645" spans="2:8" x14ac:dyDescent="0.25">
      <c r="B645" s="493">
        <v>116</v>
      </c>
      <c r="C645" s="493" t="s">
        <v>74</v>
      </c>
      <c r="D645" s="493" t="s">
        <v>74</v>
      </c>
      <c r="E645" s="493" t="s">
        <v>1035</v>
      </c>
      <c r="F645" s="493">
        <v>9043000</v>
      </c>
      <c r="G645" s="493">
        <v>9466708.0800000001</v>
      </c>
      <c r="H645" s="493">
        <v>1</v>
      </c>
    </row>
    <row r="646" spans="2:8" x14ac:dyDescent="0.25">
      <c r="B646" s="493">
        <v>116</v>
      </c>
      <c r="C646" s="493" t="s">
        <v>74</v>
      </c>
      <c r="D646" s="493" t="s">
        <v>74</v>
      </c>
      <c r="E646" s="493" t="s">
        <v>800</v>
      </c>
      <c r="F646" s="493">
        <v>10624333.3333333</v>
      </c>
      <c r="G646" s="493">
        <v>11044492.76</v>
      </c>
      <c r="H646" s="493">
        <v>3</v>
      </c>
    </row>
    <row r="647" spans="2:8" x14ac:dyDescent="0.25">
      <c r="B647" s="493">
        <v>116</v>
      </c>
      <c r="C647" s="493" t="s">
        <v>74</v>
      </c>
      <c r="D647" s="493" t="s">
        <v>74</v>
      </c>
      <c r="E647" s="493" t="s">
        <v>1628</v>
      </c>
      <c r="F647" s="493">
        <v>9300000</v>
      </c>
      <c r="G647" s="493">
        <v>9466708.0800000001</v>
      </c>
      <c r="H647" s="493">
        <v>1</v>
      </c>
    </row>
    <row r="648" spans="2:8" x14ac:dyDescent="0.25">
      <c r="B648" s="493">
        <v>116</v>
      </c>
      <c r="C648" s="493" t="s">
        <v>74</v>
      </c>
      <c r="D648" s="493" t="s">
        <v>74</v>
      </c>
      <c r="E648" s="493" t="s">
        <v>1639</v>
      </c>
      <c r="F648" s="493">
        <v>13950000</v>
      </c>
      <c r="G648" s="493">
        <v>14200062.119999999</v>
      </c>
      <c r="H648" s="493">
        <v>1</v>
      </c>
    </row>
    <row r="649" spans="2:8" x14ac:dyDescent="0.25">
      <c r="B649" s="493">
        <v>116</v>
      </c>
      <c r="C649" s="493" t="s">
        <v>74</v>
      </c>
      <c r="D649" s="493" t="s">
        <v>808</v>
      </c>
      <c r="E649" s="493" t="s">
        <v>1166</v>
      </c>
      <c r="F649" s="493">
        <v>9300000</v>
      </c>
      <c r="G649" s="493">
        <v>9466708.0800000001</v>
      </c>
      <c r="H649" s="493">
        <v>1</v>
      </c>
    </row>
    <row r="650" spans="2:8" x14ac:dyDescent="0.25">
      <c r="B650" s="493">
        <v>116</v>
      </c>
      <c r="C650" s="493" t="s">
        <v>74</v>
      </c>
      <c r="D650" s="493" t="s">
        <v>97</v>
      </c>
      <c r="E650" s="493" t="s">
        <v>608</v>
      </c>
      <c r="F650" s="493">
        <v>9300000</v>
      </c>
      <c r="G650" s="493">
        <v>9466708.0800000001</v>
      </c>
      <c r="H650" s="493">
        <v>1</v>
      </c>
    </row>
    <row r="651" spans="2:8" x14ac:dyDescent="0.25">
      <c r="B651" s="493">
        <v>116</v>
      </c>
      <c r="C651" s="493" t="s">
        <v>74</v>
      </c>
      <c r="D651" s="493" t="s">
        <v>790</v>
      </c>
      <c r="E651" s="493" t="s">
        <v>790</v>
      </c>
      <c r="F651" s="493">
        <v>4646500</v>
      </c>
      <c r="G651" s="493">
        <v>9466708.0800000001</v>
      </c>
      <c r="H651" s="493">
        <v>2</v>
      </c>
    </row>
    <row r="652" spans="2:8" x14ac:dyDescent="0.25">
      <c r="B652" s="493">
        <v>116</v>
      </c>
      <c r="C652" s="493" t="s">
        <v>74</v>
      </c>
      <c r="D652" s="493" t="s">
        <v>1034</v>
      </c>
      <c r="E652" s="493" t="s">
        <v>1773</v>
      </c>
      <c r="F652" s="493">
        <v>11625000</v>
      </c>
      <c r="G652" s="493">
        <v>11833385.1</v>
      </c>
      <c r="H652" s="493">
        <v>2</v>
      </c>
    </row>
    <row r="653" spans="2:8" x14ac:dyDescent="0.25">
      <c r="B653" s="493">
        <v>120</v>
      </c>
      <c r="C653" s="493" t="s">
        <v>11</v>
      </c>
      <c r="D653" s="493" t="s">
        <v>95</v>
      </c>
      <c r="E653" s="493" t="s">
        <v>905</v>
      </c>
      <c r="F653" s="493">
        <v>9300000</v>
      </c>
      <c r="G653" s="493">
        <v>10932421</v>
      </c>
      <c r="H653" s="493">
        <v>1</v>
      </c>
    </row>
    <row r="654" spans="2:8" x14ac:dyDescent="0.25">
      <c r="B654" s="493">
        <v>120</v>
      </c>
      <c r="C654" s="493" t="s">
        <v>11</v>
      </c>
      <c r="D654" s="493" t="s">
        <v>84</v>
      </c>
      <c r="E654" s="493" t="s">
        <v>999</v>
      </c>
      <c r="F654" s="493">
        <v>9300000</v>
      </c>
      <c r="G654" s="493">
        <v>9910665</v>
      </c>
      <c r="H654" s="493">
        <v>1</v>
      </c>
    </row>
    <row r="655" spans="2:8" x14ac:dyDescent="0.25">
      <c r="B655" s="493">
        <v>120</v>
      </c>
      <c r="C655" s="493" t="s">
        <v>13</v>
      </c>
      <c r="D655" s="493" t="s">
        <v>553</v>
      </c>
      <c r="E655" s="493" t="s">
        <v>553</v>
      </c>
      <c r="F655" s="493">
        <v>9247000</v>
      </c>
      <c r="G655" s="493">
        <v>9659865</v>
      </c>
      <c r="H655" s="493">
        <v>3</v>
      </c>
    </row>
    <row r="656" spans="2:8" x14ac:dyDescent="0.25">
      <c r="B656" s="493">
        <v>120</v>
      </c>
      <c r="C656" s="493" t="s">
        <v>105</v>
      </c>
      <c r="D656" s="493" t="s">
        <v>107</v>
      </c>
      <c r="E656" s="493" t="s">
        <v>76</v>
      </c>
      <c r="F656" s="493">
        <v>9300000</v>
      </c>
      <c r="G656" s="493">
        <v>9808362.5</v>
      </c>
      <c r="H656" s="493">
        <v>1</v>
      </c>
    </row>
    <row r="657" spans="2:9" x14ac:dyDescent="0.25">
      <c r="B657" s="493">
        <v>4</v>
      </c>
      <c r="C657" s="493" t="s">
        <v>105</v>
      </c>
      <c r="D657" s="493" t="s">
        <v>889</v>
      </c>
      <c r="E657" s="493" t="s">
        <v>961</v>
      </c>
      <c r="F657" s="493">
        <v>19997578.859999999</v>
      </c>
      <c r="G657" s="493">
        <v>19997578.859999999</v>
      </c>
      <c r="I657" s="493">
        <v>1</v>
      </c>
    </row>
    <row r="658" spans="2:9" x14ac:dyDescent="0.25">
      <c r="B658" s="493">
        <v>14</v>
      </c>
      <c r="C658" s="493" t="s">
        <v>103</v>
      </c>
      <c r="D658" s="493" t="s">
        <v>665</v>
      </c>
      <c r="E658" s="493" t="s">
        <v>666</v>
      </c>
      <c r="F658" s="493">
        <v>22594662.640000001</v>
      </c>
      <c r="G658" s="493">
        <v>22594662.640000001</v>
      </c>
      <c r="I658" s="493">
        <v>1</v>
      </c>
    </row>
    <row r="659" spans="2:9" x14ac:dyDescent="0.25">
      <c r="B659" s="493">
        <v>27</v>
      </c>
      <c r="C659" s="493" t="s">
        <v>103</v>
      </c>
      <c r="D659" s="493" t="s">
        <v>103</v>
      </c>
      <c r="E659" s="493" t="s">
        <v>1003</v>
      </c>
      <c r="F659" s="493">
        <v>16973537.210000001</v>
      </c>
      <c r="G659" s="493">
        <v>16973537.210000001</v>
      </c>
      <c r="I659" s="493">
        <v>1</v>
      </c>
    </row>
    <row r="660" spans="2:9" x14ac:dyDescent="0.25">
      <c r="B660" s="493">
        <v>27</v>
      </c>
      <c r="C660" s="493" t="s">
        <v>103</v>
      </c>
      <c r="D660" s="493" t="s">
        <v>665</v>
      </c>
      <c r="E660" s="493" t="s">
        <v>1606</v>
      </c>
      <c r="F660" s="493">
        <v>17239580.210000001</v>
      </c>
      <c r="G660" s="493">
        <v>17239580.210000001</v>
      </c>
      <c r="I660" s="493">
        <v>1</v>
      </c>
    </row>
    <row r="661" spans="2:9" x14ac:dyDescent="0.25">
      <c r="B661" s="493">
        <v>27</v>
      </c>
      <c r="C661" s="493" t="s">
        <v>12</v>
      </c>
      <c r="D661" s="493" t="s">
        <v>378</v>
      </c>
      <c r="E661" s="493" t="s">
        <v>885</v>
      </c>
      <c r="F661" s="493">
        <v>17244348.219999999</v>
      </c>
      <c r="G661" s="493">
        <v>17244348.219999999</v>
      </c>
      <c r="I661" s="493">
        <v>1</v>
      </c>
    </row>
    <row r="662" spans="2:9" x14ac:dyDescent="0.25">
      <c r="B662" s="493">
        <v>27</v>
      </c>
      <c r="C662" s="493" t="s">
        <v>73</v>
      </c>
      <c r="D662" s="493" t="s">
        <v>799</v>
      </c>
      <c r="E662" s="493" t="s">
        <v>799</v>
      </c>
      <c r="F662" s="493">
        <v>19680443.120000001</v>
      </c>
      <c r="G662" s="493">
        <v>19680443.120000001</v>
      </c>
      <c r="I662" s="493">
        <v>1</v>
      </c>
    </row>
    <row r="663" spans="2:9" x14ac:dyDescent="0.25">
      <c r="B663" s="493">
        <v>27</v>
      </c>
      <c r="C663" s="493" t="s">
        <v>105</v>
      </c>
      <c r="D663" s="493" t="s">
        <v>105</v>
      </c>
      <c r="E663" s="493" t="s">
        <v>105</v>
      </c>
      <c r="F663" s="493">
        <v>17234882.219999999</v>
      </c>
      <c r="G663" s="493">
        <v>17234882.219999999</v>
      </c>
      <c r="I663" s="493">
        <v>1</v>
      </c>
    </row>
    <row r="664" spans="2:9" x14ac:dyDescent="0.25">
      <c r="B664" s="493">
        <v>32</v>
      </c>
      <c r="C664" s="493" t="s">
        <v>74</v>
      </c>
      <c r="D664" s="493" t="s">
        <v>74</v>
      </c>
      <c r="E664" s="493" t="s">
        <v>1155</v>
      </c>
      <c r="F664" s="493">
        <v>22183987.120000001</v>
      </c>
      <c r="G664" s="493">
        <v>22325560.59</v>
      </c>
      <c r="I664" s="493">
        <v>2</v>
      </c>
    </row>
    <row r="665" spans="2:9" x14ac:dyDescent="0.25">
      <c r="B665" s="493">
        <v>32</v>
      </c>
      <c r="C665" s="493" t="s">
        <v>74</v>
      </c>
      <c r="D665" s="493" t="s">
        <v>97</v>
      </c>
      <c r="E665" s="493" t="s">
        <v>1596</v>
      </c>
      <c r="F665" s="493">
        <v>20215047.055</v>
      </c>
      <c r="G665" s="493">
        <v>20215047.055</v>
      </c>
      <c r="I665" s="493">
        <v>4</v>
      </c>
    </row>
    <row r="666" spans="2:9" x14ac:dyDescent="0.25">
      <c r="B666" s="493">
        <v>32</v>
      </c>
      <c r="C666" s="493" t="s">
        <v>74</v>
      </c>
      <c r="D666" s="493" t="s">
        <v>87</v>
      </c>
      <c r="E666" s="493" t="s">
        <v>1165</v>
      </c>
      <c r="F666" s="493">
        <v>19905612.9375</v>
      </c>
      <c r="G666" s="493">
        <v>19905612.9375</v>
      </c>
      <c r="I666" s="493">
        <v>4</v>
      </c>
    </row>
    <row r="667" spans="2:9" x14ac:dyDescent="0.25">
      <c r="B667" s="493">
        <v>32</v>
      </c>
      <c r="C667" s="493" t="s">
        <v>74</v>
      </c>
      <c r="D667" s="493" t="s">
        <v>791</v>
      </c>
      <c r="E667" s="493" t="s">
        <v>960</v>
      </c>
      <c r="F667" s="493">
        <v>20235833.196923099</v>
      </c>
      <c r="G667" s="493">
        <v>20235833.196923099</v>
      </c>
      <c r="I667" s="493">
        <v>65</v>
      </c>
    </row>
    <row r="668" spans="2:9" x14ac:dyDescent="0.25">
      <c r="B668" s="493">
        <v>32</v>
      </c>
      <c r="C668" s="493" t="s">
        <v>105</v>
      </c>
      <c r="D668" s="493" t="s">
        <v>491</v>
      </c>
      <c r="E668" s="493" t="s">
        <v>1641</v>
      </c>
      <c r="F668" s="493">
        <v>17845523.800000001</v>
      </c>
      <c r="G668" s="493">
        <v>17845523.800000001</v>
      </c>
      <c r="I668" s="493">
        <v>1</v>
      </c>
    </row>
    <row r="669" spans="2:9" x14ac:dyDescent="0.25">
      <c r="B669" s="493">
        <v>88</v>
      </c>
      <c r="C669" s="493" t="s">
        <v>103</v>
      </c>
      <c r="D669" s="493" t="s">
        <v>109</v>
      </c>
      <c r="E669" s="493" t="s">
        <v>82</v>
      </c>
      <c r="F669" s="493">
        <v>17294868.256666701</v>
      </c>
      <c r="G669" s="493">
        <v>17414870.52</v>
      </c>
      <c r="I669" s="493">
        <v>3</v>
      </c>
    </row>
    <row r="670" spans="2:9" x14ac:dyDescent="0.25">
      <c r="B670" s="493">
        <v>88</v>
      </c>
      <c r="C670" s="493" t="s">
        <v>11</v>
      </c>
      <c r="D670" s="493" t="s">
        <v>95</v>
      </c>
      <c r="E670" s="493" t="s">
        <v>905</v>
      </c>
      <c r="F670" s="493">
        <v>20697697.91</v>
      </c>
      <c r="G670" s="493">
        <v>20873282.73</v>
      </c>
      <c r="I670" s="493">
        <v>1</v>
      </c>
    </row>
    <row r="671" spans="2:9" x14ac:dyDescent="0.25">
      <c r="B671" s="493">
        <v>88</v>
      </c>
      <c r="C671" s="493" t="s">
        <v>74</v>
      </c>
      <c r="D671" s="493" t="s">
        <v>72</v>
      </c>
      <c r="E671" s="493" t="s">
        <v>801</v>
      </c>
      <c r="F671" s="493">
        <v>14781775.15</v>
      </c>
      <c r="G671" s="493">
        <v>15010550.310000001</v>
      </c>
      <c r="I671" s="493">
        <v>1</v>
      </c>
    </row>
    <row r="672" spans="2:9" x14ac:dyDescent="0.25">
      <c r="B672" s="493">
        <v>88</v>
      </c>
      <c r="C672" s="493" t="s">
        <v>74</v>
      </c>
      <c r="D672" s="493" t="s">
        <v>75</v>
      </c>
      <c r="E672" s="493" t="s">
        <v>1022</v>
      </c>
      <c r="F672" s="493">
        <v>18911091.34</v>
      </c>
      <c r="G672" s="493">
        <v>19072059.059999999</v>
      </c>
      <c r="I672" s="493">
        <v>1</v>
      </c>
    </row>
    <row r="673" spans="2:9" x14ac:dyDescent="0.25">
      <c r="B673" s="493">
        <v>88</v>
      </c>
      <c r="C673" s="493" t="s">
        <v>74</v>
      </c>
      <c r="D673" s="493" t="s">
        <v>97</v>
      </c>
      <c r="E673" s="493" t="s">
        <v>608</v>
      </c>
      <c r="F673" s="493">
        <v>20083469.559999999</v>
      </c>
      <c r="G673" s="493">
        <v>20250813.66</v>
      </c>
      <c r="I673" s="493">
        <v>1</v>
      </c>
    </row>
    <row r="674" spans="2:9" x14ac:dyDescent="0.25">
      <c r="B674" s="493">
        <v>88</v>
      </c>
      <c r="C674" s="493" t="s">
        <v>74</v>
      </c>
      <c r="D674" s="493" t="s">
        <v>87</v>
      </c>
      <c r="E674" s="493" t="s">
        <v>897</v>
      </c>
      <c r="F674" s="493">
        <v>14873285.220000001</v>
      </c>
      <c r="G674" s="493">
        <v>15010550.310000001</v>
      </c>
      <c r="I674" s="493">
        <v>1</v>
      </c>
    </row>
    <row r="675" spans="2:9" x14ac:dyDescent="0.25">
      <c r="B675" s="493">
        <v>88</v>
      </c>
      <c r="C675" s="493" t="s">
        <v>74</v>
      </c>
      <c r="D675" s="493" t="s">
        <v>87</v>
      </c>
      <c r="E675" s="493" t="s">
        <v>98</v>
      </c>
      <c r="F675" s="493">
        <v>18344954.52</v>
      </c>
      <c r="G675" s="493">
        <v>18397393.91</v>
      </c>
      <c r="I675" s="493">
        <v>1</v>
      </c>
    </row>
    <row r="676" spans="2:9" x14ac:dyDescent="0.25">
      <c r="B676" s="493">
        <v>93</v>
      </c>
      <c r="C676" s="493" t="s">
        <v>103</v>
      </c>
      <c r="D676" s="493" t="s">
        <v>1585</v>
      </c>
      <c r="E676" s="493" t="s">
        <v>1586</v>
      </c>
      <c r="F676" s="493">
        <v>28950630.75</v>
      </c>
      <c r="G676" s="493">
        <v>28950630.75</v>
      </c>
      <c r="I676" s="493">
        <v>1</v>
      </c>
    </row>
    <row r="677" spans="2:9" x14ac:dyDescent="0.25">
      <c r="B677" s="493">
        <v>93</v>
      </c>
      <c r="C677" s="493" t="s">
        <v>103</v>
      </c>
      <c r="D677" s="493" t="s">
        <v>109</v>
      </c>
      <c r="E677" s="493" t="s">
        <v>82</v>
      </c>
      <c r="F677" s="493">
        <v>18239860.98</v>
      </c>
      <c r="G677" s="493">
        <v>18369999.535</v>
      </c>
      <c r="I677" s="493">
        <v>2</v>
      </c>
    </row>
    <row r="678" spans="2:9" x14ac:dyDescent="0.25">
      <c r="B678" s="493">
        <v>93</v>
      </c>
      <c r="C678" s="493" t="s">
        <v>103</v>
      </c>
      <c r="D678" s="493" t="s">
        <v>109</v>
      </c>
      <c r="E678" s="493" t="s">
        <v>898</v>
      </c>
      <c r="F678" s="493">
        <v>13993786.09</v>
      </c>
      <c r="G678" s="493">
        <v>13993786.09</v>
      </c>
      <c r="I678" s="493">
        <v>1</v>
      </c>
    </row>
    <row r="679" spans="2:9" x14ac:dyDescent="0.25">
      <c r="B679" s="493">
        <v>93</v>
      </c>
      <c r="C679" s="493" t="s">
        <v>13</v>
      </c>
      <c r="D679" s="493" t="s">
        <v>106</v>
      </c>
      <c r="E679" s="493" t="s">
        <v>532</v>
      </c>
      <c r="F679" s="493">
        <v>22918358.690000001</v>
      </c>
      <c r="G679" s="493">
        <v>22918358.690000001</v>
      </c>
      <c r="I679" s="493">
        <v>1</v>
      </c>
    </row>
    <row r="680" spans="2:9" x14ac:dyDescent="0.25">
      <c r="B680" s="493">
        <v>93</v>
      </c>
      <c r="C680" s="493" t="s">
        <v>73</v>
      </c>
      <c r="D680" s="493" t="s">
        <v>524</v>
      </c>
      <c r="E680" s="493" t="s">
        <v>524</v>
      </c>
      <c r="F680" s="493">
        <v>27499615.384615399</v>
      </c>
      <c r="G680" s="493">
        <v>27499615.384615399</v>
      </c>
      <c r="I680" s="493">
        <v>13</v>
      </c>
    </row>
    <row r="681" spans="2:9" x14ac:dyDescent="0.25">
      <c r="B681" s="493">
        <v>93</v>
      </c>
      <c r="C681" s="493" t="s">
        <v>73</v>
      </c>
      <c r="D681" s="493" t="s">
        <v>799</v>
      </c>
      <c r="E681" s="493" t="s">
        <v>1039</v>
      </c>
      <c r="F681" s="493">
        <v>30600000</v>
      </c>
      <c r="G681" s="493">
        <v>30600000</v>
      </c>
      <c r="I681" s="493">
        <v>4</v>
      </c>
    </row>
    <row r="682" spans="2:9" x14ac:dyDescent="0.25">
      <c r="B682" s="493">
        <v>93</v>
      </c>
      <c r="C682" s="493" t="s">
        <v>105</v>
      </c>
      <c r="D682" s="493" t="s">
        <v>105</v>
      </c>
      <c r="E682" s="493" t="s">
        <v>105</v>
      </c>
      <c r="F682" s="493">
        <v>24295619.030000001</v>
      </c>
      <c r="G682" s="493">
        <v>24295619.030000001</v>
      </c>
      <c r="I682" s="493">
        <v>1</v>
      </c>
    </row>
    <row r="683" spans="2:9" x14ac:dyDescent="0.25">
      <c r="B683" s="493">
        <v>93</v>
      </c>
      <c r="C683" s="493" t="s">
        <v>105</v>
      </c>
      <c r="D683" s="493" t="s">
        <v>107</v>
      </c>
      <c r="E683" s="493" t="s">
        <v>77</v>
      </c>
      <c r="F683" s="493">
        <v>17891190.870000001</v>
      </c>
      <c r="G683" s="493">
        <v>17891190.870000001</v>
      </c>
      <c r="I683" s="493">
        <v>1</v>
      </c>
    </row>
    <row r="684" spans="2:9" x14ac:dyDescent="0.25">
      <c r="B684" s="493">
        <v>93</v>
      </c>
      <c r="C684" s="493" t="s">
        <v>105</v>
      </c>
      <c r="D684" s="493" t="s">
        <v>491</v>
      </c>
      <c r="E684" s="493" t="s">
        <v>1025</v>
      </c>
      <c r="F684" s="493">
        <v>16158468.029999999</v>
      </c>
      <c r="G684" s="493">
        <v>16304725.73</v>
      </c>
      <c r="I684" s="493">
        <v>1</v>
      </c>
    </row>
    <row r="685" spans="2:9" x14ac:dyDescent="0.25">
      <c r="B685" s="493">
        <v>93</v>
      </c>
      <c r="C685" s="493" t="s">
        <v>105</v>
      </c>
      <c r="D685" s="493" t="s">
        <v>517</v>
      </c>
      <c r="E685" s="493" t="s">
        <v>1042</v>
      </c>
      <c r="F685" s="493">
        <v>30536188.359999999</v>
      </c>
      <c r="G685" s="493">
        <v>30536188.359999999</v>
      </c>
      <c r="I685" s="493">
        <v>8</v>
      </c>
    </row>
    <row r="686" spans="2:9" x14ac:dyDescent="0.25">
      <c r="B686" s="493">
        <v>101</v>
      </c>
      <c r="C686" s="493" t="s">
        <v>103</v>
      </c>
      <c r="D686" s="493" t="s">
        <v>1043</v>
      </c>
      <c r="E686" s="493" t="s">
        <v>1043</v>
      </c>
      <c r="F686" s="493">
        <v>30989417.120000001</v>
      </c>
      <c r="G686" s="493">
        <v>30989417.120000001</v>
      </c>
      <c r="I686" s="493">
        <v>1</v>
      </c>
    </row>
    <row r="687" spans="2:9" x14ac:dyDescent="0.25">
      <c r="B687" s="493">
        <v>101</v>
      </c>
      <c r="C687" s="493" t="s">
        <v>11</v>
      </c>
      <c r="D687" s="493" t="s">
        <v>803</v>
      </c>
      <c r="E687" s="493" t="s">
        <v>803</v>
      </c>
      <c r="F687" s="493">
        <v>29095378.390000001</v>
      </c>
      <c r="G687" s="493">
        <v>29430756.789999999</v>
      </c>
      <c r="I687" s="493">
        <v>1</v>
      </c>
    </row>
    <row r="688" spans="2:9" x14ac:dyDescent="0.25">
      <c r="B688" s="493">
        <v>105</v>
      </c>
      <c r="C688" s="493" t="s">
        <v>105</v>
      </c>
      <c r="D688" s="493" t="s">
        <v>107</v>
      </c>
      <c r="E688" s="493" t="s">
        <v>76</v>
      </c>
      <c r="F688" s="493">
        <v>20142697.346666701</v>
      </c>
      <c r="G688" s="493">
        <v>20150911.666666701</v>
      </c>
      <c r="I688" s="493">
        <v>3</v>
      </c>
    </row>
    <row r="689" spans="2:9" x14ac:dyDescent="0.25">
      <c r="B689" s="493">
        <v>117</v>
      </c>
      <c r="C689" s="493" t="s">
        <v>11</v>
      </c>
      <c r="D689" s="493" t="s">
        <v>526</v>
      </c>
      <c r="E689" s="493" t="s">
        <v>526</v>
      </c>
      <c r="F689" s="493">
        <v>14880502.720000001</v>
      </c>
      <c r="G689" s="493">
        <v>14992146.74</v>
      </c>
      <c r="I689" s="493">
        <v>1</v>
      </c>
    </row>
    <row r="690" spans="2:9" x14ac:dyDescent="0.25">
      <c r="B690" s="493">
        <v>4</v>
      </c>
      <c r="C690" s="493" t="s">
        <v>11</v>
      </c>
      <c r="D690" s="493" t="s">
        <v>803</v>
      </c>
      <c r="E690" s="493" t="s">
        <v>803</v>
      </c>
      <c r="F690" s="493">
        <v>31463114.170000002</v>
      </c>
      <c r="G690" s="493">
        <v>31493178.536666699</v>
      </c>
      <c r="I690" s="493">
        <v>3</v>
      </c>
    </row>
    <row r="691" spans="2:9" x14ac:dyDescent="0.25">
      <c r="B691" s="493">
        <v>22</v>
      </c>
      <c r="C691" s="493" t="s">
        <v>11</v>
      </c>
      <c r="D691" s="493" t="s">
        <v>99</v>
      </c>
      <c r="E691" s="493" t="s">
        <v>1619</v>
      </c>
      <c r="F691" s="493">
        <v>22886142.204615399</v>
      </c>
      <c r="G691" s="493">
        <v>22969650.817307699</v>
      </c>
      <c r="I691" s="493">
        <v>26</v>
      </c>
    </row>
    <row r="692" spans="2:9" x14ac:dyDescent="0.25">
      <c r="B692" s="493">
        <v>22</v>
      </c>
      <c r="C692" s="493" t="s">
        <v>105</v>
      </c>
      <c r="D692" s="493" t="s">
        <v>107</v>
      </c>
      <c r="E692" s="493" t="s">
        <v>110</v>
      </c>
      <c r="F692" s="493">
        <v>19958282.960000001</v>
      </c>
      <c r="G692" s="493">
        <v>20146576.100000001</v>
      </c>
      <c r="I692" s="493">
        <v>1</v>
      </c>
    </row>
    <row r="693" spans="2:9" x14ac:dyDescent="0.25">
      <c r="B693" s="493">
        <v>32</v>
      </c>
      <c r="C693" s="493" t="s">
        <v>74</v>
      </c>
      <c r="D693" s="493" t="s">
        <v>74</v>
      </c>
      <c r="E693" s="493" t="s">
        <v>800</v>
      </c>
      <c r="F693" s="493">
        <v>28810560.925999999</v>
      </c>
      <c r="G693" s="493">
        <v>28877619.8665714</v>
      </c>
      <c r="I693" s="493">
        <v>35</v>
      </c>
    </row>
    <row r="694" spans="2:9" x14ac:dyDescent="0.25">
      <c r="B694" s="493">
        <v>87</v>
      </c>
      <c r="C694" s="493" t="s">
        <v>12</v>
      </c>
      <c r="D694" s="493" t="s">
        <v>85</v>
      </c>
      <c r="E694" s="493" t="s">
        <v>1216</v>
      </c>
      <c r="F694" s="493">
        <v>19727149.218571398</v>
      </c>
      <c r="G694" s="493">
        <v>19727149.218571398</v>
      </c>
      <c r="I694" s="493">
        <v>7</v>
      </c>
    </row>
    <row r="695" spans="2:9" x14ac:dyDescent="0.25">
      <c r="B695" s="493">
        <v>87</v>
      </c>
      <c r="C695" s="493" t="s">
        <v>74</v>
      </c>
      <c r="D695" s="493" t="s">
        <v>74</v>
      </c>
      <c r="E695" s="493" t="s">
        <v>1035</v>
      </c>
      <c r="F695" s="493">
        <v>17925837.710000001</v>
      </c>
      <c r="G695" s="493">
        <v>17925837.710000001</v>
      </c>
      <c r="I695" s="493">
        <v>1</v>
      </c>
    </row>
    <row r="696" spans="2:9" x14ac:dyDescent="0.25">
      <c r="B696" s="493">
        <v>87</v>
      </c>
      <c r="C696" s="493" t="s">
        <v>74</v>
      </c>
      <c r="D696" s="493" t="s">
        <v>808</v>
      </c>
      <c r="E696" s="493" t="s">
        <v>1166</v>
      </c>
      <c r="F696" s="493">
        <v>24117526.342142899</v>
      </c>
      <c r="G696" s="493">
        <v>24205073.155000001</v>
      </c>
      <c r="I696" s="493">
        <v>28</v>
      </c>
    </row>
    <row r="697" spans="2:9" x14ac:dyDescent="0.25">
      <c r="B697" s="493">
        <v>87</v>
      </c>
      <c r="C697" s="493" t="s">
        <v>105</v>
      </c>
      <c r="D697" s="493" t="s">
        <v>517</v>
      </c>
      <c r="E697" s="493" t="s">
        <v>517</v>
      </c>
      <c r="F697" s="493">
        <v>19689056.275588199</v>
      </c>
      <c r="G697" s="493">
        <v>19689056.275588199</v>
      </c>
      <c r="I697" s="493">
        <v>34</v>
      </c>
    </row>
    <row r="698" spans="2:9" x14ac:dyDescent="0.25">
      <c r="B698" s="493">
        <v>88</v>
      </c>
      <c r="C698" s="493" t="s">
        <v>103</v>
      </c>
      <c r="D698" s="493" t="s">
        <v>109</v>
      </c>
      <c r="E698" s="493" t="s">
        <v>82</v>
      </c>
      <c r="F698" s="493">
        <v>20987178.010000002</v>
      </c>
      <c r="G698" s="493">
        <v>21047946.010000002</v>
      </c>
      <c r="I698" s="493">
        <v>1</v>
      </c>
    </row>
    <row r="699" spans="2:9" x14ac:dyDescent="0.25">
      <c r="B699" s="493">
        <v>88</v>
      </c>
      <c r="C699" s="493" t="s">
        <v>103</v>
      </c>
      <c r="D699" s="493" t="s">
        <v>109</v>
      </c>
      <c r="E699" s="493" t="s">
        <v>898</v>
      </c>
      <c r="F699" s="493">
        <v>19843627.440000001</v>
      </c>
      <c r="G699" s="493">
        <v>19898773.649999999</v>
      </c>
      <c r="I699" s="493">
        <v>1</v>
      </c>
    </row>
    <row r="700" spans="2:9" x14ac:dyDescent="0.25">
      <c r="B700" s="493">
        <v>88</v>
      </c>
      <c r="C700" s="493" t="s">
        <v>74</v>
      </c>
      <c r="D700" s="493" t="s">
        <v>72</v>
      </c>
      <c r="E700" s="493" t="s">
        <v>1004</v>
      </c>
      <c r="F700" s="493">
        <v>16194046.130000001</v>
      </c>
      <c r="G700" s="493">
        <v>16345780.18</v>
      </c>
      <c r="I700" s="493">
        <v>1</v>
      </c>
    </row>
    <row r="701" spans="2:9" x14ac:dyDescent="0.25">
      <c r="B701" s="493">
        <v>88</v>
      </c>
      <c r="C701" s="493" t="s">
        <v>74</v>
      </c>
      <c r="D701" s="493" t="s">
        <v>97</v>
      </c>
      <c r="E701" s="493" t="s">
        <v>608</v>
      </c>
      <c r="F701" s="493">
        <v>19638423.489999998</v>
      </c>
      <c r="G701" s="493">
        <v>19693803.879999999</v>
      </c>
      <c r="I701" s="493">
        <v>1</v>
      </c>
    </row>
    <row r="702" spans="2:9" x14ac:dyDescent="0.25">
      <c r="B702" s="493">
        <v>88</v>
      </c>
      <c r="C702" s="493" t="s">
        <v>74</v>
      </c>
      <c r="D702" s="493" t="s">
        <v>791</v>
      </c>
      <c r="E702" s="493" t="s">
        <v>960</v>
      </c>
      <c r="F702" s="493">
        <v>22434508.02</v>
      </c>
      <c r="G702" s="493">
        <v>22620725.75</v>
      </c>
      <c r="I702" s="493">
        <v>1</v>
      </c>
    </row>
    <row r="703" spans="2:9" x14ac:dyDescent="0.25">
      <c r="B703" s="493">
        <v>93</v>
      </c>
      <c r="C703" s="493" t="s">
        <v>103</v>
      </c>
      <c r="D703" s="493" t="s">
        <v>94</v>
      </c>
      <c r="E703" s="493" t="s">
        <v>1604</v>
      </c>
      <c r="F703" s="493">
        <v>30375780</v>
      </c>
      <c r="G703" s="493">
        <v>30425780</v>
      </c>
      <c r="I703" s="493">
        <v>1</v>
      </c>
    </row>
    <row r="704" spans="2:9" x14ac:dyDescent="0.25">
      <c r="B704" s="493">
        <v>93</v>
      </c>
      <c r="C704" s="493" t="s">
        <v>103</v>
      </c>
      <c r="D704" s="493" t="s">
        <v>109</v>
      </c>
      <c r="E704" s="493" t="s">
        <v>82</v>
      </c>
      <c r="F704" s="493">
        <v>14299883.029999999</v>
      </c>
      <c r="G704" s="493">
        <v>14449832.9</v>
      </c>
      <c r="I704" s="493">
        <v>1</v>
      </c>
    </row>
    <row r="705" spans="2:9" x14ac:dyDescent="0.25">
      <c r="B705" s="493">
        <v>93</v>
      </c>
      <c r="C705" s="493" t="s">
        <v>11</v>
      </c>
      <c r="D705" s="493" t="s">
        <v>104</v>
      </c>
      <c r="E705" s="493" t="s">
        <v>954</v>
      </c>
      <c r="F705" s="493">
        <v>22265550</v>
      </c>
      <c r="G705" s="493">
        <v>22345550</v>
      </c>
      <c r="I705" s="493">
        <v>1</v>
      </c>
    </row>
    <row r="706" spans="2:9" x14ac:dyDescent="0.25">
      <c r="B706" s="493">
        <v>93</v>
      </c>
      <c r="C706" s="493" t="s">
        <v>11</v>
      </c>
      <c r="D706" s="493" t="s">
        <v>903</v>
      </c>
      <c r="E706" s="493" t="s">
        <v>903</v>
      </c>
      <c r="F706" s="493">
        <v>25054137.34</v>
      </c>
      <c r="G706" s="493">
        <v>25054137.34</v>
      </c>
      <c r="I706" s="493">
        <v>1</v>
      </c>
    </row>
    <row r="707" spans="2:9" x14ac:dyDescent="0.25">
      <c r="B707" s="493">
        <v>93</v>
      </c>
      <c r="C707" s="493" t="s">
        <v>11</v>
      </c>
      <c r="D707" s="493" t="s">
        <v>95</v>
      </c>
      <c r="E707" s="493" t="s">
        <v>101</v>
      </c>
      <c r="F707" s="493">
        <v>26310910.16</v>
      </c>
      <c r="G707" s="493">
        <v>26527077.719999999</v>
      </c>
      <c r="I707" s="493">
        <v>1</v>
      </c>
    </row>
    <row r="708" spans="2:9" x14ac:dyDescent="0.25">
      <c r="B708" s="493">
        <v>93</v>
      </c>
      <c r="C708" s="493" t="s">
        <v>11</v>
      </c>
      <c r="D708" s="493" t="s">
        <v>95</v>
      </c>
      <c r="E708" s="493" t="s">
        <v>904</v>
      </c>
      <c r="F708" s="493">
        <v>20191780</v>
      </c>
      <c r="G708" s="493">
        <v>20240780</v>
      </c>
      <c r="I708" s="493">
        <v>1</v>
      </c>
    </row>
    <row r="709" spans="2:9" x14ac:dyDescent="0.25">
      <c r="B709" s="493">
        <v>93</v>
      </c>
      <c r="C709" s="493" t="s">
        <v>12</v>
      </c>
      <c r="D709" s="493" t="s">
        <v>12</v>
      </c>
      <c r="E709" s="493" t="s">
        <v>964</v>
      </c>
      <c r="F709" s="493">
        <v>42937585.310000002</v>
      </c>
      <c r="G709" s="493">
        <v>43083884.950000003</v>
      </c>
      <c r="I709" s="493">
        <v>1</v>
      </c>
    </row>
    <row r="710" spans="2:9" x14ac:dyDescent="0.25">
      <c r="B710" s="493">
        <v>93</v>
      </c>
      <c r="C710" s="493" t="s">
        <v>12</v>
      </c>
      <c r="D710" s="493" t="s">
        <v>534</v>
      </c>
      <c r="E710" s="493" t="s">
        <v>891</v>
      </c>
      <c r="F710" s="493">
        <v>20085109.190000001</v>
      </c>
      <c r="G710" s="493">
        <v>20277948.440000001</v>
      </c>
      <c r="I710" s="493">
        <v>1</v>
      </c>
    </row>
    <row r="711" spans="2:9" x14ac:dyDescent="0.25">
      <c r="B711" s="493">
        <v>93</v>
      </c>
      <c r="C711" s="493" t="s">
        <v>74</v>
      </c>
      <c r="D711" s="493" t="s">
        <v>72</v>
      </c>
      <c r="E711" s="493" t="s">
        <v>801</v>
      </c>
      <c r="F711" s="493">
        <v>14299883.029999999</v>
      </c>
      <c r="G711" s="493">
        <v>14449832.9</v>
      </c>
      <c r="I711" s="493">
        <v>1</v>
      </c>
    </row>
    <row r="712" spans="2:9" x14ac:dyDescent="0.25">
      <c r="B712" s="493">
        <v>93</v>
      </c>
      <c r="C712" s="493" t="s">
        <v>105</v>
      </c>
      <c r="D712" s="493" t="s">
        <v>105</v>
      </c>
      <c r="E712" s="493" t="s">
        <v>105</v>
      </c>
      <c r="F712" s="493">
        <v>24295619.030000001</v>
      </c>
      <c r="G712" s="493">
        <v>24295619.030000001</v>
      </c>
      <c r="I712" s="493">
        <v>1</v>
      </c>
    </row>
    <row r="713" spans="2:9" x14ac:dyDescent="0.25">
      <c r="B713" s="493">
        <v>93</v>
      </c>
      <c r="C713" s="493" t="s">
        <v>105</v>
      </c>
      <c r="D713" s="493" t="s">
        <v>107</v>
      </c>
      <c r="E713" s="493" t="s">
        <v>77</v>
      </c>
      <c r="F713" s="493">
        <v>27708821.530000001</v>
      </c>
      <c r="G713" s="493">
        <v>27708821.530000001</v>
      </c>
      <c r="I713" s="493">
        <v>1</v>
      </c>
    </row>
    <row r="714" spans="2:9" x14ac:dyDescent="0.25">
      <c r="B714" s="493">
        <v>101</v>
      </c>
      <c r="C714" s="493" t="s">
        <v>103</v>
      </c>
      <c r="D714" s="493" t="s">
        <v>804</v>
      </c>
      <c r="E714" s="493" t="s">
        <v>899</v>
      </c>
      <c r="F714" s="493">
        <v>35514648.420000002</v>
      </c>
      <c r="G714" s="493">
        <v>35571831.579999998</v>
      </c>
      <c r="I714" s="493">
        <v>1</v>
      </c>
    </row>
    <row r="715" spans="2:9" x14ac:dyDescent="0.25">
      <c r="B715" s="493">
        <v>101</v>
      </c>
      <c r="C715" s="493" t="s">
        <v>11</v>
      </c>
      <c r="D715" s="493" t="s">
        <v>803</v>
      </c>
      <c r="E715" s="493" t="s">
        <v>803</v>
      </c>
      <c r="F715" s="493">
        <v>29095378.390000001</v>
      </c>
      <c r="G715" s="493">
        <v>29430756.789999999</v>
      </c>
      <c r="I715" s="493">
        <v>1</v>
      </c>
    </row>
    <row r="716" spans="2:9" x14ac:dyDescent="0.25">
      <c r="B716" s="493">
        <v>105</v>
      </c>
      <c r="C716" s="493" t="s">
        <v>103</v>
      </c>
      <c r="D716" s="493" t="s">
        <v>109</v>
      </c>
      <c r="E716" s="493" t="s">
        <v>787</v>
      </c>
      <c r="F716" s="493">
        <v>9300000</v>
      </c>
      <c r="G716" s="493">
        <v>9599973.5399999991</v>
      </c>
      <c r="I716" s="493">
        <v>1</v>
      </c>
    </row>
    <row r="717" spans="2:9" x14ac:dyDescent="0.25">
      <c r="B717" s="493">
        <v>105</v>
      </c>
      <c r="C717" s="493" t="s">
        <v>11</v>
      </c>
      <c r="D717" s="493" t="s">
        <v>99</v>
      </c>
      <c r="E717" s="493" t="s">
        <v>805</v>
      </c>
      <c r="F717" s="493">
        <v>17077469.850000001</v>
      </c>
      <c r="G717" s="493">
        <v>17077469.850000001</v>
      </c>
      <c r="I717" s="493">
        <v>1</v>
      </c>
    </row>
    <row r="718" spans="2:9" x14ac:dyDescent="0.25">
      <c r="B718" s="493">
        <v>121</v>
      </c>
      <c r="C718" s="493" t="s">
        <v>11</v>
      </c>
      <c r="D718" s="493" t="s">
        <v>99</v>
      </c>
      <c r="E718" s="493" t="s">
        <v>1019</v>
      </c>
      <c r="F718" s="493">
        <v>17313046.75</v>
      </c>
      <c r="G718" s="493">
        <v>17318046.75</v>
      </c>
      <c r="I718" s="493">
        <v>1</v>
      </c>
    </row>
    <row r="719" spans="2:9" x14ac:dyDescent="0.25">
      <c r="B719" s="493">
        <v>121</v>
      </c>
      <c r="C719" s="493" t="s">
        <v>105</v>
      </c>
      <c r="D719" s="493" t="s">
        <v>107</v>
      </c>
      <c r="E719" s="493" t="s">
        <v>92</v>
      </c>
      <c r="F719" s="493">
        <v>23443147.940000001</v>
      </c>
      <c r="G719" s="493">
        <v>23756295.879999999</v>
      </c>
      <c r="I719" s="493">
        <v>1</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8"/>
  <sheetViews>
    <sheetView showGridLines="0" topLeftCell="A50" zoomScale="80" zoomScaleNormal="80" zoomScaleSheetLayoutView="100" workbookViewId="0">
      <selection activeCell="G143" sqref="G143"/>
    </sheetView>
  </sheetViews>
  <sheetFormatPr baseColWidth="10" defaultColWidth="11.42578125" defaultRowHeight="15" x14ac:dyDescent="0.2"/>
  <cols>
    <col min="1" max="1" width="2.42578125" style="238" customWidth="1"/>
    <col min="2" max="2" width="23.42578125" style="256" customWidth="1"/>
    <col min="3" max="3" width="43.140625" style="259" customWidth="1"/>
    <col min="4" max="4" width="18.42578125" style="238" bestFit="1" customWidth="1"/>
    <col min="5" max="5" width="27.140625" style="258" customWidth="1"/>
    <col min="6" max="6" width="25.140625" style="258" bestFit="1" customWidth="1"/>
    <col min="7" max="7" width="32" style="258" customWidth="1"/>
    <col min="8" max="8" width="36.28515625" style="257" customWidth="1"/>
    <col min="9" max="9" width="17" style="238" customWidth="1"/>
    <col min="10" max="10" width="25" style="261" customWidth="1"/>
    <col min="11" max="11" width="22" style="260" bestFit="1" customWidth="1"/>
    <col min="12" max="12" width="20.140625" style="251" customWidth="1"/>
    <col min="13" max="13" width="23.85546875" style="258" customWidth="1"/>
    <col min="14" max="14" width="16.42578125" style="260" customWidth="1"/>
    <col min="15" max="15" width="11.42578125" style="238" bestFit="1" customWidth="1"/>
    <col min="16" max="16" width="17.28515625" style="238" bestFit="1" customWidth="1"/>
    <col min="17" max="17" width="19.140625" style="238" customWidth="1"/>
    <col min="18" max="18" width="18.42578125" style="238" customWidth="1"/>
    <col min="19" max="19" width="35.28515625" style="238" customWidth="1"/>
    <col min="20" max="20" width="14.42578125" style="238" customWidth="1"/>
    <col min="21" max="21" width="15.140625" style="238" customWidth="1"/>
    <col min="22" max="16384" width="11.42578125" style="238"/>
  </cols>
  <sheetData>
    <row r="1" spans="1:67" s="522" customFormat="1" ht="15" customHeight="1" x14ac:dyDescent="0.25">
      <c r="A1" s="1860" t="s">
        <v>0</v>
      </c>
      <c r="B1" s="1860"/>
      <c r="C1" s="1860"/>
      <c r="D1" s="1860"/>
      <c r="E1" s="1860"/>
      <c r="F1" s="1860"/>
      <c r="G1" s="1860"/>
      <c r="H1" s="1860"/>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row>
    <row r="2" spans="1:67" s="522" customFormat="1" ht="15" customHeight="1" x14ac:dyDescent="0.25">
      <c r="A2" s="1860" t="s">
        <v>417</v>
      </c>
      <c r="B2" s="1860"/>
      <c r="C2" s="1860"/>
      <c r="D2" s="1860"/>
      <c r="E2" s="1860"/>
      <c r="F2" s="1860"/>
      <c r="G2" s="1860"/>
      <c r="H2" s="1860"/>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row>
    <row r="3" spans="1:67" s="522" customFormat="1" ht="15" customHeight="1" x14ac:dyDescent="0.25">
      <c r="A3" s="1860" t="s">
        <v>1721</v>
      </c>
      <c r="B3" s="1860"/>
      <c r="C3" s="1860"/>
      <c r="D3" s="1860"/>
      <c r="E3" s="1860"/>
      <c r="F3" s="1860"/>
      <c r="G3" s="1860"/>
      <c r="H3" s="1860"/>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row>
    <row r="4" spans="1:67" s="509" customFormat="1" ht="12.75" customHeight="1" thickBot="1" x14ac:dyDescent="0.3">
      <c r="A4" s="1847"/>
      <c r="B4" s="1847"/>
      <c r="C4" s="1847"/>
      <c r="D4" s="1847"/>
      <c r="E4" s="1847"/>
      <c r="F4" s="526"/>
      <c r="G4" s="494"/>
      <c r="H4" s="526"/>
      <c r="I4" s="526"/>
      <c r="J4" s="526"/>
      <c r="K4" s="526"/>
      <c r="L4" s="526"/>
      <c r="M4" s="525"/>
      <c r="N4" s="525"/>
      <c r="O4" s="525"/>
      <c r="P4" s="525"/>
      <c r="Q4" s="525"/>
      <c r="R4" s="525"/>
      <c r="S4" s="525"/>
      <c r="T4" s="525"/>
      <c r="U4" s="525"/>
      <c r="V4" s="525"/>
      <c r="W4" s="525"/>
      <c r="X4" s="525"/>
      <c r="Y4" s="525"/>
      <c r="Z4" s="525"/>
      <c r="AA4" s="525"/>
      <c r="AB4" s="525"/>
      <c r="AC4" s="525"/>
      <c r="AD4" s="525"/>
      <c r="AE4" s="525"/>
      <c r="AF4" s="525"/>
      <c r="AG4" s="525"/>
      <c r="AH4" s="525"/>
      <c r="AI4" s="525"/>
      <c r="AJ4" s="525"/>
      <c r="AK4" s="525"/>
      <c r="AL4" s="525"/>
      <c r="AM4" s="525"/>
      <c r="AN4" s="525"/>
      <c r="AO4" s="525"/>
      <c r="AP4" s="525"/>
      <c r="AQ4" s="525"/>
      <c r="AR4" s="525"/>
      <c r="AS4" s="525"/>
      <c r="AT4" s="525"/>
      <c r="AU4" s="525"/>
      <c r="AV4" s="525"/>
      <c r="AW4" s="525"/>
      <c r="AX4" s="525"/>
      <c r="AY4" s="525"/>
      <c r="AZ4" s="525"/>
      <c r="BA4" s="525"/>
      <c r="BB4" s="525"/>
      <c r="BC4" s="525"/>
      <c r="BD4" s="525"/>
      <c r="BE4" s="525"/>
      <c r="BF4" s="525"/>
      <c r="BG4" s="525"/>
      <c r="BH4" s="525"/>
      <c r="BI4" s="525"/>
      <c r="BJ4" s="525"/>
      <c r="BK4" s="525"/>
      <c r="BL4" s="525"/>
      <c r="BM4" s="525"/>
      <c r="BN4" s="525"/>
      <c r="BO4" s="525"/>
    </row>
    <row r="5" spans="1:67" s="331" customFormat="1" ht="37.5" customHeight="1" thickBot="1" x14ac:dyDescent="0.25">
      <c r="A5" s="325"/>
      <c r="B5" s="1861" t="s">
        <v>202</v>
      </c>
      <c r="C5" s="1862"/>
      <c r="D5" s="1862"/>
      <c r="E5" s="1862"/>
      <c r="F5" s="1862"/>
      <c r="G5" s="1862"/>
      <c r="H5" s="1863"/>
      <c r="I5" s="328"/>
      <c r="J5" s="327"/>
      <c r="K5" s="327"/>
      <c r="L5" s="326"/>
      <c r="M5" s="326"/>
      <c r="N5" s="329"/>
      <c r="O5" s="330"/>
      <c r="P5" s="325"/>
      <c r="Q5" s="325"/>
      <c r="R5" s="325"/>
      <c r="S5" s="325"/>
      <c r="T5" s="325"/>
      <c r="U5" s="325"/>
      <c r="V5" s="325"/>
      <c r="W5" s="325"/>
    </row>
    <row r="6" spans="1:67" x14ac:dyDescent="0.2">
      <c r="A6" s="237"/>
      <c r="B6" s="41"/>
      <c r="C6" s="41"/>
      <c r="D6" s="41"/>
      <c r="E6" s="41"/>
      <c r="F6" s="41"/>
      <c r="G6" s="41"/>
      <c r="H6" s="41"/>
      <c r="I6" s="239"/>
      <c r="J6" s="119"/>
      <c r="K6" s="119"/>
      <c r="L6" s="123"/>
      <c r="M6" s="123"/>
      <c r="N6" s="240"/>
      <c r="O6" s="241"/>
      <c r="P6" s="237"/>
      <c r="Q6" s="237"/>
      <c r="R6" s="237"/>
      <c r="S6" s="237"/>
      <c r="T6" s="237"/>
      <c r="U6" s="237"/>
      <c r="V6" s="237"/>
      <c r="W6" s="237"/>
    </row>
    <row r="7" spans="1:67" s="39" customFormat="1" ht="38.25" x14ac:dyDescent="0.2">
      <c r="B7" s="59" t="s">
        <v>81</v>
      </c>
      <c r="C7" s="52" t="s">
        <v>80</v>
      </c>
      <c r="D7" s="52" t="s">
        <v>79</v>
      </c>
      <c r="E7" s="58" t="s">
        <v>89</v>
      </c>
      <c r="F7" s="52" t="s">
        <v>112</v>
      </c>
      <c r="G7" s="52" t="s">
        <v>91</v>
      </c>
      <c r="H7" s="52" t="s">
        <v>672</v>
      </c>
      <c r="I7" s="218"/>
      <c r="J7" s="219"/>
      <c r="K7" s="219"/>
      <c r="L7" s="220"/>
      <c r="M7" s="220"/>
      <c r="N7" s="221"/>
      <c r="O7" s="218"/>
      <c r="P7" s="218"/>
      <c r="Q7" s="218"/>
      <c r="R7" s="218"/>
      <c r="S7" s="218"/>
      <c r="T7" s="218"/>
      <c r="U7" s="218"/>
      <c r="V7" s="218"/>
      <c r="W7" s="218"/>
    </row>
    <row r="8" spans="1:67" s="237" customFormat="1" x14ac:dyDescent="0.2">
      <c r="B8" s="1864" t="s">
        <v>78</v>
      </c>
      <c r="C8" s="56"/>
      <c r="D8" s="56"/>
      <c r="E8" s="56"/>
      <c r="F8" s="306">
        <v>27639474090.756199</v>
      </c>
      <c r="G8" s="55"/>
      <c r="H8" s="242"/>
      <c r="J8" s="119"/>
      <c r="K8" s="119"/>
      <c r="L8" s="123"/>
      <c r="M8" s="123"/>
      <c r="N8" s="241"/>
    </row>
    <row r="9" spans="1:67" s="237" customFormat="1" ht="45" hidden="1" x14ac:dyDescent="0.2">
      <c r="B9" s="1864"/>
      <c r="C9" s="243" t="s">
        <v>399</v>
      </c>
      <c r="D9" s="244"/>
      <c r="E9" s="211"/>
      <c r="F9" s="211"/>
      <c r="G9" s="245">
        <f>E9/$F$8</f>
        <v>0</v>
      </c>
      <c r="H9" s="245" t="e">
        <f>E9/$E$134</f>
        <v>#DIV/0!</v>
      </c>
      <c r="I9" s="119"/>
      <c r="J9" s="119"/>
      <c r="K9" s="119"/>
      <c r="L9" s="123"/>
      <c r="M9" s="123"/>
      <c r="N9" s="241"/>
    </row>
    <row r="10" spans="1:67" s="237" customFormat="1" hidden="1" x14ac:dyDescent="0.2">
      <c r="B10" s="1864"/>
      <c r="C10" s="243" t="s">
        <v>511</v>
      </c>
      <c r="D10" s="244">
        <v>0</v>
      </c>
      <c r="E10" s="211"/>
      <c r="G10" s="245">
        <f>E10/$F$8</f>
        <v>0</v>
      </c>
      <c r="H10" s="245" t="e">
        <f>E10/$E$134</f>
        <v>#DIV/0!</v>
      </c>
      <c r="J10" s="119"/>
      <c r="K10" s="119"/>
      <c r="L10" s="123"/>
      <c r="M10" s="123"/>
      <c r="N10" s="241"/>
    </row>
    <row r="11" spans="1:67" s="237" customFormat="1" hidden="1" x14ac:dyDescent="0.2">
      <c r="B11" s="1864"/>
      <c r="C11" s="243" t="s">
        <v>345</v>
      </c>
      <c r="D11" s="244">
        <v>0</v>
      </c>
      <c r="E11" s="211"/>
      <c r="F11" s="211"/>
      <c r="G11" s="245">
        <f>E11/$F$8</f>
        <v>0</v>
      </c>
      <c r="H11" s="245" t="e">
        <f>E11/$E$134</f>
        <v>#DIV/0!</v>
      </c>
      <c r="J11" s="119"/>
      <c r="K11" s="119"/>
      <c r="L11" s="123"/>
      <c r="M11" s="123"/>
      <c r="N11" s="241"/>
    </row>
    <row r="12" spans="1:67" s="237" customFormat="1" ht="30" hidden="1" x14ac:dyDescent="0.2">
      <c r="B12" s="1865"/>
      <c r="C12" s="243" t="s">
        <v>516</v>
      </c>
      <c r="D12" s="244">
        <v>0</v>
      </c>
      <c r="E12" s="211"/>
      <c r="F12" s="211"/>
      <c r="G12" s="245">
        <f t="shared" ref="G12:G16" si="0">E12/$F$8</f>
        <v>0</v>
      </c>
      <c r="H12" s="245" t="e">
        <f>E12/$E$134</f>
        <v>#DIV/0!</v>
      </c>
      <c r="J12" s="119"/>
      <c r="K12" s="119"/>
      <c r="L12" s="123"/>
      <c r="M12" s="123"/>
      <c r="N12" s="241"/>
    </row>
    <row r="13" spans="1:67" s="237" customFormat="1" x14ac:dyDescent="0.2">
      <c r="B13" s="1865"/>
      <c r="C13" s="1470" t="s">
        <v>1153</v>
      </c>
      <c r="D13" s="244">
        <v>0</v>
      </c>
      <c r="E13" s="211">
        <v>59193184.539999999</v>
      </c>
      <c r="F13" s="211"/>
      <c r="G13" s="245">
        <f t="shared" si="0"/>
        <v>2.1416176134768311E-3</v>
      </c>
      <c r="H13" s="245">
        <f>E13/E133</f>
        <v>3.2816561040568304E-3</v>
      </c>
      <c r="J13" s="119"/>
      <c r="K13" s="119"/>
      <c r="L13" s="123"/>
      <c r="M13" s="123"/>
      <c r="N13" s="241"/>
    </row>
    <row r="14" spans="1:67" s="237" customFormat="1" x14ac:dyDescent="0.2">
      <c r="B14" s="1865"/>
      <c r="C14" s="243" t="s">
        <v>1122</v>
      </c>
      <c r="D14" s="244">
        <v>0</v>
      </c>
      <c r="E14" s="211">
        <v>15339036.16</v>
      </c>
      <c r="F14" s="211"/>
      <c r="G14" s="245">
        <f t="shared" si="0"/>
        <v>5.5496845235307923E-4</v>
      </c>
      <c r="H14" s="245">
        <f>E14/E133</f>
        <v>8.5039252467987675E-4</v>
      </c>
      <c r="J14" s="119"/>
      <c r="K14" s="119"/>
      <c r="L14" s="123"/>
      <c r="M14" s="123"/>
      <c r="N14" s="241"/>
    </row>
    <row r="15" spans="1:67" s="237" customFormat="1" x14ac:dyDescent="0.2">
      <c r="B15" s="1865"/>
      <c r="C15" s="243" t="s">
        <v>527</v>
      </c>
      <c r="D15" s="244">
        <v>0</v>
      </c>
      <c r="E15" s="211">
        <v>9176010.120000001</v>
      </c>
      <c r="F15" s="246"/>
      <c r="G15" s="245">
        <f>E15/$F$8</f>
        <v>3.3198931679632949E-4</v>
      </c>
      <c r="H15" s="245">
        <f>E15/E133</f>
        <v>5.0871582353939117E-4</v>
      </c>
      <c r="J15" s="119"/>
      <c r="K15" s="119"/>
      <c r="L15" s="123"/>
      <c r="M15" s="123"/>
    </row>
    <row r="16" spans="1:67" s="237" customFormat="1" hidden="1" x14ac:dyDescent="0.2">
      <c r="B16" s="1865"/>
      <c r="C16" s="243" t="s">
        <v>625</v>
      </c>
      <c r="D16" s="244"/>
      <c r="E16" s="211"/>
      <c r="F16" s="246"/>
      <c r="G16" s="245">
        <f t="shared" si="0"/>
        <v>0</v>
      </c>
      <c r="H16" s="245" t="e">
        <f>E16/$E$134</f>
        <v>#DIV/0!</v>
      </c>
    </row>
    <row r="17" spans="2:8" s="237" customFormat="1" hidden="1" x14ac:dyDescent="0.2">
      <c r="B17" s="1866"/>
      <c r="C17" s="1090" t="s">
        <v>344</v>
      </c>
      <c r="D17" s="1093"/>
      <c r="E17" s="1096"/>
      <c r="F17" s="1095"/>
      <c r="G17" s="1089"/>
      <c r="H17" s="1089"/>
    </row>
    <row r="18" spans="2:8" s="237" customFormat="1" hidden="1" x14ac:dyDescent="0.2">
      <c r="B18" s="1865"/>
      <c r="C18" s="243" t="s">
        <v>345</v>
      </c>
      <c r="D18" s="244"/>
      <c r="E18" s="211"/>
      <c r="F18" s="246"/>
      <c r="G18" s="245"/>
      <c r="H18" s="245"/>
    </row>
    <row r="19" spans="2:8" s="237" customFormat="1" x14ac:dyDescent="0.2">
      <c r="C19" s="193" t="s">
        <v>158</v>
      </c>
      <c r="D19" s="194">
        <f>SUM(D9:D18)</f>
        <v>0</v>
      </c>
      <c r="E19" s="212">
        <f>SUM(E13:E18)</f>
        <v>83708230.820000008</v>
      </c>
      <c r="F19" s="1145"/>
      <c r="G19" s="248"/>
      <c r="H19" s="248"/>
    </row>
    <row r="20" spans="2:8" s="237" customFormat="1" x14ac:dyDescent="0.2">
      <c r="C20" s="193"/>
      <c r="D20" s="194"/>
      <c r="E20" s="212"/>
      <c r="F20" s="247"/>
      <c r="G20" s="248"/>
      <c r="H20" s="248"/>
    </row>
    <row r="21" spans="2:8" s="237" customFormat="1" x14ac:dyDescent="0.2">
      <c r="B21" s="1867" t="s">
        <v>137</v>
      </c>
      <c r="C21" s="56"/>
      <c r="D21" s="56"/>
      <c r="E21" s="56"/>
      <c r="F21" s="306">
        <v>18283447936.710602</v>
      </c>
      <c r="G21" s="55"/>
      <c r="H21" s="242"/>
    </row>
    <row r="22" spans="2:8" s="237" customFormat="1" hidden="1" x14ac:dyDescent="0.2">
      <c r="B22" s="1868"/>
      <c r="C22" s="726" t="s">
        <v>371</v>
      </c>
      <c r="D22" s="244">
        <v>0</v>
      </c>
      <c r="E22" s="1180"/>
      <c r="F22" s="246"/>
      <c r="G22" s="245">
        <f t="shared" ref="G22:G40" si="1">E22/$F$21</f>
        <v>0</v>
      </c>
      <c r="H22" s="245" t="e">
        <f>E22/$E$134</f>
        <v>#DIV/0!</v>
      </c>
    </row>
    <row r="23" spans="2:8" s="237" customFormat="1" hidden="1" x14ac:dyDescent="0.2">
      <c r="B23" s="1868"/>
      <c r="C23" s="727" t="s">
        <v>683</v>
      </c>
      <c r="D23" s="244">
        <v>0</v>
      </c>
      <c r="E23" s="309"/>
      <c r="F23" s="246"/>
      <c r="G23" s="245">
        <f t="shared" si="1"/>
        <v>0</v>
      </c>
      <c r="H23" s="245" t="e">
        <f>E23/$E$134</f>
        <v>#DIV/0!</v>
      </c>
    </row>
    <row r="24" spans="2:8" s="237" customFormat="1" x14ac:dyDescent="0.2">
      <c r="B24" s="1868"/>
      <c r="C24" s="1412" t="s">
        <v>988</v>
      </c>
      <c r="D24" s="244">
        <v>0</v>
      </c>
      <c r="E24" s="211">
        <f>2.4550206*1000000</f>
        <v>2455020.6</v>
      </c>
      <c r="F24" s="246"/>
      <c r="G24" s="245">
        <f t="shared" si="1"/>
        <v>1.3427558130710469E-4</v>
      </c>
      <c r="H24" s="245">
        <f>E24/E133</f>
        <v>1.3610575947524891E-4</v>
      </c>
    </row>
    <row r="25" spans="2:8" s="237" customFormat="1" x14ac:dyDescent="0.2">
      <c r="B25" s="1868"/>
      <c r="C25" s="728" t="s">
        <v>345</v>
      </c>
      <c r="D25" s="244">
        <v>0</v>
      </c>
      <c r="E25" s="211">
        <f>43.493737*1000000</f>
        <v>43493737</v>
      </c>
      <c r="F25" s="246"/>
      <c r="G25" s="245">
        <f t="shared" si="1"/>
        <v>2.3788585802063445E-3</v>
      </c>
      <c r="H25" s="245">
        <f>E25/E133</f>
        <v>2.4112824579971895E-3</v>
      </c>
    </row>
    <row r="26" spans="2:8" s="237" customFormat="1" hidden="1" x14ac:dyDescent="0.2">
      <c r="B26" s="1868"/>
      <c r="C26" s="729" t="s">
        <v>140</v>
      </c>
      <c r="D26" s="244"/>
      <c r="E26" s="211"/>
      <c r="F26" s="246"/>
      <c r="G26" s="245">
        <f t="shared" si="1"/>
        <v>0</v>
      </c>
      <c r="H26" s="245" t="e">
        <f t="shared" ref="H26:H35" si="2">E26/E134</f>
        <v>#DIV/0!</v>
      </c>
    </row>
    <row r="27" spans="2:8" s="237" customFormat="1" hidden="1" x14ac:dyDescent="0.2">
      <c r="B27" s="1868"/>
      <c r="C27" s="729" t="s">
        <v>443</v>
      </c>
      <c r="D27" s="244"/>
      <c r="E27" s="309"/>
      <c r="F27" s="246"/>
      <c r="G27" s="245">
        <f t="shared" si="1"/>
        <v>0</v>
      </c>
      <c r="H27" s="245" t="e">
        <f t="shared" si="2"/>
        <v>#DIV/0!</v>
      </c>
    </row>
    <row r="28" spans="2:8" s="237" customFormat="1" hidden="1" x14ac:dyDescent="0.2">
      <c r="B28" s="1868"/>
      <c r="C28" s="729" t="s">
        <v>531</v>
      </c>
      <c r="D28" s="244"/>
      <c r="E28" s="309"/>
      <c r="F28" s="246"/>
      <c r="G28" s="245">
        <f t="shared" si="1"/>
        <v>0</v>
      </c>
      <c r="H28" s="245" t="e">
        <f t="shared" si="2"/>
        <v>#DIV/0!</v>
      </c>
    </row>
    <row r="29" spans="2:8" s="237" customFormat="1" hidden="1" x14ac:dyDescent="0.2">
      <c r="B29" s="1868"/>
      <c r="C29" s="730" t="s">
        <v>681</v>
      </c>
      <c r="D29" s="244">
        <v>0</v>
      </c>
      <c r="E29" s="1180"/>
      <c r="F29" s="246"/>
      <c r="G29" s="245">
        <f t="shared" si="1"/>
        <v>0</v>
      </c>
      <c r="H29" s="245" t="e">
        <f t="shared" si="2"/>
        <v>#DIV/0!</v>
      </c>
    </row>
    <row r="30" spans="2:8" s="237" customFormat="1" hidden="1" x14ac:dyDescent="0.2">
      <c r="B30" s="1868"/>
      <c r="C30" s="728" t="s">
        <v>345</v>
      </c>
      <c r="D30" s="244">
        <v>0</v>
      </c>
      <c r="E30" s="211"/>
      <c r="F30" s="246"/>
      <c r="G30" s="245">
        <f t="shared" si="1"/>
        <v>0</v>
      </c>
      <c r="H30" s="245" t="e">
        <f t="shared" si="2"/>
        <v>#DIV/0!</v>
      </c>
    </row>
    <row r="31" spans="2:8" s="237" customFormat="1" hidden="1" x14ac:dyDescent="0.2">
      <c r="B31" s="1868"/>
      <c r="C31" s="731" t="s">
        <v>140</v>
      </c>
      <c r="D31" s="244">
        <v>0</v>
      </c>
      <c r="E31" s="733"/>
      <c r="F31" s="246"/>
      <c r="G31" s="245">
        <f t="shared" si="1"/>
        <v>0</v>
      </c>
      <c r="H31" s="245" t="e">
        <f t="shared" si="2"/>
        <v>#DIV/0!</v>
      </c>
    </row>
    <row r="32" spans="2:8" s="237" customFormat="1" hidden="1" x14ac:dyDescent="0.2">
      <c r="B32" s="1868"/>
      <c r="C32" s="731" t="s">
        <v>536</v>
      </c>
      <c r="D32" s="244">
        <v>0</v>
      </c>
      <c r="E32" s="309"/>
      <c r="F32" s="246"/>
      <c r="G32" s="245">
        <f t="shared" si="1"/>
        <v>0</v>
      </c>
      <c r="H32" s="245" t="e">
        <f t="shared" si="2"/>
        <v>#DIV/0!</v>
      </c>
    </row>
    <row r="33" spans="2:8" s="237" customFormat="1" hidden="1" x14ac:dyDescent="0.2">
      <c r="B33" s="1868"/>
      <c r="C33" s="1092" t="s">
        <v>366</v>
      </c>
      <c r="D33" s="1093"/>
      <c r="E33" s="1094"/>
      <c r="F33" s="1095"/>
      <c r="G33" s="245">
        <f t="shared" si="1"/>
        <v>0</v>
      </c>
      <c r="H33" s="245" t="e">
        <f t="shared" si="2"/>
        <v>#DIV/0!</v>
      </c>
    </row>
    <row r="34" spans="2:8" s="237" customFormat="1" hidden="1" x14ac:dyDescent="0.2">
      <c r="B34" s="1868"/>
      <c r="C34" s="1123" t="s">
        <v>400</v>
      </c>
      <c r="D34" s="688"/>
      <c r="E34" s="732"/>
      <c r="F34" s="691"/>
      <c r="G34" s="245">
        <f t="shared" si="1"/>
        <v>0</v>
      </c>
      <c r="H34" s="245" t="e">
        <f t="shared" si="2"/>
        <v>#DIV/0!</v>
      </c>
    </row>
    <row r="35" spans="2:8" s="237" customFormat="1" hidden="1" x14ac:dyDescent="0.2">
      <c r="B35" s="1868"/>
      <c r="C35" s="923" t="s">
        <v>631</v>
      </c>
      <c r="D35" s="920"/>
      <c r="E35" s="921"/>
      <c r="F35" s="922"/>
      <c r="G35" s="245">
        <f t="shared" si="1"/>
        <v>0</v>
      </c>
      <c r="H35" s="245" t="e">
        <f t="shared" si="2"/>
        <v>#DIV/0!</v>
      </c>
    </row>
    <row r="36" spans="2:8" s="237" customFormat="1" hidden="1" x14ac:dyDescent="0.2">
      <c r="B36" s="1868"/>
      <c r="C36" s="1102" t="s">
        <v>630</v>
      </c>
      <c r="D36" s="688"/>
      <c r="E36" s="732"/>
      <c r="F36" s="699"/>
      <c r="G36" s="245">
        <f t="shared" si="1"/>
        <v>0</v>
      </c>
      <c r="H36" s="245" t="e">
        <f>E36/#REF!</f>
        <v>#REF!</v>
      </c>
    </row>
    <row r="37" spans="2:8" s="237" customFormat="1" x14ac:dyDescent="0.2">
      <c r="B37" s="1868"/>
      <c r="C37" s="1621" t="s">
        <v>1797</v>
      </c>
      <c r="D37" s="920">
        <v>0</v>
      </c>
      <c r="E37" s="921">
        <v>1057426911.25</v>
      </c>
      <c r="F37" s="922"/>
      <c r="G37" s="245">
        <f t="shared" si="1"/>
        <v>5.7835202359552487E-2</v>
      </c>
      <c r="H37" s="245">
        <f>E37/E133</f>
        <v>5.8623497026969097E-2</v>
      </c>
    </row>
    <row r="38" spans="2:8" s="237" customFormat="1" x14ac:dyDescent="0.2">
      <c r="B38" s="1868"/>
      <c r="C38" s="1456" t="s">
        <v>1121</v>
      </c>
      <c r="D38" s="688">
        <v>0</v>
      </c>
      <c r="E38" s="733">
        <f>235955.18+16678658.75</f>
        <v>16914613.93</v>
      </c>
      <c r="F38" s="689"/>
      <c r="G38" s="245">
        <f t="shared" si="1"/>
        <v>9.2513261112187842E-4</v>
      </c>
      <c r="H38" s="245">
        <f>E38/E133</f>
        <v>9.3774218235613777E-4</v>
      </c>
    </row>
    <row r="39" spans="2:8" s="237" customFormat="1" x14ac:dyDescent="0.2">
      <c r="B39" s="793"/>
      <c r="C39" s="1429" t="s">
        <v>407</v>
      </c>
      <c r="D39" s="920">
        <v>0</v>
      </c>
      <c r="E39" s="924">
        <f>82973200.76+87844.05</f>
        <v>83061044.810000002</v>
      </c>
      <c r="F39" s="922"/>
      <c r="G39" s="245">
        <f t="shared" si="1"/>
        <v>4.542963947364931E-3</v>
      </c>
      <c r="H39" s="245">
        <f>E39/E133</f>
        <v>4.6048846134621978E-3</v>
      </c>
    </row>
    <row r="40" spans="2:8" s="237" customFormat="1" x14ac:dyDescent="0.2">
      <c r="B40" s="793"/>
      <c r="C40" s="1427" t="s">
        <v>1012</v>
      </c>
      <c r="D40" s="968">
        <v>0</v>
      </c>
      <c r="E40" s="969">
        <f>21940835+6360030.73</f>
        <v>28300865.73</v>
      </c>
      <c r="F40" s="970"/>
      <c r="G40" s="245">
        <f t="shared" si="1"/>
        <v>1.5478954422582312E-3</v>
      </c>
      <c r="H40" s="245">
        <f>E40/E133</f>
        <v>1.5689932801332481E-3</v>
      </c>
    </row>
    <row r="41" spans="2:8" s="237" customFormat="1" x14ac:dyDescent="0.2">
      <c r="B41" s="793"/>
      <c r="C41" s="794" t="s">
        <v>366</v>
      </c>
      <c r="D41" s="795">
        <v>0</v>
      </c>
      <c r="E41" s="796">
        <f>67150728.62+25909744.12+3515863838.65+362294.73+88253.88+154346700+643896.39+39096091.15+31018586.32+232639.4</f>
        <v>3834712773.2600007</v>
      </c>
      <c r="F41" s="797"/>
      <c r="G41" s="245">
        <f>E41/$F$21</f>
        <v>0.2097368497744036</v>
      </c>
      <c r="H41" s="245">
        <f>E41/E133</f>
        <v>0.21259556615288294</v>
      </c>
    </row>
    <row r="42" spans="2:8" s="237" customFormat="1" x14ac:dyDescent="0.2">
      <c r="C42" s="57" t="s">
        <v>141</v>
      </c>
      <c r="D42" s="120">
        <f>SUM(D22:D41)</f>
        <v>0</v>
      </c>
      <c r="E42" s="210">
        <f>SUM(E22:E41)</f>
        <v>5066364966.5800009</v>
      </c>
      <c r="F42" s="252"/>
      <c r="G42" s="118"/>
      <c r="H42" s="249"/>
    </row>
    <row r="43" spans="2:8" s="237" customFormat="1" hidden="1" x14ac:dyDescent="0.2">
      <c r="C43" s="1147"/>
      <c r="D43" s="1148"/>
      <c r="E43" s="1149"/>
      <c r="F43" s="1150"/>
      <c r="G43" s="1151"/>
      <c r="H43" s="1152"/>
    </row>
    <row r="44" spans="2:8" s="237" customFormat="1" hidden="1" x14ac:dyDescent="0.2">
      <c r="B44" s="1864" t="s">
        <v>138</v>
      </c>
      <c r="C44" s="56"/>
      <c r="D44" s="56"/>
      <c r="E44" s="56"/>
      <c r="F44" s="306"/>
      <c r="G44" s="55"/>
      <c r="H44" s="242"/>
    </row>
    <row r="45" spans="2:8" s="237" customFormat="1" hidden="1" x14ac:dyDescent="0.2">
      <c r="B45" s="1864"/>
      <c r="C45" s="505" t="s">
        <v>140</v>
      </c>
      <c r="D45" s="244">
        <v>0</v>
      </c>
      <c r="E45" s="211"/>
      <c r="F45" s="246"/>
      <c r="G45" s="245" t="e">
        <f>E45/$F$44</f>
        <v>#DIV/0!</v>
      </c>
      <c r="H45" s="245" t="e">
        <f>E45/$E$134</f>
        <v>#DIV/0!</v>
      </c>
    </row>
    <row r="46" spans="2:8" s="237" customFormat="1" hidden="1" x14ac:dyDescent="0.2">
      <c r="B46" s="1864"/>
      <c r="C46" s="243" t="s">
        <v>345</v>
      </c>
      <c r="D46" s="244">
        <v>0</v>
      </c>
      <c r="E46" s="208"/>
      <c r="F46" s="246"/>
      <c r="G46" s="253"/>
      <c r="H46" s="253"/>
    </row>
    <row r="47" spans="2:8" s="237" customFormat="1" hidden="1" x14ac:dyDescent="0.2">
      <c r="C47" s="57" t="s">
        <v>141</v>
      </c>
      <c r="D47" s="120">
        <f>SUM(D45:D46)</f>
        <v>0</v>
      </c>
      <c r="E47" s="210">
        <f>SUM(E45:E46)</f>
        <v>0</v>
      </c>
      <c r="F47" s="252"/>
      <c r="G47" s="118"/>
      <c r="H47" s="249"/>
    </row>
    <row r="48" spans="2:8" s="237" customFormat="1" x14ac:dyDescent="0.2">
      <c r="B48" s="267"/>
      <c r="C48" s="243"/>
      <c r="D48" s="244"/>
      <c r="E48" s="208"/>
      <c r="F48" s="246"/>
      <c r="G48" s="253"/>
      <c r="H48" s="253"/>
    </row>
    <row r="49" spans="2:8" s="237" customFormat="1" x14ac:dyDescent="0.2">
      <c r="B49" s="1864" t="s">
        <v>90</v>
      </c>
      <c r="C49" s="56"/>
      <c r="D49" s="56"/>
      <c r="E49" s="56"/>
      <c r="F49" s="306">
        <v>1571626264.4707758</v>
      </c>
      <c r="G49" s="55"/>
      <c r="H49" s="242"/>
    </row>
    <row r="50" spans="2:8" s="237" customFormat="1" x14ac:dyDescent="0.2">
      <c r="B50" s="1864"/>
      <c r="C50" s="243" t="s">
        <v>346</v>
      </c>
      <c r="D50" s="244">
        <v>150</v>
      </c>
      <c r="E50" s="208">
        <v>3041070605.0799999</v>
      </c>
      <c r="F50" s="246"/>
      <c r="G50" s="249">
        <f>E50/F49</f>
        <v>1.9349833187625176</v>
      </c>
      <c r="H50" s="249">
        <f>E50/E133</f>
        <v>0.16859623268426674</v>
      </c>
    </row>
    <row r="51" spans="2:8" s="237" customFormat="1" x14ac:dyDescent="0.2">
      <c r="B51" s="1864"/>
      <c r="C51" s="243" t="s">
        <v>632</v>
      </c>
      <c r="D51" s="244">
        <v>0</v>
      </c>
      <c r="E51" s="208">
        <v>595039697.32000005</v>
      </c>
      <c r="F51" s="246"/>
      <c r="G51" s="249">
        <f>E51/F49</f>
        <v>0.37861399416124653</v>
      </c>
      <c r="H51" s="249">
        <f>E51/E133</f>
        <v>3.2988859613504201E-2</v>
      </c>
    </row>
    <row r="52" spans="2:8" s="237" customFormat="1" x14ac:dyDescent="0.2">
      <c r="C52" s="57" t="s">
        <v>141</v>
      </c>
      <c r="D52" s="120">
        <f>SUM(D50:D51)</f>
        <v>150</v>
      </c>
      <c r="E52" s="210">
        <f>SUM(E50:E51)</f>
        <v>3636110302.4000001</v>
      </c>
      <c r="F52" s="252"/>
      <c r="G52" s="118"/>
      <c r="H52" s="249"/>
    </row>
    <row r="53" spans="2:8" s="237" customFormat="1" hidden="1" x14ac:dyDescent="0.2">
      <c r="C53" s="57"/>
      <c r="D53" s="120"/>
      <c r="E53" s="210"/>
      <c r="F53" s="252"/>
      <c r="G53" s="118"/>
      <c r="H53" s="249"/>
    </row>
    <row r="54" spans="2:8" s="237" customFormat="1" hidden="1" x14ac:dyDescent="0.2">
      <c r="B54" s="1864" t="s">
        <v>119</v>
      </c>
      <c r="C54" s="56"/>
      <c r="D54" s="56"/>
      <c r="E54" s="56"/>
      <c r="F54" s="306"/>
      <c r="G54" s="55"/>
      <c r="H54" s="242"/>
    </row>
    <row r="55" spans="2:8" s="237" customFormat="1" hidden="1" x14ac:dyDescent="0.2">
      <c r="B55" s="1864"/>
      <c r="C55" s="250" t="s">
        <v>510</v>
      </c>
      <c r="D55" s="244"/>
      <c r="E55" s="211"/>
      <c r="F55" s="246"/>
      <c r="G55" s="253" t="e">
        <f>E55/$F$54</f>
        <v>#DIV/0!</v>
      </c>
      <c r="H55" s="245" t="e">
        <f>E55/$E$134</f>
        <v>#DIV/0!</v>
      </c>
    </row>
    <row r="56" spans="2:8" s="237" customFormat="1" hidden="1" x14ac:dyDescent="0.2">
      <c r="B56" s="1864"/>
      <c r="C56" s="505"/>
      <c r="D56" s="244"/>
      <c r="E56" s="309"/>
      <c r="F56" s="252"/>
      <c r="G56" s="253" t="e">
        <f>E56/$F$54</f>
        <v>#DIV/0!</v>
      </c>
      <c r="H56" s="245" t="e">
        <f>E56/$E$134</f>
        <v>#DIV/0!</v>
      </c>
    </row>
    <row r="57" spans="2:8" s="237" customFormat="1" hidden="1" x14ac:dyDescent="0.2">
      <c r="C57" s="254" t="s">
        <v>141</v>
      </c>
      <c r="D57" s="120">
        <f>SUM(D55:D56)</f>
        <v>0</v>
      </c>
      <c r="E57" s="271">
        <f>SUM(E55:E56)</f>
        <v>0</v>
      </c>
      <c r="F57" s="252"/>
      <c r="G57" s="249"/>
      <c r="H57" s="249"/>
    </row>
    <row r="58" spans="2:8" s="237" customFormat="1" x14ac:dyDescent="0.2">
      <c r="C58" s="254"/>
      <c r="D58" s="255"/>
      <c r="E58" s="210"/>
      <c r="F58" s="252"/>
      <c r="G58" s="118"/>
      <c r="H58" s="249"/>
    </row>
    <row r="59" spans="2:8" s="237" customFormat="1" x14ac:dyDescent="0.2">
      <c r="B59" s="1864" t="s">
        <v>100</v>
      </c>
      <c r="C59" s="56"/>
      <c r="D59" s="56"/>
      <c r="E59" s="56"/>
      <c r="F59" s="306">
        <f>6649.83221418296*1000000</f>
        <v>6649832214.1829605</v>
      </c>
      <c r="G59" s="55"/>
      <c r="H59" s="242"/>
    </row>
    <row r="60" spans="2:8" s="237" customFormat="1" x14ac:dyDescent="0.2">
      <c r="B60" s="1864"/>
      <c r="C60" s="243" t="s">
        <v>632</v>
      </c>
      <c r="D60" s="206">
        <v>72</v>
      </c>
      <c r="E60" s="211">
        <f>2114139327.17+43631833.42</f>
        <v>2157771160.5900002</v>
      </c>
      <c r="F60" s="211"/>
      <c r="G60" s="245">
        <f>E60/F59</f>
        <v>0.32448505332026895</v>
      </c>
      <c r="H60" s="245">
        <f>E60/E133</f>
        <v>0.11962632109314736</v>
      </c>
    </row>
    <row r="61" spans="2:8" s="237" customFormat="1" hidden="1" x14ac:dyDescent="0.2">
      <c r="B61" s="1864"/>
      <c r="C61" s="596" t="s">
        <v>495</v>
      </c>
      <c r="D61" s="206">
        <v>0</v>
      </c>
      <c r="E61" s="211"/>
      <c r="F61" s="211"/>
      <c r="G61" s="245">
        <f>E61/$F$59</f>
        <v>0</v>
      </c>
      <c r="H61" s="245" t="e">
        <f>E61/E134</f>
        <v>#DIV/0!</v>
      </c>
    </row>
    <row r="62" spans="2:8" s="237" customFormat="1" hidden="1" x14ac:dyDescent="0.2">
      <c r="B62" s="1864"/>
      <c r="C62" s="250" t="s">
        <v>481</v>
      </c>
      <c r="D62" s="206">
        <v>0</v>
      </c>
      <c r="E62" s="309"/>
      <c r="F62" s="211"/>
      <c r="G62" s="245">
        <f>E62/$F$59</f>
        <v>0</v>
      </c>
      <c r="H62" s="245" t="e">
        <f>E62/E135</f>
        <v>#DIV/0!</v>
      </c>
    </row>
    <row r="63" spans="2:8" s="237" customFormat="1" hidden="1" x14ac:dyDescent="0.2">
      <c r="B63" s="1872"/>
      <c r="C63" s="972" t="s">
        <v>512</v>
      </c>
      <c r="D63" s="973">
        <v>0</v>
      </c>
      <c r="E63" s="974"/>
      <c r="F63" s="975"/>
      <c r="G63" s="971"/>
      <c r="H63" s="245" t="e">
        <f>E63/E136</f>
        <v>#DIV/0!</v>
      </c>
    </row>
    <row r="64" spans="2:8" s="237" customFormat="1" x14ac:dyDescent="0.2">
      <c r="B64" s="268"/>
      <c r="C64" s="254" t="s">
        <v>141</v>
      </c>
      <c r="D64" s="255">
        <f>SUM(D60:D63)</f>
        <v>72</v>
      </c>
      <c r="E64" s="210">
        <f>SUM(E60:E63)</f>
        <v>2157771160.5900002</v>
      </c>
      <c r="F64" s="252"/>
      <c r="G64" s="118"/>
      <c r="H64" s="249"/>
    </row>
    <row r="65" spans="2:9" s="237" customFormat="1" x14ac:dyDescent="0.2">
      <c r="B65" s="270"/>
      <c r="C65" s="243"/>
      <c r="D65" s="244"/>
      <c r="E65" s="207"/>
      <c r="F65" s="246"/>
      <c r="G65" s="245"/>
      <c r="H65" s="249"/>
    </row>
    <row r="66" spans="2:9" s="237" customFormat="1" x14ac:dyDescent="0.2">
      <c r="B66" s="1870" t="s">
        <v>139</v>
      </c>
      <c r="C66" s="56"/>
      <c r="D66" s="56"/>
      <c r="E66" s="56"/>
      <c r="F66" s="306">
        <v>5150269631.6727705</v>
      </c>
      <c r="G66" s="55"/>
      <c r="H66" s="242"/>
    </row>
    <row r="67" spans="2:9" s="237" customFormat="1" hidden="1" x14ac:dyDescent="0.2">
      <c r="B67" s="1868"/>
      <c r="C67" s="243" t="s">
        <v>485</v>
      </c>
      <c r="D67" s="244">
        <v>0</v>
      </c>
      <c r="E67" s="207"/>
      <c r="F67" s="246"/>
      <c r="G67" s="253">
        <f>E67/$F$66</f>
        <v>0</v>
      </c>
      <c r="H67" s="245" t="e">
        <f>E67/$E$134</f>
        <v>#DIV/0!</v>
      </c>
    </row>
    <row r="68" spans="2:9" s="237" customFormat="1" x14ac:dyDescent="0.2">
      <c r="B68" s="1868"/>
      <c r="C68" s="243" t="s">
        <v>346</v>
      </c>
      <c r="D68" s="244">
        <v>88</v>
      </c>
      <c r="E68" s="207">
        <f>20841670.58+1768635935.01</f>
        <v>1789477605.5899999</v>
      </c>
      <c r="F68" s="246"/>
      <c r="G68" s="253">
        <f t="shared" ref="G68:G73" si="3">E68/$F$66</f>
        <v>0.34745318858360247</v>
      </c>
      <c r="H68" s="245">
        <f>E68/E133</f>
        <v>9.9208213801862552E-2</v>
      </c>
    </row>
    <row r="69" spans="2:9" s="237" customFormat="1" hidden="1" x14ac:dyDescent="0.2">
      <c r="B69" s="1868"/>
      <c r="C69" s="1124" t="s">
        <v>679</v>
      </c>
      <c r="D69" s="244">
        <v>0</v>
      </c>
      <c r="E69" s="211"/>
      <c r="F69" s="211"/>
      <c r="G69" s="253">
        <f t="shared" si="3"/>
        <v>0</v>
      </c>
      <c r="H69" s="245" t="e">
        <f t="shared" ref="H69:H73" si="4">E69/$E$134</f>
        <v>#DIV/0!</v>
      </c>
    </row>
    <row r="70" spans="2:9" s="237" customFormat="1" hidden="1" x14ac:dyDescent="0.2">
      <c r="B70" s="1868"/>
      <c r="C70" s="1125" t="s">
        <v>680</v>
      </c>
      <c r="D70" s="244">
        <v>0</v>
      </c>
      <c r="E70" s="309"/>
      <c r="F70" s="211"/>
      <c r="G70" s="253">
        <f t="shared" si="3"/>
        <v>0</v>
      </c>
      <c r="H70" s="245" t="e">
        <f t="shared" si="4"/>
        <v>#DIV/0!</v>
      </c>
    </row>
    <row r="71" spans="2:9" s="237" customFormat="1" hidden="1" x14ac:dyDescent="0.2">
      <c r="B71" s="1868"/>
      <c r="C71" s="1126" t="s">
        <v>484</v>
      </c>
      <c r="D71" s="244">
        <v>0</v>
      </c>
      <c r="E71" s="898"/>
      <c r="F71" s="211"/>
      <c r="G71" s="253">
        <f>E71/$F$66</f>
        <v>0</v>
      </c>
      <c r="H71" s="245" t="e">
        <f t="shared" si="4"/>
        <v>#DIV/0!</v>
      </c>
    </row>
    <row r="72" spans="2:9" s="237" customFormat="1" hidden="1" x14ac:dyDescent="0.2">
      <c r="B72" s="1868"/>
      <c r="C72" s="1127" t="s">
        <v>685</v>
      </c>
      <c r="D72" s="244">
        <v>0</v>
      </c>
      <c r="E72" s="309"/>
      <c r="F72" s="211"/>
      <c r="G72" s="253">
        <f>E72/$F$66</f>
        <v>0</v>
      </c>
      <c r="H72" s="245" t="e">
        <f t="shared" si="4"/>
        <v>#DIV/0!</v>
      </c>
      <c r="I72" s="919"/>
    </row>
    <row r="73" spans="2:9" s="237" customFormat="1" hidden="1" x14ac:dyDescent="0.2">
      <c r="B73" s="1868"/>
      <c r="C73" s="1128" t="s">
        <v>682</v>
      </c>
      <c r="D73" s="244">
        <v>0</v>
      </c>
      <c r="E73" s="1180"/>
      <c r="F73" s="211"/>
      <c r="G73" s="253">
        <f t="shared" si="3"/>
        <v>0</v>
      </c>
      <c r="H73" s="245" t="e">
        <f t="shared" si="4"/>
        <v>#DIV/0!</v>
      </c>
    </row>
    <row r="74" spans="2:9" s="237" customFormat="1" x14ac:dyDescent="0.2">
      <c r="B74" s="1868"/>
      <c r="C74" s="1455" t="s">
        <v>1120</v>
      </c>
      <c r="D74" s="244">
        <v>0</v>
      </c>
      <c r="E74" s="211">
        <v>30543034.940000001</v>
      </c>
      <c r="F74" s="246"/>
      <c r="G74" s="253">
        <f>E74/$F$66</f>
        <v>5.9303759073444555E-3</v>
      </c>
      <c r="H74" s="245">
        <f>E74/E133</f>
        <v>1.6932986090576038E-3</v>
      </c>
    </row>
    <row r="75" spans="2:9" s="237" customFormat="1" x14ac:dyDescent="0.2">
      <c r="B75" s="1868"/>
      <c r="C75" s="1438" t="s">
        <v>486</v>
      </c>
      <c r="D75" s="777">
        <v>120</v>
      </c>
      <c r="E75" s="778">
        <f>11527308.46+37450604.54+120304.54+2282988029.69</f>
        <v>2332086247.23</v>
      </c>
      <c r="F75" s="779"/>
      <c r="G75" s="253">
        <f>E75/$F$66</f>
        <v>0.45280857392170265</v>
      </c>
      <c r="H75" s="245">
        <f>E75/E133</f>
        <v>0.12929030813062109</v>
      </c>
    </row>
    <row r="76" spans="2:9" s="237" customFormat="1" x14ac:dyDescent="0.2">
      <c r="B76" s="1868"/>
      <c r="C76" s="1428" t="s">
        <v>702</v>
      </c>
      <c r="D76" s="777">
        <v>0</v>
      </c>
      <c r="E76" s="778">
        <v>21772316.940000001</v>
      </c>
      <c r="F76" s="779"/>
      <c r="G76" s="253">
        <f t="shared" ref="G76:G78" si="5">E76/$F$66</f>
        <v>4.227413028262854E-3</v>
      </c>
      <c r="H76" s="245">
        <f>E76/E133</f>
        <v>1.2070520844731517E-3</v>
      </c>
    </row>
    <row r="77" spans="2:9" s="237" customFormat="1" ht="13.9" customHeight="1" x14ac:dyDescent="0.2">
      <c r="B77" s="1868"/>
      <c r="C77" s="776" t="s">
        <v>537</v>
      </c>
      <c r="D77" s="777">
        <v>0</v>
      </c>
      <c r="E77" s="1181">
        <f>51274225.69+105284781.64</f>
        <v>156559007.32999998</v>
      </c>
      <c r="F77" s="779"/>
      <c r="G77" s="253">
        <f t="shared" si="5"/>
        <v>3.0398215729756026E-2</v>
      </c>
      <c r="H77" s="245">
        <f>E77/E133</f>
        <v>8.6795942141343792E-3</v>
      </c>
    </row>
    <row r="78" spans="2:9" s="237" customFormat="1" x14ac:dyDescent="0.2">
      <c r="B78" s="1868"/>
      <c r="C78" s="776" t="s">
        <v>542</v>
      </c>
      <c r="D78" s="777">
        <v>0</v>
      </c>
      <c r="E78" s="778">
        <v>729906918.5</v>
      </c>
      <c r="F78" s="779"/>
      <c r="G78" s="253">
        <f t="shared" si="5"/>
        <v>0.14172207878423862</v>
      </c>
      <c r="H78" s="245">
        <f>E78/E133</f>
        <v>4.0465866351052662E-2</v>
      </c>
    </row>
    <row r="79" spans="2:9" s="237" customFormat="1" x14ac:dyDescent="0.2">
      <c r="B79" s="1868"/>
      <c r="C79" s="1570" t="s">
        <v>737</v>
      </c>
      <c r="D79" s="777">
        <v>0</v>
      </c>
      <c r="E79" s="778">
        <v>294604051.36000001</v>
      </c>
      <c r="F79" s="779"/>
      <c r="G79" s="253">
        <f>E78/$F$66</f>
        <v>0.14172207878423862</v>
      </c>
      <c r="H79" s="245">
        <f>E79/E133</f>
        <v>1.6332778696373482E-2</v>
      </c>
    </row>
    <row r="80" spans="2:9" s="237" customFormat="1" x14ac:dyDescent="0.2">
      <c r="C80" s="193" t="s">
        <v>141</v>
      </c>
      <c r="D80" s="194">
        <f>SUM(D67:D79)</f>
        <v>208</v>
      </c>
      <c r="E80" s="212">
        <f>SUM(E67:E79)</f>
        <v>5354949181.8900003</v>
      </c>
      <c r="F80" s="247"/>
      <c r="G80" s="300"/>
      <c r="H80" s="248"/>
    </row>
    <row r="81" spans="2:8" s="237" customFormat="1" x14ac:dyDescent="0.2">
      <c r="C81" s="57"/>
      <c r="D81" s="120"/>
      <c r="E81" s="210"/>
      <c r="F81" s="252"/>
      <c r="G81" s="118"/>
      <c r="H81" s="249"/>
    </row>
    <row r="82" spans="2:8" s="237" customFormat="1" x14ac:dyDescent="0.2">
      <c r="B82" s="1869" t="s">
        <v>297</v>
      </c>
      <c r="C82" s="56"/>
      <c r="D82" s="56"/>
      <c r="E82" s="56"/>
      <c r="F82" s="306">
        <v>4129635092.5615301</v>
      </c>
      <c r="G82" s="55"/>
      <c r="H82" s="242"/>
    </row>
    <row r="83" spans="2:8" s="237" customFormat="1" ht="14.1" customHeight="1" x14ac:dyDescent="0.2">
      <c r="B83" s="1868"/>
      <c r="C83" s="243" t="s">
        <v>366</v>
      </c>
      <c r="D83" s="499">
        <v>0</v>
      </c>
      <c r="E83" s="207">
        <f>51049.47+19207599.77+64639884.19+453215.95+271929.57</f>
        <v>84623678.949999988</v>
      </c>
      <c r="F83" s="246"/>
      <c r="G83" s="253">
        <f>E83/$F$82</f>
        <v>2.0491805463012377E-2</v>
      </c>
      <c r="H83" s="245">
        <f>E83/E133</f>
        <v>4.691516679362847E-3</v>
      </c>
    </row>
    <row r="84" spans="2:8" s="237" customFormat="1" hidden="1" x14ac:dyDescent="0.2">
      <c r="B84" s="1868"/>
      <c r="C84" s="734" t="s">
        <v>366</v>
      </c>
      <c r="D84" s="499">
        <v>0</v>
      </c>
      <c r="E84" s="207"/>
      <c r="F84" s="246"/>
      <c r="G84" s="253">
        <f t="shared" ref="G84:G93" si="6">E84/$F$82</f>
        <v>0</v>
      </c>
      <c r="H84" s="245" t="e">
        <f t="shared" ref="H84:H88" si="7">E84/$E$134</f>
        <v>#DIV/0!</v>
      </c>
    </row>
    <row r="85" spans="2:8" s="237" customFormat="1" hidden="1" x14ac:dyDescent="0.2">
      <c r="B85" s="1868"/>
      <c r="C85" s="734" t="s">
        <v>416</v>
      </c>
      <c r="D85" s="499">
        <v>0</v>
      </c>
      <c r="E85" s="1180"/>
      <c r="F85" s="246"/>
      <c r="G85" s="253">
        <f t="shared" si="6"/>
        <v>0</v>
      </c>
      <c r="H85" s="245" t="e">
        <f t="shared" si="7"/>
        <v>#DIV/0!</v>
      </c>
    </row>
    <row r="86" spans="2:8" s="237" customFormat="1" hidden="1" x14ac:dyDescent="0.2">
      <c r="B86" s="1868"/>
      <c r="C86" s="243" t="s">
        <v>364</v>
      </c>
      <c r="D86" s="244">
        <v>0</v>
      </c>
      <c r="E86" s="209"/>
      <c r="F86" s="252"/>
      <c r="G86" s="253">
        <f t="shared" si="6"/>
        <v>0</v>
      </c>
      <c r="H86" s="245" t="e">
        <f t="shared" si="7"/>
        <v>#DIV/0!</v>
      </c>
    </row>
    <row r="87" spans="2:8" s="237" customFormat="1" hidden="1" x14ac:dyDescent="0.2">
      <c r="B87" s="1868"/>
      <c r="C87" s="243" t="s">
        <v>438</v>
      </c>
      <c r="D87" s="244"/>
      <c r="E87" s="209"/>
      <c r="F87" s="252"/>
      <c r="G87" s="253">
        <f t="shared" si="6"/>
        <v>0</v>
      </c>
      <c r="H87" s="245" t="e">
        <f t="shared" si="7"/>
        <v>#DIV/0!</v>
      </c>
    </row>
    <row r="88" spans="2:8" s="237" customFormat="1" hidden="1" x14ac:dyDescent="0.2">
      <c r="B88" s="1868"/>
      <c r="C88" s="243" t="s">
        <v>407</v>
      </c>
      <c r="D88" s="244"/>
      <c r="E88" s="209"/>
      <c r="F88" s="252"/>
      <c r="G88" s="253">
        <f t="shared" si="6"/>
        <v>0</v>
      </c>
      <c r="H88" s="245" t="e">
        <f t="shared" si="7"/>
        <v>#DIV/0!</v>
      </c>
    </row>
    <row r="89" spans="2:8" s="237" customFormat="1" x14ac:dyDescent="0.2">
      <c r="B89" s="1868"/>
      <c r="C89" s="243" t="s">
        <v>370</v>
      </c>
      <c r="D89" s="122">
        <v>0</v>
      </c>
      <c r="E89" s="209">
        <f>111375940.42+69672.16</f>
        <v>111445612.58</v>
      </c>
      <c r="F89" s="252"/>
      <c r="G89" s="253">
        <f t="shared" si="6"/>
        <v>2.6986794252291311E-2</v>
      </c>
      <c r="H89" s="245">
        <f>E89/E133</f>
        <v>6.1785183148301299E-3</v>
      </c>
    </row>
    <row r="90" spans="2:8" s="237" customFormat="1" hidden="1" x14ac:dyDescent="0.2">
      <c r="B90" s="1868"/>
      <c r="C90" s="751" t="s">
        <v>703</v>
      </c>
      <c r="D90" s="752">
        <v>0</v>
      </c>
      <c r="E90" s="753"/>
      <c r="F90" s="754"/>
      <c r="G90" s="253">
        <f t="shared" si="6"/>
        <v>0</v>
      </c>
      <c r="H90" s="245" t="e">
        <f t="shared" ref="H90" si="8">E90/E134</f>
        <v>#DIV/0!</v>
      </c>
    </row>
    <row r="91" spans="2:8" s="237" customFormat="1" x14ac:dyDescent="0.2">
      <c r="B91" s="1868"/>
      <c r="C91" s="751" t="s">
        <v>1143</v>
      </c>
      <c r="D91" s="752">
        <v>0</v>
      </c>
      <c r="E91" s="753">
        <v>215677914.69</v>
      </c>
      <c r="F91" s="754"/>
      <c r="G91" s="253">
        <f t="shared" si="6"/>
        <v>5.2226869894264505E-2</v>
      </c>
      <c r="H91" s="245">
        <f>E91/E133</f>
        <v>1.1957132408958359E-2</v>
      </c>
    </row>
    <row r="92" spans="2:8" s="237" customFormat="1" x14ac:dyDescent="0.2">
      <c r="B92" s="793"/>
      <c r="C92" s="243" t="s">
        <v>486</v>
      </c>
      <c r="D92" s="244">
        <v>0</v>
      </c>
      <c r="E92" s="753">
        <f>71486454.25+108456151.78</f>
        <v>179942606.03</v>
      </c>
      <c r="F92" s="1091"/>
      <c r="G92" s="253">
        <f t="shared" si="6"/>
        <v>4.3573488213067564E-2</v>
      </c>
      <c r="H92" s="245">
        <f>E92/E133</f>
        <v>9.9759753770166555E-3</v>
      </c>
    </row>
    <row r="93" spans="2:8" s="237" customFormat="1" x14ac:dyDescent="0.2">
      <c r="B93" s="793"/>
      <c r="C93" s="1090" t="s">
        <v>1080</v>
      </c>
      <c r="D93" s="1072">
        <v>36</v>
      </c>
      <c r="E93" s="1073">
        <v>1147001591</v>
      </c>
      <c r="F93" s="1074"/>
      <c r="G93" s="253">
        <f t="shared" si="6"/>
        <v>0.27774889676475939</v>
      </c>
      <c r="H93" s="245">
        <f>E93/E133</f>
        <v>6.358949601578652E-2</v>
      </c>
    </row>
    <row r="94" spans="2:8" s="237" customFormat="1" x14ac:dyDescent="0.2">
      <c r="C94" s="57" t="s">
        <v>141</v>
      </c>
      <c r="D94" s="120">
        <f>SUM(D83:D93)</f>
        <v>36</v>
      </c>
      <c r="E94" s="210">
        <f>SUM(E83:E93)</f>
        <v>1738691403.25</v>
      </c>
      <c r="F94" s="252"/>
      <c r="G94" s="118"/>
      <c r="H94" s="249"/>
    </row>
    <row r="95" spans="2:8" s="237" customFormat="1" hidden="1" x14ac:dyDescent="0.2">
      <c r="C95" s="57"/>
      <c r="D95" s="120"/>
      <c r="E95" s="210"/>
      <c r="F95" s="252"/>
      <c r="G95" s="118"/>
      <c r="H95" s="249"/>
    </row>
    <row r="96" spans="2:8" s="237" customFormat="1" hidden="1" x14ac:dyDescent="0.2">
      <c r="B96" s="1864" t="s">
        <v>88</v>
      </c>
      <c r="C96" s="56"/>
      <c r="D96" s="56"/>
      <c r="E96" s="56"/>
      <c r="F96" s="306"/>
      <c r="G96" s="306"/>
      <c r="H96" s="55"/>
    </row>
    <row r="97" spans="2:8" s="237" customFormat="1" ht="30" hidden="1" x14ac:dyDescent="0.2">
      <c r="B97" s="1864"/>
      <c r="C97" s="244" t="s">
        <v>521</v>
      </c>
      <c r="D97" s="206">
        <v>0</v>
      </c>
      <c r="E97" s="207"/>
      <c r="F97" s="207"/>
      <c r="G97" s="253" t="e">
        <f>E97/F96</f>
        <v>#DIV/0!</v>
      </c>
      <c r="H97" s="245" t="e">
        <f>E97/$E$134</f>
        <v>#DIV/0!</v>
      </c>
    </row>
    <row r="98" spans="2:8" s="237" customFormat="1" hidden="1" x14ac:dyDescent="0.2">
      <c r="B98" s="1864"/>
      <c r="C98" s="244" t="s">
        <v>377</v>
      </c>
      <c r="D98" s="206"/>
      <c r="E98" s="207"/>
      <c r="F98" s="309"/>
      <c r="G98" s="253" t="e">
        <f>E98/F96</f>
        <v>#DIV/0!</v>
      </c>
      <c r="H98" s="245" t="e">
        <f>E98/$E$134</f>
        <v>#DIV/0!</v>
      </c>
    </row>
    <row r="99" spans="2:8" s="237" customFormat="1" hidden="1" x14ac:dyDescent="0.2">
      <c r="B99" s="1864"/>
      <c r="C99" s="244"/>
      <c r="D99" s="520"/>
      <c r="E99" s="207"/>
      <c r="F99" s="208"/>
      <c r="G99" s="253" t="e">
        <f>E99/F96</f>
        <v>#DIV/0!</v>
      </c>
      <c r="H99" s="245" t="e">
        <f>E99/$E$134</f>
        <v>#DIV/0!</v>
      </c>
    </row>
    <row r="100" spans="2:8" s="237" customFormat="1" hidden="1" x14ac:dyDescent="0.2">
      <c r="C100" s="57" t="s">
        <v>141</v>
      </c>
      <c r="D100" s="120">
        <f>SUM(D97:D99)</f>
        <v>0</v>
      </c>
      <c r="E100" s="210"/>
      <c r="F100" s="252"/>
      <c r="G100" s="253"/>
      <c r="H100" s="253"/>
    </row>
    <row r="101" spans="2:8" s="237" customFormat="1" hidden="1" x14ac:dyDescent="0.2">
      <c r="B101" s="1864" t="s">
        <v>138</v>
      </c>
      <c r="C101" s="56"/>
      <c r="D101" s="56"/>
      <c r="E101" s="56"/>
      <c r="F101" s="306">
        <v>121748621.277394</v>
      </c>
      <c r="G101" s="55"/>
      <c r="H101" s="242"/>
    </row>
    <row r="102" spans="2:8" s="237" customFormat="1" ht="30" hidden="1" x14ac:dyDescent="0.2">
      <c r="B102" s="1864"/>
      <c r="C102" s="243" t="s">
        <v>479</v>
      </c>
      <c r="D102" s="244">
        <v>0</v>
      </c>
      <c r="E102" s="207"/>
      <c r="F102" s="246"/>
      <c r="G102" s="253">
        <f>E102/$F$101</f>
        <v>0</v>
      </c>
      <c r="H102" s="245" t="e">
        <f>E102/$E$134</f>
        <v>#DIV/0!</v>
      </c>
    </row>
    <row r="103" spans="2:8" s="237" customFormat="1" hidden="1" x14ac:dyDescent="0.2">
      <c r="B103" s="1864"/>
      <c r="C103" s="243"/>
      <c r="D103" s="244"/>
      <c r="E103" s="209"/>
      <c r="F103" s="246"/>
      <c r="G103" s="253"/>
      <c r="H103" s="253"/>
    </row>
    <row r="104" spans="2:8" s="237" customFormat="1" hidden="1" x14ac:dyDescent="0.2">
      <c r="B104" s="1864"/>
      <c r="C104" s="243"/>
      <c r="D104" s="244"/>
      <c r="E104" s="208"/>
      <c r="F104" s="246"/>
      <c r="G104" s="253"/>
      <c r="H104" s="253"/>
    </row>
    <row r="105" spans="2:8" s="237" customFormat="1" hidden="1" x14ac:dyDescent="0.2">
      <c r="C105" s="57" t="s">
        <v>141</v>
      </c>
      <c r="D105" s="120">
        <f>SUM(D102:D104)</f>
        <v>0</v>
      </c>
      <c r="E105" s="210">
        <f>SUM(E102:E104)</f>
        <v>0</v>
      </c>
      <c r="F105" s="252"/>
      <c r="G105" s="253"/>
      <c r="H105" s="253"/>
    </row>
    <row r="106" spans="2:8" s="237" customFormat="1" hidden="1" x14ac:dyDescent="0.2">
      <c r="B106" s="1864" t="s">
        <v>311</v>
      </c>
      <c r="C106" s="56"/>
      <c r="D106" s="56"/>
      <c r="E106" s="266"/>
      <c r="F106" s="54"/>
      <c r="G106" s="55"/>
      <c r="H106" s="242"/>
    </row>
    <row r="107" spans="2:8" s="237" customFormat="1" hidden="1" x14ac:dyDescent="0.2">
      <c r="B107" s="1864"/>
      <c r="C107" s="125" t="s">
        <v>495</v>
      </c>
      <c r="D107" s="122">
        <v>0</v>
      </c>
      <c r="E107" s="121"/>
      <c r="F107" s="252"/>
      <c r="G107" s="253" t="e">
        <f>E107/$F$106</f>
        <v>#DIV/0!</v>
      </c>
      <c r="H107" s="245" t="e">
        <f>E107/E134</f>
        <v>#DIV/0!</v>
      </c>
    </row>
    <row r="108" spans="2:8" s="237" customFormat="1" hidden="1" x14ac:dyDescent="0.2">
      <c r="B108" s="1864"/>
      <c r="C108" s="125" t="s">
        <v>346</v>
      </c>
      <c r="D108" s="122">
        <v>0</v>
      </c>
      <c r="E108" s="121"/>
      <c r="F108" s="252"/>
      <c r="G108" s="249">
        <v>0</v>
      </c>
      <c r="H108" s="249">
        <v>0</v>
      </c>
    </row>
    <row r="109" spans="2:8" s="237" customFormat="1" hidden="1" x14ac:dyDescent="0.2">
      <c r="B109" s="1864"/>
      <c r="C109" s="125"/>
      <c r="D109" s="122"/>
      <c r="E109" s="121"/>
      <c r="F109" s="252"/>
      <c r="G109" s="249">
        <v>0</v>
      </c>
      <c r="H109" s="249">
        <v>0</v>
      </c>
    </row>
    <row r="110" spans="2:8" s="237" customFormat="1" hidden="1" x14ac:dyDescent="0.2">
      <c r="C110" s="57" t="s">
        <v>141</v>
      </c>
      <c r="D110" s="120">
        <f>SUM(D107:D109)</f>
        <v>0</v>
      </c>
      <c r="E110" s="124">
        <f>SUM(E107:E109)</f>
        <v>0</v>
      </c>
      <c r="F110" s="252"/>
      <c r="G110" s="118"/>
      <c r="H110" s="249"/>
    </row>
    <row r="111" spans="2:8" s="237" customFormat="1" hidden="1" x14ac:dyDescent="0.2">
      <c r="C111" s="57"/>
      <c r="D111" s="120"/>
      <c r="E111" s="210"/>
      <c r="F111" s="252"/>
      <c r="G111" s="118"/>
      <c r="H111" s="249"/>
    </row>
    <row r="112" spans="2:8" s="237" customFormat="1" hidden="1" x14ac:dyDescent="0.2">
      <c r="B112" s="1864" t="s">
        <v>303</v>
      </c>
      <c r="C112" s="56"/>
      <c r="D112" s="56"/>
      <c r="E112" s="56"/>
      <c r="F112" s="54">
        <v>177768818.425093</v>
      </c>
      <c r="G112" s="55"/>
      <c r="H112" s="242"/>
    </row>
    <row r="113" spans="2:8" s="237" customFormat="1" hidden="1" x14ac:dyDescent="0.2">
      <c r="B113" s="1864"/>
      <c r="C113" s="243"/>
      <c r="D113" s="244"/>
      <c r="E113" s="208"/>
      <c r="F113" s="246"/>
      <c r="G113" s="249">
        <v>0</v>
      </c>
      <c r="H113" s="249">
        <v>0</v>
      </c>
    </row>
    <row r="114" spans="2:8" s="237" customFormat="1" hidden="1" x14ac:dyDescent="0.2">
      <c r="B114" s="267"/>
      <c r="C114" s="243"/>
      <c r="D114" s="244"/>
      <c r="E114" s="208"/>
      <c r="F114" s="246"/>
      <c r="G114" s="249">
        <v>0</v>
      </c>
      <c r="H114" s="249">
        <v>0</v>
      </c>
    </row>
    <row r="115" spans="2:8" s="237" customFormat="1" hidden="1" x14ac:dyDescent="0.2">
      <c r="B115" s="1864" t="s">
        <v>304</v>
      </c>
      <c r="C115" s="56"/>
      <c r="D115" s="56"/>
      <c r="E115" s="56"/>
      <c r="F115" s="54">
        <v>180310349.35703301</v>
      </c>
      <c r="G115" s="55"/>
      <c r="H115" s="242"/>
    </row>
    <row r="116" spans="2:8" s="237" customFormat="1" hidden="1" x14ac:dyDescent="0.2">
      <c r="B116" s="1864"/>
      <c r="C116" s="250"/>
      <c r="D116" s="244"/>
      <c r="E116" s="207"/>
      <c r="F116" s="252"/>
      <c r="G116" s="249">
        <v>0</v>
      </c>
      <c r="H116" s="249">
        <v>0</v>
      </c>
    </row>
    <row r="117" spans="2:8" s="237" customFormat="1" hidden="1" x14ac:dyDescent="0.2">
      <c r="B117" s="1864"/>
      <c r="C117" s="250"/>
      <c r="D117" s="244"/>
      <c r="E117" s="265"/>
      <c r="F117" s="252"/>
      <c r="G117" s="249">
        <v>0</v>
      </c>
      <c r="H117" s="249">
        <v>0</v>
      </c>
    </row>
    <row r="118" spans="2:8" s="237" customFormat="1" hidden="1" x14ac:dyDescent="0.2">
      <c r="C118" s="57" t="s">
        <v>141</v>
      </c>
      <c r="D118" s="120">
        <f>SUM(D116:D117)</f>
        <v>0</v>
      </c>
      <c r="E118" s="210">
        <v>0</v>
      </c>
      <c r="F118" s="252"/>
      <c r="G118" s="118"/>
      <c r="H118" s="249"/>
    </row>
    <row r="119" spans="2:8" s="237" customFormat="1" hidden="1" x14ac:dyDescent="0.2">
      <c r="B119" s="1864" t="s">
        <v>312</v>
      </c>
      <c r="C119" s="56"/>
      <c r="D119" s="56"/>
      <c r="E119" s="56"/>
      <c r="F119" s="54">
        <v>192488001.79415211</v>
      </c>
      <c r="G119" s="55"/>
      <c r="H119" s="242"/>
    </row>
    <row r="120" spans="2:8" s="237" customFormat="1" ht="30" hidden="1" x14ac:dyDescent="0.2">
      <c r="B120" s="1864"/>
      <c r="C120" s="250" t="s">
        <v>643</v>
      </c>
      <c r="D120" s="244"/>
      <c r="E120" s="207"/>
      <c r="F120" s="246"/>
      <c r="G120" s="253">
        <f>E120/$F$119</f>
        <v>0</v>
      </c>
      <c r="H120" s="245" t="e">
        <f>E120/$E$134</f>
        <v>#DIV/0!</v>
      </c>
    </row>
    <row r="121" spans="2:8" s="237" customFormat="1" hidden="1" x14ac:dyDescent="0.2">
      <c r="B121" s="1864"/>
      <c r="C121" s="250"/>
      <c r="D121" s="244"/>
      <c r="E121" s="265"/>
      <c r="F121" s="252"/>
      <c r="G121" s="249"/>
      <c r="H121" s="249"/>
    </row>
    <row r="122" spans="2:8" s="237" customFormat="1" hidden="1" x14ac:dyDescent="0.2">
      <c r="B122" s="1122"/>
      <c r="C122" s="57" t="s">
        <v>141</v>
      </c>
      <c r="D122" s="1117">
        <f>SUM(D120:D121)</f>
        <v>0</v>
      </c>
      <c r="E122" s="1118">
        <f>SUM(E120:E121)</f>
        <v>0</v>
      </c>
      <c r="F122" s="1119"/>
      <c r="G122" s="1120"/>
      <c r="H122" s="1120"/>
    </row>
    <row r="123" spans="2:8" s="237" customFormat="1" hidden="1" x14ac:dyDescent="0.2">
      <c r="B123" s="1122"/>
      <c r="C123" s="1121"/>
      <c r="D123" s="1117"/>
      <c r="E123" s="1118"/>
      <c r="F123" s="1119"/>
      <c r="G123" s="1120"/>
      <c r="H123" s="1120"/>
    </row>
    <row r="124" spans="2:8" s="237" customFormat="1" hidden="1" x14ac:dyDescent="0.2">
      <c r="B124" s="1864" t="s">
        <v>341</v>
      </c>
      <c r="C124" s="56"/>
      <c r="D124" s="56"/>
      <c r="E124" s="56"/>
      <c r="F124" s="54">
        <v>161374864.7478717</v>
      </c>
      <c r="G124" s="55"/>
      <c r="H124" s="242"/>
    </row>
    <row r="125" spans="2:8" s="237" customFormat="1" ht="30" hidden="1" x14ac:dyDescent="0.2">
      <c r="B125" s="1864"/>
      <c r="C125" s="250" t="s">
        <v>622</v>
      </c>
      <c r="D125" s="244"/>
      <c r="E125" s="207"/>
      <c r="F125" s="252"/>
      <c r="G125" s="253">
        <f>E125/F124</f>
        <v>0</v>
      </c>
      <c r="H125" s="245" t="e">
        <f>E125/$E$134</f>
        <v>#DIV/0!</v>
      </c>
    </row>
    <row r="126" spans="2:8" s="237" customFormat="1" hidden="1" x14ac:dyDescent="0.2">
      <c r="B126" s="1864"/>
      <c r="C126" s="250"/>
      <c r="D126" s="244"/>
      <c r="E126" s="265"/>
      <c r="F126" s="252"/>
      <c r="G126" s="249"/>
      <c r="H126" s="249"/>
    </row>
    <row r="127" spans="2:8" s="237" customFormat="1" hidden="1" x14ac:dyDescent="0.2">
      <c r="C127" s="57" t="s">
        <v>141</v>
      </c>
      <c r="D127" s="120">
        <f>SUM(D125:D126)</f>
        <v>0</v>
      </c>
      <c r="E127" s="210">
        <f>SUM(E125:E126)</f>
        <v>0</v>
      </c>
      <c r="F127" s="252"/>
      <c r="G127" s="118"/>
      <c r="H127" s="249"/>
    </row>
    <row r="128" spans="2:8" s="237" customFormat="1" hidden="1" x14ac:dyDescent="0.2">
      <c r="C128" s="250"/>
      <c r="D128" s="244"/>
      <c r="E128" s="265"/>
      <c r="F128" s="252"/>
      <c r="G128" s="249"/>
      <c r="H128" s="249"/>
    </row>
    <row r="129" spans="2:14" s="237" customFormat="1" hidden="1" x14ac:dyDescent="0.2">
      <c r="B129" s="1864" t="s">
        <v>313</v>
      </c>
      <c r="C129" s="56"/>
      <c r="D129" s="56"/>
      <c r="E129" s="56"/>
      <c r="F129" s="54"/>
      <c r="G129" s="55"/>
      <c r="H129" s="242"/>
    </row>
    <row r="130" spans="2:14" s="237" customFormat="1" ht="45" hidden="1" x14ac:dyDescent="0.2">
      <c r="B130" s="1864"/>
      <c r="C130" s="250" t="s">
        <v>538</v>
      </c>
      <c r="D130" s="244">
        <v>0</v>
      </c>
      <c r="E130" s="1180"/>
      <c r="F130" s="252"/>
      <c r="G130" s="253" t="e">
        <f>E130/F129</f>
        <v>#DIV/0!</v>
      </c>
      <c r="H130" s="245" t="e">
        <f>E130/$E$134</f>
        <v>#DIV/0!</v>
      </c>
    </row>
    <row r="131" spans="2:14" s="237" customFormat="1" hidden="1" x14ac:dyDescent="0.2">
      <c r="B131" s="1864"/>
      <c r="C131" s="250"/>
      <c r="D131" s="244"/>
      <c r="E131" s="265"/>
      <c r="F131" s="252"/>
      <c r="G131" s="249">
        <v>0</v>
      </c>
      <c r="H131" s="249">
        <v>0</v>
      </c>
    </row>
    <row r="132" spans="2:14" s="237" customFormat="1" x14ac:dyDescent="0.2">
      <c r="C132" s="57"/>
      <c r="D132" s="120"/>
      <c r="E132" s="210"/>
      <c r="F132" s="252"/>
      <c r="G132" s="118"/>
      <c r="H132" s="249"/>
    </row>
    <row r="133" spans="2:14" s="237" customFormat="1" x14ac:dyDescent="0.2">
      <c r="C133" s="286" t="s">
        <v>29</v>
      </c>
      <c r="D133" s="287">
        <f>D19+D42+D47+D52+D57+D64+D80+D94+D100+D105+D110+D118+D132+D127+D122</f>
        <v>466</v>
      </c>
      <c r="E133" s="288">
        <f>E19+E42+E47+E52+E57+E64+E80+E94+E100+E105+E110+E118+E132+E127+E122</f>
        <v>18037595245.530003</v>
      </c>
      <c r="F133" s="693"/>
      <c r="G133" s="692"/>
      <c r="H133" s="257"/>
    </row>
    <row r="134" spans="2:14" s="237" customFormat="1" x14ac:dyDescent="0.2">
      <c r="C134" s="1871" t="s">
        <v>169</v>
      </c>
      <c r="D134" s="1871"/>
      <c r="E134" s="269"/>
      <c r="F134" s="259"/>
      <c r="G134" s="681"/>
      <c r="H134" s="257"/>
    </row>
    <row r="138" spans="2:14" x14ac:dyDescent="0.2">
      <c r="G138" s="681"/>
    </row>
    <row r="139" spans="2:14" x14ac:dyDescent="0.2">
      <c r="G139" s="681"/>
    </row>
    <row r="140" spans="2:14" x14ac:dyDescent="0.2">
      <c r="F140" s="1507"/>
      <c r="G140" s="1469"/>
    </row>
    <row r="141" spans="2:14" x14ac:dyDescent="0.2">
      <c r="E141" s="681"/>
    </row>
    <row r="142" spans="2:14" x14ac:dyDescent="0.2">
      <c r="F142" s="1571"/>
    </row>
    <row r="143" spans="2:14" x14ac:dyDescent="0.2">
      <c r="E143" s="1507"/>
    </row>
    <row r="144" spans="2:14" x14ac:dyDescent="0.2">
      <c r="E144" s="257"/>
      <c r="F144" s="238"/>
      <c r="G144" s="261"/>
      <c r="H144" s="260"/>
      <c r="I144" s="251"/>
      <c r="J144" s="258"/>
      <c r="L144" s="238"/>
      <c r="M144" s="238"/>
      <c r="N144" s="238"/>
    </row>
    <row r="145" spans="5:14" x14ac:dyDescent="0.2">
      <c r="E145" s="257"/>
      <c r="F145" s="238"/>
      <c r="G145" s="261"/>
      <c r="H145" s="260"/>
      <c r="I145" s="251"/>
      <c r="J145" s="258"/>
      <c r="L145" s="238"/>
      <c r="M145" s="238"/>
      <c r="N145" s="238"/>
    </row>
    <row r="146" spans="5:14" x14ac:dyDescent="0.2">
      <c r="E146" s="257"/>
      <c r="F146" s="238"/>
      <c r="G146" s="261"/>
      <c r="H146" s="260"/>
      <c r="I146" s="251"/>
      <c r="J146" s="258"/>
      <c r="L146" s="238"/>
      <c r="M146" s="238"/>
      <c r="N146" s="238"/>
    </row>
    <row r="147" spans="5:14" x14ac:dyDescent="0.2">
      <c r="E147" s="257"/>
      <c r="F147" s="238"/>
      <c r="G147" s="261"/>
      <c r="H147" s="260"/>
      <c r="I147" s="251"/>
      <c r="J147" s="258"/>
      <c r="L147" s="238"/>
      <c r="M147" s="238"/>
      <c r="N147" s="238"/>
    </row>
    <row r="148" spans="5:14" x14ac:dyDescent="0.2">
      <c r="E148" s="257"/>
      <c r="F148" s="238"/>
      <c r="G148" s="261"/>
      <c r="H148" s="260"/>
      <c r="I148" s="251"/>
      <c r="J148" s="258"/>
      <c r="L148" s="238"/>
      <c r="M148" s="238"/>
      <c r="N148" s="238"/>
    </row>
  </sheetData>
  <mergeCells count="22">
    <mergeCell ref="A1:H1"/>
    <mergeCell ref="A2:H2"/>
    <mergeCell ref="A3:H3"/>
    <mergeCell ref="C134:D134"/>
    <mergeCell ref="B96:B99"/>
    <mergeCell ref="B106:B109"/>
    <mergeCell ref="B49:B51"/>
    <mergeCell ref="B54:B56"/>
    <mergeCell ref="B59:B63"/>
    <mergeCell ref="B129:B131"/>
    <mergeCell ref="B101:B104"/>
    <mergeCell ref="B115:B117"/>
    <mergeCell ref="B112:B113"/>
    <mergeCell ref="B119:B121"/>
    <mergeCell ref="A4:E4"/>
    <mergeCell ref="B124:B126"/>
    <mergeCell ref="B5:H5"/>
    <mergeCell ref="B8:B18"/>
    <mergeCell ref="B44:B46"/>
    <mergeCell ref="B21:B38"/>
    <mergeCell ref="B82:B91"/>
    <mergeCell ref="B66:B79"/>
  </mergeCells>
  <printOptions horizontalCentered="1"/>
  <pageMargins left="0.70866141732283472" right="0.70866141732283472" top="0.74803149606299213" bottom="0.74803149606299213" header="0.31496062992125984" footer="0.31496062992125984"/>
  <pageSetup scale="60" fitToHeight="0" orientation="landscape" r:id="rId1"/>
  <headerFooter>
    <oddFooter>&amp;F</oddFooter>
  </headerFooter>
  <rowBreaks count="1" manualBreakCount="1">
    <brk id="65" min="1" max="7"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212"/>
  <sheetViews>
    <sheetView showGridLines="0" zoomScale="80" zoomScaleNormal="80" zoomScaleSheetLayoutView="70" zoomScalePageLayoutView="70" workbookViewId="0">
      <selection activeCell="G8" sqref="G8:G38"/>
    </sheetView>
  </sheetViews>
  <sheetFormatPr baseColWidth="10" defaultColWidth="10.7109375" defaultRowHeight="15" x14ac:dyDescent="0.2"/>
  <cols>
    <col min="1" max="1" width="14.28515625" style="1263" customWidth="1"/>
    <col min="2" max="2" width="33.140625" style="1264" bestFit="1" customWidth="1"/>
    <col min="3" max="3" width="17.85546875" style="1263" bestFit="1" customWidth="1"/>
    <col min="4" max="4" width="35.85546875" style="1263" bestFit="1" customWidth="1"/>
    <col min="5" max="5" width="17.140625" style="1263" customWidth="1"/>
    <col min="6" max="6" width="18.28515625" style="1265" customWidth="1"/>
    <col min="7" max="7" width="33.140625" style="1265" bestFit="1" customWidth="1"/>
    <col min="8" max="8" width="17.42578125" style="1263" customWidth="1"/>
    <col min="9" max="9" width="20.7109375" style="1263" customWidth="1"/>
    <col min="10" max="10" width="19.5703125" style="1404" customWidth="1"/>
    <col min="11" max="11" width="89.140625" style="1267" bestFit="1" customWidth="1"/>
    <col min="12" max="12" width="21" style="1256" customWidth="1"/>
    <col min="13" max="13" width="52.7109375" style="1256" customWidth="1"/>
    <col min="14" max="16384" width="10.7109375" style="1256"/>
  </cols>
  <sheetData>
    <row r="1" spans="1:13" s="332" customFormat="1" ht="12.75" customHeight="1" x14ac:dyDescent="0.2">
      <c r="A1" s="1860" t="s">
        <v>0</v>
      </c>
      <c r="B1" s="1860"/>
      <c r="C1" s="1860"/>
      <c r="D1" s="1860"/>
      <c r="E1" s="1860"/>
      <c r="F1" s="1860"/>
      <c r="G1" s="1860"/>
      <c r="H1" s="1860"/>
      <c r="I1" s="1860"/>
      <c r="J1" s="1860"/>
      <c r="K1" s="1860"/>
      <c r="L1" s="529"/>
      <c r="M1" s="529"/>
    </row>
    <row r="2" spans="1:13" s="332" customFormat="1" ht="12.75" customHeight="1" x14ac:dyDescent="0.2">
      <c r="A2" s="1860" t="s">
        <v>417</v>
      </c>
      <c r="B2" s="1860"/>
      <c r="C2" s="1860"/>
      <c r="D2" s="1860"/>
      <c r="E2" s="1860"/>
      <c r="F2" s="1860"/>
      <c r="G2" s="1860"/>
      <c r="H2" s="1860"/>
      <c r="I2" s="1860"/>
      <c r="J2" s="1860"/>
      <c r="K2" s="1860"/>
      <c r="L2" s="529"/>
      <c r="M2" s="529"/>
    </row>
    <row r="3" spans="1:13" s="332" customFormat="1" ht="12.75" customHeight="1" x14ac:dyDescent="0.2">
      <c r="A3" s="1860" t="s">
        <v>1813</v>
      </c>
      <c r="B3" s="1860"/>
      <c r="C3" s="1860"/>
      <c r="D3" s="1860"/>
      <c r="E3" s="1860"/>
      <c r="F3" s="1860"/>
      <c r="G3" s="1860"/>
      <c r="H3" s="1860"/>
      <c r="I3" s="1860"/>
      <c r="J3" s="1860"/>
      <c r="K3" s="1860"/>
      <c r="L3" s="529"/>
      <c r="M3" s="529"/>
    </row>
    <row r="4" spans="1:13" s="332" customFormat="1" ht="11.1" customHeight="1" x14ac:dyDescent="0.2">
      <c r="A4" s="1097"/>
      <c r="B4" s="1097"/>
      <c r="C4" s="1097"/>
      <c r="D4" s="1097"/>
      <c r="E4" s="1097"/>
      <c r="F4" s="1097"/>
      <c r="G4" s="1097"/>
      <c r="H4" s="1097"/>
      <c r="I4" s="1097"/>
      <c r="J4" s="1097"/>
      <c r="K4" s="1097"/>
      <c r="L4" s="530"/>
    </row>
    <row r="5" spans="1:13" s="1332" customFormat="1" ht="43.5" customHeight="1" x14ac:dyDescent="0.2">
      <c r="A5" s="1948" t="s">
        <v>418</v>
      </c>
      <c r="B5" s="1949"/>
      <c r="C5" s="1949"/>
      <c r="D5" s="1949"/>
      <c r="E5" s="1949"/>
      <c r="F5" s="1949"/>
      <c r="G5" s="1949"/>
      <c r="H5" s="1949"/>
      <c r="I5" s="1949"/>
      <c r="J5" s="1949"/>
      <c r="K5" s="1949"/>
      <c r="L5" s="1331"/>
      <c r="M5" s="1331"/>
    </row>
    <row r="6" spans="1:13" ht="6.6" customHeight="1" x14ac:dyDescent="0.2">
      <c r="A6" s="1257"/>
      <c r="B6" s="1258"/>
      <c r="C6" s="1257"/>
      <c r="D6" s="1257"/>
      <c r="E6" s="1257"/>
      <c r="F6" s="1259"/>
      <c r="G6" s="1259"/>
      <c r="H6" s="1257"/>
      <c r="I6" s="1257"/>
      <c r="J6" s="1403"/>
      <c r="K6" s="1261"/>
    </row>
    <row r="7" spans="1:13" ht="31.5" x14ac:dyDescent="0.2">
      <c r="A7" s="1329" t="s">
        <v>545</v>
      </c>
      <c r="B7" s="1329" t="s">
        <v>636</v>
      </c>
      <c r="C7" s="1329" t="s">
        <v>62</v>
      </c>
      <c r="D7" s="1329" t="s">
        <v>809</v>
      </c>
      <c r="E7" s="1329" t="s">
        <v>128</v>
      </c>
      <c r="F7" s="1329" t="s">
        <v>520</v>
      </c>
      <c r="G7" s="1329" t="s">
        <v>274</v>
      </c>
      <c r="H7" s="1329" t="s">
        <v>637</v>
      </c>
      <c r="I7" s="1329" t="s">
        <v>638</v>
      </c>
      <c r="J7" s="1330" t="s">
        <v>639</v>
      </c>
      <c r="K7" s="1329" t="s">
        <v>640</v>
      </c>
    </row>
    <row r="8" spans="1:13" x14ac:dyDescent="0.2">
      <c r="A8" s="1936" t="s">
        <v>1234</v>
      </c>
      <c r="B8" s="1937" t="s">
        <v>1235</v>
      </c>
      <c r="C8" s="1938" t="s">
        <v>505</v>
      </c>
      <c r="D8" s="1938" t="s">
        <v>1236</v>
      </c>
      <c r="E8" s="1939" t="s">
        <v>1237</v>
      </c>
      <c r="F8" s="1938">
        <v>31</v>
      </c>
      <c r="G8" s="1939" t="s">
        <v>1238</v>
      </c>
      <c r="H8" s="1942">
        <v>931700000</v>
      </c>
      <c r="I8" s="1942">
        <f>+H8/F8</f>
        <v>30054838.709677421</v>
      </c>
      <c r="J8" s="1654">
        <v>44935</v>
      </c>
      <c r="K8" s="1655" t="s">
        <v>1239</v>
      </c>
    </row>
    <row r="9" spans="1:13" x14ac:dyDescent="0.2">
      <c r="A9" s="1936"/>
      <c r="B9" s="1937"/>
      <c r="C9" s="1938"/>
      <c r="D9" s="1938"/>
      <c r="E9" s="1939"/>
      <c r="F9" s="1938"/>
      <c r="G9" s="1939"/>
      <c r="H9" s="1942"/>
      <c r="I9" s="1942"/>
      <c r="J9" s="1654">
        <v>44950</v>
      </c>
      <c r="K9" s="1655" t="s">
        <v>1240</v>
      </c>
    </row>
    <row r="10" spans="1:13" x14ac:dyDescent="0.2">
      <c r="A10" s="1936"/>
      <c r="B10" s="1937"/>
      <c r="C10" s="1938"/>
      <c r="D10" s="1938"/>
      <c r="E10" s="1939"/>
      <c r="F10" s="1938"/>
      <c r="G10" s="1939"/>
      <c r="H10" s="1942"/>
      <c r="I10" s="1942"/>
      <c r="J10" s="1654">
        <v>44950</v>
      </c>
      <c r="K10" s="1655" t="s">
        <v>1241</v>
      </c>
    </row>
    <row r="11" spans="1:13" x14ac:dyDescent="0.2">
      <c r="A11" s="1936"/>
      <c r="B11" s="1937"/>
      <c r="C11" s="1938"/>
      <c r="D11" s="1938"/>
      <c r="E11" s="1939"/>
      <c r="F11" s="1938"/>
      <c r="G11" s="1939"/>
      <c r="H11" s="1942"/>
      <c r="I11" s="1942"/>
      <c r="J11" s="1654">
        <v>44973</v>
      </c>
      <c r="K11" s="1655" t="s">
        <v>1242</v>
      </c>
    </row>
    <row r="12" spans="1:13" x14ac:dyDescent="0.2">
      <c r="A12" s="1936"/>
      <c r="B12" s="1937"/>
      <c r="C12" s="1938"/>
      <c r="D12" s="1938"/>
      <c r="E12" s="1939"/>
      <c r="F12" s="1938"/>
      <c r="G12" s="1939"/>
      <c r="H12" s="1942"/>
      <c r="I12" s="1942"/>
      <c r="J12" s="1654">
        <v>44994</v>
      </c>
      <c r="K12" s="1655" t="s">
        <v>1243</v>
      </c>
    </row>
    <row r="13" spans="1:13" x14ac:dyDescent="0.2">
      <c r="A13" s="1936"/>
      <c r="B13" s="1937"/>
      <c r="C13" s="1938"/>
      <c r="D13" s="1938"/>
      <c r="E13" s="1939"/>
      <c r="F13" s="1938"/>
      <c r="G13" s="1939"/>
      <c r="H13" s="1942"/>
      <c r="I13" s="1942"/>
      <c r="J13" s="1654">
        <v>45042</v>
      </c>
      <c r="K13" s="1655" t="s">
        <v>1244</v>
      </c>
    </row>
    <row r="14" spans="1:13" x14ac:dyDescent="0.2">
      <c r="A14" s="1936"/>
      <c r="B14" s="1937"/>
      <c r="C14" s="1938"/>
      <c r="D14" s="1938"/>
      <c r="E14" s="1939"/>
      <c r="F14" s="1938"/>
      <c r="G14" s="1939"/>
      <c r="H14" s="1942"/>
      <c r="I14" s="1942"/>
      <c r="J14" s="1654">
        <v>45042</v>
      </c>
      <c r="K14" s="1655" t="s">
        <v>1243</v>
      </c>
    </row>
    <row r="15" spans="1:13" x14ac:dyDescent="0.2">
      <c r="A15" s="1936"/>
      <c r="B15" s="1937"/>
      <c r="C15" s="1938"/>
      <c r="D15" s="1938"/>
      <c r="E15" s="1939"/>
      <c r="F15" s="1938"/>
      <c r="G15" s="1939"/>
      <c r="H15" s="1942"/>
      <c r="I15" s="1942"/>
      <c r="J15" s="1654">
        <v>45069</v>
      </c>
      <c r="K15" s="1655" t="s">
        <v>1245</v>
      </c>
    </row>
    <row r="16" spans="1:13" x14ac:dyDescent="0.2">
      <c r="A16" s="1936"/>
      <c r="B16" s="1937"/>
      <c r="C16" s="1938"/>
      <c r="D16" s="1938"/>
      <c r="E16" s="1939"/>
      <c r="F16" s="1938"/>
      <c r="G16" s="1939"/>
      <c r="H16" s="1942"/>
      <c r="I16" s="1942"/>
      <c r="J16" s="1654">
        <v>45082</v>
      </c>
      <c r="K16" s="1655" t="s">
        <v>1246</v>
      </c>
    </row>
    <row r="17" spans="1:11" x14ac:dyDescent="0.2">
      <c r="A17" s="1936"/>
      <c r="B17" s="1937"/>
      <c r="C17" s="1938"/>
      <c r="D17" s="1938"/>
      <c r="E17" s="1939"/>
      <c r="F17" s="1938"/>
      <c r="G17" s="1939"/>
      <c r="H17" s="1942"/>
      <c r="I17" s="1942"/>
      <c r="J17" s="1654">
        <v>45114</v>
      </c>
      <c r="K17" s="1655" t="s">
        <v>1247</v>
      </c>
    </row>
    <row r="18" spans="1:11" x14ac:dyDescent="0.2">
      <c r="A18" s="1936"/>
      <c r="B18" s="1937"/>
      <c r="C18" s="1938"/>
      <c r="D18" s="1938"/>
      <c r="E18" s="1939"/>
      <c r="F18" s="1938"/>
      <c r="G18" s="1939"/>
      <c r="H18" s="1942"/>
      <c r="I18" s="1942"/>
      <c r="J18" s="1654">
        <v>45155</v>
      </c>
      <c r="K18" s="1655" t="s">
        <v>1244</v>
      </c>
    </row>
    <row r="19" spans="1:11" x14ac:dyDescent="0.2">
      <c r="A19" s="1936"/>
      <c r="B19" s="1937"/>
      <c r="C19" s="1938"/>
      <c r="D19" s="1938"/>
      <c r="E19" s="1939"/>
      <c r="F19" s="1938"/>
      <c r="G19" s="1939"/>
      <c r="H19" s="1942"/>
      <c r="I19" s="1942"/>
      <c r="J19" s="1654">
        <v>45204</v>
      </c>
      <c r="K19" s="1655" t="s">
        <v>1248</v>
      </c>
    </row>
    <row r="20" spans="1:11" x14ac:dyDescent="0.2">
      <c r="A20" s="1936"/>
      <c r="B20" s="1937"/>
      <c r="C20" s="1938"/>
      <c r="D20" s="1938"/>
      <c r="E20" s="1939"/>
      <c r="F20" s="1938"/>
      <c r="G20" s="1939"/>
      <c r="H20" s="1942"/>
      <c r="I20" s="1942"/>
      <c r="J20" s="1654">
        <v>45211</v>
      </c>
      <c r="K20" s="1655" t="s">
        <v>1249</v>
      </c>
    </row>
    <row r="21" spans="1:11" x14ac:dyDescent="0.2">
      <c r="A21" s="1936"/>
      <c r="B21" s="1937"/>
      <c r="C21" s="1938"/>
      <c r="D21" s="1938"/>
      <c r="E21" s="1939"/>
      <c r="F21" s="1938"/>
      <c r="G21" s="1939"/>
      <c r="H21" s="1942"/>
      <c r="I21" s="1942"/>
      <c r="J21" s="1654">
        <v>45216</v>
      </c>
      <c r="K21" s="1655" t="s">
        <v>1250</v>
      </c>
    </row>
    <row r="22" spans="1:11" x14ac:dyDescent="0.2">
      <c r="A22" s="1936"/>
      <c r="B22" s="1937"/>
      <c r="C22" s="1938"/>
      <c r="D22" s="1938"/>
      <c r="E22" s="1939"/>
      <c r="F22" s="1938"/>
      <c r="G22" s="1939"/>
      <c r="H22" s="1942"/>
      <c r="I22" s="1942"/>
      <c r="J22" s="1654">
        <v>45226</v>
      </c>
      <c r="K22" s="1655" t="s">
        <v>1251</v>
      </c>
    </row>
    <row r="23" spans="1:11" x14ac:dyDescent="0.2">
      <c r="A23" s="1936"/>
      <c r="B23" s="1937"/>
      <c r="C23" s="1938"/>
      <c r="D23" s="1938"/>
      <c r="E23" s="1939"/>
      <c r="F23" s="1938"/>
      <c r="G23" s="1939"/>
      <c r="H23" s="1942"/>
      <c r="I23" s="1942"/>
      <c r="J23" s="1654">
        <v>45226</v>
      </c>
      <c r="K23" s="1655" t="s">
        <v>1252</v>
      </c>
    </row>
    <row r="24" spans="1:11" x14ac:dyDescent="0.2">
      <c r="A24" s="1936"/>
      <c r="B24" s="1937"/>
      <c r="C24" s="1938"/>
      <c r="D24" s="1938"/>
      <c r="E24" s="1939"/>
      <c r="F24" s="1938"/>
      <c r="G24" s="1939"/>
      <c r="H24" s="1942"/>
      <c r="I24" s="1942"/>
      <c r="J24" s="1654">
        <v>45394</v>
      </c>
      <c r="K24" s="1655" t="s">
        <v>1243</v>
      </c>
    </row>
    <row r="25" spans="1:11" x14ac:dyDescent="0.2">
      <c r="A25" s="1936"/>
      <c r="B25" s="1937"/>
      <c r="C25" s="1938"/>
      <c r="D25" s="1938"/>
      <c r="E25" s="1939"/>
      <c r="F25" s="1938"/>
      <c r="G25" s="1939"/>
      <c r="H25" s="1942"/>
      <c r="I25" s="1942"/>
      <c r="J25" s="1654">
        <v>45426</v>
      </c>
      <c r="K25" s="1655" t="s">
        <v>1253</v>
      </c>
    </row>
    <row r="26" spans="1:11" x14ac:dyDescent="0.2">
      <c r="A26" s="1936"/>
      <c r="B26" s="1937"/>
      <c r="C26" s="1938"/>
      <c r="D26" s="1938"/>
      <c r="E26" s="1939"/>
      <c r="F26" s="1938"/>
      <c r="G26" s="1939"/>
      <c r="H26" s="1942"/>
      <c r="I26" s="1942"/>
      <c r="J26" s="1654">
        <v>45476</v>
      </c>
      <c r="K26" s="1655" t="s">
        <v>1254</v>
      </c>
    </row>
    <row r="27" spans="1:11" x14ac:dyDescent="0.2">
      <c r="A27" s="1936"/>
      <c r="B27" s="1937"/>
      <c r="C27" s="1938"/>
      <c r="D27" s="1938"/>
      <c r="E27" s="1939"/>
      <c r="F27" s="1938"/>
      <c r="G27" s="1939"/>
      <c r="H27" s="1942"/>
      <c r="I27" s="1942"/>
      <c r="J27" s="1654">
        <v>45483</v>
      </c>
      <c r="K27" s="1656" t="s">
        <v>1255</v>
      </c>
    </row>
    <row r="28" spans="1:11" x14ac:dyDescent="0.2">
      <c r="A28" s="1936"/>
      <c r="B28" s="1937"/>
      <c r="C28" s="1938"/>
      <c r="D28" s="1938"/>
      <c r="E28" s="1939"/>
      <c r="F28" s="1938"/>
      <c r="G28" s="1939"/>
      <c r="H28" s="1942"/>
      <c r="I28" s="1942"/>
      <c r="J28" s="1654">
        <v>45534</v>
      </c>
      <c r="K28" s="1657" t="s">
        <v>1256</v>
      </c>
    </row>
    <row r="29" spans="1:11" x14ac:dyDescent="0.2">
      <c r="A29" s="1936"/>
      <c r="B29" s="1937"/>
      <c r="C29" s="1938"/>
      <c r="D29" s="1938"/>
      <c r="E29" s="1939"/>
      <c r="F29" s="1938"/>
      <c r="G29" s="1939"/>
      <c r="H29" s="1942"/>
      <c r="I29" s="1942"/>
      <c r="J29" s="1654">
        <v>45559</v>
      </c>
      <c r="K29" s="1657" t="s">
        <v>1257</v>
      </c>
    </row>
    <row r="30" spans="1:11" x14ac:dyDescent="0.2">
      <c r="A30" s="1936"/>
      <c r="B30" s="1937"/>
      <c r="C30" s="1938"/>
      <c r="D30" s="1938"/>
      <c r="E30" s="1939"/>
      <c r="F30" s="1938"/>
      <c r="G30" s="1939"/>
      <c r="H30" s="1942"/>
      <c r="I30" s="1942"/>
      <c r="J30" s="1654">
        <v>45602</v>
      </c>
      <c r="K30" s="1657" t="s">
        <v>1256</v>
      </c>
    </row>
    <row r="31" spans="1:11" x14ac:dyDescent="0.2">
      <c r="A31" s="1936"/>
      <c r="B31" s="1937"/>
      <c r="C31" s="1938"/>
      <c r="D31" s="1938"/>
      <c r="E31" s="1939"/>
      <c r="F31" s="1938"/>
      <c r="G31" s="1939"/>
      <c r="H31" s="1942"/>
      <c r="I31" s="1942"/>
      <c r="J31" s="1654">
        <v>46021</v>
      </c>
      <c r="K31" s="1655" t="s">
        <v>1243</v>
      </c>
    </row>
    <row r="32" spans="1:11" x14ac:dyDescent="0.2">
      <c r="A32" s="1936"/>
      <c r="B32" s="1937"/>
      <c r="C32" s="1938"/>
      <c r="D32" s="1938"/>
      <c r="E32" s="1939"/>
      <c r="F32" s="1938"/>
      <c r="G32" s="1939"/>
      <c r="H32" s="1942"/>
      <c r="I32" s="1942"/>
      <c r="J32" s="1654">
        <v>45685</v>
      </c>
      <c r="K32" s="1656" t="s">
        <v>1258</v>
      </c>
    </row>
    <row r="33" spans="1:11" x14ac:dyDescent="0.2">
      <c r="A33" s="1936"/>
      <c r="B33" s="1937"/>
      <c r="C33" s="1938"/>
      <c r="D33" s="1938"/>
      <c r="E33" s="1939"/>
      <c r="F33" s="1938"/>
      <c r="G33" s="1939"/>
      <c r="H33" s="1942"/>
      <c r="I33" s="1942"/>
      <c r="J33" s="1658">
        <v>45716</v>
      </c>
      <c r="K33" s="1656" t="s">
        <v>1259</v>
      </c>
    </row>
    <row r="34" spans="1:11" x14ac:dyDescent="0.2">
      <c r="A34" s="1936"/>
      <c r="B34" s="1937"/>
      <c r="C34" s="1938"/>
      <c r="D34" s="1938"/>
      <c r="E34" s="1939"/>
      <c r="F34" s="1938"/>
      <c r="G34" s="1939"/>
      <c r="H34" s="1942"/>
      <c r="I34" s="1942"/>
      <c r="J34" s="1658">
        <v>45747</v>
      </c>
      <c r="K34" s="1656" t="s">
        <v>1256</v>
      </c>
    </row>
    <row r="35" spans="1:11" x14ac:dyDescent="0.2">
      <c r="A35" s="1936"/>
      <c r="B35" s="1937"/>
      <c r="C35" s="1938"/>
      <c r="D35" s="1938"/>
      <c r="E35" s="1939"/>
      <c r="F35" s="1938"/>
      <c r="G35" s="1939"/>
      <c r="H35" s="1942"/>
      <c r="I35" s="1942"/>
      <c r="J35" s="1658">
        <v>45776</v>
      </c>
      <c r="K35" s="1656" t="s">
        <v>1260</v>
      </c>
    </row>
    <row r="36" spans="1:11" x14ac:dyDescent="0.2">
      <c r="A36" s="1936"/>
      <c r="B36" s="1937"/>
      <c r="C36" s="1938"/>
      <c r="D36" s="1938"/>
      <c r="E36" s="1939"/>
      <c r="F36" s="1938"/>
      <c r="G36" s="1939"/>
      <c r="H36" s="1942"/>
      <c r="I36" s="1942"/>
      <c r="J36" s="1658">
        <v>45798</v>
      </c>
      <c r="K36" s="1656" t="s">
        <v>1261</v>
      </c>
    </row>
    <row r="37" spans="1:11" x14ac:dyDescent="0.2">
      <c r="A37" s="1936"/>
      <c r="B37" s="1937"/>
      <c r="C37" s="1938"/>
      <c r="D37" s="1938"/>
      <c r="E37" s="1939"/>
      <c r="F37" s="1938"/>
      <c r="G37" s="1939"/>
      <c r="H37" s="1942"/>
      <c r="I37" s="1942"/>
      <c r="J37" s="1658">
        <v>45922</v>
      </c>
      <c r="K37" s="1655" t="s">
        <v>1253</v>
      </c>
    </row>
    <row r="38" spans="1:11" x14ac:dyDescent="0.2">
      <c r="A38" s="1936"/>
      <c r="B38" s="1937"/>
      <c r="C38" s="1938"/>
      <c r="D38" s="1938"/>
      <c r="E38" s="1939"/>
      <c r="F38" s="1938"/>
      <c r="G38" s="1939"/>
      <c r="H38" s="1942"/>
      <c r="I38" s="1942"/>
      <c r="J38" s="1658">
        <v>45975</v>
      </c>
      <c r="K38" s="1656" t="s">
        <v>1692</v>
      </c>
    </row>
    <row r="39" spans="1:11" x14ac:dyDescent="0.25">
      <c r="A39" s="1943" t="s">
        <v>1234</v>
      </c>
      <c r="B39" s="1943" t="s">
        <v>1262</v>
      </c>
      <c r="C39" s="1903" t="s">
        <v>178</v>
      </c>
      <c r="D39" s="1903" t="s">
        <v>1263</v>
      </c>
      <c r="E39" s="1903" t="s">
        <v>1237</v>
      </c>
      <c r="F39" s="1903">
        <v>25</v>
      </c>
      <c r="G39" s="1903" t="s">
        <v>1264</v>
      </c>
      <c r="H39" s="1906">
        <v>503000000</v>
      </c>
      <c r="I39" s="1906">
        <f>H39/F39</f>
        <v>20120000</v>
      </c>
      <c r="J39" s="1659">
        <v>45323</v>
      </c>
      <c r="K39" s="1660" t="s">
        <v>1239</v>
      </c>
    </row>
    <row r="40" spans="1:11" x14ac:dyDescent="0.25">
      <c r="A40" s="1944"/>
      <c r="B40" s="1944"/>
      <c r="C40" s="1904"/>
      <c r="D40" s="1904"/>
      <c r="E40" s="1904"/>
      <c r="F40" s="1904"/>
      <c r="G40" s="1904"/>
      <c r="H40" s="1907"/>
      <c r="I40" s="1907"/>
      <c r="J40" s="1659">
        <v>45323</v>
      </c>
      <c r="K40" s="1660" t="s">
        <v>1241</v>
      </c>
    </row>
    <row r="41" spans="1:11" x14ac:dyDescent="0.25">
      <c r="A41" s="1944"/>
      <c r="B41" s="1944"/>
      <c r="C41" s="1904"/>
      <c r="D41" s="1904"/>
      <c r="E41" s="1904"/>
      <c r="F41" s="1904"/>
      <c r="G41" s="1904"/>
      <c r="H41" s="1907"/>
      <c r="I41" s="1907"/>
      <c r="J41" s="1659">
        <v>45330</v>
      </c>
      <c r="K41" s="1660" t="s">
        <v>1242</v>
      </c>
    </row>
    <row r="42" spans="1:11" x14ac:dyDescent="0.25">
      <c r="A42" s="1944"/>
      <c r="B42" s="1944"/>
      <c r="C42" s="1904"/>
      <c r="D42" s="1904"/>
      <c r="E42" s="1904"/>
      <c r="F42" s="1904"/>
      <c r="G42" s="1904"/>
      <c r="H42" s="1907"/>
      <c r="I42" s="1907"/>
      <c r="J42" s="1659">
        <v>45386</v>
      </c>
      <c r="K42" s="1660" t="s">
        <v>1265</v>
      </c>
    </row>
    <row r="43" spans="1:11" x14ac:dyDescent="0.25">
      <c r="A43" s="1944"/>
      <c r="B43" s="1944"/>
      <c r="C43" s="1904"/>
      <c r="D43" s="1904"/>
      <c r="E43" s="1904"/>
      <c r="F43" s="1904"/>
      <c r="G43" s="1904"/>
      <c r="H43" s="1907"/>
      <c r="I43" s="1907"/>
      <c r="J43" s="1659">
        <v>45404</v>
      </c>
      <c r="K43" s="1660" t="s">
        <v>1266</v>
      </c>
    </row>
    <row r="44" spans="1:11" x14ac:dyDescent="0.25">
      <c r="A44" s="1944"/>
      <c r="B44" s="1944"/>
      <c r="C44" s="1904"/>
      <c r="D44" s="1904"/>
      <c r="E44" s="1904"/>
      <c r="F44" s="1904"/>
      <c r="G44" s="1904"/>
      <c r="H44" s="1907"/>
      <c r="I44" s="1907"/>
      <c r="J44" s="1659">
        <v>45448</v>
      </c>
      <c r="K44" s="1661" t="s">
        <v>1253</v>
      </c>
    </row>
    <row r="45" spans="1:11" x14ac:dyDescent="0.25">
      <c r="A45" s="1944"/>
      <c r="B45" s="1944"/>
      <c r="C45" s="1904"/>
      <c r="D45" s="1904"/>
      <c r="E45" s="1904"/>
      <c r="F45" s="1904"/>
      <c r="G45" s="1904"/>
      <c r="H45" s="1907"/>
      <c r="I45" s="1907"/>
      <c r="J45" s="1659">
        <v>45386</v>
      </c>
      <c r="K45" s="1660" t="s">
        <v>1265</v>
      </c>
    </row>
    <row r="46" spans="1:11" x14ac:dyDescent="0.25">
      <c r="A46" s="1944"/>
      <c r="B46" s="1944"/>
      <c r="C46" s="1904"/>
      <c r="D46" s="1904"/>
      <c r="E46" s="1904"/>
      <c r="F46" s="1904"/>
      <c r="G46" s="1904"/>
      <c r="H46" s="1907"/>
      <c r="I46" s="1907"/>
      <c r="J46" s="1659">
        <v>45510</v>
      </c>
      <c r="K46" s="1660" t="s">
        <v>1267</v>
      </c>
    </row>
    <row r="47" spans="1:11" x14ac:dyDescent="0.25">
      <c r="A47" s="1944"/>
      <c r="B47" s="1944"/>
      <c r="C47" s="1904"/>
      <c r="D47" s="1904"/>
      <c r="E47" s="1904"/>
      <c r="F47" s="1904"/>
      <c r="G47" s="1904"/>
      <c r="H47" s="1907"/>
      <c r="I47" s="1907"/>
      <c r="J47" s="1659">
        <v>45518</v>
      </c>
      <c r="K47" s="1660" t="s">
        <v>1268</v>
      </c>
    </row>
    <row r="48" spans="1:11" x14ac:dyDescent="0.25">
      <c r="A48" s="1944"/>
      <c r="B48" s="1944"/>
      <c r="C48" s="1904"/>
      <c r="D48" s="1904"/>
      <c r="E48" s="1904"/>
      <c r="F48" s="1904"/>
      <c r="G48" s="1904"/>
      <c r="H48" s="1907"/>
      <c r="I48" s="1907"/>
      <c r="J48" s="1659">
        <v>45556</v>
      </c>
      <c r="K48" s="1660" t="s">
        <v>1257</v>
      </c>
    </row>
    <row r="49" spans="1:11" x14ac:dyDescent="0.25">
      <c r="A49" s="1944"/>
      <c r="B49" s="1944"/>
      <c r="C49" s="1904"/>
      <c r="D49" s="1904"/>
      <c r="E49" s="1904"/>
      <c r="F49" s="1904"/>
      <c r="G49" s="1904"/>
      <c r="H49" s="1907"/>
      <c r="I49" s="1907"/>
      <c r="J49" s="1659">
        <v>45565</v>
      </c>
      <c r="K49" s="1660" t="s">
        <v>1268</v>
      </c>
    </row>
    <row r="50" spans="1:11" x14ac:dyDescent="0.25">
      <c r="A50" s="1944"/>
      <c r="B50" s="1944"/>
      <c r="C50" s="1904"/>
      <c r="D50" s="1904"/>
      <c r="E50" s="1904"/>
      <c r="F50" s="1904"/>
      <c r="G50" s="1904"/>
      <c r="H50" s="1907"/>
      <c r="I50" s="1907"/>
      <c r="J50" s="1659">
        <v>45595</v>
      </c>
      <c r="K50" s="1660" t="s">
        <v>1257</v>
      </c>
    </row>
    <row r="51" spans="1:11" x14ac:dyDescent="0.2">
      <c r="A51" s="1944"/>
      <c r="B51" s="1944"/>
      <c r="C51" s="1904"/>
      <c r="D51" s="1904"/>
      <c r="E51" s="1904"/>
      <c r="F51" s="1904"/>
      <c r="G51" s="1904"/>
      <c r="H51" s="1907"/>
      <c r="I51" s="1907"/>
      <c r="J51" s="1662">
        <v>45625</v>
      </c>
      <c r="K51" s="1663" t="s">
        <v>1269</v>
      </c>
    </row>
    <row r="52" spans="1:11" x14ac:dyDescent="0.2">
      <c r="A52" s="1944"/>
      <c r="B52" s="1944"/>
      <c r="C52" s="1904"/>
      <c r="D52" s="1904"/>
      <c r="E52" s="1904"/>
      <c r="F52" s="1904"/>
      <c r="G52" s="1904"/>
      <c r="H52" s="1907"/>
      <c r="I52" s="1907"/>
      <c r="J52" s="1662">
        <v>45656</v>
      </c>
      <c r="K52" s="1660" t="s">
        <v>1256</v>
      </c>
    </row>
    <row r="53" spans="1:11" x14ac:dyDescent="0.2">
      <c r="A53" s="1944"/>
      <c r="B53" s="1944"/>
      <c r="C53" s="1904"/>
      <c r="D53" s="1904"/>
      <c r="E53" s="1904"/>
      <c r="F53" s="1904"/>
      <c r="G53" s="1904"/>
      <c r="H53" s="1907"/>
      <c r="I53" s="1907"/>
      <c r="J53" s="1662">
        <v>45688</v>
      </c>
      <c r="K53" s="1660" t="s">
        <v>1268</v>
      </c>
    </row>
    <row r="54" spans="1:11" x14ac:dyDescent="0.2">
      <c r="A54" s="1944"/>
      <c r="B54" s="1944"/>
      <c r="C54" s="1904"/>
      <c r="D54" s="1904"/>
      <c r="E54" s="1904"/>
      <c r="F54" s="1904"/>
      <c r="G54" s="1904"/>
      <c r="H54" s="1907"/>
      <c r="I54" s="1907"/>
      <c r="J54" s="1662">
        <v>45715</v>
      </c>
      <c r="K54" s="1660" t="s">
        <v>1257</v>
      </c>
    </row>
    <row r="55" spans="1:11" x14ac:dyDescent="0.2">
      <c r="A55" s="1944"/>
      <c r="B55" s="1944"/>
      <c r="C55" s="1904"/>
      <c r="D55" s="1904"/>
      <c r="E55" s="1904"/>
      <c r="F55" s="1904"/>
      <c r="G55" s="1904"/>
      <c r="H55" s="1907"/>
      <c r="I55" s="1907"/>
      <c r="J55" s="1662">
        <v>45747</v>
      </c>
      <c r="K55" s="1660" t="s">
        <v>1268</v>
      </c>
    </row>
    <row r="56" spans="1:11" x14ac:dyDescent="0.2">
      <c r="A56" s="1944"/>
      <c r="B56" s="1944"/>
      <c r="C56" s="1904"/>
      <c r="D56" s="1904"/>
      <c r="E56" s="1904"/>
      <c r="F56" s="1904"/>
      <c r="G56" s="1904"/>
      <c r="H56" s="1907"/>
      <c r="I56" s="1907"/>
      <c r="J56" s="1662">
        <v>45775</v>
      </c>
      <c r="K56" s="1660" t="s">
        <v>1257</v>
      </c>
    </row>
    <row r="57" spans="1:11" x14ac:dyDescent="0.2">
      <c r="A57" s="1944"/>
      <c r="B57" s="1944"/>
      <c r="C57" s="1904"/>
      <c r="D57" s="1904"/>
      <c r="E57" s="1904"/>
      <c r="F57" s="1904"/>
      <c r="G57" s="1904"/>
      <c r="H57" s="1907"/>
      <c r="I57" s="1907"/>
      <c r="J57" s="1662">
        <v>45806</v>
      </c>
      <c r="K57" s="1660" t="s">
        <v>1257</v>
      </c>
    </row>
    <row r="58" spans="1:11" x14ac:dyDescent="0.2">
      <c r="A58" s="1944"/>
      <c r="B58" s="1944"/>
      <c r="C58" s="1904"/>
      <c r="D58" s="1904"/>
      <c r="E58" s="1904"/>
      <c r="F58" s="1904"/>
      <c r="G58" s="1904"/>
      <c r="H58" s="1907"/>
      <c r="I58" s="1907"/>
      <c r="J58" s="1662">
        <v>45840</v>
      </c>
      <c r="K58" s="1660" t="s">
        <v>1270</v>
      </c>
    </row>
    <row r="59" spans="1:11" x14ac:dyDescent="0.2">
      <c r="A59" s="1944"/>
      <c r="B59" s="1944"/>
      <c r="C59" s="1904"/>
      <c r="D59" s="1904"/>
      <c r="E59" s="1904"/>
      <c r="F59" s="1904"/>
      <c r="G59" s="1904"/>
      <c r="H59" s="1907"/>
      <c r="I59" s="1907"/>
      <c r="J59" s="1662">
        <v>45840</v>
      </c>
      <c r="K59" s="1660" t="s">
        <v>1268</v>
      </c>
    </row>
    <row r="60" spans="1:11" x14ac:dyDescent="0.2">
      <c r="A60" s="1944"/>
      <c r="B60" s="1944"/>
      <c r="C60" s="1904"/>
      <c r="D60" s="1904"/>
      <c r="E60" s="1904"/>
      <c r="F60" s="1904"/>
      <c r="G60" s="1904"/>
      <c r="H60" s="1907"/>
      <c r="I60" s="1907"/>
      <c r="J60" s="1662">
        <v>45950</v>
      </c>
      <c r="K60" s="1660" t="s">
        <v>1693</v>
      </c>
    </row>
    <row r="61" spans="1:11" x14ac:dyDescent="0.2">
      <c r="A61" s="1944"/>
      <c r="B61" s="1944"/>
      <c r="C61" s="1904"/>
      <c r="D61" s="1904"/>
      <c r="E61" s="1904"/>
      <c r="F61" s="1904"/>
      <c r="G61" s="1904"/>
      <c r="H61" s="1907"/>
      <c r="I61" s="1907"/>
      <c r="J61" s="1662">
        <v>45951</v>
      </c>
      <c r="K61" s="1660" t="s">
        <v>1694</v>
      </c>
    </row>
    <row r="62" spans="1:11" x14ac:dyDescent="0.2">
      <c r="A62" s="1945"/>
      <c r="B62" s="1945"/>
      <c r="C62" s="1905"/>
      <c r="D62" s="1905"/>
      <c r="E62" s="1905"/>
      <c r="F62" s="1905"/>
      <c r="G62" s="1905"/>
      <c r="H62" s="1908"/>
      <c r="I62" s="1908"/>
      <c r="J62" s="1662">
        <v>45951</v>
      </c>
      <c r="K62" s="1660" t="s">
        <v>1695</v>
      </c>
    </row>
    <row r="63" spans="1:11" x14ac:dyDescent="0.2">
      <c r="A63" s="1936" t="s">
        <v>1357</v>
      </c>
      <c r="B63" s="1941" t="s">
        <v>1294</v>
      </c>
      <c r="C63" s="1917" t="s">
        <v>100</v>
      </c>
      <c r="D63" s="1917" t="s">
        <v>1295</v>
      </c>
      <c r="E63" s="1917" t="s">
        <v>1296</v>
      </c>
      <c r="F63" s="1917">
        <v>129</v>
      </c>
      <c r="G63" s="1917" t="s">
        <v>632</v>
      </c>
      <c r="H63" s="1940">
        <v>3875835450.3400002</v>
      </c>
      <c r="I63" s="1919">
        <f>+H63/F63</f>
        <v>30045236.049147289</v>
      </c>
      <c r="J63" s="1665">
        <v>45386</v>
      </c>
      <c r="K63" s="1666" t="s">
        <v>1239</v>
      </c>
    </row>
    <row r="64" spans="1:11" x14ac:dyDescent="0.2">
      <c r="A64" s="1936"/>
      <c r="B64" s="1941"/>
      <c r="C64" s="1917"/>
      <c r="D64" s="1917"/>
      <c r="E64" s="1917"/>
      <c r="F64" s="1917"/>
      <c r="G64" s="1917"/>
      <c r="H64" s="1940"/>
      <c r="I64" s="1919"/>
      <c r="J64" s="1665">
        <v>45390</v>
      </c>
      <c r="K64" s="1666" t="s">
        <v>1241</v>
      </c>
    </row>
    <row r="65" spans="1:11" x14ac:dyDescent="0.2">
      <c r="A65" s="1936"/>
      <c r="B65" s="1941"/>
      <c r="C65" s="1917"/>
      <c r="D65" s="1917"/>
      <c r="E65" s="1917"/>
      <c r="F65" s="1917"/>
      <c r="G65" s="1917"/>
      <c r="H65" s="1940"/>
      <c r="I65" s="1919"/>
      <c r="J65" s="1665">
        <v>45390</v>
      </c>
      <c r="K65" s="1666" t="s">
        <v>1242</v>
      </c>
    </row>
    <row r="66" spans="1:11" x14ac:dyDescent="0.2">
      <c r="A66" s="1936"/>
      <c r="B66" s="1941"/>
      <c r="C66" s="1917"/>
      <c r="D66" s="1917"/>
      <c r="E66" s="1917"/>
      <c r="F66" s="1917"/>
      <c r="G66" s="1917"/>
      <c r="H66" s="1940"/>
      <c r="I66" s="1919"/>
      <c r="J66" s="1665">
        <v>45475</v>
      </c>
      <c r="K66" s="1666" t="s">
        <v>1297</v>
      </c>
    </row>
    <row r="67" spans="1:11" x14ac:dyDescent="0.2">
      <c r="A67" s="1936"/>
      <c r="B67" s="1941"/>
      <c r="C67" s="1917"/>
      <c r="D67" s="1917"/>
      <c r="E67" s="1917"/>
      <c r="F67" s="1917"/>
      <c r="G67" s="1917"/>
      <c r="H67" s="1940"/>
      <c r="I67" s="1919"/>
      <c r="J67" s="1665">
        <v>45635</v>
      </c>
      <c r="K67" s="1666" t="s">
        <v>1249</v>
      </c>
    </row>
    <row r="68" spans="1:11" x14ac:dyDescent="0.2">
      <c r="A68" s="1936"/>
      <c r="B68" s="1941"/>
      <c r="C68" s="1917"/>
      <c r="D68" s="1917"/>
      <c r="E68" s="1917"/>
      <c r="F68" s="1917"/>
      <c r="G68" s="1917"/>
      <c r="H68" s="1940"/>
      <c r="I68" s="1919"/>
      <c r="J68" s="1665">
        <v>45719</v>
      </c>
      <c r="K68" s="1666" t="s">
        <v>1268</v>
      </c>
    </row>
    <row r="69" spans="1:11" x14ac:dyDescent="0.2">
      <c r="A69" s="1936"/>
      <c r="B69" s="1941"/>
      <c r="C69" s="1917"/>
      <c r="D69" s="1917"/>
      <c r="E69" s="1917"/>
      <c r="F69" s="1917"/>
      <c r="G69" s="1917"/>
      <c r="H69" s="1940"/>
      <c r="I69" s="1919"/>
      <c r="J69" s="1665">
        <v>45729</v>
      </c>
      <c r="K69" s="1666" t="s">
        <v>1256</v>
      </c>
    </row>
    <row r="70" spans="1:11" x14ac:dyDescent="0.2">
      <c r="A70" s="1936"/>
      <c r="B70" s="1941"/>
      <c r="C70" s="1917"/>
      <c r="D70" s="1917"/>
      <c r="E70" s="1917"/>
      <c r="F70" s="1917"/>
      <c r="G70" s="1917"/>
      <c r="H70" s="1940"/>
      <c r="I70" s="1919"/>
      <c r="J70" s="1665">
        <v>45776</v>
      </c>
      <c r="K70" s="1666" t="s">
        <v>1268</v>
      </c>
    </row>
    <row r="71" spans="1:11" x14ac:dyDescent="0.2">
      <c r="A71" s="1936"/>
      <c r="B71" s="1941"/>
      <c r="C71" s="1917"/>
      <c r="D71" s="1917"/>
      <c r="E71" s="1917"/>
      <c r="F71" s="1917"/>
      <c r="G71" s="1917"/>
      <c r="H71" s="1940"/>
      <c r="I71" s="1919"/>
      <c r="J71" s="1665">
        <v>45807</v>
      </c>
      <c r="K71" s="1666" t="s">
        <v>1268</v>
      </c>
    </row>
    <row r="72" spans="1:11" ht="30" x14ac:dyDescent="0.2">
      <c r="A72" s="1936"/>
      <c r="B72" s="1941"/>
      <c r="C72" s="1917"/>
      <c r="D72" s="1917"/>
      <c r="E72" s="1917"/>
      <c r="F72" s="1917"/>
      <c r="G72" s="1917"/>
      <c r="H72" s="1940"/>
      <c r="I72" s="1919"/>
      <c r="J72" s="1665">
        <v>45842</v>
      </c>
      <c r="K72" s="1666" t="s">
        <v>1298</v>
      </c>
    </row>
    <row r="73" spans="1:11" x14ac:dyDescent="0.2">
      <c r="A73" s="1936"/>
      <c r="B73" s="1941"/>
      <c r="C73" s="1917"/>
      <c r="D73" s="1917"/>
      <c r="E73" s="1917"/>
      <c r="F73" s="1917"/>
      <c r="G73" s="1917"/>
      <c r="H73" s="1940"/>
      <c r="I73" s="1919"/>
      <c r="J73" s="1665">
        <v>45842</v>
      </c>
      <c r="K73" s="1666" t="s">
        <v>1268</v>
      </c>
    </row>
    <row r="74" spans="1:11" x14ac:dyDescent="0.2">
      <c r="A74" s="1936"/>
      <c r="B74" s="1941"/>
      <c r="C74" s="1917"/>
      <c r="D74" s="1917"/>
      <c r="E74" s="1917"/>
      <c r="F74" s="1917"/>
      <c r="G74" s="1917"/>
      <c r="H74" s="1940"/>
      <c r="I74" s="1919"/>
      <c r="J74" s="1665">
        <v>45842</v>
      </c>
      <c r="K74" s="1666" t="s">
        <v>1268</v>
      </c>
    </row>
    <row r="75" spans="1:11" x14ac:dyDescent="0.2">
      <c r="A75" s="1936"/>
      <c r="B75" s="1941"/>
      <c r="C75" s="1917"/>
      <c r="D75" s="1917"/>
      <c r="E75" s="1917"/>
      <c r="F75" s="1917"/>
      <c r="G75" s="1917"/>
      <c r="H75" s="1940"/>
      <c r="I75" s="1919"/>
      <c r="J75" s="1665">
        <v>45888</v>
      </c>
      <c r="K75" s="1666" t="s">
        <v>1268</v>
      </c>
    </row>
    <row r="76" spans="1:11" x14ac:dyDescent="0.2">
      <c r="A76" s="1936"/>
      <c r="B76" s="1941"/>
      <c r="C76" s="1917"/>
      <c r="D76" s="1917"/>
      <c r="E76" s="1917"/>
      <c r="F76" s="1917"/>
      <c r="G76" s="1917"/>
      <c r="H76" s="1940"/>
      <c r="I76" s="1919"/>
      <c r="J76" s="1665">
        <v>45902</v>
      </c>
      <c r="K76" s="1667" t="s">
        <v>1696</v>
      </c>
    </row>
    <row r="77" spans="1:11" x14ac:dyDescent="0.2">
      <c r="A77" s="1936"/>
      <c r="B77" s="1941"/>
      <c r="C77" s="1917"/>
      <c r="D77" s="1917"/>
      <c r="E77" s="1917"/>
      <c r="F77" s="1917"/>
      <c r="G77" s="1917"/>
      <c r="H77" s="1940"/>
      <c r="I77" s="1919"/>
      <c r="J77" s="1665">
        <v>45930</v>
      </c>
      <c r="K77" s="1667" t="s">
        <v>1697</v>
      </c>
    </row>
    <row r="78" spans="1:11" x14ac:dyDescent="0.2">
      <c r="A78" s="1936"/>
      <c r="B78" s="1941"/>
      <c r="C78" s="1917"/>
      <c r="D78" s="1917"/>
      <c r="E78" s="1917"/>
      <c r="F78" s="1917"/>
      <c r="G78" s="1917"/>
      <c r="H78" s="1940"/>
      <c r="I78" s="1919"/>
      <c r="J78" s="1665">
        <v>45968</v>
      </c>
      <c r="K78" s="1667" t="s">
        <v>1698</v>
      </c>
    </row>
    <row r="79" spans="1:11" x14ac:dyDescent="0.2">
      <c r="A79" s="1909" t="s">
        <v>1271</v>
      </c>
      <c r="B79" s="1909" t="s">
        <v>1327</v>
      </c>
      <c r="C79" s="1910" t="s">
        <v>1273</v>
      </c>
      <c r="D79" s="1910" t="s">
        <v>1328</v>
      </c>
      <c r="E79" s="1912" t="s">
        <v>175</v>
      </c>
      <c r="F79" s="1911">
        <v>28</v>
      </c>
      <c r="G79" s="1910" t="s">
        <v>1329</v>
      </c>
      <c r="H79" s="1913">
        <f>(12*18900610.25)+(16*15026125.52)</f>
        <v>467225331.31999999</v>
      </c>
      <c r="I79" s="1915">
        <f>+H79/F79</f>
        <v>16686618.975714285</v>
      </c>
      <c r="J79" s="1662" t="s">
        <v>1330</v>
      </c>
      <c r="K79" s="1663" t="s">
        <v>1276</v>
      </c>
    </row>
    <row r="80" spans="1:11" x14ac:dyDescent="0.2">
      <c r="A80" s="1909"/>
      <c r="B80" s="1909"/>
      <c r="C80" s="1910"/>
      <c r="D80" s="1910"/>
      <c r="E80" s="1912"/>
      <c r="F80" s="1911"/>
      <c r="G80" s="1910"/>
      <c r="H80" s="1913"/>
      <c r="I80" s="1915"/>
      <c r="J80" s="1662">
        <v>45799</v>
      </c>
      <c r="K80" s="1663" t="s">
        <v>1240</v>
      </c>
    </row>
    <row r="81" spans="1:11" x14ac:dyDescent="0.2">
      <c r="A81" s="1909"/>
      <c r="B81" s="1909"/>
      <c r="C81" s="1910"/>
      <c r="D81" s="1910"/>
      <c r="E81" s="1912"/>
      <c r="F81" s="1911"/>
      <c r="G81" s="1910"/>
      <c r="H81" s="1913"/>
      <c r="I81" s="1915"/>
      <c r="J81" s="1662">
        <v>45799</v>
      </c>
      <c r="K81" s="1663" t="s">
        <v>1241</v>
      </c>
    </row>
    <row r="82" spans="1:11" x14ac:dyDescent="0.2">
      <c r="A82" s="1909"/>
      <c r="B82" s="1909"/>
      <c r="C82" s="1910"/>
      <c r="D82" s="1910"/>
      <c r="E82" s="1912"/>
      <c r="F82" s="1911"/>
      <c r="G82" s="1910"/>
      <c r="H82" s="1913"/>
      <c r="I82" s="1915"/>
      <c r="J82" s="1662">
        <v>45933</v>
      </c>
      <c r="K82" s="1660" t="s">
        <v>1281</v>
      </c>
    </row>
    <row r="83" spans="1:11" x14ac:dyDescent="0.2">
      <c r="A83" s="1909"/>
      <c r="B83" s="1909"/>
      <c r="C83" s="1910"/>
      <c r="D83" s="1911"/>
      <c r="E83" s="1912"/>
      <c r="F83" s="1911"/>
      <c r="G83" s="1910"/>
      <c r="H83" s="1913"/>
      <c r="I83" s="1915"/>
      <c r="J83" s="1662">
        <v>45954</v>
      </c>
      <c r="K83" s="1669" t="s">
        <v>1702</v>
      </c>
    </row>
    <row r="84" spans="1:11" x14ac:dyDescent="0.2">
      <c r="A84" s="1921" t="s">
        <v>1299</v>
      </c>
      <c r="B84" s="1921" t="s">
        <v>1331</v>
      </c>
      <c r="C84" s="1924" t="s">
        <v>231</v>
      </c>
      <c r="D84" s="1924" t="s">
        <v>1332</v>
      </c>
      <c r="E84" s="1927" t="s">
        <v>1333</v>
      </c>
      <c r="F84" s="1924">
        <v>14</v>
      </c>
      <c r="G84" s="1924" t="s">
        <v>510</v>
      </c>
      <c r="H84" s="1930">
        <v>308773809.04852498</v>
      </c>
      <c r="I84" s="1933">
        <f>H84/F84</f>
        <v>22055272.074894641</v>
      </c>
      <c r="J84" s="1658">
        <v>45806</v>
      </c>
      <c r="K84" s="1656" t="s">
        <v>1334</v>
      </c>
    </row>
    <row r="85" spans="1:11" x14ac:dyDescent="0.2">
      <c r="A85" s="1922"/>
      <c r="B85" s="1922"/>
      <c r="C85" s="1925"/>
      <c r="D85" s="1925"/>
      <c r="E85" s="1928"/>
      <c r="F85" s="1925"/>
      <c r="G85" s="1925"/>
      <c r="H85" s="1931"/>
      <c r="I85" s="1934"/>
      <c r="J85" s="1517">
        <v>45838</v>
      </c>
      <c r="K85" s="1656" t="s">
        <v>1335</v>
      </c>
    </row>
    <row r="86" spans="1:11" x14ac:dyDescent="0.2">
      <c r="A86" s="1922"/>
      <c r="B86" s="1922"/>
      <c r="C86" s="1925"/>
      <c r="D86" s="1925"/>
      <c r="E86" s="1928"/>
      <c r="F86" s="1925"/>
      <c r="G86" s="1925"/>
      <c r="H86" s="1931"/>
      <c r="I86" s="1934"/>
      <c r="J86" s="1517">
        <v>45856</v>
      </c>
      <c r="K86" s="1656" t="s">
        <v>1268</v>
      </c>
    </row>
    <row r="87" spans="1:11" x14ac:dyDescent="0.2">
      <c r="A87" s="1922"/>
      <c r="B87" s="1922"/>
      <c r="C87" s="1925"/>
      <c r="D87" s="1925"/>
      <c r="E87" s="1928"/>
      <c r="F87" s="1925"/>
      <c r="G87" s="1925"/>
      <c r="H87" s="1931"/>
      <c r="I87" s="1934"/>
      <c r="J87" s="1517">
        <v>45897</v>
      </c>
      <c r="K87" s="1656" t="s">
        <v>1321</v>
      </c>
    </row>
    <row r="88" spans="1:11" x14ac:dyDescent="0.2">
      <c r="A88" s="1922"/>
      <c r="B88" s="1922"/>
      <c r="C88" s="1925"/>
      <c r="D88" s="1925"/>
      <c r="E88" s="1928"/>
      <c r="F88" s="1925"/>
      <c r="G88" s="1925"/>
      <c r="H88" s="1931"/>
      <c r="I88" s="1934"/>
      <c r="J88" s="1517">
        <v>45905</v>
      </c>
      <c r="K88" s="1656" t="s">
        <v>1336</v>
      </c>
    </row>
    <row r="89" spans="1:11" x14ac:dyDescent="0.2">
      <c r="A89" s="1922"/>
      <c r="B89" s="1922"/>
      <c r="C89" s="1925"/>
      <c r="D89" s="1925"/>
      <c r="E89" s="1928"/>
      <c r="F89" s="1925"/>
      <c r="G89" s="1925"/>
      <c r="H89" s="1931"/>
      <c r="I89" s="1934"/>
      <c r="J89" s="1517">
        <v>45909</v>
      </c>
      <c r="K89" s="1656" t="s">
        <v>1337</v>
      </c>
    </row>
    <row r="90" spans="1:11" x14ac:dyDescent="0.2">
      <c r="A90" s="1922"/>
      <c r="B90" s="1922"/>
      <c r="C90" s="1925"/>
      <c r="D90" s="1925"/>
      <c r="E90" s="1928"/>
      <c r="F90" s="1925"/>
      <c r="G90" s="1925"/>
      <c r="H90" s="1931"/>
      <c r="I90" s="1934"/>
      <c r="J90" s="1517">
        <v>45932</v>
      </c>
      <c r="K90" s="1656" t="s">
        <v>1338</v>
      </c>
    </row>
    <row r="91" spans="1:11" x14ac:dyDescent="0.2">
      <c r="A91" s="1923"/>
      <c r="B91" s="1923"/>
      <c r="C91" s="1926"/>
      <c r="D91" s="1926"/>
      <c r="E91" s="1929"/>
      <c r="F91" s="1926"/>
      <c r="G91" s="1926"/>
      <c r="H91" s="1932"/>
      <c r="I91" s="1935"/>
      <c r="J91" s="1517">
        <v>45940</v>
      </c>
      <c r="K91" s="1656" t="s">
        <v>1339</v>
      </c>
    </row>
    <row r="92" spans="1:11" x14ac:dyDescent="0.2">
      <c r="A92" s="1909" t="s">
        <v>1234</v>
      </c>
      <c r="B92" s="1909" t="s">
        <v>1344</v>
      </c>
      <c r="C92" s="1911" t="s">
        <v>137</v>
      </c>
      <c r="D92" s="1911" t="s">
        <v>1345</v>
      </c>
      <c r="E92" s="1914" t="s">
        <v>1296</v>
      </c>
      <c r="F92" s="1911">
        <v>250</v>
      </c>
      <c r="G92" s="1910" t="s">
        <v>1346</v>
      </c>
      <c r="H92" s="1913">
        <v>8431563609.4899998</v>
      </c>
      <c r="I92" s="1915">
        <f>H92/F92</f>
        <v>33726254.437959999</v>
      </c>
      <c r="J92" s="1662">
        <v>45862</v>
      </c>
      <c r="K92" s="1663" t="s">
        <v>1276</v>
      </c>
    </row>
    <row r="93" spans="1:11" x14ac:dyDescent="0.2">
      <c r="A93" s="1909"/>
      <c r="B93" s="1909"/>
      <c r="C93" s="1911"/>
      <c r="D93" s="1911"/>
      <c r="E93" s="1914"/>
      <c r="F93" s="1911"/>
      <c r="G93" s="1910"/>
      <c r="H93" s="1913"/>
      <c r="I93" s="1915"/>
      <c r="J93" s="1662">
        <v>45866</v>
      </c>
      <c r="K93" s="1660" t="s">
        <v>1241</v>
      </c>
    </row>
    <row r="94" spans="1:11" x14ac:dyDescent="0.2">
      <c r="A94" s="1909"/>
      <c r="B94" s="1909"/>
      <c r="C94" s="1911"/>
      <c r="D94" s="1911"/>
      <c r="E94" s="1914"/>
      <c r="F94" s="1911"/>
      <c r="G94" s="1910"/>
      <c r="H94" s="1913"/>
      <c r="I94" s="1915"/>
      <c r="J94" s="1662">
        <v>45898</v>
      </c>
      <c r="K94" s="1670" t="s">
        <v>1242</v>
      </c>
    </row>
    <row r="95" spans="1:11" x14ac:dyDescent="0.2">
      <c r="A95" s="1909"/>
      <c r="B95" s="1909"/>
      <c r="C95" s="1911"/>
      <c r="D95" s="1911"/>
      <c r="E95" s="1914"/>
      <c r="F95" s="1911"/>
      <c r="G95" s="1910"/>
      <c r="H95" s="1913"/>
      <c r="I95" s="1915"/>
      <c r="J95" s="1662">
        <v>45926</v>
      </c>
      <c r="K95" s="1670" t="s">
        <v>1249</v>
      </c>
    </row>
    <row r="96" spans="1:11" x14ac:dyDescent="0.2">
      <c r="A96" s="1909"/>
      <c r="B96" s="1909"/>
      <c r="C96" s="1911"/>
      <c r="D96" s="1911"/>
      <c r="E96" s="1914"/>
      <c r="F96" s="1911"/>
      <c r="G96" s="1910"/>
      <c r="H96" s="1913"/>
      <c r="I96" s="1915"/>
      <c r="J96" s="1662">
        <v>45930</v>
      </c>
      <c r="K96" s="1669" t="s">
        <v>1703</v>
      </c>
    </row>
    <row r="97" spans="1:11" x14ac:dyDescent="0.2">
      <c r="A97" s="1909"/>
      <c r="B97" s="1909"/>
      <c r="C97" s="1911"/>
      <c r="D97" s="1911"/>
      <c r="E97" s="1914"/>
      <c r="F97" s="1911"/>
      <c r="G97" s="1910"/>
      <c r="H97" s="1913"/>
      <c r="I97" s="1915"/>
      <c r="J97" s="1662">
        <v>45952</v>
      </c>
      <c r="K97" s="1669" t="s">
        <v>1257</v>
      </c>
    </row>
    <row r="98" spans="1:11" x14ac:dyDescent="0.2">
      <c r="A98" s="1909"/>
      <c r="B98" s="1909"/>
      <c r="C98" s="1911"/>
      <c r="D98" s="1911"/>
      <c r="E98" s="1914"/>
      <c r="F98" s="1911"/>
      <c r="G98" s="1910"/>
      <c r="H98" s="1913"/>
      <c r="I98" s="1915"/>
      <c r="J98" s="1662">
        <v>45991</v>
      </c>
      <c r="K98" s="1669" t="s">
        <v>1814</v>
      </c>
    </row>
    <row r="99" spans="1:11" x14ac:dyDescent="0.2">
      <c r="A99" s="1916" t="s">
        <v>1234</v>
      </c>
      <c r="B99" s="1916" t="s">
        <v>1347</v>
      </c>
      <c r="C99" s="1917" t="s">
        <v>137</v>
      </c>
      <c r="D99" s="1917" t="s">
        <v>1343</v>
      </c>
      <c r="E99" s="1918" t="s">
        <v>1296</v>
      </c>
      <c r="F99" s="1917">
        <v>200</v>
      </c>
      <c r="G99" s="1917" t="s">
        <v>1348</v>
      </c>
      <c r="H99" s="1919">
        <v>7083280903.75</v>
      </c>
      <c r="I99" s="1920">
        <f>H99/F99</f>
        <v>35416404.518749997</v>
      </c>
      <c r="J99" s="1665">
        <v>45862</v>
      </c>
      <c r="K99" s="1667" t="s">
        <v>1276</v>
      </c>
    </row>
    <row r="100" spans="1:11" x14ac:dyDescent="0.2">
      <c r="A100" s="1916"/>
      <c r="B100" s="1916"/>
      <c r="C100" s="1917"/>
      <c r="D100" s="1917"/>
      <c r="E100" s="1918"/>
      <c r="F100" s="1917"/>
      <c r="G100" s="1917"/>
      <c r="H100" s="1919"/>
      <c r="I100" s="1920"/>
      <c r="J100" s="1665">
        <v>45866</v>
      </c>
      <c r="K100" s="1666" t="s">
        <v>1241</v>
      </c>
    </row>
    <row r="101" spans="1:11" x14ac:dyDescent="0.2">
      <c r="A101" s="1916"/>
      <c r="B101" s="1916"/>
      <c r="C101" s="1917"/>
      <c r="D101" s="1917"/>
      <c r="E101" s="1918"/>
      <c r="F101" s="1917"/>
      <c r="G101" s="1917"/>
      <c r="H101" s="1919"/>
      <c r="I101" s="1920"/>
      <c r="J101" s="1665">
        <v>45898</v>
      </c>
      <c r="K101" s="1671" t="s">
        <v>1242</v>
      </c>
    </row>
    <row r="102" spans="1:11" x14ac:dyDescent="0.2">
      <c r="A102" s="1916"/>
      <c r="B102" s="1916"/>
      <c r="C102" s="1917"/>
      <c r="D102" s="1917"/>
      <c r="E102" s="1918"/>
      <c r="F102" s="1917"/>
      <c r="G102" s="1917"/>
      <c r="H102" s="1919"/>
      <c r="I102" s="1920"/>
      <c r="J102" s="1665">
        <v>45933</v>
      </c>
      <c r="K102" s="1672" t="s">
        <v>1815</v>
      </c>
    </row>
    <row r="103" spans="1:11" x14ac:dyDescent="0.2">
      <c r="A103" s="1916"/>
      <c r="B103" s="1916"/>
      <c r="C103" s="1917"/>
      <c r="D103" s="1917"/>
      <c r="E103" s="1918"/>
      <c r="F103" s="1917"/>
      <c r="G103" s="1917"/>
      <c r="H103" s="1919"/>
      <c r="I103" s="1920"/>
      <c r="J103" s="1665">
        <v>45940</v>
      </c>
      <c r="K103" s="1667" t="s">
        <v>1704</v>
      </c>
    </row>
    <row r="104" spans="1:11" x14ac:dyDescent="0.2">
      <c r="A104" s="1916"/>
      <c r="B104" s="1916"/>
      <c r="C104" s="1917"/>
      <c r="D104" s="1917"/>
      <c r="E104" s="1918"/>
      <c r="F104" s="1917"/>
      <c r="G104" s="1917"/>
      <c r="H104" s="1919"/>
      <c r="I104" s="1920"/>
      <c r="J104" s="1665">
        <v>45947</v>
      </c>
      <c r="K104" s="1672" t="s">
        <v>1816</v>
      </c>
    </row>
    <row r="105" spans="1:11" x14ac:dyDescent="0.2">
      <c r="A105" s="1916"/>
      <c r="B105" s="1916"/>
      <c r="C105" s="1917"/>
      <c r="D105" s="1917"/>
      <c r="E105" s="1918"/>
      <c r="F105" s="1917"/>
      <c r="G105" s="1917"/>
      <c r="H105" s="1919"/>
      <c r="I105" s="1920"/>
      <c r="J105" s="1665">
        <v>45965</v>
      </c>
      <c r="K105" s="1671" t="s">
        <v>1257</v>
      </c>
    </row>
    <row r="106" spans="1:11" x14ac:dyDescent="0.2">
      <c r="A106" s="1916"/>
      <c r="B106" s="1916"/>
      <c r="C106" s="1917"/>
      <c r="D106" s="1917"/>
      <c r="E106" s="1918"/>
      <c r="F106" s="1917"/>
      <c r="G106" s="1917"/>
      <c r="H106" s="1919"/>
      <c r="I106" s="1920"/>
      <c r="J106" s="1665">
        <v>45968</v>
      </c>
      <c r="K106" s="1672" t="s">
        <v>1817</v>
      </c>
    </row>
    <row r="107" spans="1:11" x14ac:dyDescent="0.2">
      <c r="A107" s="1916"/>
      <c r="B107" s="1916"/>
      <c r="C107" s="1917"/>
      <c r="D107" s="1917"/>
      <c r="E107" s="1918"/>
      <c r="F107" s="1917"/>
      <c r="G107" s="1917"/>
      <c r="H107" s="1919"/>
      <c r="I107" s="1920"/>
      <c r="J107" s="1665">
        <v>45991</v>
      </c>
      <c r="K107" s="1672" t="s">
        <v>1818</v>
      </c>
    </row>
    <row r="108" spans="1:11" x14ac:dyDescent="0.2">
      <c r="A108" s="1909" t="s">
        <v>1299</v>
      </c>
      <c r="B108" s="1909" t="s">
        <v>1349</v>
      </c>
      <c r="C108" s="1911" t="s">
        <v>137</v>
      </c>
      <c r="D108" s="1911" t="s">
        <v>1350</v>
      </c>
      <c r="E108" s="1914" t="s">
        <v>1237</v>
      </c>
      <c r="F108" s="1911">
        <v>26</v>
      </c>
      <c r="G108" s="1911" t="s">
        <v>632</v>
      </c>
      <c r="H108" s="1913">
        <v>811105339.55999994</v>
      </c>
      <c r="I108" s="1915">
        <f>H108/F108</f>
        <v>31196359.213846151</v>
      </c>
      <c r="J108" s="1662">
        <v>45868</v>
      </c>
      <c r="K108" s="1663" t="s">
        <v>1276</v>
      </c>
    </row>
    <row r="109" spans="1:11" x14ac:dyDescent="0.2">
      <c r="A109" s="1909"/>
      <c r="B109" s="1909"/>
      <c r="C109" s="1911"/>
      <c r="D109" s="1911"/>
      <c r="E109" s="1914"/>
      <c r="F109" s="1911"/>
      <c r="G109" s="1911"/>
      <c r="H109" s="1913"/>
      <c r="I109" s="1915"/>
      <c r="J109" s="1662">
        <v>45868</v>
      </c>
      <c r="K109" s="1660" t="s">
        <v>1241</v>
      </c>
    </row>
    <row r="110" spans="1:11" x14ac:dyDescent="0.2">
      <c r="A110" s="1909"/>
      <c r="B110" s="1909"/>
      <c r="C110" s="1911"/>
      <c r="D110" s="1911"/>
      <c r="E110" s="1914"/>
      <c r="F110" s="1911"/>
      <c r="G110" s="1911"/>
      <c r="H110" s="1913"/>
      <c r="I110" s="1915"/>
      <c r="J110" s="1662">
        <v>45904</v>
      </c>
      <c r="K110" s="1663" t="s">
        <v>1351</v>
      </c>
    </row>
    <row r="111" spans="1:11" x14ac:dyDescent="0.2">
      <c r="A111" s="1909"/>
      <c r="B111" s="1909"/>
      <c r="C111" s="1911"/>
      <c r="D111" s="1911"/>
      <c r="E111" s="1914"/>
      <c r="F111" s="1911"/>
      <c r="G111" s="1911"/>
      <c r="H111" s="1913"/>
      <c r="I111" s="1915"/>
      <c r="J111" s="1662">
        <v>45910</v>
      </c>
      <c r="K111" s="1663" t="s">
        <v>1242</v>
      </c>
    </row>
    <row r="112" spans="1:11" x14ac:dyDescent="0.2">
      <c r="A112" s="1909"/>
      <c r="B112" s="1909"/>
      <c r="C112" s="1911"/>
      <c r="D112" s="1911"/>
      <c r="E112" s="1914"/>
      <c r="F112" s="1911"/>
      <c r="G112" s="1911"/>
      <c r="H112" s="1913"/>
      <c r="I112" s="1915"/>
      <c r="J112" s="1662">
        <v>45980</v>
      </c>
      <c r="K112" s="1663" t="s">
        <v>1261</v>
      </c>
    </row>
    <row r="113" spans="1:11" x14ac:dyDescent="0.2">
      <c r="A113" s="1888" t="s">
        <v>1271</v>
      </c>
      <c r="B113" s="1888" t="s">
        <v>1352</v>
      </c>
      <c r="C113" s="1891" t="s">
        <v>297</v>
      </c>
      <c r="D113" s="1891" t="s">
        <v>1353</v>
      </c>
      <c r="E113" s="1894" t="s">
        <v>1237</v>
      </c>
      <c r="F113" s="1891">
        <v>30</v>
      </c>
      <c r="G113" s="1897" t="s">
        <v>1354</v>
      </c>
      <c r="H113" s="1900">
        <v>783670756.45000005</v>
      </c>
      <c r="I113" s="1900">
        <f>+H113/F113</f>
        <v>26122358.548333336</v>
      </c>
      <c r="J113" s="1665">
        <v>45869</v>
      </c>
      <c r="K113" s="1667" t="s">
        <v>1239</v>
      </c>
    </row>
    <row r="114" spans="1:11" x14ac:dyDescent="0.2">
      <c r="A114" s="1889"/>
      <c r="B114" s="1889"/>
      <c r="C114" s="1892"/>
      <c r="D114" s="1892"/>
      <c r="E114" s="1895"/>
      <c r="F114" s="1892"/>
      <c r="G114" s="1898"/>
      <c r="H114" s="1901"/>
      <c r="I114" s="1901"/>
      <c r="J114" s="1665">
        <v>45911</v>
      </c>
      <c r="K114" s="1667" t="s">
        <v>1240</v>
      </c>
    </row>
    <row r="115" spans="1:11" x14ac:dyDescent="0.2">
      <c r="A115" s="1889"/>
      <c r="B115" s="1889"/>
      <c r="C115" s="1892"/>
      <c r="D115" s="1892"/>
      <c r="E115" s="1895"/>
      <c r="F115" s="1892"/>
      <c r="G115" s="1898"/>
      <c r="H115" s="1901"/>
      <c r="I115" s="1901"/>
      <c r="J115" s="1665">
        <v>45925</v>
      </c>
      <c r="K115" s="1667" t="s">
        <v>1241</v>
      </c>
    </row>
    <row r="116" spans="1:11" x14ac:dyDescent="0.2">
      <c r="A116" s="1890"/>
      <c r="B116" s="1890"/>
      <c r="C116" s="1893"/>
      <c r="D116" s="1893"/>
      <c r="E116" s="1896"/>
      <c r="F116" s="1893"/>
      <c r="G116" s="1899"/>
      <c r="H116" s="1902"/>
      <c r="I116" s="1902"/>
      <c r="J116" s="1665">
        <v>45930</v>
      </c>
      <c r="K116" s="1667" t="s">
        <v>1242</v>
      </c>
    </row>
    <row r="117" spans="1:11" x14ac:dyDescent="0.2">
      <c r="A117" s="1873" t="s">
        <v>1271</v>
      </c>
      <c r="B117" s="1873" t="s">
        <v>1355</v>
      </c>
      <c r="C117" s="1876" t="s">
        <v>297</v>
      </c>
      <c r="D117" s="1876" t="s">
        <v>1356</v>
      </c>
      <c r="E117" s="1880" t="s">
        <v>175</v>
      </c>
      <c r="F117" s="1876">
        <v>10</v>
      </c>
      <c r="G117" s="1879" t="s">
        <v>632</v>
      </c>
      <c r="H117" s="1885">
        <v>144419877.63999999</v>
      </c>
      <c r="I117" s="1885">
        <f>+H117/F117</f>
        <v>14441987.763999999</v>
      </c>
      <c r="J117" s="1662">
        <v>45931</v>
      </c>
      <c r="K117" s="1663" t="s">
        <v>1239</v>
      </c>
    </row>
    <row r="118" spans="1:11" x14ac:dyDescent="0.2">
      <c r="A118" s="1874"/>
      <c r="B118" s="1874"/>
      <c r="C118" s="1877"/>
      <c r="D118" s="1877"/>
      <c r="E118" s="1881"/>
      <c r="F118" s="1877"/>
      <c r="G118" s="1883"/>
      <c r="H118" s="1886"/>
      <c r="I118" s="1886"/>
      <c r="J118" s="1662">
        <v>45933</v>
      </c>
      <c r="K118" s="1663" t="s">
        <v>1240</v>
      </c>
    </row>
    <row r="119" spans="1:11" x14ac:dyDescent="0.2">
      <c r="A119" s="1875"/>
      <c r="B119" s="1875"/>
      <c r="C119" s="1878"/>
      <c r="D119" s="1878"/>
      <c r="E119" s="1882"/>
      <c r="F119" s="1878"/>
      <c r="G119" s="1884"/>
      <c r="H119" s="1887"/>
      <c r="I119" s="1887"/>
      <c r="J119" s="1662">
        <v>45933</v>
      </c>
      <c r="K119" s="1663" t="s">
        <v>1241</v>
      </c>
    </row>
    <row r="120" spans="1:11" x14ac:dyDescent="0.2">
      <c r="A120" s="1888" t="s">
        <v>1357</v>
      </c>
      <c r="B120" s="1888" t="s">
        <v>1358</v>
      </c>
      <c r="C120" s="1891" t="s">
        <v>100</v>
      </c>
      <c r="D120" s="1891" t="s">
        <v>1359</v>
      </c>
      <c r="E120" s="1894" t="s">
        <v>1237</v>
      </c>
      <c r="F120" s="1891">
        <v>113</v>
      </c>
      <c r="G120" s="1897" t="s">
        <v>632</v>
      </c>
      <c r="H120" s="1900">
        <v>2997225939.2600002</v>
      </c>
      <c r="I120" s="1900">
        <f>+H120/F120</f>
        <v>26524123.356283188</v>
      </c>
      <c r="J120" s="1665">
        <v>45929</v>
      </c>
      <c r="K120" s="1667" t="s">
        <v>1241</v>
      </c>
    </row>
    <row r="121" spans="1:11" x14ac:dyDescent="0.2">
      <c r="A121" s="1889"/>
      <c r="B121" s="1889"/>
      <c r="C121" s="1892"/>
      <c r="D121" s="1892"/>
      <c r="E121" s="1895"/>
      <c r="F121" s="1892"/>
      <c r="G121" s="1898"/>
      <c r="H121" s="1901"/>
      <c r="I121" s="1901"/>
      <c r="J121" s="1665">
        <v>45953</v>
      </c>
      <c r="K121" s="1667" t="s">
        <v>1704</v>
      </c>
    </row>
    <row r="122" spans="1:11" x14ac:dyDescent="0.2">
      <c r="A122" s="1889"/>
      <c r="B122" s="1889"/>
      <c r="C122" s="1892"/>
      <c r="D122" s="1892"/>
      <c r="E122" s="1895"/>
      <c r="F122" s="1892"/>
      <c r="G122" s="1898"/>
      <c r="H122" s="1901"/>
      <c r="I122" s="1901"/>
      <c r="J122" s="1665">
        <v>45960</v>
      </c>
      <c r="K122" s="1667" t="s">
        <v>1351</v>
      </c>
    </row>
    <row r="123" spans="1:11" x14ac:dyDescent="0.2">
      <c r="A123" s="1889"/>
      <c r="B123" s="1889"/>
      <c r="C123" s="1892"/>
      <c r="D123" s="1892"/>
      <c r="E123" s="1895"/>
      <c r="F123" s="1892"/>
      <c r="G123" s="1898"/>
      <c r="H123" s="1901"/>
      <c r="I123" s="1901"/>
      <c r="J123" s="1665">
        <v>45968</v>
      </c>
      <c r="K123" s="1667" t="s">
        <v>1705</v>
      </c>
    </row>
    <row r="124" spans="1:11" x14ac:dyDescent="0.2">
      <c r="A124" s="1889"/>
      <c r="B124" s="1889"/>
      <c r="C124" s="1892"/>
      <c r="D124" s="1892"/>
      <c r="E124" s="1895"/>
      <c r="F124" s="1892"/>
      <c r="G124" s="1898"/>
      <c r="H124" s="1901"/>
      <c r="I124" s="1901"/>
      <c r="J124" s="1665">
        <v>45975</v>
      </c>
      <c r="K124" s="1667" t="s">
        <v>1706</v>
      </c>
    </row>
    <row r="125" spans="1:11" x14ac:dyDescent="0.2">
      <c r="A125" s="1889"/>
      <c r="B125" s="1889"/>
      <c r="C125" s="1892"/>
      <c r="D125" s="1892"/>
      <c r="E125" s="1895"/>
      <c r="F125" s="1892"/>
      <c r="G125" s="1898"/>
      <c r="H125" s="1901"/>
      <c r="I125" s="1901"/>
      <c r="J125" s="1665">
        <v>46001</v>
      </c>
      <c r="K125" s="1667" t="s">
        <v>1705</v>
      </c>
    </row>
    <row r="126" spans="1:11" x14ac:dyDescent="0.2">
      <c r="A126" s="1890"/>
      <c r="B126" s="1890"/>
      <c r="C126" s="1893"/>
      <c r="D126" s="1893"/>
      <c r="E126" s="1896"/>
      <c r="F126" s="1893"/>
      <c r="G126" s="1899"/>
      <c r="H126" s="1902"/>
      <c r="I126" s="1902"/>
      <c r="J126" s="1665">
        <v>46003</v>
      </c>
      <c r="K126" s="1667" t="s">
        <v>1819</v>
      </c>
    </row>
    <row r="127" spans="1:11" x14ac:dyDescent="0.2">
      <c r="A127" s="1873" t="s">
        <v>1271</v>
      </c>
      <c r="B127" s="1873" t="s">
        <v>1707</v>
      </c>
      <c r="C127" s="1876" t="s">
        <v>1273</v>
      </c>
      <c r="D127" s="1879" t="s">
        <v>1708</v>
      </c>
      <c r="E127" s="1880" t="s">
        <v>175</v>
      </c>
      <c r="F127" s="1876">
        <v>76</v>
      </c>
      <c r="G127" s="1879" t="s">
        <v>1314</v>
      </c>
      <c r="H127" s="1885">
        <v>1512766027.49</v>
      </c>
      <c r="I127" s="1885">
        <f>+H127/F127</f>
        <v>19904816.151184212</v>
      </c>
      <c r="J127" s="1662">
        <v>45960</v>
      </c>
      <c r="K127" s="1663" t="s">
        <v>1239</v>
      </c>
    </row>
    <row r="128" spans="1:11" x14ac:dyDescent="0.2">
      <c r="A128" s="1874"/>
      <c r="B128" s="1874"/>
      <c r="C128" s="1877"/>
      <c r="D128" s="1877"/>
      <c r="E128" s="1881"/>
      <c r="F128" s="1877"/>
      <c r="G128" s="1883"/>
      <c r="H128" s="1886"/>
      <c r="I128" s="1886"/>
      <c r="J128" s="1662">
        <v>45964</v>
      </c>
      <c r="K128" s="1663" t="s">
        <v>1240</v>
      </c>
    </row>
    <row r="129" spans="1:11" x14ac:dyDescent="0.2">
      <c r="A129" s="1875"/>
      <c r="B129" s="1875"/>
      <c r="C129" s="1878"/>
      <c r="D129" s="1878"/>
      <c r="E129" s="1882"/>
      <c r="F129" s="1878"/>
      <c r="G129" s="1884"/>
      <c r="H129" s="1887"/>
      <c r="I129" s="1887"/>
      <c r="J129" s="1662">
        <v>45964</v>
      </c>
      <c r="K129" s="1663" t="s">
        <v>1241</v>
      </c>
    </row>
    <row r="130" spans="1:11" x14ac:dyDescent="0.2">
      <c r="A130" s="1916" t="s">
        <v>1234</v>
      </c>
      <c r="B130" s="1916" t="s">
        <v>1709</v>
      </c>
      <c r="C130" s="1917" t="s">
        <v>1273</v>
      </c>
      <c r="D130" s="1917" t="s">
        <v>1543</v>
      </c>
      <c r="E130" s="1946" t="s">
        <v>1296</v>
      </c>
      <c r="F130" s="1917">
        <v>151</v>
      </c>
      <c r="G130" s="1947" t="s">
        <v>1544</v>
      </c>
      <c r="H130" s="1919">
        <v>4378745982.8199997</v>
      </c>
      <c r="I130" s="1919">
        <f>H130/F130</f>
        <v>28998317.767019864</v>
      </c>
      <c r="J130" s="1665">
        <v>45895</v>
      </c>
      <c r="K130" s="1667" t="s">
        <v>1276</v>
      </c>
    </row>
    <row r="131" spans="1:11" x14ac:dyDescent="0.2">
      <c r="A131" s="1916"/>
      <c r="B131" s="1916"/>
      <c r="C131" s="1917"/>
      <c r="D131" s="1917"/>
      <c r="E131" s="1946"/>
      <c r="F131" s="1917"/>
      <c r="G131" s="1947"/>
      <c r="H131" s="1919"/>
      <c r="I131" s="1919"/>
      <c r="J131" s="1665">
        <v>45908</v>
      </c>
      <c r="K131" s="1667" t="s">
        <v>1241</v>
      </c>
    </row>
    <row r="132" spans="1:11" x14ac:dyDescent="0.2">
      <c r="A132" s="1916"/>
      <c r="B132" s="1916"/>
      <c r="C132" s="1917"/>
      <c r="D132" s="1917"/>
      <c r="E132" s="1946"/>
      <c r="F132" s="1917"/>
      <c r="G132" s="1947"/>
      <c r="H132" s="1919"/>
      <c r="I132" s="1919"/>
      <c r="J132" s="1665">
        <v>45933</v>
      </c>
      <c r="K132" s="1667" t="s">
        <v>1710</v>
      </c>
    </row>
    <row r="133" spans="1:11" x14ac:dyDescent="0.2">
      <c r="A133" s="1916"/>
      <c r="B133" s="1916"/>
      <c r="C133" s="1917"/>
      <c r="D133" s="1917"/>
      <c r="E133" s="1946"/>
      <c r="F133" s="1917"/>
      <c r="G133" s="1947"/>
      <c r="H133" s="1919"/>
      <c r="I133" s="1919"/>
      <c r="J133" s="1665">
        <v>45960</v>
      </c>
      <c r="K133" s="1667" t="s">
        <v>1711</v>
      </c>
    </row>
    <row r="134" spans="1:11" x14ac:dyDescent="0.2">
      <c r="A134" s="1916"/>
      <c r="B134" s="1916"/>
      <c r="C134" s="1917"/>
      <c r="D134" s="1917"/>
      <c r="E134" s="1946"/>
      <c r="F134" s="1917"/>
      <c r="G134" s="1947"/>
      <c r="H134" s="1919"/>
      <c r="I134" s="1919"/>
      <c r="J134" s="1665">
        <v>45989</v>
      </c>
      <c r="K134" s="1667" t="s">
        <v>1820</v>
      </c>
    </row>
    <row r="135" spans="1:11" x14ac:dyDescent="0.2">
      <c r="A135" s="1916"/>
      <c r="B135" s="1916"/>
      <c r="C135" s="1917"/>
      <c r="D135" s="1917"/>
      <c r="E135" s="1946"/>
      <c r="F135" s="1917"/>
      <c r="G135" s="1947"/>
      <c r="H135" s="1919"/>
      <c r="I135" s="1919"/>
      <c r="J135" s="1665">
        <v>45989</v>
      </c>
      <c r="K135" s="1667" t="s">
        <v>1704</v>
      </c>
    </row>
    <row r="136" spans="1:11" x14ac:dyDescent="0.2">
      <c r="A136" s="1916"/>
      <c r="B136" s="1916"/>
      <c r="C136" s="1917"/>
      <c r="D136" s="1917"/>
      <c r="E136" s="1946"/>
      <c r="F136" s="1917"/>
      <c r="G136" s="1947"/>
      <c r="H136" s="1919"/>
      <c r="I136" s="1919"/>
      <c r="J136" s="1665">
        <v>45993</v>
      </c>
      <c r="K136" s="1667" t="s">
        <v>1820</v>
      </c>
    </row>
    <row r="137" spans="1:11" x14ac:dyDescent="0.2">
      <c r="A137" s="1916"/>
      <c r="B137" s="1916"/>
      <c r="C137" s="1917"/>
      <c r="D137" s="1917"/>
      <c r="E137" s="1946"/>
      <c r="F137" s="1917"/>
      <c r="G137" s="1947"/>
      <c r="H137" s="1919"/>
      <c r="I137" s="1919"/>
      <c r="J137" s="1665">
        <v>45994</v>
      </c>
      <c r="K137" s="1667" t="s">
        <v>1820</v>
      </c>
    </row>
    <row r="138" spans="1:11" x14ac:dyDescent="0.2">
      <c r="A138" s="1916"/>
      <c r="B138" s="1916"/>
      <c r="C138" s="1917"/>
      <c r="D138" s="1917"/>
      <c r="E138" s="1946"/>
      <c r="F138" s="1917"/>
      <c r="G138" s="1947"/>
      <c r="H138" s="1919"/>
      <c r="I138" s="1919"/>
      <c r="J138" s="1665">
        <v>45999</v>
      </c>
      <c r="K138" s="1667" t="s">
        <v>1821</v>
      </c>
    </row>
    <row r="139" spans="1:11" x14ac:dyDescent="0.2">
      <c r="A139" s="1916"/>
      <c r="B139" s="1916"/>
      <c r="C139" s="1917"/>
      <c r="D139" s="1917"/>
      <c r="E139" s="1946"/>
      <c r="F139" s="1917"/>
      <c r="G139" s="1947"/>
      <c r="H139" s="1919"/>
      <c r="I139" s="1919"/>
      <c r="J139" s="1665">
        <v>46002</v>
      </c>
      <c r="K139" s="1667" t="s">
        <v>1382</v>
      </c>
    </row>
    <row r="140" spans="1:11" x14ac:dyDescent="0.2">
      <c r="A140" s="1916"/>
      <c r="B140" s="1916"/>
      <c r="C140" s="1917"/>
      <c r="D140" s="1917"/>
      <c r="E140" s="1946"/>
      <c r="F140" s="1917"/>
      <c r="G140" s="1947"/>
      <c r="H140" s="1919"/>
      <c r="I140" s="1919"/>
      <c r="J140" s="1665">
        <v>46003</v>
      </c>
      <c r="K140" s="1667" t="s">
        <v>1822</v>
      </c>
    </row>
    <row r="141" spans="1:11" x14ac:dyDescent="0.2">
      <c r="A141" s="1873" t="s">
        <v>1271</v>
      </c>
      <c r="B141" s="1873" t="s">
        <v>1823</v>
      </c>
      <c r="C141" s="1876" t="s">
        <v>1474</v>
      </c>
      <c r="D141" s="1879" t="s">
        <v>1824</v>
      </c>
      <c r="E141" s="1880" t="s">
        <v>175</v>
      </c>
      <c r="F141" s="1876">
        <f>57+19</f>
        <v>76</v>
      </c>
      <c r="G141" s="1879" t="s">
        <v>1314</v>
      </c>
      <c r="H141" s="1885">
        <v>1555341139.9200001</v>
      </c>
      <c r="I141" s="1885">
        <f>+H141/F141</f>
        <v>20465014.998947371</v>
      </c>
      <c r="J141" s="1662">
        <v>45960</v>
      </c>
      <c r="K141" s="1663" t="s">
        <v>1239</v>
      </c>
    </row>
    <row r="142" spans="1:11" x14ac:dyDescent="0.2">
      <c r="A142" s="1874"/>
      <c r="B142" s="1874"/>
      <c r="C142" s="1877"/>
      <c r="D142" s="1877"/>
      <c r="E142" s="1881"/>
      <c r="F142" s="1877"/>
      <c r="G142" s="1883"/>
      <c r="H142" s="1886"/>
      <c r="I142" s="1886"/>
      <c r="J142" s="1662">
        <v>45964</v>
      </c>
      <c r="K142" s="1663" t="s">
        <v>1240</v>
      </c>
    </row>
    <row r="143" spans="1:11" x14ac:dyDescent="0.2">
      <c r="A143" s="1875"/>
      <c r="B143" s="1875"/>
      <c r="C143" s="1878"/>
      <c r="D143" s="1878"/>
      <c r="E143" s="1882"/>
      <c r="F143" s="1878"/>
      <c r="G143" s="1884"/>
      <c r="H143" s="1887"/>
      <c r="I143" s="1887"/>
      <c r="J143" s="1662">
        <v>45964</v>
      </c>
      <c r="K143" s="1663" t="s">
        <v>1241</v>
      </c>
    </row>
    <row r="144" spans="1:11" x14ac:dyDescent="0.2">
      <c r="A144" s="1652" t="s">
        <v>1299</v>
      </c>
      <c r="B144" s="1652" t="s">
        <v>1825</v>
      </c>
      <c r="C144" s="1653" t="s">
        <v>137</v>
      </c>
      <c r="D144" s="1653" t="s">
        <v>1826</v>
      </c>
      <c r="E144" s="1673" t="s">
        <v>1296</v>
      </c>
      <c r="F144" s="1653">
        <v>73</v>
      </c>
      <c r="G144" s="1653" t="s">
        <v>632</v>
      </c>
      <c r="H144" s="1664">
        <v>2418317676.73</v>
      </c>
      <c r="I144" s="1674">
        <f>H144/F144</f>
        <v>33127639.407260273</v>
      </c>
      <c r="J144" s="1658">
        <v>45987</v>
      </c>
      <c r="K144" s="1675" t="s">
        <v>1241</v>
      </c>
    </row>
    <row r="145" s="1256" customFormat="1" x14ac:dyDescent="0.2"/>
    <row r="146" s="1256" customFormat="1" x14ac:dyDescent="0.2"/>
    <row r="147" s="1256" customFormat="1" x14ac:dyDescent="0.2"/>
    <row r="148" s="1256" customFormat="1" x14ac:dyDescent="0.2"/>
    <row r="149" s="1256" customFormat="1" x14ac:dyDescent="0.2"/>
    <row r="150" s="1256" customFormat="1" x14ac:dyDescent="0.2"/>
    <row r="151" s="1256" customFormat="1" x14ac:dyDescent="0.2"/>
    <row r="152" s="1256" customFormat="1" x14ac:dyDescent="0.2"/>
    <row r="153" s="1256" customFormat="1" x14ac:dyDescent="0.2"/>
    <row r="154" s="1256" customFormat="1" x14ac:dyDescent="0.2"/>
    <row r="155" s="1256" customFormat="1" x14ac:dyDescent="0.2"/>
    <row r="156" s="1256" customFormat="1" x14ac:dyDescent="0.2"/>
    <row r="157" s="1256" customFormat="1" x14ac:dyDescent="0.2"/>
    <row r="158" s="1256" customFormat="1" x14ac:dyDescent="0.2"/>
    <row r="159" s="1256" customFormat="1" x14ac:dyDescent="0.2"/>
    <row r="160" s="1256" customFormat="1" x14ac:dyDescent="0.2"/>
    <row r="161" s="1256" customFormat="1" x14ac:dyDescent="0.2"/>
    <row r="162" s="1256" customFormat="1" x14ac:dyDescent="0.2"/>
    <row r="163" s="1256" customFormat="1" x14ac:dyDescent="0.2"/>
    <row r="164" s="1256" customFormat="1" x14ac:dyDescent="0.2"/>
    <row r="165" s="1256" customFormat="1" x14ac:dyDescent="0.2"/>
    <row r="166" s="1256" customFormat="1" x14ac:dyDescent="0.2"/>
    <row r="167" s="1256" customFormat="1" x14ac:dyDescent="0.2"/>
    <row r="168" s="1256" customFormat="1" x14ac:dyDescent="0.2"/>
    <row r="169" s="1256" customFormat="1" x14ac:dyDescent="0.2"/>
    <row r="170" s="1256" customFormat="1" x14ac:dyDescent="0.2"/>
    <row r="171" s="1256" customFormat="1" x14ac:dyDescent="0.2"/>
    <row r="172" s="1256" customFormat="1" x14ac:dyDescent="0.2"/>
    <row r="173" s="1256" customFormat="1" x14ac:dyDescent="0.2"/>
    <row r="174" s="1256" customFormat="1" x14ac:dyDescent="0.2"/>
    <row r="175" s="1256" customFormat="1" x14ac:dyDescent="0.2"/>
    <row r="176" s="1256" customFormat="1" x14ac:dyDescent="0.2"/>
    <row r="177" s="1256" customFormat="1" x14ac:dyDescent="0.2"/>
    <row r="178" s="1256" customFormat="1" x14ac:dyDescent="0.2"/>
    <row r="179" s="1256" customFormat="1" x14ac:dyDescent="0.2"/>
    <row r="180" s="1256" customFormat="1" x14ac:dyDescent="0.2"/>
    <row r="181" s="1256" customFormat="1" x14ac:dyDescent="0.2"/>
    <row r="182" s="1256" customFormat="1" x14ac:dyDescent="0.2"/>
    <row r="183" s="1256" customFormat="1" x14ac:dyDescent="0.2"/>
    <row r="184" s="1256" customFormat="1" x14ac:dyDescent="0.2"/>
    <row r="185" s="1256" customFormat="1" x14ac:dyDescent="0.2"/>
    <row r="186" s="1256" customFormat="1" x14ac:dyDescent="0.2"/>
    <row r="187" s="1256" customFormat="1" x14ac:dyDescent="0.2"/>
    <row r="188" s="1256" customFormat="1" x14ac:dyDescent="0.2"/>
    <row r="189" s="1256" customFormat="1" x14ac:dyDescent="0.2"/>
    <row r="190" s="1256" customFormat="1" x14ac:dyDescent="0.2"/>
    <row r="191" s="1256" customFormat="1" x14ac:dyDescent="0.2"/>
    <row r="192" s="1256" customFormat="1" x14ac:dyDescent="0.2"/>
    <row r="193" s="1256" customFormat="1" x14ac:dyDescent="0.2"/>
    <row r="194" s="1256" customFormat="1" x14ac:dyDescent="0.2"/>
    <row r="195" s="1256" customFormat="1" x14ac:dyDescent="0.2"/>
    <row r="196" s="1256" customFormat="1" x14ac:dyDescent="0.2"/>
    <row r="197" s="1256" customFormat="1" x14ac:dyDescent="0.2"/>
    <row r="198" s="1256" customFormat="1" x14ac:dyDescent="0.2"/>
    <row r="199" s="1256" customFormat="1" x14ac:dyDescent="0.2"/>
    <row r="200" s="1256" customFormat="1" x14ac:dyDescent="0.2"/>
    <row r="201" s="1256" customFormat="1" x14ac:dyDescent="0.2"/>
    <row r="202" s="1256" customFormat="1" x14ac:dyDescent="0.2"/>
    <row r="203" s="1256" customFormat="1" x14ac:dyDescent="0.2"/>
    <row r="204" s="1256" customFormat="1" x14ac:dyDescent="0.2"/>
    <row r="205" s="1256" customFormat="1" x14ac:dyDescent="0.2"/>
    <row r="206" s="1256" customFormat="1" x14ac:dyDescent="0.2"/>
    <row r="207" s="1256" customFormat="1" x14ac:dyDescent="0.2"/>
    <row r="208" s="1256" customFormat="1" x14ac:dyDescent="0.2"/>
    <row r="209" s="1256" customFormat="1" x14ac:dyDescent="0.2"/>
    <row r="210" s="1256" customFormat="1" x14ac:dyDescent="0.2"/>
    <row r="211" s="1256" customFormat="1" x14ac:dyDescent="0.2"/>
    <row r="212" s="1256" customFormat="1" x14ac:dyDescent="0.2"/>
  </sheetData>
  <mergeCells count="130">
    <mergeCell ref="A5:K5"/>
    <mergeCell ref="A3:K3"/>
    <mergeCell ref="A2:K2"/>
    <mergeCell ref="A1:K1"/>
    <mergeCell ref="A130:A140"/>
    <mergeCell ref="B130:B140"/>
    <mergeCell ref="C130:C140"/>
    <mergeCell ref="D130:D140"/>
    <mergeCell ref="E130:E140"/>
    <mergeCell ref="F130:F140"/>
    <mergeCell ref="G130:G140"/>
    <mergeCell ref="H130:H140"/>
    <mergeCell ref="I130:I140"/>
    <mergeCell ref="H8:H38"/>
    <mergeCell ref="I8:I38"/>
    <mergeCell ref="A39:A62"/>
    <mergeCell ref="B39:B62"/>
    <mergeCell ref="C39:C62"/>
    <mergeCell ref="D39:D62"/>
    <mergeCell ref="E39:E62"/>
    <mergeCell ref="A127:A129"/>
    <mergeCell ref="B127:B129"/>
    <mergeCell ref="C127:C129"/>
    <mergeCell ref="D127:D129"/>
    <mergeCell ref="E127:E129"/>
    <mergeCell ref="F127:F129"/>
    <mergeCell ref="G84:G91"/>
    <mergeCell ref="H84:H91"/>
    <mergeCell ref="I84:I91"/>
    <mergeCell ref="G92:G98"/>
    <mergeCell ref="H92:H98"/>
    <mergeCell ref="I92:I98"/>
    <mergeCell ref="I79:I83"/>
    <mergeCell ref="I39:I62"/>
    <mergeCell ref="A8:A38"/>
    <mergeCell ref="B8:B38"/>
    <mergeCell ref="C8:C38"/>
    <mergeCell ref="D8:D38"/>
    <mergeCell ref="E8:E38"/>
    <mergeCell ref="F8:F38"/>
    <mergeCell ref="G63:G78"/>
    <mergeCell ref="H63:H78"/>
    <mergeCell ref="I63:I78"/>
    <mergeCell ref="A63:A78"/>
    <mergeCell ref="B63:B78"/>
    <mergeCell ref="C63:C78"/>
    <mergeCell ref="D63:D78"/>
    <mergeCell ref="E63:E78"/>
    <mergeCell ref="F63:F78"/>
    <mergeCell ref="G8:G38"/>
    <mergeCell ref="A92:A98"/>
    <mergeCell ref="B92:B98"/>
    <mergeCell ref="C92:C98"/>
    <mergeCell ref="D92:D98"/>
    <mergeCell ref="E92:E98"/>
    <mergeCell ref="F92:F98"/>
    <mergeCell ref="A84:A91"/>
    <mergeCell ref="B84:B91"/>
    <mergeCell ref="C84:C91"/>
    <mergeCell ref="D84:D91"/>
    <mergeCell ref="E84:E91"/>
    <mergeCell ref="F84:F91"/>
    <mergeCell ref="A99:A107"/>
    <mergeCell ref="B99:B107"/>
    <mergeCell ref="C99:C107"/>
    <mergeCell ref="D99:D107"/>
    <mergeCell ref="E99:E107"/>
    <mergeCell ref="F99:F107"/>
    <mergeCell ref="G99:G107"/>
    <mergeCell ref="H99:H107"/>
    <mergeCell ref="I99:I107"/>
    <mergeCell ref="A108:A112"/>
    <mergeCell ref="B108:B112"/>
    <mergeCell ref="C108:C112"/>
    <mergeCell ref="D108:D112"/>
    <mergeCell ref="E108:E112"/>
    <mergeCell ref="F108:F112"/>
    <mergeCell ref="G108:G112"/>
    <mergeCell ref="H108:H112"/>
    <mergeCell ref="I108:I112"/>
    <mergeCell ref="G127:G129"/>
    <mergeCell ref="H127:H129"/>
    <mergeCell ref="I127:I129"/>
    <mergeCell ref="A113:A116"/>
    <mergeCell ref="B113:B116"/>
    <mergeCell ref="C113:C116"/>
    <mergeCell ref="D113:D116"/>
    <mergeCell ref="E113:E116"/>
    <mergeCell ref="F113:F116"/>
    <mergeCell ref="G113:G116"/>
    <mergeCell ref="H113:H116"/>
    <mergeCell ref="I113:I116"/>
    <mergeCell ref="F39:F62"/>
    <mergeCell ref="G39:G62"/>
    <mergeCell ref="H39:H62"/>
    <mergeCell ref="A79:A83"/>
    <mergeCell ref="B79:B83"/>
    <mergeCell ref="C79:C83"/>
    <mergeCell ref="D79:D83"/>
    <mergeCell ref="E79:E83"/>
    <mergeCell ref="F79:F83"/>
    <mergeCell ref="G79:G83"/>
    <mergeCell ref="H79:H83"/>
    <mergeCell ref="A117:A119"/>
    <mergeCell ref="B117:B119"/>
    <mergeCell ref="C117:C119"/>
    <mergeCell ref="D117:D119"/>
    <mergeCell ref="E117:E119"/>
    <mergeCell ref="F117:F119"/>
    <mergeCell ref="G117:G119"/>
    <mergeCell ref="H117:H119"/>
    <mergeCell ref="I117:I119"/>
    <mergeCell ref="A120:A126"/>
    <mergeCell ref="B120:B126"/>
    <mergeCell ref="C120:C126"/>
    <mergeCell ref="D120:D126"/>
    <mergeCell ref="E120:E126"/>
    <mergeCell ref="F120:F126"/>
    <mergeCell ref="G120:G126"/>
    <mergeCell ref="H120:H126"/>
    <mergeCell ref="I120:I126"/>
    <mergeCell ref="A141:A143"/>
    <mergeCell ref="B141:B143"/>
    <mergeCell ref="C141:C143"/>
    <mergeCell ref="D141:D143"/>
    <mergeCell ref="E141:E143"/>
    <mergeCell ref="F141:F143"/>
    <mergeCell ref="G141:G143"/>
    <mergeCell ref="H141:H143"/>
    <mergeCell ref="I141:I143"/>
  </mergeCells>
  <dataValidations count="5">
    <dataValidation type="list" allowBlank="1" showInputMessage="1" showErrorMessage="1" sqref="K93 K82 K109 K63:K75 K100" xr:uid="{20411A19-E493-4756-9AE2-F348A35A6B73}">
      <formula1>$L$4:$L$6</formula1>
    </dataValidation>
    <dataValidation type="list" allowBlank="1" showInputMessage="1" showErrorMessage="1" sqref="K28:K32 K52:K57 K59" xr:uid="{E90D8B9A-C01D-442E-B679-C08C1139883D}">
      <formula1>$L$1:$L$10</formula1>
    </dataValidation>
    <dataValidation type="list" allowBlank="1" showInputMessage="1" showErrorMessage="1" sqref="K105 K94:K95 K101" xr:uid="{3317687B-A1D1-4FE3-885E-6FB549B588C2}">
      <formula1>$L$1:$L$7</formula1>
    </dataValidation>
    <dataValidation type="list" allowBlank="1" showInputMessage="1" showErrorMessage="1" sqref="K8:K23 K25:K26 K59 K37 K39:K57" xr:uid="{11F56479-3D1B-41D5-84B3-6413B5E8EA8A}">
      <formula1>$L$4:$L$7</formula1>
    </dataValidation>
    <dataValidation type="list" allowBlank="1" showInputMessage="1" showErrorMessage="1" sqref="K79:K81 K108:K109 K99:K100 K92 K116" xr:uid="{FBC77901-6272-4EB2-A37C-ECDC48BB793B}">
      <formula1>#REF!</formula1>
    </dataValidation>
  </dataValidations>
  <printOptions horizontalCentered="1"/>
  <pageMargins left="0.70866141732283472" right="0.70866141732283472" top="0.74803149606299213" bottom="0.74803149606299213" header="0.31496062992125984" footer="0.51181102362204722"/>
  <pageSetup scale="39" fitToHeight="0" orientation="landscape" r:id="rId1"/>
  <headerFooter>
    <oddFooter>&amp;L&amp;G&amp;R&amp;A, página &amp;P de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207"/>
  <sheetViews>
    <sheetView showGridLines="0" topLeftCell="A128" zoomScale="80" zoomScaleNormal="80" zoomScaleSheetLayoutView="85" zoomScalePageLayoutView="70" workbookViewId="0">
      <selection activeCell="K137" sqref="K137"/>
    </sheetView>
  </sheetViews>
  <sheetFormatPr baseColWidth="10" defaultColWidth="10.7109375" defaultRowHeight="15" x14ac:dyDescent="0.2"/>
  <cols>
    <col min="1" max="1" width="14.28515625" style="1263" customWidth="1"/>
    <col min="2" max="2" width="19.42578125" style="1264" customWidth="1"/>
    <col min="3" max="3" width="17.7109375" style="1263" customWidth="1"/>
    <col min="4" max="4" width="31.42578125" style="1263" bestFit="1" customWidth="1"/>
    <col min="5" max="5" width="18.5703125" style="1263" customWidth="1"/>
    <col min="6" max="6" width="18.28515625" style="1265" customWidth="1"/>
    <col min="7" max="7" width="24" style="1265" customWidth="1"/>
    <col min="8" max="8" width="18.5703125" style="1263" customWidth="1"/>
    <col min="9" max="9" width="20.7109375" style="1263" customWidth="1"/>
    <col min="10" max="10" width="14.5703125" style="1266" customWidth="1"/>
    <col min="11" max="11" width="81.28515625" style="1267" bestFit="1" customWidth="1"/>
    <col min="12" max="12" width="21" style="1256" customWidth="1"/>
    <col min="13" max="13" width="50.28515625" style="1256" customWidth="1"/>
    <col min="14" max="16384" width="10.7109375" style="1256"/>
  </cols>
  <sheetData>
    <row r="1" spans="1:13" s="910" customFormat="1" ht="12.75" customHeight="1" x14ac:dyDescent="0.2">
      <c r="A1" s="1860" t="s">
        <v>0</v>
      </c>
      <c r="B1" s="1860"/>
      <c r="C1" s="1860"/>
      <c r="D1" s="1860"/>
      <c r="E1" s="1860"/>
      <c r="F1" s="1860"/>
      <c r="G1" s="1860"/>
      <c r="H1" s="1860"/>
      <c r="I1" s="1860"/>
      <c r="J1" s="1860"/>
      <c r="K1" s="1860"/>
      <c r="L1" s="529"/>
      <c r="M1" s="529"/>
    </row>
    <row r="2" spans="1:13" s="910" customFormat="1" ht="12.75" customHeight="1" x14ac:dyDescent="0.2">
      <c r="A2" s="1860" t="s">
        <v>417</v>
      </c>
      <c r="B2" s="1860"/>
      <c r="C2" s="1860"/>
      <c r="D2" s="1860"/>
      <c r="E2" s="1860"/>
      <c r="F2" s="1860"/>
      <c r="G2" s="1860"/>
      <c r="H2" s="1860"/>
      <c r="I2" s="1860"/>
      <c r="J2" s="1860"/>
      <c r="K2" s="1860"/>
      <c r="L2" s="529"/>
      <c r="M2" s="529"/>
    </row>
    <row r="3" spans="1:13" s="910" customFormat="1" ht="12.75" customHeight="1" x14ac:dyDescent="0.2">
      <c r="A3" s="1860" t="s">
        <v>1721</v>
      </c>
      <c r="B3" s="1860"/>
      <c r="C3" s="1860"/>
      <c r="D3" s="1860"/>
      <c r="E3" s="1860"/>
      <c r="F3" s="1860"/>
      <c r="G3" s="1860"/>
      <c r="H3" s="1860"/>
      <c r="I3" s="1860"/>
      <c r="J3" s="1860"/>
      <c r="K3" s="1860"/>
      <c r="L3" s="529"/>
      <c r="M3" s="529"/>
    </row>
    <row r="4" spans="1:13" s="910" customFormat="1" ht="6" customHeight="1" x14ac:dyDescent="0.2">
      <c r="A4" s="1097"/>
      <c r="B4" s="1097"/>
      <c r="C4" s="1097"/>
      <c r="D4" s="1097"/>
      <c r="E4" s="1097"/>
      <c r="F4" s="1097"/>
      <c r="G4" s="1097"/>
      <c r="H4" s="1097"/>
      <c r="I4" s="1097"/>
      <c r="J4" s="1097"/>
      <c r="K4" s="1097"/>
      <c r="L4" s="909"/>
    </row>
    <row r="5" spans="1:13" s="1336" customFormat="1" ht="25.5" customHeight="1" x14ac:dyDescent="0.2">
      <c r="A5" s="1966" t="s">
        <v>419</v>
      </c>
      <c r="B5" s="1967"/>
      <c r="C5" s="1967"/>
      <c r="D5" s="1967"/>
      <c r="E5" s="1967"/>
      <c r="F5" s="1967"/>
      <c r="G5" s="1967"/>
      <c r="H5" s="1967"/>
      <c r="I5" s="1967"/>
      <c r="J5" s="1967"/>
      <c r="K5" s="1967"/>
      <c r="L5" s="1335"/>
      <c r="M5" s="1335"/>
    </row>
    <row r="6" spans="1:13" ht="8.1" customHeight="1" x14ac:dyDescent="0.2">
      <c r="A6" s="1257"/>
      <c r="B6" s="1258"/>
      <c r="C6" s="1257"/>
      <c r="D6" s="1257"/>
      <c r="E6" s="1257"/>
      <c r="F6" s="1259"/>
      <c r="G6" s="1259"/>
      <c r="H6" s="1257"/>
      <c r="I6" s="1257"/>
      <c r="J6" s="1260"/>
      <c r="K6" s="1261"/>
    </row>
    <row r="7" spans="1:13" s="1262" customFormat="1" ht="39" customHeight="1" x14ac:dyDescent="0.2">
      <c r="A7" s="1333" t="s">
        <v>545</v>
      </c>
      <c r="B7" s="1333" t="s">
        <v>636</v>
      </c>
      <c r="C7" s="1333" t="s">
        <v>62</v>
      </c>
      <c r="D7" s="1333" t="s">
        <v>47</v>
      </c>
      <c r="E7" s="1333" t="s">
        <v>128</v>
      </c>
      <c r="F7" s="1333" t="s">
        <v>520</v>
      </c>
      <c r="G7" s="1333" t="s">
        <v>274</v>
      </c>
      <c r="H7" s="1333" t="s">
        <v>637</v>
      </c>
      <c r="I7" s="1333" t="s">
        <v>638</v>
      </c>
      <c r="J7" s="1334" t="s">
        <v>639</v>
      </c>
      <c r="K7" s="1480" t="s">
        <v>640</v>
      </c>
    </row>
    <row r="8" spans="1:13" ht="14.45" customHeight="1" x14ac:dyDescent="0.2">
      <c r="A8" s="1959" t="s">
        <v>1234</v>
      </c>
      <c r="B8" s="1959" t="s">
        <v>1360</v>
      </c>
      <c r="C8" s="1957" t="s">
        <v>138</v>
      </c>
      <c r="D8" s="1957" t="s">
        <v>1361</v>
      </c>
      <c r="E8" s="1957" t="s">
        <v>1362</v>
      </c>
      <c r="F8" s="1958">
        <v>228</v>
      </c>
      <c r="G8" s="1957" t="s">
        <v>1363</v>
      </c>
      <c r="H8" s="1957">
        <v>8050000000</v>
      </c>
      <c r="I8" s="1957">
        <f>H8/F8</f>
        <v>35307017.543859646</v>
      </c>
      <c r="J8" s="1676">
        <v>44258</v>
      </c>
      <c r="K8" s="1657" t="s">
        <v>1239</v>
      </c>
    </row>
    <row r="9" spans="1:13" x14ac:dyDescent="0.2">
      <c r="A9" s="1959"/>
      <c r="B9" s="1959"/>
      <c r="C9" s="1957"/>
      <c r="D9" s="1957"/>
      <c r="E9" s="1957"/>
      <c r="F9" s="1958"/>
      <c r="G9" s="1957"/>
      <c r="H9" s="1957"/>
      <c r="I9" s="1957"/>
      <c r="J9" s="1676">
        <v>44301</v>
      </c>
      <c r="K9" s="1657" t="s">
        <v>1266</v>
      </c>
    </row>
    <row r="10" spans="1:13" x14ac:dyDescent="0.2">
      <c r="A10" s="1959"/>
      <c r="B10" s="1959"/>
      <c r="C10" s="1957"/>
      <c r="D10" s="1957"/>
      <c r="E10" s="1957"/>
      <c r="F10" s="1958"/>
      <c r="G10" s="1957"/>
      <c r="H10" s="1957"/>
      <c r="I10" s="1957"/>
      <c r="J10" s="1676">
        <v>44306</v>
      </c>
      <c r="K10" s="1657" t="s">
        <v>1253</v>
      </c>
    </row>
    <row r="11" spans="1:13" x14ac:dyDescent="0.2">
      <c r="A11" s="1959"/>
      <c r="B11" s="1959"/>
      <c r="C11" s="1957"/>
      <c r="D11" s="1957"/>
      <c r="E11" s="1957"/>
      <c r="F11" s="1958"/>
      <c r="G11" s="1957"/>
      <c r="H11" s="1957"/>
      <c r="I11" s="1957"/>
      <c r="J11" s="1676">
        <v>44409</v>
      </c>
      <c r="K11" s="1657" t="s">
        <v>1266</v>
      </c>
    </row>
    <row r="12" spans="1:13" x14ac:dyDescent="0.2">
      <c r="A12" s="1959"/>
      <c r="B12" s="1959"/>
      <c r="C12" s="1957"/>
      <c r="D12" s="1957"/>
      <c r="E12" s="1957"/>
      <c r="F12" s="1958"/>
      <c r="G12" s="1957"/>
      <c r="H12" s="1957"/>
      <c r="I12" s="1957"/>
      <c r="J12" s="1676">
        <v>44644</v>
      </c>
      <c r="K12" s="1657" t="s">
        <v>1266</v>
      </c>
    </row>
    <row r="13" spans="1:13" x14ac:dyDescent="0.2">
      <c r="A13" s="1959"/>
      <c r="B13" s="1959"/>
      <c r="C13" s="1957"/>
      <c r="D13" s="1957"/>
      <c r="E13" s="1957"/>
      <c r="F13" s="1958"/>
      <c r="G13" s="1957"/>
      <c r="H13" s="1957"/>
      <c r="I13" s="1957"/>
      <c r="J13" s="1676">
        <v>44657</v>
      </c>
      <c r="K13" s="1657" t="s">
        <v>1253</v>
      </c>
    </row>
    <row r="14" spans="1:13" x14ac:dyDescent="0.2">
      <c r="A14" s="1959"/>
      <c r="B14" s="1959"/>
      <c r="C14" s="1957"/>
      <c r="D14" s="1957"/>
      <c r="E14" s="1957"/>
      <c r="F14" s="1958"/>
      <c r="G14" s="1957"/>
      <c r="H14" s="1957"/>
      <c r="I14" s="1957"/>
      <c r="J14" s="1676">
        <v>44690</v>
      </c>
      <c r="K14" s="1657" t="s">
        <v>1266</v>
      </c>
    </row>
    <row r="15" spans="1:13" x14ac:dyDescent="0.2">
      <c r="A15" s="1959"/>
      <c r="B15" s="1959"/>
      <c r="C15" s="1957"/>
      <c r="D15" s="1957"/>
      <c r="E15" s="1957"/>
      <c r="F15" s="1958"/>
      <c r="G15" s="1957"/>
      <c r="H15" s="1957"/>
      <c r="I15" s="1957"/>
      <c r="J15" s="1676">
        <v>44844</v>
      </c>
      <c r="K15" s="1657" t="s">
        <v>1266</v>
      </c>
    </row>
    <row r="16" spans="1:13" x14ac:dyDescent="0.2">
      <c r="A16" s="1959"/>
      <c r="B16" s="1959"/>
      <c r="C16" s="1957"/>
      <c r="D16" s="1957"/>
      <c r="E16" s="1957"/>
      <c r="F16" s="1958"/>
      <c r="G16" s="1957"/>
      <c r="H16" s="1957"/>
      <c r="I16" s="1957"/>
      <c r="J16" s="1676">
        <v>44907</v>
      </c>
      <c r="K16" s="1657" t="s">
        <v>1253</v>
      </c>
    </row>
    <row r="17" spans="1:11" x14ac:dyDescent="0.2">
      <c r="A17" s="1959"/>
      <c r="B17" s="1959"/>
      <c r="C17" s="1957"/>
      <c r="D17" s="1957"/>
      <c r="E17" s="1957"/>
      <c r="F17" s="1958"/>
      <c r="G17" s="1957"/>
      <c r="H17" s="1957"/>
      <c r="I17" s="1957"/>
      <c r="J17" s="1676">
        <v>44967</v>
      </c>
      <c r="K17" s="1657" t="s">
        <v>1266</v>
      </c>
    </row>
    <row r="18" spans="1:11" x14ac:dyDescent="0.2">
      <c r="A18" s="1959"/>
      <c r="B18" s="1959"/>
      <c r="C18" s="1957"/>
      <c r="D18" s="1957"/>
      <c r="E18" s="1957"/>
      <c r="F18" s="1958"/>
      <c r="G18" s="1957"/>
      <c r="H18" s="1957"/>
      <c r="I18" s="1957"/>
      <c r="J18" s="1676">
        <v>45000</v>
      </c>
      <c r="K18" s="1657" t="s">
        <v>1266</v>
      </c>
    </row>
    <row r="19" spans="1:11" x14ac:dyDescent="0.2">
      <c r="A19" s="1959"/>
      <c r="B19" s="1959"/>
      <c r="C19" s="1957"/>
      <c r="D19" s="1957"/>
      <c r="E19" s="1957"/>
      <c r="F19" s="1958"/>
      <c r="G19" s="1957"/>
      <c r="H19" s="1957"/>
      <c r="I19" s="1957"/>
      <c r="J19" s="1676">
        <v>45057</v>
      </c>
      <c r="K19" s="1657" t="s">
        <v>1266</v>
      </c>
    </row>
    <row r="20" spans="1:11" x14ac:dyDescent="0.2">
      <c r="A20" s="1959"/>
      <c r="B20" s="1959"/>
      <c r="C20" s="1957"/>
      <c r="D20" s="1957"/>
      <c r="E20" s="1957"/>
      <c r="F20" s="1958"/>
      <c r="G20" s="1957"/>
      <c r="H20" s="1957"/>
      <c r="I20" s="1957"/>
      <c r="J20" s="1676">
        <v>45040</v>
      </c>
      <c r="K20" s="1657" t="s">
        <v>1266</v>
      </c>
    </row>
    <row r="21" spans="1:11" x14ac:dyDescent="0.2">
      <c r="A21" s="1959"/>
      <c r="B21" s="1959"/>
      <c r="C21" s="1957"/>
      <c r="D21" s="1957"/>
      <c r="E21" s="1957"/>
      <c r="F21" s="1958"/>
      <c r="G21" s="1957"/>
      <c r="H21" s="1957"/>
      <c r="I21" s="1957"/>
      <c r="J21" s="1676">
        <v>45169</v>
      </c>
      <c r="K21" s="1657" t="s">
        <v>1266</v>
      </c>
    </row>
    <row r="22" spans="1:11" x14ac:dyDescent="0.2">
      <c r="A22" s="1959"/>
      <c r="B22" s="1959"/>
      <c r="C22" s="1957"/>
      <c r="D22" s="1957"/>
      <c r="E22" s="1957"/>
      <c r="F22" s="1958"/>
      <c r="G22" s="1957"/>
      <c r="H22" s="1957"/>
      <c r="I22" s="1957"/>
      <c r="J22" s="1676">
        <v>45210</v>
      </c>
      <c r="K22" s="1657" t="s">
        <v>1266</v>
      </c>
    </row>
    <row r="23" spans="1:11" x14ac:dyDescent="0.2">
      <c r="A23" s="1959"/>
      <c r="B23" s="1959"/>
      <c r="C23" s="1957"/>
      <c r="D23" s="1957"/>
      <c r="E23" s="1957"/>
      <c r="F23" s="1958"/>
      <c r="G23" s="1957"/>
      <c r="H23" s="1957"/>
      <c r="I23" s="1957"/>
      <c r="J23" s="1676">
        <v>45273</v>
      </c>
      <c r="K23" s="1657" t="s">
        <v>1266</v>
      </c>
    </row>
    <row r="24" spans="1:11" x14ac:dyDescent="0.2">
      <c r="A24" s="1959"/>
      <c r="B24" s="1959"/>
      <c r="C24" s="1957"/>
      <c r="D24" s="1957"/>
      <c r="E24" s="1957"/>
      <c r="F24" s="1958"/>
      <c r="G24" s="1957"/>
      <c r="H24" s="1957"/>
      <c r="I24" s="1957"/>
      <c r="J24" s="1676">
        <v>45365</v>
      </c>
      <c r="K24" s="1657" t="s">
        <v>1266</v>
      </c>
    </row>
    <row r="25" spans="1:11" ht="14.45" customHeight="1" x14ac:dyDescent="0.2">
      <c r="A25" s="1959"/>
      <c r="B25" s="1959"/>
      <c r="C25" s="1957"/>
      <c r="D25" s="1957"/>
      <c r="E25" s="1957"/>
      <c r="F25" s="1958"/>
      <c r="G25" s="1957"/>
      <c r="H25" s="1957"/>
      <c r="I25" s="1957"/>
      <c r="J25" s="1684">
        <v>45597</v>
      </c>
      <c r="K25" s="1685" t="s">
        <v>1364</v>
      </c>
    </row>
    <row r="26" spans="1:11" ht="14.45" customHeight="1" x14ac:dyDescent="0.2">
      <c r="A26" s="1959"/>
      <c r="B26" s="1959"/>
      <c r="C26" s="1957"/>
      <c r="D26" s="1957"/>
      <c r="E26" s="1957"/>
      <c r="F26" s="1958"/>
      <c r="G26" s="1957"/>
      <c r="H26" s="1957"/>
      <c r="I26" s="1957"/>
      <c r="J26" s="1684">
        <v>45716</v>
      </c>
      <c r="K26" s="1685" t="s">
        <v>1365</v>
      </c>
    </row>
    <row r="27" spans="1:11" x14ac:dyDescent="0.2">
      <c r="A27" s="1959"/>
      <c r="B27" s="1959"/>
      <c r="C27" s="1957"/>
      <c r="D27" s="1957"/>
      <c r="E27" s="1957"/>
      <c r="F27" s="1958"/>
      <c r="G27" s="1957"/>
      <c r="H27" s="1957"/>
      <c r="I27" s="1957"/>
      <c r="J27" s="1684">
        <v>45722</v>
      </c>
      <c r="K27" s="1685" t="s">
        <v>1366</v>
      </c>
    </row>
    <row r="28" spans="1:11" x14ac:dyDescent="0.2">
      <c r="A28" s="1959"/>
      <c r="B28" s="1959"/>
      <c r="C28" s="1957"/>
      <c r="D28" s="1957"/>
      <c r="E28" s="1957"/>
      <c r="F28" s="1958"/>
      <c r="G28" s="1957"/>
      <c r="H28" s="1957"/>
      <c r="I28" s="1957"/>
      <c r="J28" s="1684">
        <v>45729</v>
      </c>
      <c r="K28" s="1685" t="s">
        <v>1367</v>
      </c>
    </row>
    <row r="29" spans="1:11" ht="14.45" customHeight="1" x14ac:dyDescent="0.2">
      <c r="A29" s="1959"/>
      <c r="B29" s="1959"/>
      <c r="C29" s="1957"/>
      <c r="D29" s="1957"/>
      <c r="E29" s="1957"/>
      <c r="F29" s="1958"/>
      <c r="G29" s="1957"/>
      <c r="H29" s="1957"/>
      <c r="I29" s="1957"/>
      <c r="J29" s="1684">
        <v>45734</v>
      </c>
      <c r="K29" s="1685" t="s">
        <v>1367</v>
      </c>
    </row>
    <row r="30" spans="1:11" x14ac:dyDescent="0.2">
      <c r="A30" s="1959"/>
      <c r="B30" s="1959"/>
      <c r="C30" s="1957"/>
      <c r="D30" s="1957"/>
      <c r="E30" s="1957"/>
      <c r="F30" s="1958"/>
      <c r="G30" s="1957"/>
      <c r="H30" s="1957"/>
      <c r="I30" s="1957"/>
      <c r="J30" s="1684">
        <v>45742</v>
      </c>
      <c r="K30" s="1685" t="s">
        <v>1368</v>
      </c>
    </row>
    <row r="31" spans="1:11" x14ac:dyDescent="0.2">
      <c r="A31" s="1959"/>
      <c r="B31" s="1959"/>
      <c r="C31" s="1957"/>
      <c r="D31" s="1957"/>
      <c r="E31" s="1957"/>
      <c r="F31" s="1958"/>
      <c r="G31" s="1957"/>
      <c r="H31" s="1957"/>
      <c r="I31" s="1957"/>
      <c r="J31" s="1684">
        <v>45775</v>
      </c>
      <c r="K31" s="1685" t="s">
        <v>1266</v>
      </c>
    </row>
    <row r="32" spans="1:11" x14ac:dyDescent="0.2">
      <c r="A32" s="1959"/>
      <c r="B32" s="1959"/>
      <c r="C32" s="1957"/>
      <c r="D32" s="1957"/>
      <c r="E32" s="1957"/>
      <c r="F32" s="1958"/>
      <c r="G32" s="1957"/>
      <c r="H32" s="1957"/>
      <c r="I32" s="1957"/>
      <c r="J32" s="1684">
        <v>45779</v>
      </c>
      <c r="K32" s="1685" t="s">
        <v>1266</v>
      </c>
    </row>
    <row r="33" spans="1:11" x14ac:dyDescent="0.2">
      <c r="A33" s="1959"/>
      <c r="B33" s="1959"/>
      <c r="C33" s="1957"/>
      <c r="D33" s="1957"/>
      <c r="E33" s="1957"/>
      <c r="F33" s="1958"/>
      <c r="G33" s="1957"/>
      <c r="H33" s="1957"/>
      <c r="I33" s="1957"/>
      <c r="J33" s="1684">
        <v>45831</v>
      </c>
      <c r="K33" s="1685" t="s">
        <v>1266</v>
      </c>
    </row>
    <row r="34" spans="1:11" x14ac:dyDescent="0.2">
      <c r="A34" s="1959"/>
      <c r="B34" s="1959"/>
      <c r="C34" s="1957"/>
      <c r="D34" s="1957"/>
      <c r="E34" s="1957"/>
      <c r="F34" s="1958"/>
      <c r="G34" s="1957"/>
      <c r="H34" s="1957"/>
      <c r="I34" s="1957"/>
      <c r="J34" s="1684">
        <v>45930</v>
      </c>
      <c r="K34" s="1685" t="s">
        <v>1369</v>
      </c>
    </row>
    <row r="35" spans="1:11" x14ac:dyDescent="0.2">
      <c r="A35" s="1959"/>
      <c r="B35" s="1959"/>
      <c r="C35" s="1957"/>
      <c r="D35" s="1957"/>
      <c r="E35" s="1957"/>
      <c r="F35" s="1958"/>
      <c r="G35" s="1957"/>
      <c r="H35" s="1957"/>
      <c r="I35" s="1957"/>
      <c r="J35" s="1684">
        <v>45931</v>
      </c>
      <c r="K35" s="1685" t="s">
        <v>1255</v>
      </c>
    </row>
    <row r="36" spans="1:11" x14ac:dyDescent="0.2">
      <c r="A36" s="1959"/>
      <c r="B36" s="1959"/>
      <c r="C36" s="1957"/>
      <c r="D36" s="1957"/>
      <c r="E36" s="1957"/>
      <c r="F36" s="1958"/>
      <c r="G36" s="1957"/>
      <c r="H36" s="1957"/>
      <c r="I36" s="1957"/>
      <c r="J36" s="1684">
        <v>45932</v>
      </c>
      <c r="K36" s="1685" t="s">
        <v>1252</v>
      </c>
    </row>
    <row r="37" spans="1:11" x14ac:dyDescent="0.2">
      <c r="A37" s="1960" t="s">
        <v>1234</v>
      </c>
      <c r="B37" s="1960" t="s">
        <v>1370</v>
      </c>
      <c r="C37" s="1955" t="s">
        <v>1371</v>
      </c>
      <c r="D37" s="1955" t="s">
        <v>1372</v>
      </c>
      <c r="E37" s="1955" t="s">
        <v>175</v>
      </c>
      <c r="F37" s="1955">
        <v>105</v>
      </c>
      <c r="G37" s="1955" t="s">
        <v>1373</v>
      </c>
      <c r="H37" s="1956">
        <v>1960000000</v>
      </c>
      <c r="I37" s="1956">
        <f>+H37/F37</f>
        <v>18666666.666666668</v>
      </c>
      <c r="J37" s="1677">
        <v>45279</v>
      </c>
      <c r="K37" s="1660" t="s">
        <v>1239</v>
      </c>
    </row>
    <row r="38" spans="1:11" ht="14.45" customHeight="1" x14ac:dyDescent="0.2">
      <c r="A38" s="1960"/>
      <c r="B38" s="1960"/>
      <c r="C38" s="1955"/>
      <c r="D38" s="1955"/>
      <c r="E38" s="1955"/>
      <c r="F38" s="1955"/>
      <c r="G38" s="1955"/>
      <c r="H38" s="1956"/>
      <c r="I38" s="1956"/>
      <c r="J38" s="1677">
        <v>45306</v>
      </c>
      <c r="K38" s="1660" t="s">
        <v>1241</v>
      </c>
    </row>
    <row r="39" spans="1:11" x14ac:dyDescent="0.2">
      <c r="A39" s="1960"/>
      <c r="B39" s="1960"/>
      <c r="C39" s="1955"/>
      <c r="D39" s="1955"/>
      <c r="E39" s="1955"/>
      <c r="F39" s="1955"/>
      <c r="G39" s="1955"/>
      <c r="H39" s="1956"/>
      <c r="I39" s="1956"/>
      <c r="J39" s="1677">
        <v>45359</v>
      </c>
      <c r="K39" s="1660" t="s">
        <v>1242</v>
      </c>
    </row>
    <row r="40" spans="1:11" ht="14.45" customHeight="1" x14ac:dyDescent="0.2">
      <c r="A40" s="1960"/>
      <c r="B40" s="1960"/>
      <c r="C40" s="1955"/>
      <c r="D40" s="1955"/>
      <c r="E40" s="1955"/>
      <c r="F40" s="1955"/>
      <c r="G40" s="1955"/>
      <c r="H40" s="1956"/>
      <c r="I40" s="1956"/>
      <c r="J40" s="1677">
        <v>45386</v>
      </c>
      <c r="K40" s="1660" t="s">
        <v>1265</v>
      </c>
    </row>
    <row r="41" spans="1:11" x14ac:dyDescent="0.2">
      <c r="A41" s="1936" t="s">
        <v>1234</v>
      </c>
      <c r="B41" s="1936" t="s">
        <v>1374</v>
      </c>
      <c r="C41" s="1939" t="s">
        <v>137</v>
      </c>
      <c r="D41" s="1939" t="s">
        <v>1375</v>
      </c>
      <c r="E41" s="1939" t="s">
        <v>1376</v>
      </c>
      <c r="F41" s="1939">
        <v>9</v>
      </c>
      <c r="G41" s="1939" t="s">
        <v>632</v>
      </c>
      <c r="H41" s="1942">
        <v>149422714.08000001</v>
      </c>
      <c r="I41" s="1942">
        <f>+H41/F41</f>
        <v>16602523.786666669</v>
      </c>
      <c r="J41" s="1678">
        <v>45404</v>
      </c>
      <c r="K41" s="1679" t="s">
        <v>1239</v>
      </c>
    </row>
    <row r="42" spans="1:11" ht="14.45" customHeight="1" x14ac:dyDescent="0.2">
      <c r="A42" s="1936"/>
      <c r="B42" s="1936"/>
      <c r="C42" s="1939"/>
      <c r="D42" s="1939"/>
      <c r="E42" s="1939"/>
      <c r="F42" s="1939"/>
      <c r="G42" s="1939"/>
      <c r="H42" s="1942"/>
      <c r="I42" s="1942"/>
      <c r="J42" s="1678">
        <v>45404</v>
      </c>
      <c r="K42" s="1679" t="s">
        <v>1241</v>
      </c>
    </row>
    <row r="43" spans="1:11" x14ac:dyDescent="0.2">
      <c r="A43" s="1936"/>
      <c r="B43" s="1936"/>
      <c r="C43" s="1939"/>
      <c r="D43" s="1939"/>
      <c r="E43" s="1939"/>
      <c r="F43" s="1939"/>
      <c r="G43" s="1939"/>
      <c r="H43" s="1942"/>
      <c r="I43" s="1942"/>
      <c r="J43" s="1678">
        <v>45425</v>
      </c>
      <c r="K43" s="1679" t="s">
        <v>1242</v>
      </c>
    </row>
    <row r="44" spans="1:11" ht="14.45" customHeight="1" x14ac:dyDescent="0.2">
      <c r="A44" s="1936"/>
      <c r="B44" s="1936"/>
      <c r="C44" s="1939"/>
      <c r="D44" s="1939"/>
      <c r="E44" s="1939"/>
      <c r="F44" s="1939"/>
      <c r="G44" s="1939"/>
      <c r="H44" s="1942"/>
      <c r="I44" s="1942"/>
      <c r="J44" s="1678">
        <v>45440</v>
      </c>
      <c r="K44" s="1679" t="s">
        <v>1265</v>
      </c>
    </row>
    <row r="45" spans="1:11" ht="14.45" customHeight="1" x14ac:dyDescent="0.2">
      <c r="A45" s="1936"/>
      <c r="B45" s="1936"/>
      <c r="C45" s="1939"/>
      <c r="D45" s="1939"/>
      <c r="E45" s="1939"/>
      <c r="F45" s="1939"/>
      <c r="G45" s="1939"/>
      <c r="H45" s="1942"/>
      <c r="I45" s="1942"/>
      <c r="J45" s="1678">
        <v>45448</v>
      </c>
      <c r="K45" s="1679" t="s">
        <v>1266</v>
      </c>
    </row>
    <row r="46" spans="1:11" x14ac:dyDescent="0.2">
      <c r="A46" s="1936"/>
      <c r="B46" s="1936"/>
      <c r="C46" s="1939"/>
      <c r="D46" s="1939"/>
      <c r="E46" s="1939"/>
      <c r="F46" s="1939"/>
      <c r="G46" s="1939"/>
      <c r="H46" s="1942"/>
      <c r="I46" s="1942"/>
      <c r="J46" s="1678">
        <v>45449</v>
      </c>
      <c r="K46" s="1679" t="s">
        <v>1253</v>
      </c>
    </row>
    <row r="47" spans="1:11" x14ac:dyDescent="0.2">
      <c r="A47" s="1936"/>
      <c r="B47" s="1936"/>
      <c r="C47" s="1939"/>
      <c r="D47" s="1939"/>
      <c r="E47" s="1939"/>
      <c r="F47" s="1939"/>
      <c r="G47" s="1939"/>
      <c r="H47" s="1942"/>
      <c r="I47" s="1942"/>
      <c r="J47" s="1678">
        <v>45464</v>
      </c>
      <c r="K47" s="1679" t="s">
        <v>1369</v>
      </c>
    </row>
    <row r="48" spans="1:11" x14ac:dyDescent="0.2">
      <c r="A48" s="1936"/>
      <c r="B48" s="1936"/>
      <c r="C48" s="1939"/>
      <c r="D48" s="1939"/>
      <c r="E48" s="1939"/>
      <c r="F48" s="1939"/>
      <c r="G48" s="1939"/>
      <c r="H48" s="1942"/>
      <c r="I48" s="1942"/>
      <c r="J48" s="1678">
        <v>45464</v>
      </c>
      <c r="K48" s="1679" t="s">
        <v>1377</v>
      </c>
    </row>
    <row r="49" spans="1:11" x14ac:dyDescent="0.2">
      <c r="A49" s="1936"/>
      <c r="B49" s="1936"/>
      <c r="C49" s="1939"/>
      <c r="D49" s="1939"/>
      <c r="E49" s="1939"/>
      <c r="F49" s="1939"/>
      <c r="G49" s="1939"/>
      <c r="H49" s="1942"/>
      <c r="I49" s="1942"/>
      <c r="J49" s="1678">
        <v>45470</v>
      </c>
      <c r="K49" s="1679" t="s">
        <v>1252</v>
      </c>
    </row>
    <row r="50" spans="1:11" x14ac:dyDescent="0.2">
      <c r="A50" s="1960" t="s">
        <v>1378</v>
      </c>
      <c r="B50" s="1953" t="s">
        <v>1379</v>
      </c>
      <c r="C50" s="1910" t="s">
        <v>137</v>
      </c>
      <c r="D50" s="1955" t="s">
        <v>1380</v>
      </c>
      <c r="E50" s="1955" t="s">
        <v>1381</v>
      </c>
      <c r="F50" s="1910">
        <v>12</v>
      </c>
      <c r="G50" s="1910" t="s">
        <v>632</v>
      </c>
      <c r="H50" s="1956">
        <v>185414006.94</v>
      </c>
      <c r="I50" s="1956">
        <f>SUM(H50/F50)</f>
        <v>15451167.244999999</v>
      </c>
      <c r="J50" s="1677">
        <v>45492</v>
      </c>
      <c r="K50" s="1660" t="s">
        <v>1241</v>
      </c>
    </row>
    <row r="51" spans="1:11" x14ac:dyDescent="0.2">
      <c r="A51" s="1960"/>
      <c r="B51" s="1953"/>
      <c r="C51" s="1910"/>
      <c r="D51" s="1955"/>
      <c r="E51" s="1955"/>
      <c r="F51" s="1910"/>
      <c r="G51" s="1910"/>
      <c r="H51" s="1956"/>
      <c r="I51" s="1956"/>
      <c r="J51" s="1677">
        <v>45535</v>
      </c>
      <c r="K51" s="1660" t="s">
        <v>1382</v>
      </c>
    </row>
    <row r="52" spans="1:11" x14ac:dyDescent="0.2">
      <c r="A52" s="1960"/>
      <c r="B52" s="1953"/>
      <c r="C52" s="1910"/>
      <c r="D52" s="1955"/>
      <c r="E52" s="1955"/>
      <c r="F52" s="1910"/>
      <c r="G52" s="1910"/>
      <c r="H52" s="1956"/>
      <c r="I52" s="1956"/>
      <c r="J52" s="1677">
        <v>45848</v>
      </c>
      <c r="K52" s="1686" t="s">
        <v>1383</v>
      </c>
    </row>
    <row r="53" spans="1:11" x14ac:dyDescent="0.2">
      <c r="A53" s="1960"/>
      <c r="B53" s="1953"/>
      <c r="C53" s="1910"/>
      <c r="D53" s="1955"/>
      <c r="E53" s="1955"/>
      <c r="F53" s="1910"/>
      <c r="G53" s="1910"/>
      <c r="H53" s="1956"/>
      <c r="I53" s="1956"/>
      <c r="J53" s="1677">
        <v>45852</v>
      </c>
      <c r="K53" s="1686" t="s">
        <v>1384</v>
      </c>
    </row>
    <row r="54" spans="1:11" x14ac:dyDescent="0.2">
      <c r="A54" s="1961" t="s">
        <v>1378</v>
      </c>
      <c r="B54" s="1936" t="s">
        <v>1385</v>
      </c>
      <c r="C54" s="1939" t="s">
        <v>137</v>
      </c>
      <c r="D54" s="1958" t="s">
        <v>1386</v>
      </c>
      <c r="E54" s="1958" t="s">
        <v>1381</v>
      </c>
      <c r="F54" s="1939">
        <v>12</v>
      </c>
      <c r="G54" s="1939" t="s">
        <v>632</v>
      </c>
      <c r="H54" s="1962">
        <v>175313124.05000001</v>
      </c>
      <c r="I54" s="1962">
        <f>SUM(H54/F54)</f>
        <v>14609427.004166668</v>
      </c>
      <c r="J54" s="1676" t="s">
        <v>1387</v>
      </c>
      <c r="K54" s="1657" t="s">
        <v>1241</v>
      </c>
    </row>
    <row r="55" spans="1:11" x14ac:dyDescent="0.2">
      <c r="A55" s="1961"/>
      <c r="B55" s="1936"/>
      <c r="C55" s="1939"/>
      <c r="D55" s="1958"/>
      <c r="E55" s="1958"/>
      <c r="F55" s="1939"/>
      <c r="G55" s="1939"/>
      <c r="H55" s="1962"/>
      <c r="I55" s="1962"/>
      <c r="J55" s="1676">
        <v>45535</v>
      </c>
      <c r="K55" s="1657" t="s">
        <v>1382</v>
      </c>
    </row>
    <row r="56" spans="1:11" ht="15.75" customHeight="1" x14ac:dyDescent="0.2">
      <c r="A56" s="1961"/>
      <c r="B56" s="1936"/>
      <c r="C56" s="1939"/>
      <c r="D56" s="1958"/>
      <c r="E56" s="1958"/>
      <c r="F56" s="1939"/>
      <c r="G56" s="1939"/>
      <c r="H56" s="1962"/>
      <c r="I56" s="1962"/>
      <c r="J56" s="1676">
        <v>45848</v>
      </c>
      <c r="K56" s="1687" t="s">
        <v>1383</v>
      </c>
    </row>
    <row r="57" spans="1:11" x14ac:dyDescent="0.2">
      <c r="A57" s="1961"/>
      <c r="B57" s="1936"/>
      <c r="C57" s="1939"/>
      <c r="D57" s="1958"/>
      <c r="E57" s="1958"/>
      <c r="F57" s="1939"/>
      <c r="G57" s="1939"/>
      <c r="H57" s="1962"/>
      <c r="I57" s="1962"/>
      <c r="J57" s="1676">
        <v>45852</v>
      </c>
      <c r="K57" s="1687" t="s">
        <v>1384</v>
      </c>
    </row>
    <row r="58" spans="1:11" x14ac:dyDescent="0.2">
      <c r="A58" s="1960" t="s">
        <v>1378</v>
      </c>
      <c r="B58" s="1953" t="s">
        <v>1374</v>
      </c>
      <c r="C58" s="1910" t="s">
        <v>137</v>
      </c>
      <c r="D58" s="1955" t="s">
        <v>1388</v>
      </c>
      <c r="E58" s="1955" t="s">
        <v>1381</v>
      </c>
      <c r="F58" s="1910">
        <v>17</v>
      </c>
      <c r="G58" s="1910" t="s">
        <v>632</v>
      </c>
      <c r="H58" s="1956">
        <v>297657272.25</v>
      </c>
      <c r="I58" s="1956">
        <f>SUM(H58/F58)</f>
        <v>17509251.30882353</v>
      </c>
      <c r="J58" s="1677" t="s">
        <v>1389</v>
      </c>
      <c r="K58" s="1660" t="s">
        <v>1241</v>
      </c>
    </row>
    <row r="59" spans="1:11" x14ac:dyDescent="0.2">
      <c r="A59" s="1960"/>
      <c r="B59" s="1953"/>
      <c r="C59" s="1910"/>
      <c r="D59" s="1955"/>
      <c r="E59" s="1955"/>
      <c r="F59" s="1910"/>
      <c r="G59" s="1910"/>
      <c r="H59" s="1956"/>
      <c r="I59" s="1956"/>
      <c r="J59" s="1677">
        <v>45535</v>
      </c>
      <c r="K59" s="1660" t="s">
        <v>1382</v>
      </c>
    </row>
    <row r="60" spans="1:11" ht="14.45" customHeight="1" x14ac:dyDescent="0.2">
      <c r="A60" s="1960"/>
      <c r="B60" s="1953"/>
      <c r="C60" s="1910"/>
      <c r="D60" s="1955"/>
      <c r="E60" s="1955"/>
      <c r="F60" s="1910"/>
      <c r="G60" s="1910"/>
      <c r="H60" s="1956"/>
      <c r="I60" s="1956"/>
      <c r="J60" s="1677">
        <v>45848</v>
      </c>
      <c r="K60" s="1686" t="s">
        <v>1383</v>
      </c>
    </row>
    <row r="61" spans="1:11" x14ac:dyDescent="0.2">
      <c r="A61" s="1960"/>
      <c r="B61" s="1953"/>
      <c r="C61" s="1910"/>
      <c r="D61" s="1955"/>
      <c r="E61" s="1955"/>
      <c r="F61" s="1910"/>
      <c r="G61" s="1910"/>
      <c r="H61" s="1956"/>
      <c r="I61" s="1956"/>
      <c r="J61" s="1677">
        <v>45852</v>
      </c>
      <c r="K61" s="1686" t="s">
        <v>1384</v>
      </c>
    </row>
    <row r="62" spans="1:11" x14ac:dyDescent="0.2">
      <c r="A62" s="1963" t="s">
        <v>1299</v>
      </c>
      <c r="B62" s="1941" t="s">
        <v>1390</v>
      </c>
      <c r="C62" s="1947" t="s">
        <v>137</v>
      </c>
      <c r="D62" s="1964" t="s">
        <v>1391</v>
      </c>
      <c r="E62" s="1964" t="s">
        <v>1296</v>
      </c>
      <c r="F62" s="1947">
        <v>180</v>
      </c>
      <c r="G62" s="1964" t="s">
        <v>1392</v>
      </c>
      <c r="H62" s="1965">
        <v>5407190648.2200003</v>
      </c>
      <c r="I62" s="1965">
        <f>SUM(H62/F62)</f>
        <v>30039948.045666669</v>
      </c>
      <c r="J62" s="1680">
        <v>45551</v>
      </c>
      <c r="K62" s="1666" t="s">
        <v>1241</v>
      </c>
    </row>
    <row r="63" spans="1:11" x14ac:dyDescent="0.2">
      <c r="A63" s="1963"/>
      <c r="B63" s="1941"/>
      <c r="C63" s="1947"/>
      <c r="D63" s="1964"/>
      <c r="E63" s="1964"/>
      <c r="F63" s="1947"/>
      <c r="G63" s="1964"/>
      <c r="H63" s="1965"/>
      <c r="I63" s="1965"/>
      <c r="J63" s="1680">
        <v>45565</v>
      </c>
      <c r="K63" s="1666" t="s">
        <v>1242</v>
      </c>
    </row>
    <row r="64" spans="1:11" x14ac:dyDescent="0.2">
      <c r="A64" s="1963"/>
      <c r="B64" s="1941"/>
      <c r="C64" s="1947"/>
      <c r="D64" s="1964"/>
      <c r="E64" s="1964"/>
      <c r="F64" s="1947"/>
      <c r="G64" s="1964"/>
      <c r="H64" s="1965"/>
      <c r="I64" s="1965"/>
      <c r="J64" s="1680">
        <v>45576</v>
      </c>
      <c r="K64" s="1666" t="s">
        <v>1268</v>
      </c>
    </row>
    <row r="65" spans="1:11" x14ac:dyDescent="0.2">
      <c r="A65" s="1963"/>
      <c r="B65" s="1941"/>
      <c r="C65" s="1947"/>
      <c r="D65" s="1964"/>
      <c r="E65" s="1964"/>
      <c r="F65" s="1947"/>
      <c r="G65" s="1964"/>
      <c r="H65" s="1965"/>
      <c r="I65" s="1965"/>
      <c r="J65" s="1680">
        <v>45595</v>
      </c>
      <c r="K65" s="1666" t="s">
        <v>1257</v>
      </c>
    </row>
    <row r="66" spans="1:11" x14ac:dyDescent="0.2">
      <c r="A66" s="1963"/>
      <c r="B66" s="1941"/>
      <c r="C66" s="1947"/>
      <c r="D66" s="1964"/>
      <c r="E66" s="1964"/>
      <c r="F66" s="1947"/>
      <c r="G66" s="1964"/>
      <c r="H66" s="1965"/>
      <c r="I66" s="1965"/>
      <c r="J66" s="1680">
        <v>45604</v>
      </c>
      <c r="K66" s="1685" t="s">
        <v>1393</v>
      </c>
    </row>
    <row r="67" spans="1:11" x14ac:dyDescent="0.2">
      <c r="A67" s="1963"/>
      <c r="B67" s="1941"/>
      <c r="C67" s="1947"/>
      <c r="D67" s="1964"/>
      <c r="E67" s="1964"/>
      <c r="F67" s="1947"/>
      <c r="G67" s="1964"/>
      <c r="H67" s="1965"/>
      <c r="I67" s="1965"/>
      <c r="J67" s="1680">
        <v>45636</v>
      </c>
      <c r="K67" s="1685" t="s">
        <v>1394</v>
      </c>
    </row>
    <row r="68" spans="1:11" x14ac:dyDescent="0.2">
      <c r="A68" s="1963"/>
      <c r="B68" s="1941"/>
      <c r="C68" s="1947"/>
      <c r="D68" s="1964"/>
      <c r="E68" s="1964"/>
      <c r="F68" s="1947"/>
      <c r="G68" s="1964"/>
      <c r="H68" s="1965"/>
      <c r="I68" s="1965"/>
      <c r="J68" s="1680">
        <v>45663</v>
      </c>
      <c r="K68" s="1685" t="s">
        <v>1395</v>
      </c>
    </row>
    <row r="69" spans="1:11" x14ac:dyDescent="0.2">
      <c r="A69" s="1963"/>
      <c r="B69" s="1941"/>
      <c r="C69" s="1947"/>
      <c r="D69" s="1964"/>
      <c r="E69" s="1964"/>
      <c r="F69" s="1947"/>
      <c r="G69" s="1964"/>
      <c r="H69" s="1965"/>
      <c r="I69" s="1965"/>
      <c r="J69" s="1680">
        <v>45674</v>
      </c>
      <c r="K69" s="1685" t="s">
        <v>1396</v>
      </c>
    </row>
    <row r="70" spans="1:11" x14ac:dyDescent="0.2">
      <c r="A70" s="1963"/>
      <c r="B70" s="1941"/>
      <c r="C70" s="1947"/>
      <c r="D70" s="1964"/>
      <c r="E70" s="1964"/>
      <c r="F70" s="1947"/>
      <c r="G70" s="1964"/>
      <c r="H70" s="1965"/>
      <c r="I70" s="1965"/>
      <c r="J70" s="1680">
        <v>45679</v>
      </c>
      <c r="K70" s="1685" t="s">
        <v>1397</v>
      </c>
    </row>
    <row r="71" spans="1:11" x14ac:dyDescent="0.2">
      <c r="A71" s="1963"/>
      <c r="B71" s="1941"/>
      <c r="C71" s="1947"/>
      <c r="D71" s="1964"/>
      <c r="E71" s="1964"/>
      <c r="F71" s="1947"/>
      <c r="G71" s="1964"/>
      <c r="H71" s="1965"/>
      <c r="I71" s="1965"/>
      <c r="J71" s="1680">
        <v>45694</v>
      </c>
      <c r="K71" s="1685" t="s">
        <v>1398</v>
      </c>
    </row>
    <row r="72" spans="1:11" x14ac:dyDescent="0.2">
      <c r="A72" s="1963"/>
      <c r="B72" s="1941"/>
      <c r="C72" s="1947"/>
      <c r="D72" s="1964"/>
      <c r="E72" s="1964"/>
      <c r="F72" s="1947"/>
      <c r="G72" s="1964"/>
      <c r="H72" s="1965"/>
      <c r="I72" s="1965"/>
      <c r="J72" s="1680">
        <v>45695</v>
      </c>
      <c r="K72" s="1685" t="s">
        <v>1399</v>
      </c>
    </row>
    <row r="73" spans="1:11" x14ac:dyDescent="0.2">
      <c r="A73" s="1963"/>
      <c r="B73" s="1941"/>
      <c r="C73" s="1947"/>
      <c r="D73" s="1964"/>
      <c r="E73" s="1964"/>
      <c r="F73" s="1947"/>
      <c r="G73" s="1964"/>
      <c r="H73" s="1965"/>
      <c r="I73" s="1965"/>
      <c r="J73" s="1680">
        <v>45705</v>
      </c>
      <c r="K73" s="1666" t="s">
        <v>1400</v>
      </c>
    </row>
    <row r="74" spans="1:11" x14ac:dyDescent="0.2">
      <c r="A74" s="1963"/>
      <c r="B74" s="1941"/>
      <c r="C74" s="1947"/>
      <c r="D74" s="1964"/>
      <c r="E74" s="1964"/>
      <c r="F74" s="1947"/>
      <c r="G74" s="1964"/>
      <c r="H74" s="1965"/>
      <c r="I74" s="1965"/>
      <c r="J74" s="1680">
        <v>45714</v>
      </c>
      <c r="K74" s="1666" t="s">
        <v>1401</v>
      </c>
    </row>
    <row r="75" spans="1:11" ht="14.45" customHeight="1" x14ac:dyDescent="0.2">
      <c r="A75" s="1963"/>
      <c r="B75" s="1941"/>
      <c r="C75" s="1947"/>
      <c r="D75" s="1964"/>
      <c r="E75" s="1964"/>
      <c r="F75" s="1947"/>
      <c r="G75" s="1964"/>
      <c r="H75" s="1965"/>
      <c r="I75" s="1965"/>
      <c r="J75" s="1680">
        <v>45715</v>
      </c>
      <c r="K75" s="1666" t="s">
        <v>1402</v>
      </c>
    </row>
    <row r="76" spans="1:11" x14ac:dyDescent="0.2">
      <c r="A76" s="1963"/>
      <c r="B76" s="1941"/>
      <c r="C76" s="1947"/>
      <c r="D76" s="1964"/>
      <c r="E76" s="1964"/>
      <c r="F76" s="1947"/>
      <c r="G76" s="1964"/>
      <c r="H76" s="1965"/>
      <c r="I76" s="1965"/>
      <c r="J76" s="1680">
        <v>45723</v>
      </c>
      <c r="K76" s="1666" t="s">
        <v>1403</v>
      </c>
    </row>
    <row r="77" spans="1:11" x14ac:dyDescent="0.2">
      <c r="A77" s="1963"/>
      <c r="B77" s="1941"/>
      <c r="C77" s="1947"/>
      <c r="D77" s="1964"/>
      <c r="E77" s="1964"/>
      <c r="F77" s="1947"/>
      <c r="G77" s="1964"/>
      <c r="H77" s="1965"/>
      <c r="I77" s="1965"/>
      <c r="J77" s="1680">
        <v>45726</v>
      </c>
      <c r="K77" s="1666" t="s">
        <v>1382</v>
      </c>
    </row>
    <row r="78" spans="1:11" x14ac:dyDescent="0.2">
      <c r="A78" s="1953" t="s">
        <v>1357</v>
      </c>
      <c r="B78" s="1953" t="s">
        <v>1404</v>
      </c>
      <c r="C78" s="1910" t="s">
        <v>505</v>
      </c>
      <c r="D78" s="1910" t="s">
        <v>1405</v>
      </c>
      <c r="E78" s="1950" t="s">
        <v>1296</v>
      </c>
      <c r="F78" s="1910">
        <v>72</v>
      </c>
      <c r="G78" s="1950" t="s">
        <v>140</v>
      </c>
      <c r="H78" s="1915">
        <v>1489773277.02</v>
      </c>
      <c r="I78" s="1950">
        <f>+H78/F78</f>
        <v>20691295.514166668</v>
      </c>
      <c r="J78" s="1668" t="s">
        <v>1406</v>
      </c>
      <c r="K78" s="1660" t="s">
        <v>1239</v>
      </c>
    </row>
    <row r="79" spans="1:11" x14ac:dyDescent="0.2">
      <c r="A79" s="1953"/>
      <c r="B79" s="1953"/>
      <c r="C79" s="1910"/>
      <c r="D79" s="1910"/>
      <c r="E79" s="1950"/>
      <c r="F79" s="1910"/>
      <c r="G79" s="1950"/>
      <c r="H79" s="1915"/>
      <c r="I79" s="1950"/>
      <c r="J79" s="1668" t="s">
        <v>1406</v>
      </c>
      <c r="K79" s="1660" t="s">
        <v>1241</v>
      </c>
    </row>
    <row r="80" spans="1:11" x14ac:dyDescent="0.2">
      <c r="A80" s="1953"/>
      <c r="B80" s="1953"/>
      <c r="C80" s="1910"/>
      <c r="D80" s="1910"/>
      <c r="E80" s="1950"/>
      <c r="F80" s="1910"/>
      <c r="G80" s="1950"/>
      <c r="H80" s="1915"/>
      <c r="I80" s="1950"/>
      <c r="J80" s="1668" t="s">
        <v>1407</v>
      </c>
      <c r="K80" s="1660" t="s">
        <v>1242</v>
      </c>
    </row>
    <row r="81" spans="1:11" x14ac:dyDescent="0.2">
      <c r="A81" s="1953"/>
      <c r="B81" s="1953"/>
      <c r="C81" s="1910"/>
      <c r="D81" s="1910"/>
      <c r="E81" s="1950"/>
      <c r="F81" s="1910"/>
      <c r="G81" s="1950"/>
      <c r="H81" s="1915"/>
      <c r="I81" s="1950"/>
      <c r="J81" s="1688">
        <v>45614</v>
      </c>
      <c r="K81" s="1660" t="s">
        <v>1382</v>
      </c>
    </row>
    <row r="82" spans="1:11" x14ac:dyDescent="0.2">
      <c r="A82" s="1961" t="s">
        <v>1299</v>
      </c>
      <c r="B82" s="1936" t="s">
        <v>1417</v>
      </c>
      <c r="C82" s="1939" t="s">
        <v>137</v>
      </c>
      <c r="D82" s="1958" t="s">
        <v>1418</v>
      </c>
      <c r="E82" s="1958" t="s">
        <v>1296</v>
      </c>
      <c r="F82" s="1939">
        <v>117</v>
      </c>
      <c r="G82" s="1958" t="s">
        <v>1419</v>
      </c>
      <c r="H82" s="1962">
        <v>3702109660.8200002</v>
      </c>
      <c r="I82" s="1962">
        <f>SUM(H82/F82)</f>
        <v>31641962.912991453</v>
      </c>
      <c r="J82" s="1676">
        <v>45551</v>
      </c>
      <c r="K82" s="1657" t="s">
        <v>1241</v>
      </c>
    </row>
    <row r="83" spans="1:11" x14ac:dyDescent="0.2">
      <c r="A83" s="1961"/>
      <c r="B83" s="1936"/>
      <c r="C83" s="1939"/>
      <c r="D83" s="1958"/>
      <c r="E83" s="1958"/>
      <c r="F83" s="1939"/>
      <c r="G83" s="1958"/>
      <c r="H83" s="1962"/>
      <c r="I83" s="1962"/>
      <c r="J83" s="1676">
        <v>45565</v>
      </c>
      <c r="K83" s="1657" t="s">
        <v>1242</v>
      </c>
    </row>
    <row r="84" spans="1:11" x14ac:dyDescent="0.2">
      <c r="A84" s="1961"/>
      <c r="B84" s="1936"/>
      <c r="C84" s="1939"/>
      <c r="D84" s="1958"/>
      <c r="E84" s="1958"/>
      <c r="F84" s="1939"/>
      <c r="G84" s="1958"/>
      <c r="H84" s="1962"/>
      <c r="I84" s="1962"/>
      <c r="J84" s="1676">
        <v>45577</v>
      </c>
      <c r="K84" s="1687" t="s">
        <v>1393</v>
      </c>
    </row>
    <row r="85" spans="1:11" x14ac:dyDescent="0.2">
      <c r="A85" s="1961"/>
      <c r="B85" s="1936"/>
      <c r="C85" s="1939"/>
      <c r="D85" s="1958"/>
      <c r="E85" s="1958"/>
      <c r="F85" s="1939"/>
      <c r="G85" s="1958"/>
      <c r="H85" s="1962"/>
      <c r="I85" s="1962"/>
      <c r="J85" s="1676">
        <v>45579</v>
      </c>
      <c r="K85" s="1687" t="s">
        <v>1420</v>
      </c>
    </row>
    <row r="86" spans="1:11" x14ac:dyDescent="0.2">
      <c r="A86" s="1961"/>
      <c r="B86" s="1936"/>
      <c r="C86" s="1939"/>
      <c r="D86" s="1958"/>
      <c r="E86" s="1958"/>
      <c r="F86" s="1939"/>
      <c r="G86" s="1958"/>
      <c r="H86" s="1962"/>
      <c r="I86" s="1962"/>
      <c r="J86" s="1676">
        <v>45614</v>
      </c>
      <c r="K86" s="1687" t="s">
        <v>1421</v>
      </c>
    </row>
    <row r="87" spans="1:11" x14ac:dyDescent="0.2">
      <c r="A87" s="1961"/>
      <c r="B87" s="1936"/>
      <c r="C87" s="1939"/>
      <c r="D87" s="1958"/>
      <c r="E87" s="1958"/>
      <c r="F87" s="1939"/>
      <c r="G87" s="1958"/>
      <c r="H87" s="1962"/>
      <c r="I87" s="1962"/>
      <c r="J87" s="1676">
        <v>45635</v>
      </c>
      <c r="K87" s="1687" t="s">
        <v>1422</v>
      </c>
    </row>
    <row r="88" spans="1:11" x14ac:dyDescent="0.2">
      <c r="A88" s="1961"/>
      <c r="B88" s="1936"/>
      <c r="C88" s="1939"/>
      <c r="D88" s="1958"/>
      <c r="E88" s="1958"/>
      <c r="F88" s="1939"/>
      <c r="G88" s="1958"/>
      <c r="H88" s="1962"/>
      <c r="I88" s="1962"/>
      <c r="J88" s="1676">
        <v>45692</v>
      </c>
      <c r="K88" s="1687" t="s">
        <v>1423</v>
      </c>
    </row>
    <row r="89" spans="1:11" x14ac:dyDescent="0.2">
      <c r="A89" s="1961"/>
      <c r="B89" s="1936"/>
      <c r="C89" s="1939"/>
      <c r="D89" s="1958"/>
      <c r="E89" s="1958"/>
      <c r="F89" s="1939"/>
      <c r="G89" s="1958"/>
      <c r="H89" s="1962"/>
      <c r="I89" s="1962"/>
      <c r="J89" s="1676">
        <v>45698</v>
      </c>
      <c r="K89" s="1687" t="s">
        <v>1424</v>
      </c>
    </row>
    <row r="90" spans="1:11" x14ac:dyDescent="0.2">
      <c r="A90" s="1961"/>
      <c r="B90" s="1936"/>
      <c r="C90" s="1939"/>
      <c r="D90" s="1958"/>
      <c r="E90" s="1958"/>
      <c r="F90" s="1939"/>
      <c r="G90" s="1958"/>
      <c r="H90" s="1962"/>
      <c r="I90" s="1962"/>
      <c r="J90" s="1676">
        <v>45707</v>
      </c>
      <c r="K90" s="1687" t="s">
        <v>1425</v>
      </c>
    </row>
    <row r="91" spans="1:11" x14ac:dyDescent="0.2">
      <c r="A91" s="1961"/>
      <c r="B91" s="1936"/>
      <c r="C91" s="1939"/>
      <c r="D91" s="1958"/>
      <c r="E91" s="1958"/>
      <c r="F91" s="1939"/>
      <c r="G91" s="1958"/>
      <c r="H91" s="1962"/>
      <c r="I91" s="1962"/>
      <c r="J91" s="1676">
        <v>45754</v>
      </c>
      <c r="K91" s="1687" t="s">
        <v>1426</v>
      </c>
    </row>
    <row r="92" spans="1:11" x14ac:dyDescent="0.2">
      <c r="A92" s="1961"/>
      <c r="B92" s="1936"/>
      <c r="C92" s="1939"/>
      <c r="D92" s="1958"/>
      <c r="E92" s="1958"/>
      <c r="F92" s="1939"/>
      <c r="G92" s="1958"/>
      <c r="H92" s="1962"/>
      <c r="I92" s="1962"/>
      <c r="J92" s="1676">
        <v>45779</v>
      </c>
      <c r="K92" s="1687" t="s">
        <v>1427</v>
      </c>
    </row>
    <row r="93" spans="1:11" x14ac:dyDescent="0.2">
      <c r="A93" s="1961"/>
      <c r="B93" s="1936"/>
      <c r="C93" s="1939"/>
      <c r="D93" s="1958"/>
      <c r="E93" s="1958"/>
      <c r="F93" s="1939"/>
      <c r="G93" s="1958"/>
      <c r="H93" s="1962"/>
      <c r="I93" s="1962"/>
      <c r="J93" s="1676">
        <v>45780</v>
      </c>
      <c r="K93" s="1687" t="s">
        <v>1428</v>
      </c>
    </row>
    <row r="94" spans="1:11" x14ac:dyDescent="0.2">
      <c r="A94" s="1961"/>
      <c r="B94" s="1936"/>
      <c r="C94" s="1939"/>
      <c r="D94" s="1958"/>
      <c r="E94" s="1958"/>
      <c r="F94" s="1939"/>
      <c r="G94" s="1958"/>
      <c r="H94" s="1962"/>
      <c r="I94" s="1962"/>
      <c r="J94" s="1676">
        <v>45784</v>
      </c>
      <c r="K94" s="1687" t="s">
        <v>1304</v>
      </c>
    </row>
    <row r="95" spans="1:11" x14ac:dyDescent="0.2">
      <c r="A95" s="1961"/>
      <c r="B95" s="1936"/>
      <c r="C95" s="1939"/>
      <c r="D95" s="1958"/>
      <c r="E95" s="1958"/>
      <c r="F95" s="1939"/>
      <c r="G95" s="1958"/>
      <c r="H95" s="1962"/>
      <c r="I95" s="1962"/>
      <c r="J95" s="1676">
        <v>45814</v>
      </c>
      <c r="K95" s="1687" t="s">
        <v>1429</v>
      </c>
    </row>
    <row r="96" spans="1:11" x14ac:dyDescent="0.2">
      <c r="A96" s="1961"/>
      <c r="B96" s="1936"/>
      <c r="C96" s="1939"/>
      <c r="D96" s="1958"/>
      <c r="E96" s="1958"/>
      <c r="F96" s="1939"/>
      <c r="G96" s="1958"/>
      <c r="H96" s="1962"/>
      <c r="I96" s="1962"/>
      <c r="J96" s="1676">
        <v>45821</v>
      </c>
      <c r="K96" s="1687" t="s">
        <v>1382</v>
      </c>
    </row>
    <row r="97" spans="1:11" x14ac:dyDescent="0.2">
      <c r="A97" s="1960" t="s">
        <v>1234</v>
      </c>
      <c r="B97" s="1953" t="s">
        <v>1430</v>
      </c>
      <c r="C97" s="1910" t="s">
        <v>297</v>
      </c>
      <c r="D97" s="1955" t="s">
        <v>1431</v>
      </c>
      <c r="E97" s="1955" t="s">
        <v>1237</v>
      </c>
      <c r="F97" s="1910">
        <v>32</v>
      </c>
      <c r="G97" s="1955" t="s">
        <v>1354</v>
      </c>
      <c r="H97" s="1956">
        <v>863271462.35000002</v>
      </c>
      <c r="I97" s="1956">
        <f>SUM(H97/F97)</f>
        <v>26977233.198437501</v>
      </c>
      <c r="J97" s="1677">
        <v>45531</v>
      </c>
      <c r="K97" s="1660" t="s">
        <v>1276</v>
      </c>
    </row>
    <row r="98" spans="1:11" x14ac:dyDescent="0.2">
      <c r="A98" s="1960"/>
      <c r="B98" s="1953"/>
      <c r="C98" s="1910"/>
      <c r="D98" s="1955"/>
      <c r="E98" s="1955"/>
      <c r="F98" s="1910"/>
      <c r="G98" s="1955"/>
      <c r="H98" s="1956"/>
      <c r="I98" s="1956"/>
      <c r="J98" s="1677">
        <v>45533</v>
      </c>
      <c r="K98" s="1660" t="s">
        <v>1241</v>
      </c>
    </row>
    <row r="99" spans="1:11" x14ac:dyDescent="0.2">
      <c r="A99" s="1960"/>
      <c r="B99" s="1953"/>
      <c r="C99" s="1910"/>
      <c r="D99" s="1955"/>
      <c r="E99" s="1955"/>
      <c r="F99" s="1910"/>
      <c r="G99" s="1955"/>
      <c r="H99" s="1956"/>
      <c r="I99" s="1956"/>
      <c r="J99" s="1677">
        <v>45602</v>
      </c>
      <c r="K99" s="1670" t="s">
        <v>1242</v>
      </c>
    </row>
    <row r="100" spans="1:11" x14ac:dyDescent="0.2">
      <c r="A100" s="1960"/>
      <c r="B100" s="1953"/>
      <c r="C100" s="1910"/>
      <c r="D100" s="1955"/>
      <c r="E100" s="1955"/>
      <c r="F100" s="1910"/>
      <c r="G100" s="1955"/>
      <c r="H100" s="1956"/>
      <c r="I100" s="1956"/>
      <c r="J100" s="1677">
        <v>45705</v>
      </c>
      <c r="K100" s="1670" t="s">
        <v>1249</v>
      </c>
    </row>
    <row r="101" spans="1:11" x14ac:dyDescent="0.2">
      <c r="A101" s="1960"/>
      <c r="B101" s="1953"/>
      <c r="C101" s="1910"/>
      <c r="D101" s="1955"/>
      <c r="E101" s="1955"/>
      <c r="F101" s="1910"/>
      <c r="G101" s="1955"/>
      <c r="H101" s="1956"/>
      <c r="I101" s="1956"/>
      <c r="J101" s="1677">
        <v>45712</v>
      </c>
      <c r="K101" s="1670" t="s">
        <v>1268</v>
      </c>
    </row>
    <row r="102" spans="1:11" x14ac:dyDescent="0.2">
      <c r="A102" s="1960"/>
      <c r="B102" s="1953"/>
      <c r="C102" s="1910"/>
      <c r="D102" s="1955"/>
      <c r="E102" s="1955"/>
      <c r="F102" s="1910"/>
      <c r="G102" s="1955"/>
      <c r="H102" s="1956"/>
      <c r="I102" s="1956"/>
      <c r="J102" s="1677">
        <v>45716</v>
      </c>
      <c r="K102" s="1670" t="s">
        <v>1256</v>
      </c>
    </row>
    <row r="103" spans="1:11" x14ac:dyDescent="0.2">
      <c r="A103" s="1960"/>
      <c r="B103" s="1953"/>
      <c r="C103" s="1910"/>
      <c r="D103" s="1955"/>
      <c r="E103" s="1955"/>
      <c r="F103" s="1910"/>
      <c r="G103" s="1955"/>
      <c r="H103" s="1956"/>
      <c r="I103" s="1956"/>
      <c r="J103" s="1677">
        <v>45748</v>
      </c>
      <c r="K103" s="1670" t="s">
        <v>1257</v>
      </c>
    </row>
    <row r="104" spans="1:11" x14ac:dyDescent="0.2">
      <c r="A104" s="1960"/>
      <c r="B104" s="1953"/>
      <c r="C104" s="1910"/>
      <c r="D104" s="1955"/>
      <c r="E104" s="1955"/>
      <c r="F104" s="1910"/>
      <c r="G104" s="1955"/>
      <c r="H104" s="1956"/>
      <c r="I104" s="1956"/>
      <c r="J104" s="1677">
        <v>45790</v>
      </c>
      <c r="K104" s="1670" t="s">
        <v>1268</v>
      </c>
    </row>
    <row r="105" spans="1:11" x14ac:dyDescent="0.2">
      <c r="A105" s="1960"/>
      <c r="B105" s="1953"/>
      <c r="C105" s="1910"/>
      <c r="D105" s="1955"/>
      <c r="E105" s="1955"/>
      <c r="F105" s="1910"/>
      <c r="G105" s="1955"/>
      <c r="H105" s="1956"/>
      <c r="I105" s="1956"/>
      <c r="J105" s="1677">
        <v>45793</v>
      </c>
      <c r="K105" s="1670" t="s">
        <v>1257</v>
      </c>
    </row>
    <row r="106" spans="1:11" x14ac:dyDescent="0.2">
      <c r="A106" s="1960"/>
      <c r="B106" s="1953"/>
      <c r="C106" s="1910"/>
      <c r="D106" s="1955"/>
      <c r="E106" s="1955"/>
      <c r="F106" s="1910"/>
      <c r="G106" s="1955"/>
      <c r="H106" s="1956"/>
      <c r="I106" s="1956"/>
      <c r="J106" s="1677">
        <v>45797</v>
      </c>
      <c r="K106" s="1670" t="s">
        <v>1257</v>
      </c>
    </row>
    <row r="107" spans="1:11" x14ac:dyDescent="0.2">
      <c r="A107" s="1960"/>
      <c r="B107" s="1953"/>
      <c r="C107" s="1910"/>
      <c r="D107" s="1955"/>
      <c r="E107" s="1955"/>
      <c r="F107" s="1910"/>
      <c r="G107" s="1955"/>
      <c r="H107" s="1956"/>
      <c r="I107" s="1956"/>
      <c r="J107" s="1677">
        <v>45838</v>
      </c>
      <c r="K107" s="1686" t="s">
        <v>1432</v>
      </c>
    </row>
    <row r="108" spans="1:11" x14ac:dyDescent="0.2">
      <c r="A108" s="1960"/>
      <c r="B108" s="1953"/>
      <c r="C108" s="1910"/>
      <c r="D108" s="1955"/>
      <c r="E108" s="1955"/>
      <c r="F108" s="1910"/>
      <c r="G108" s="1955"/>
      <c r="H108" s="1956"/>
      <c r="I108" s="1956"/>
      <c r="J108" s="1677">
        <v>45870</v>
      </c>
      <c r="K108" s="1686" t="s">
        <v>1433</v>
      </c>
    </row>
    <row r="109" spans="1:11" x14ac:dyDescent="0.2">
      <c r="A109" s="1960"/>
      <c r="B109" s="1953"/>
      <c r="C109" s="1910"/>
      <c r="D109" s="1955"/>
      <c r="E109" s="1955"/>
      <c r="F109" s="1910"/>
      <c r="G109" s="1955"/>
      <c r="H109" s="1956"/>
      <c r="I109" s="1956"/>
      <c r="J109" s="1677">
        <v>45876</v>
      </c>
      <c r="K109" s="1670" t="s">
        <v>1257</v>
      </c>
    </row>
    <row r="110" spans="1:11" x14ac:dyDescent="0.2">
      <c r="A110" s="1960"/>
      <c r="B110" s="1953"/>
      <c r="C110" s="1910"/>
      <c r="D110" s="1955"/>
      <c r="E110" s="1955"/>
      <c r="F110" s="1910"/>
      <c r="G110" s="1955"/>
      <c r="H110" s="1956"/>
      <c r="I110" s="1956"/>
      <c r="J110" s="1677">
        <v>45877</v>
      </c>
      <c r="K110" s="1686" t="s">
        <v>1434</v>
      </c>
    </row>
    <row r="111" spans="1:11" x14ac:dyDescent="0.2">
      <c r="A111" s="1960"/>
      <c r="B111" s="1953"/>
      <c r="C111" s="1910"/>
      <c r="D111" s="1955"/>
      <c r="E111" s="1955"/>
      <c r="F111" s="1910"/>
      <c r="G111" s="1955"/>
      <c r="H111" s="1956"/>
      <c r="I111" s="1956"/>
      <c r="J111" s="1677">
        <v>45880</v>
      </c>
      <c r="K111" s="1686" t="s">
        <v>1403</v>
      </c>
    </row>
    <row r="112" spans="1:11" x14ac:dyDescent="0.2">
      <c r="A112" s="1960"/>
      <c r="B112" s="1953"/>
      <c r="C112" s="1910"/>
      <c r="D112" s="1955"/>
      <c r="E112" s="1955"/>
      <c r="F112" s="1910"/>
      <c r="G112" s="1955"/>
      <c r="H112" s="1956"/>
      <c r="I112" s="1956"/>
      <c r="J112" s="1677">
        <v>45881</v>
      </c>
      <c r="K112" s="1686" t="s">
        <v>1382</v>
      </c>
    </row>
    <row r="113" spans="1:11" x14ac:dyDescent="0.2">
      <c r="A113" s="1941" t="s">
        <v>1271</v>
      </c>
      <c r="B113" s="1941" t="s">
        <v>1451</v>
      </c>
      <c r="C113" s="1947" t="s">
        <v>1273</v>
      </c>
      <c r="D113" s="1947" t="s">
        <v>1274</v>
      </c>
      <c r="E113" s="1947" t="s">
        <v>175</v>
      </c>
      <c r="F113" s="1947">
        <v>43</v>
      </c>
      <c r="G113" s="1947" t="s">
        <v>1452</v>
      </c>
      <c r="H113" s="1952">
        <v>692410171.70000005</v>
      </c>
      <c r="I113" s="1940">
        <f>+H113/F113</f>
        <v>16102562.132558141</v>
      </c>
      <c r="J113" s="1684">
        <v>45539</v>
      </c>
      <c r="K113" s="1681" t="s">
        <v>1276</v>
      </c>
    </row>
    <row r="114" spans="1:11" x14ac:dyDescent="0.2">
      <c r="A114" s="1941"/>
      <c r="B114" s="1941"/>
      <c r="C114" s="1947"/>
      <c r="D114" s="1947"/>
      <c r="E114" s="1947"/>
      <c r="F114" s="1947"/>
      <c r="G114" s="1947"/>
      <c r="H114" s="1952"/>
      <c r="I114" s="1940"/>
      <c r="J114" s="1684">
        <v>45539</v>
      </c>
      <c r="K114" s="1682" t="s">
        <v>1240</v>
      </c>
    </row>
    <row r="115" spans="1:11" x14ac:dyDescent="0.2">
      <c r="A115" s="1941"/>
      <c r="B115" s="1941"/>
      <c r="C115" s="1947"/>
      <c r="D115" s="1947"/>
      <c r="E115" s="1947"/>
      <c r="F115" s="1947"/>
      <c r="G115" s="1947"/>
      <c r="H115" s="1952"/>
      <c r="I115" s="1940"/>
      <c r="J115" s="1684">
        <v>45539</v>
      </c>
      <c r="K115" s="1682" t="s">
        <v>1241</v>
      </c>
    </row>
    <row r="116" spans="1:11" x14ac:dyDescent="0.2">
      <c r="A116" s="1941"/>
      <c r="B116" s="1941"/>
      <c r="C116" s="1947"/>
      <c r="D116" s="1947"/>
      <c r="E116" s="1947"/>
      <c r="F116" s="1947"/>
      <c r="G116" s="1947"/>
      <c r="H116" s="1952"/>
      <c r="I116" s="1940"/>
      <c r="J116" s="1684">
        <v>45642</v>
      </c>
      <c r="K116" s="1681" t="s">
        <v>1277</v>
      </c>
    </row>
    <row r="117" spans="1:11" x14ac:dyDescent="0.2">
      <c r="A117" s="1941"/>
      <c r="B117" s="1941"/>
      <c r="C117" s="1947"/>
      <c r="D117" s="1947"/>
      <c r="E117" s="1947"/>
      <c r="F117" s="1947"/>
      <c r="G117" s="1947"/>
      <c r="H117" s="1952"/>
      <c r="I117" s="1940"/>
      <c r="J117" s="1684">
        <v>45688</v>
      </c>
      <c r="K117" s="1681" t="s">
        <v>1278</v>
      </c>
    </row>
    <row r="118" spans="1:11" x14ac:dyDescent="0.2">
      <c r="A118" s="1941"/>
      <c r="B118" s="1941"/>
      <c r="C118" s="1947"/>
      <c r="D118" s="1947"/>
      <c r="E118" s="1947"/>
      <c r="F118" s="1947"/>
      <c r="G118" s="1947"/>
      <c r="H118" s="1952"/>
      <c r="I118" s="1940"/>
      <c r="J118" s="1684">
        <v>45716</v>
      </c>
      <c r="K118" s="1681" t="s">
        <v>1279</v>
      </c>
    </row>
    <row r="119" spans="1:11" x14ac:dyDescent="0.2">
      <c r="A119" s="1941"/>
      <c r="B119" s="1941"/>
      <c r="C119" s="1947"/>
      <c r="D119" s="1947"/>
      <c r="E119" s="1947"/>
      <c r="F119" s="1947"/>
      <c r="G119" s="1947"/>
      <c r="H119" s="1952"/>
      <c r="I119" s="1940"/>
      <c r="J119" s="1684">
        <v>45770</v>
      </c>
      <c r="K119" s="1681" t="s">
        <v>1280</v>
      </c>
    </row>
    <row r="120" spans="1:11" x14ac:dyDescent="0.2">
      <c r="A120" s="1941"/>
      <c r="B120" s="1941"/>
      <c r="C120" s="1947"/>
      <c r="D120" s="1947"/>
      <c r="E120" s="1947"/>
      <c r="F120" s="1947"/>
      <c r="G120" s="1947"/>
      <c r="H120" s="1952"/>
      <c r="I120" s="1940"/>
      <c r="J120" s="1684">
        <v>45810</v>
      </c>
      <c r="K120" s="1681" t="s">
        <v>1453</v>
      </c>
    </row>
    <row r="121" spans="1:11" x14ac:dyDescent="0.2">
      <c r="A121" s="1941"/>
      <c r="B121" s="1941"/>
      <c r="C121" s="1947"/>
      <c r="D121" s="1947"/>
      <c r="E121" s="1947"/>
      <c r="F121" s="1947"/>
      <c r="G121" s="1947"/>
      <c r="H121" s="1952"/>
      <c r="I121" s="1940"/>
      <c r="J121" s="1684">
        <v>45861</v>
      </c>
      <c r="K121" s="1681" t="s">
        <v>1315</v>
      </c>
    </row>
    <row r="122" spans="1:11" x14ac:dyDescent="0.2">
      <c r="A122" s="1941"/>
      <c r="B122" s="1941"/>
      <c r="C122" s="1947"/>
      <c r="D122" s="1947"/>
      <c r="E122" s="1947"/>
      <c r="F122" s="1947"/>
      <c r="G122" s="1947"/>
      <c r="H122" s="1952"/>
      <c r="I122" s="1940"/>
      <c r="J122" s="1684">
        <v>45867</v>
      </c>
      <c r="K122" s="1681" t="s">
        <v>1285</v>
      </c>
    </row>
    <row r="123" spans="1:11" x14ac:dyDescent="0.2">
      <c r="A123" s="1941"/>
      <c r="B123" s="1941"/>
      <c r="C123" s="1947"/>
      <c r="D123" s="1947"/>
      <c r="E123" s="1947"/>
      <c r="F123" s="1947"/>
      <c r="G123" s="1947"/>
      <c r="H123" s="1952"/>
      <c r="I123" s="1940"/>
      <c r="J123" s="1684">
        <v>45876</v>
      </c>
      <c r="K123" s="1681" t="s">
        <v>1286</v>
      </c>
    </row>
    <row r="124" spans="1:11" x14ac:dyDescent="0.2">
      <c r="A124" s="1941"/>
      <c r="B124" s="1941"/>
      <c r="C124" s="1947"/>
      <c r="D124" s="1947"/>
      <c r="E124" s="1947"/>
      <c r="F124" s="1947"/>
      <c r="G124" s="1947"/>
      <c r="H124" s="1952"/>
      <c r="I124" s="1940"/>
      <c r="J124" s="1684">
        <v>45888</v>
      </c>
      <c r="K124" s="1681" t="s">
        <v>1287</v>
      </c>
    </row>
    <row r="125" spans="1:11" x14ac:dyDescent="0.2">
      <c r="A125" s="1941"/>
      <c r="B125" s="1941"/>
      <c r="C125" s="1947"/>
      <c r="D125" s="1947"/>
      <c r="E125" s="1947"/>
      <c r="F125" s="1947"/>
      <c r="G125" s="1947"/>
      <c r="H125" s="1952"/>
      <c r="I125" s="1940"/>
      <c r="J125" s="1684">
        <v>45888</v>
      </c>
      <c r="K125" s="1681" t="s">
        <v>1454</v>
      </c>
    </row>
    <row r="126" spans="1:11" x14ac:dyDescent="0.2">
      <c r="A126" s="1941"/>
      <c r="B126" s="1941"/>
      <c r="C126" s="1947"/>
      <c r="D126" s="1947"/>
      <c r="E126" s="1947"/>
      <c r="F126" s="1947"/>
      <c r="G126" s="1947"/>
      <c r="H126" s="1952"/>
      <c r="I126" s="1940"/>
      <c r="J126" s="1684">
        <v>45890</v>
      </c>
      <c r="K126" s="1681" t="s">
        <v>1288</v>
      </c>
    </row>
    <row r="127" spans="1:11" x14ac:dyDescent="0.2">
      <c r="A127" s="1941"/>
      <c r="B127" s="1941"/>
      <c r="C127" s="1947"/>
      <c r="D127" s="1947"/>
      <c r="E127" s="1947"/>
      <c r="F127" s="1947"/>
      <c r="G127" s="1947"/>
      <c r="H127" s="1952"/>
      <c r="I127" s="1940"/>
      <c r="J127" s="1684">
        <v>45890</v>
      </c>
      <c r="K127" s="1681" t="s">
        <v>1289</v>
      </c>
    </row>
    <row r="128" spans="1:11" ht="30" x14ac:dyDescent="0.2">
      <c r="A128" s="1941"/>
      <c r="B128" s="1941"/>
      <c r="C128" s="1947"/>
      <c r="D128" s="1947"/>
      <c r="E128" s="1947"/>
      <c r="F128" s="1947"/>
      <c r="G128" s="1947"/>
      <c r="H128" s="1952"/>
      <c r="I128" s="1940"/>
      <c r="J128" s="1684">
        <v>45897</v>
      </c>
      <c r="K128" s="1681" t="s">
        <v>1455</v>
      </c>
    </row>
    <row r="129" spans="1:11" x14ac:dyDescent="0.2">
      <c r="A129" s="1941"/>
      <c r="B129" s="1941"/>
      <c r="C129" s="1947"/>
      <c r="D129" s="1947"/>
      <c r="E129" s="1947"/>
      <c r="F129" s="1947"/>
      <c r="G129" s="1947"/>
      <c r="H129" s="1952"/>
      <c r="I129" s="1940"/>
      <c r="J129" s="1684">
        <v>45905</v>
      </c>
      <c r="K129" s="1681" t="s">
        <v>1456</v>
      </c>
    </row>
    <row r="130" spans="1:11" x14ac:dyDescent="0.2">
      <c r="A130" s="1941"/>
      <c r="B130" s="1941"/>
      <c r="C130" s="1947"/>
      <c r="D130" s="1947"/>
      <c r="E130" s="1947"/>
      <c r="F130" s="1947"/>
      <c r="G130" s="1947"/>
      <c r="H130" s="1952"/>
      <c r="I130" s="1940"/>
      <c r="J130" s="1684">
        <v>45936</v>
      </c>
      <c r="K130" s="1681" t="s">
        <v>1457</v>
      </c>
    </row>
    <row r="131" spans="1:11" x14ac:dyDescent="0.2">
      <c r="A131" s="1941"/>
      <c r="B131" s="1941"/>
      <c r="C131" s="1947"/>
      <c r="D131" s="1947"/>
      <c r="E131" s="1947"/>
      <c r="F131" s="1947"/>
      <c r="G131" s="1947"/>
      <c r="H131" s="1952"/>
      <c r="I131" s="1940"/>
      <c r="J131" s="1684">
        <v>45937</v>
      </c>
      <c r="K131" s="1681" t="s">
        <v>1458</v>
      </c>
    </row>
    <row r="132" spans="1:11" x14ac:dyDescent="0.2">
      <c r="A132" s="1941"/>
      <c r="B132" s="1941"/>
      <c r="C132" s="1947"/>
      <c r="D132" s="1947"/>
      <c r="E132" s="1947"/>
      <c r="F132" s="1947"/>
      <c r="G132" s="1947"/>
      <c r="H132" s="1952"/>
      <c r="I132" s="1940"/>
      <c r="J132" s="1684">
        <v>45939</v>
      </c>
      <c r="K132" s="1681" t="s">
        <v>1382</v>
      </c>
    </row>
    <row r="133" spans="1:11" x14ac:dyDescent="0.2">
      <c r="A133" s="1953" t="s">
        <v>1271</v>
      </c>
      <c r="B133" s="1953" t="s">
        <v>1312</v>
      </c>
      <c r="C133" s="1910" t="s">
        <v>1273</v>
      </c>
      <c r="D133" s="1910" t="s">
        <v>1313</v>
      </c>
      <c r="E133" s="1950" t="s">
        <v>175</v>
      </c>
      <c r="F133" s="1910">
        <v>80</v>
      </c>
      <c r="G133" s="1910" t="s">
        <v>1314</v>
      </c>
      <c r="H133" s="1954">
        <v>1539340114.9200001</v>
      </c>
      <c r="I133" s="1915">
        <f>+H133/F133</f>
        <v>19241751.436500002</v>
      </c>
      <c r="J133" s="1688">
        <v>45431</v>
      </c>
      <c r="K133" s="1686" t="s">
        <v>1276</v>
      </c>
    </row>
    <row r="134" spans="1:11" x14ac:dyDescent="0.2">
      <c r="A134" s="1953"/>
      <c r="B134" s="1953"/>
      <c r="C134" s="1910"/>
      <c r="D134" s="1910"/>
      <c r="E134" s="1950"/>
      <c r="F134" s="1910"/>
      <c r="G134" s="1910"/>
      <c r="H134" s="1954"/>
      <c r="I134" s="1915"/>
      <c r="J134" s="1688">
        <v>45432</v>
      </c>
      <c r="K134" s="1660" t="s">
        <v>1241</v>
      </c>
    </row>
    <row r="135" spans="1:11" x14ac:dyDescent="0.2">
      <c r="A135" s="1953"/>
      <c r="B135" s="1953"/>
      <c r="C135" s="1910"/>
      <c r="D135" s="1910"/>
      <c r="E135" s="1950"/>
      <c r="F135" s="1910"/>
      <c r="G135" s="1910"/>
      <c r="H135" s="1954"/>
      <c r="I135" s="1915"/>
      <c r="J135" s="1688">
        <v>45510</v>
      </c>
      <c r="K135" s="1669" t="s">
        <v>1315</v>
      </c>
    </row>
    <row r="136" spans="1:11" x14ac:dyDescent="0.2">
      <c r="A136" s="1953"/>
      <c r="B136" s="1953"/>
      <c r="C136" s="1910"/>
      <c r="D136" s="1910"/>
      <c r="E136" s="1950"/>
      <c r="F136" s="1910"/>
      <c r="G136" s="1910"/>
      <c r="H136" s="1954"/>
      <c r="I136" s="1915"/>
      <c r="J136" s="1688">
        <v>45888</v>
      </c>
      <c r="K136" s="1669" t="s">
        <v>1287</v>
      </c>
    </row>
    <row r="137" spans="1:11" x14ac:dyDescent="0.2">
      <c r="A137" s="1953"/>
      <c r="B137" s="1953"/>
      <c r="C137" s="1910"/>
      <c r="D137" s="1910"/>
      <c r="E137" s="1950"/>
      <c r="F137" s="1910"/>
      <c r="G137" s="1910"/>
      <c r="H137" s="1954"/>
      <c r="I137" s="1915"/>
      <c r="J137" s="1688">
        <v>45890</v>
      </c>
      <c r="K137" s="1669" t="s">
        <v>1288</v>
      </c>
    </row>
    <row r="138" spans="1:11" x14ac:dyDescent="0.2">
      <c r="A138" s="1953"/>
      <c r="B138" s="1953"/>
      <c r="C138" s="1910"/>
      <c r="D138" s="1910"/>
      <c r="E138" s="1950"/>
      <c r="F138" s="1910"/>
      <c r="G138" s="1910"/>
      <c r="H138" s="1954"/>
      <c r="I138" s="1915"/>
      <c r="J138" s="1688">
        <v>45917</v>
      </c>
      <c r="K138" s="1669" t="s">
        <v>1289</v>
      </c>
    </row>
    <row r="139" spans="1:11" x14ac:dyDescent="0.2">
      <c r="A139" s="1953"/>
      <c r="B139" s="1953"/>
      <c r="C139" s="1910"/>
      <c r="D139" s="1910"/>
      <c r="E139" s="1950"/>
      <c r="F139" s="1910"/>
      <c r="G139" s="1910"/>
      <c r="H139" s="1954"/>
      <c r="I139" s="1915"/>
      <c r="J139" s="1688">
        <v>45938</v>
      </c>
      <c r="K139" s="1686" t="s">
        <v>1443</v>
      </c>
    </row>
    <row r="140" spans="1:11" x14ac:dyDescent="0.2">
      <c r="A140" s="1953"/>
      <c r="B140" s="1953"/>
      <c r="C140" s="1910"/>
      <c r="D140" s="1910"/>
      <c r="E140" s="1950"/>
      <c r="F140" s="1910"/>
      <c r="G140" s="1910"/>
      <c r="H140" s="1954"/>
      <c r="I140" s="1915"/>
      <c r="J140" s="1688">
        <v>45944</v>
      </c>
      <c r="K140" s="1686" t="s">
        <v>1456</v>
      </c>
    </row>
    <row r="141" spans="1:11" x14ac:dyDescent="0.2">
      <c r="A141" s="1953"/>
      <c r="B141" s="1953"/>
      <c r="C141" s="1910"/>
      <c r="D141" s="1910"/>
      <c r="E141" s="1950"/>
      <c r="F141" s="1910"/>
      <c r="G141" s="1910"/>
      <c r="H141" s="1954"/>
      <c r="I141" s="1915"/>
      <c r="J141" s="1688">
        <v>45952</v>
      </c>
      <c r="K141" s="1686" t="s">
        <v>1701</v>
      </c>
    </row>
    <row r="142" spans="1:11" x14ac:dyDescent="0.2">
      <c r="A142" s="1953"/>
      <c r="B142" s="1953"/>
      <c r="C142" s="1910"/>
      <c r="D142" s="1910"/>
      <c r="E142" s="1950"/>
      <c r="F142" s="1910"/>
      <c r="G142" s="1910"/>
      <c r="H142" s="1954"/>
      <c r="I142" s="1915"/>
      <c r="J142" s="1688">
        <v>45953</v>
      </c>
      <c r="K142" s="1686" t="s">
        <v>1712</v>
      </c>
    </row>
    <row r="143" spans="1:11" x14ac:dyDescent="0.2">
      <c r="A143" s="1953"/>
      <c r="B143" s="1953"/>
      <c r="C143" s="1910"/>
      <c r="D143" s="1910"/>
      <c r="E143" s="1950"/>
      <c r="F143" s="1910"/>
      <c r="G143" s="1910"/>
      <c r="H143" s="1954"/>
      <c r="I143" s="1915"/>
      <c r="J143" s="1688">
        <v>45954</v>
      </c>
      <c r="K143" s="1686" t="s">
        <v>1382</v>
      </c>
    </row>
    <row r="144" spans="1:11" x14ac:dyDescent="0.2">
      <c r="A144" s="1953" t="s">
        <v>1299</v>
      </c>
      <c r="B144" s="1953" t="s">
        <v>1300</v>
      </c>
      <c r="C144" s="1910" t="s">
        <v>90</v>
      </c>
      <c r="D144" s="1910" t="s">
        <v>1301</v>
      </c>
      <c r="E144" s="1950" t="s">
        <v>1237</v>
      </c>
      <c r="F144" s="1910">
        <v>26</v>
      </c>
      <c r="G144" s="1910" t="s">
        <v>632</v>
      </c>
      <c r="H144" s="1950">
        <v>582727913.59000003</v>
      </c>
      <c r="I144" s="1915">
        <f>H144/F144</f>
        <v>22412612.061153848</v>
      </c>
      <c r="J144" s="1688">
        <v>45786</v>
      </c>
      <c r="K144" s="1686" t="s">
        <v>1302</v>
      </c>
    </row>
    <row r="145" spans="1:11" x14ac:dyDescent="0.2">
      <c r="A145" s="1953"/>
      <c r="B145" s="1953"/>
      <c r="C145" s="1910"/>
      <c r="D145" s="1910"/>
      <c r="E145" s="1950"/>
      <c r="F145" s="1910"/>
      <c r="G145" s="1910"/>
      <c r="H145" s="1950"/>
      <c r="I145" s="1915"/>
      <c r="J145" s="1688">
        <v>45787</v>
      </c>
      <c r="K145" s="1686" t="s">
        <v>1303</v>
      </c>
    </row>
    <row r="146" spans="1:11" x14ac:dyDescent="0.2">
      <c r="A146" s="1953"/>
      <c r="B146" s="1953"/>
      <c r="C146" s="1910"/>
      <c r="D146" s="1910"/>
      <c r="E146" s="1950"/>
      <c r="F146" s="1910"/>
      <c r="G146" s="1910"/>
      <c r="H146" s="1950"/>
      <c r="I146" s="1915"/>
      <c r="J146" s="1688">
        <v>45788</v>
      </c>
      <c r="K146" s="1686" t="s">
        <v>1304</v>
      </c>
    </row>
    <row r="147" spans="1:11" x14ac:dyDescent="0.2">
      <c r="A147" s="1953"/>
      <c r="B147" s="1953"/>
      <c r="C147" s="1910"/>
      <c r="D147" s="1910"/>
      <c r="E147" s="1950"/>
      <c r="F147" s="1910"/>
      <c r="G147" s="1910"/>
      <c r="H147" s="1950"/>
      <c r="I147" s="1915"/>
      <c r="J147" s="1688">
        <v>45789</v>
      </c>
      <c r="K147" s="1686" t="s">
        <v>1305</v>
      </c>
    </row>
    <row r="148" spans="1:11" x14ac:dyDescent="0.2">
      <c r="A148" s="1953"/>
      <c r="B148" s="1953"/>
      <c r="C148" s="1910"/>
      <c r="D148" s="1910"/>
      <c r="E148" s="1950"/>
      <c r="F148" s="1910"/>
      <c r="G148" s="1910"/>
      <c r="H148" s="1950"/>
      <c r="I148" s="1915"/>
      <c r="J148" s="1688">
        <v>45790</v>
      </c>
      <c r="K148" s="1686" t="s">
        <v>1306</v>
      </c>
    </row>
    <row r="149" spans="1:11" x14ac:dyDescent="0.2">
      <c r="A149" s="1953"/>
      <c r="B149" s="1953"/>
      <c r="C149" s="1910"/>
      <c r="D149" s="1910"/>
      <c r="E149" s="1950"/>
      <c r="F149" s="1910"/>
      <c r="G149" s="1910"/>
      <c r="H149" s="1950"/>
      <c r="I149" s="1915"/>
      <c r="J149" s="1688">
        <v>45791</v>
      </c>
      <c r="K149" s="1686" t="s">
        <v>1307</v>
      </c>
    </row>
    <row r="150" spans="1:11" x14ac:dyDescent="0.2">
      <c r="A150" s="1953"/>
      <c r="B150" s="1953"/>
      <c r="C150" s="1910"/>
      <c r="D150" s="1910"/>
      <c r="E150" s="1950"/>
      <c r="F150" s="1910"/>
      <c r="G150" s="1910"/>
      <c r="H150" s="1950"/>
      <c r="I150" s="1915"/>
      <c r="J150" s="1688">
        <v>45838</v>
      </c>
      <c r="K150" s="1686" t="s">
        <v>1308</v>
      </c>
    </row>
    <row r="151" spans="1:11" x14ac:dyDescent="0.2">
      <c r="A151" s="1953"/>
      <c r="B151" s="1953"/>
      <c r="C151" s="1910"/>
      <c r="D151" s="1910"/>
      <c r="E151" s="1950"/>
      <c r="F151" s="1910"/>
      <c r="G151" s="1910"/>
      <c r="H151" s="1950"/>
      <c r="I151" s="1915"/>
      <c r="J151" s="1688">
        <v>45868</v>
      </c>
      <c r="K151" s="1686" t="s">
        <v>1309</v>
      </c>
    </row>
    <row r="152" spans="1:11" x14ac:dyDescent="0.2">
      <c r="A152" s="1953"/>
      <c r="B152" s="1953"/>
      <c r="C152" s="1910"/>
      <c r="D152" s="1910"/>
      <c r="E152" s="1950"/>
      <c r="F152" s="1910"/>
      <c r="G152" s="1910"/>
      <c r="H152" s="1950"/>
      <c r="I152" s="1915"/>
      <c r="J152" s="1688">
        <v>45901</v>
      </c>
      <c r="K152" s="1686" t="s">
        <v>1310</v>
      </c>
    </row>
    <row r="153" spans="1:11" x14ac:dyDescent="0.2">
      <c r="A153" s="1953"/>
      <c r="B153" s="1953"/>
      <c r="C153" s="1910"/>
      <c r="D153" s="1910"/>
      <c r="E153" s="1950"/>
      <c r="F153" s="1910"/>
      <c r="G153" s="1910"/>
      <c r="H153" s="1950"/>
      <c r="I153" s="1915"/>
      <c r="J153" s="1688">
        <v>45937</v>
      </c>
      <c r="K153" s="1686" t="s">
        <v>1311</v>
      </c>
    </row>
    <row r="154" spans="1:11" x14ac:dyDescent="0.2">
      <c r="A154" s="1953"/>
      <c r="B154" s="1953"/>
      <c r="C154" s="1910"/>
      <c r="D154" s="1910"/>
      <c r="E154" s="1950"/>
      <c r="F154" s="1910"/>
      <c r="G154" s="1910"/>
      <c r="H154" s="1950"/>
      <c r="I154" s="1915"/>
      <c r="J154" s="1688">
        <v>45946</v>
      </c>
      <c r="K154" s="1686" t="s">
        <v>1713</v>
      </c>
    </row>
    <row r="155" spans="1:11" x14ac:dyDescent="0.2">
      <c r="A155" s="1941" t="s">
        <v>1299</v>
      </c>
      <c r="B155" s="1941" t="s">
        <v>1342</v>
      </c>
      <c r="C155" s="1947" t="s">
        <v>137</v>
      </c>
      <c r="D155" s="1947" t="s">
        <v>1343</v>
      </c>
      <c r="E155" s="1951" t="s">
        <v>1237</v>
      </c>
      <c r="F155" s="1947">
        <v>109</v>
      </c>
      <c r="G155" s="1947" t="s">
        <v>407</v>
      </c>
      <c r="H155" s="1952">
        <v>3526524942.71</v>
      </c>
      <c r="I155" s="1920">
        <f>H155/F155</f>
        <v>32353439.841376148</v>
      </c>
      <c r="J155" s="1684">
        <v>45842</v>
      </c>
      <c r="K155" s="1666" t="s">
        <v>1241</v>
      </c>
    </row>
    <row r="156" spans="1:11" x14ac:dyDescent="0.2">
      <c r="A156" s="1941"/>
      <c r="B156" s="1941"/>
      <c r="C156" s="1947"/>
      <c r="D156" s="1947"/>
      <c r="E156" s="1951"/>
      <c r="F156" s="1947"/>
      <c r="G156" s="1947"/>
      <c r="H156" s="1952"/>
      <c r="I156" s="1920"/>
      <c r="J156" s="1684">
        <v>45869</v>
      </c>
      <c r="K156" s="1671" t="s">
        <v>1242</v>
      </c>
    </row>
    <row r="157" spans="1:11" x14ac:dyDescent="0.2">
      <c r="A157" s="1941"/>
      <c r="B157" s="1941"/>
      <c r="C157" s="1947"/>
      <c r="D157" s="1947"/>
      <c r="E157" s="1951"/>
      <c r="F157" s="1947"/>
      <c r="G157" s="1947"/>
      <c r="H157" s="1952"/>
      <c r="I157" s="1920"/>
      <c r="J157" s="1684">
        <v>45966</v>
      </c>
      <c r="K157" s="1671" t="s">
        <v>1268</v>
      </c>
    </row>
    <row r="158" spans="1:11" x14ac:dyDescent="0.2">
      <c r="A158" s="1941"/>
      <c r="B158" s="1941"/>
      <c r="C158" s="1947"/>
      <c r="D158" s="1947"/>
      <c r="E158" s="1951"/>
      <c r="F158" s="1947"/>
      <c r="G158" s="1947"/>
      <c r="H158" s="1952"/>
      <c r="I158" s="1920"/>
      <c r="J158" s="1684">
        <v>45995</v>
      </c>
      <c r="K158" s="1671" t="s">
        <v>1827</v>
      </c>
    </row>
    <row r="159" spans="1:11" x14ac:dyDescent="0.2">
      <c r="A159" s="1256"/>
      <c r="B159" s="1256"/>
      <c r="C159" s="1256"/>
      <c r="D159" s="1256"/>
      <c r="E159" s="1256"/>
      <c r="F159" s="1256"/>
      <c r="G159" s="1256"/>
      <c r="H159" s="1256"/>
      <c r="I159" s="1256"/>
      <c r="J159" s="1256"/>
      <c r="K159" s="1256"/>
    </row>
    <row r="160" spans="1:11" x14ac:dyDescent="0.2">
      <c r="A160" s="1256"/>
      <c r="B160" s="1256"/>
      <c r="C160" s="1256"/>
      <c r="D160" s="1256"/>
      <c r="E160" s="1256"/>
      <c r="F160" s="1256"/>
      <c r="G160" s="1256"/>
      <c r="H160" s="1256"/>
      <c r="I160" s="1256"/>
      <c r="J160" s="1256"/>
      <c r="K160" s="1256"/>
    </row>
    <row r="161" s="1256" customFormat="1" x14ac:dyDescent="0.2"/>
    <row r="162" s="1256" customFormat="1" x14ac:dyDescent="0.2"/>
    <row r="163" s="1256" customFormat="1" x14ac:dyDescent="0.2"/>
    <row r="164" s="1256" customFormat="1" x14ac:dyDescent="0.2"/>
    <row r="165" s="1256" customFormat="1" x14ac:dyDescent="0.2"/>
    <row r="166" s="1256" customFormat="1" x14ac:dyDescent="0.2"/>
    <row r="167" s="1256" customFormat="1" x14ac:dyDescent="0.2"/>
    <row r="168" s="1256" customFormat="1" x14ac:dyDescent="0.2"/>
    <row r="169" s="1256" customFormat="1" x14ac:dyDescent="0.2"/>
    <row r="170" s="1256" customFormat="1" x14ac:dyDescent="0.2"/>
    <row r="171" s="1256" customFormat="1" x14ac:dyDescent="0.2"/>
    <row r="172" s="1256" customFormat="1" x14ac:dyDescent="0.2"/>
    <row r="173" s="1256" customFormat="1" x14ac:dyDescent="0.2"/>
    <row r="174" s="1256" customFormat="1" x14ac:dyDescent="0.2"/>
    <row r="175" s="1256" customFormat="1" x14ac:dyDescent="0.2"/>
    <row r="176" s="1256" customFormat="1" x14ac:dyDescent="0.2"/>
    <row r="177" s="1256" customFormat="1" x14ac:dyDescent="0.2"/>
    <row r="178" s="1256" customFormat="1" x14ac:dyDescent="0.2"/>
    <row r="179" s="1256" customFormat="1" x14ac:dyDescent="0.2"/>
    <row r="180" s="1256" customFormat="1" x14ac:dyDescent="0.2"/>
    <row r="181" s="1256" customFormat="1" x14ac:dyDescent="0.2"/>
    <row r="182" s="1256" customFormat="1" x14ac:dyDescent="0.2"/>
    <row r="183" s="1256" customFormat="1" x14ac:dyDescent="0.2"/>
    <row r="184" s="1256" customFormat="1" x14ac:dyDescent="0.2"/>
    <row r="185" s="1256" customFormat="1" x14ac:dyDescent="0.2"/>
    <row r="186" s="1256" customFormat="1" x14ac:dyDescent="0.2"/>
    <row r="187" s="1256" customFormat="1" x14ac:dyDescent="0.2"/>
    <row r="188" s="1256" customFormat="1" x14ac:dyDescent="0.2"/>
    <row r="189" s="1256" customFormat="1" x14ac:dyDescent="0.2"/>
    <row r="190" s="1256" customFormat="1" x14ac:dyDescent="0.2"/>
    <row r="191" s="1256" customFormat="1" x14ac:dyDescent="0.2"/>
    <row r="192" s="1256" customFormat="1" x14ac:dyDescent="0.2"/>
    <row r="193" s="1256" customFormat="1" x14ac:dyDescent="0.2"/>
    <row r="194" s="1256" customFormat="1" x14ac:dyDescent="0.2"/>
    <row r="195" s="1256" customFormat="1" x14ac:dyDescent="0.2"/>
    <row r="196" s="1256" customFormat="1" x14ac:dyDescent="0.2"/>
    <row r="197" s="1256" customFormat="1" x14ac:dyDescent="0.2"/>
    <row r="198" s="1256" customFormat="1" x14ac:dyDescent="0.2"/>
    <row r="199" s="1256" customFormat="1" x14ac:dyDescent="0.2"/>
    <row r="200" s="1256" customFormat="1" x14ac:dyDescent="0.2"/>
    <row r="201" s="1256" customFormat="1" x14ac:dyDescent="0.2"/>
    <row r="202" s="1256" customFormat="1" x14ac:dyDescent="0.2"/>
    <row r="203" s="1256" customFormat="1" x14ac:dyDescent="0.2"/>
    <row r="204" s="1256" customFormat="1" x14ac:dyDescent="0.2"/>
    <row r="205" s="1256" customFormat="1" x14ac:dyDescent="0.2"/>
    <row r="206" s="1256" customFormat="1" x14ac:dyDescent="0.2"/>
    <row r="207" s="1256" customFormat="1" x14ac:dyDescent="0.2"/>
  </sheetData>
  <mergeCells count="130">
    <mergeCell ref="A5:K5"/>
    <mergeCell ref="A3:K3"/>
    <mergeCell ref="A1:K1"/>
    <mergeCell ref="A2:K2"/>
    <mergeCell ref="F50:F53"/>
    <mergeCell ref="G50:G53"/>
    <mergeCell ref="H50:H53"/>
    <mergeCell ref="I50:I53"/>
    <mergeCell ref="A54:A57"/>
    <mergeCell ref="B54:B57"/>
    <mergeCell ref="C54:C57"/>
    <mergeCell ref="D54:D57"/>
    <mergeCell ref="E54:E57"/>
    <mergeCell ref="F54:F57"/>
    <mergeCell ref="G54:G57"/>
    <mergeCell ref="H54:H57"/>
    <mergeCell ref="I54:I57"/>
    <mergeCell ref="A50:A53"/>
    <mergeCell ref="B50:B53"/>
    <mergeCell ref="C50:C53"/>
    <mergeCell ref="D50:D53"/>
    <mergeCell ref="E50:E53"/>
    <mergeCell ref="F58:F61"/>
    <mergeCell ref="G58:G61"/>
    <mergeCell ref="H58:H61"/>
    <mergeCell ref="I58:I61"/>
    <mergeCell ref="A62:A77"/>
    <mergeCell ref="B62:B77"/>
    <mergeCell ref="C62:C77"/>
    <mergeCell ref="D62:D77"/>
    <mergeCell ref="E62:E77"/>
    <mergeCell ref="F62:F77"/>
    <mergeCell ref="G62:G77"/>
    <mergeCell ref="H62:H77"/>
    <mergeCell ref="I62:I77"/>
    <mergeCell ref="A58:A61"/>
    <mergeCell ref="B58:B61"/>
    <mergeCell ref="C58:C61"/>
    <mergeCell ref="D58:D61"/>
    <mergeCell ref="E58:E61"/>
    <mergeCell ref="I78:I81"/>
    <mergeCell ref="A78:A81"/>
    <mergeCell ref="B78:B81"/>
    <mergeCell ref="C78:C81"/>
    <mergeCell ref="D78:D81"/>
    <mergeCell ref="E78:E81"/>
    <mergeCell ref="G82:G96"/>
    <mergeCell ref="H82:H96"/>
    <mergeCell ref="I82:I96"/>
    <mergeCell ref="A82:A96"/>
    <mergeCell ref="B82:B96"/>
    <mergeCell ref="C82:C96"/>
    <mergeCell ref="D82:D96"/>
    <mergeCell ref="E82:E96"/>
    <mergeCell ref="F82:F96"/>
    <mergeCell ref="F78:F81"/>
    <mergeCell ref="G78:G81"/>
    <mergeCell ref="H78:H81"/>
    <mergeCell ref="C8:C36"/>
    <mergeCell ref="D8:D36"/>
    <mergeCell ref="E8:E36"/>
    <mergeCell ref="F8:F36"/>
    <mergeCell ref="G8:G36"/>
    <mergeCell ref="H8:H36"/>
    <mergeCell ref="I8:I36"/>
    <mergeCell ref="A8:A36"/>
    <mergeCell ref="B8:B36"/>
    <mergeCell ref="G37:G40"/>
    <mergeCell ref="H37:H40"/>
    <mergeCell ref="I37:I40"/>
    <mergeCell ref="A41:A49"/>
    <mergeCell ref="B41:B49"/>
    <mergeCell ref="C41:C49"/>
    <mergeCell ref="D41:D49"/>
    <mergeCell ref="E41:E49"/>
    <mergeCell ref="F41:F49"/>
    <mergeCell ref="G41:G49"/>
    <mergeCell ref="H41:H49"/>
    <mergeCell ref="I41:I49"/>
    <mergeCell ref="A37:A40"/>
    <mergeCell ref="B37:B40"/>
    <mergeCell ref="C37:C40"/>
    <mergeCell ref="D37:D40"/>
    <mergeCell ref="E37:E40"/>
    <mergeCell ref="F37:F40"/>
    <mergeCell ref="G97:G112"/>
    <mergeCell ref="H97:H112"/>
    <mergeCell ref="I97:I112"/>
    <mergeCell ref="A113:A132"/>
    <mergeCell ref="B113:B132"/>
    <mergeCell ref="C113:C132"/>
    <mergeCell ref="D113:D132"/>
    <mergeCell ref="E113:E132"/>
    <mergeCell ref="F113:F132"/>
    <mergeCell ref="G113:G132"/>
    <mergeCell ref="H113:H132"/>
    <mergeCell ref="I113:I132"/>
    <mergeCell ref="A97:A112"/>
    <mergeCell ref="B97:B112"/>
    <mergeCell ref="C97:C112"/>
    <mergeCell ref="D97:D112"/>
    <mergeCell ref="E97:E112"/>
    <mergeCell ref="F97:F112"/>
    <mergeCell ref="A133:A143"/>
    <mergeCell ref="B133:B143"/>
    <mergeCell ref="C133:C143"/>
    <mergeCell ref="D133:D143"/>
    <mergeCell ref="E133:E143"/>
    <mergeCell ref="F133:F143"/>
    <mergeCell ref="G133:G143"/>
    <mergeCell ref="H133:H143"/>
    <mergeCell ref="I133:I143"/>
    <mergeCell ref="G144:G154"/>
    <mergeCell ref="H144:H154"/>
    <mergeCell ref="I144:I154"/>
    <mergeCell ref="A155:A158"/>
    <mergeCell ref="B155:B158"/>
    <mergeCell ref="C155:C158"/>
    <mergeCell ref="D155:D158"/>
    <mergeCell ref="E155:E158"/>
    <mergeCell ref="F155:F158"/>
    <mergeCell ref="G155:G158"/>
    <mergeCell ref="H155:H158"/>
    <mergeCell ref="I155:I158"/>
    <mergeCell ref="A144:A154"/>
    <mergeCell ref="B144:B154"/>
    <mergeCell ref="C144:C154"/>
    <mergeCell ref="D144:D154"/>
    <mergeCell ref="E144:E154"/>
    <mergeCell ref="F144:F154"/>
  </mergeCells>
  <dataValidations count="8">
    <dataValidation type="list" allowBlank="1" showInputMessage="1" showErrorMessage="1" sqref="K31:K33" xr:uid="{B7F55BEA-800D-48D7-8579-D56DC41E80A1}">
      <formula1>$L$4:$L$13</formula1>
    </dataValidation>
    <dataValidation type="list" allowBlank="1" showInputMessage="1" showErrorMessage="1" sqref="K133" xr:uid="{AA334F4E-DE5D-4702-87A6-EA4AAFFBBCEB}">
      <formula1>#REF!</formula1>
    </dataValidation>
    <dataValidation type="list" allowBlank="1" showInputMessage="1" showErrorMessage="1" sqref="K88:K90 K82:K84 K134:K137 K155" xr:uid="{E009DAE9-8964-4BBE-9F08-BF1FEC736FF0}">
      <formula1>$L$4:$L$6</formula1>
    </dataValidation>
    <dataValidation type="list" allowBlank="1" showInputMessage="1" showErrorMessage="1" sqref="K82:K83 K50:K51 K58:K59 K54:K55 K97:K106 K109:K111 K156:K157" xr:uid="{9C09D79E-4073-449A-9333-112F2EBAE807}">
      <formula1>$L$1:$L$7</formula1>
    </dataValidation>
    <dataValidation type="list" allowBlank="1" showInputMessage="1" showErrorMessage="1" sqref="K62:K65" xr:uid="{5A622966-962B-4710-83F2-B26B5F91B637}">
      <formula1>$L$1:$L$8</formula1>
    </dataValidation>
    <dataValidation type="list" allowBlank="1" showInputMessage="1" showErrorMessage="1" sqref="K78:K80" xr:uid="{79E8543D-88E9-41E2-8CA2-056EFF6CB1C7}">
      <formula1>$L$4:$L$8</formula1>
    </dataValidation>
    <dataValidation type="list" allowBlank="1" showInputMessage="1" showErrorMessage="1" sqref="K81" xr:uid="{6BF584B2-04CD-4FCC-A1FC-D24EB1D4E76A}">
      <formula1>$L$1:$L$11</formula1>
    </dataValidation>
    <dataValidation type="list" allowBlank="1" showInputMessage="1" showErrorMessage="1" sqref="K114:K115 K8:K24 K37:K40" xr:uid="{B9DF8B9E-F23D-4AFE-89F3-A1172107BFBD}">
      <formula1>$L$4:$L$7</formula1>
    </dataValidation>
  </dataValidations>
  <printOptions horizontalCentered="1"/>
  <pageMargins left="0.70866141732283472" right="0.70866141732283472" top="0.74803149606299213" bottom="0.74803149606299213" header="0.31496062992125984" footer="0.51181102362204722"/>
  <pageSetup scale="41"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229"/>
  <sheetViews>
    <sheetView showGridLines="0" topLeftCell="A8" zoomScale="80" zoomScaleNormal="80" zoomScaleSheetLayoutView="70" zoomScalePageLayoutView="70" workbookViewId="0">
      <selection activeCell="K8" sqref="K8:K229"/>
    </sheetView>
  </sheetViews>
  <sheetFormatPr baseColWidth="10" defaultColWidth="10.7109375" defaultRowHeight="15" customHeight="1" x14ac:dyDescent="0.2"/>
  <cols>
    <col min="1" max="1" width="14.28515625" style="1264" customWidth="1"/>
    <col min="2" max="2" width="19.42578125" style="1264" customWidth="1"/>
    <col min="3" max="3" width="17.7109375" style="1263" customWidth="1"/>
    <col min="4" max="4" width="29.7109375" style="1263" customWidth="1"/>
    <col min="5" max="5" width="17.42578125" style="1263" bestFit="1" customWidth="1"/>
    <col min="6" max="6" width="18.28515625" style="1265" customWidth="1"/>
    <col min="7" max="7" width="24" style="1265" customWidth="1"/>
    <col min="8" max="8" width="16.5703125" style="1263" customWidth="1"/>
    <col min="9" max="9" width="20.7109375" style="1263" customWidth="1"/>
    <col min="10" max="10" width="14.5703125" style="1266" customWidth="1"/>
    <col min="11" max="11" width="84" style="1267" customWidth="1"/>
    <col min="12" max="12" width="21" style="1256" customWidth="1"/>
    <col min="13" max="13" width="50.28515625" style="1256" customWidth="1"/>
    <col min="14" max="16384" width="10.7109375" style="1256"/>
  </cols>
  <sheetData>
    <row r="1" spans="1:13" s="332" customFormat="1" ht="12.75" customHeight="1" x14ac:dyDescent="0.2">
      <c r="A1" s="1860" t="s">
        <v>0</v>
      </c>
      <c r="B1" s="1860"/>
      <c r="C1" s="1860"/>
      <c r="D1" s="1860"/>
      <c r="E1" s="1860"/>
      <c r="F1" s="1860"/>
      <c r="G1" s="1860"/>
      <c r="H1" s="1860"/>
      <c r="I1" s="1860"/>
      <c r="J1" s="1860"/>
      <c r="K1" s="1860"/>
      <c r="L1" s="529"/>
      <c r="M1" s="529"/>
    </row>
    <row r="2" spans="1:13" s="332" customFormat="1" ht="12.75" customHeight="1" x14ac:dyDescent="0.2">
      <c r="A2" s="1860" t="s">
        <v>417</v>
      </c>
      <c r="B2" s="1860"/>
      <c r="C2" s="1860"/>
      <c r="D2" s="1860"/>
      <c r="E2" s="1860"/>
      <c r="F2" s="1860"/>
      <c r="G2" s="1860"/>
      <c r="H2" s="1860"/>
      <c r="I2" s="1860"/>
      <c r="J2" s="1860"/>
      <c r="K2" s="1860"/>
      <c r="L2" s="529"/>
      <c r="M2" s="529"/>
    </row>
    <row r="3" spans="1:13" s="332" customFormat="1" ht="12.75" customHeight="1" x14ac:dyDescent="0.2">
      <c r="A3" s="1860" t="s">
        <v>1721</v>
      </c>
      <c r="B3" s="1860"/>
      <c r="C3" s="1860"/>
      <c r="D3" s="1860"/>
      <c r="E3" s="1860"/>
      <c r="F3" s="1860"/>
      <c r="G3" s="1860"/>
      <c r="H3" s="1860"/>
      <c r="I3" s="1860"/>
      <c r="J3" s="1860"/>
      <c r="K3" s="1860"/>
      <c r="L3" s="529"/>
      <c r="M3" s="529"/>
    </row>
    <row r="4" spans="1:13" s="332" customFormat="1" ht="9.75" customHeight="1" x14ac:dyDescent="0.2">
      <c r="A4" s="1097"/>
      <c r="B4" s="1097"/>
      <c r="C4" s="1097"/>
      <c r="D4" s="1097"/>
      <c r="E4" s="1097"/>
      <c r="F4" s="1097"/>
      <c r="G4" s="1097"/>
      <c r="H4" s="1097"/>
      <c r="I4" s="1097"/>
      <c r="J4" s="1097"/>
      <c r="K4" s="529"/>
      <c r="L4" s="530"/>
    </row>
    <row r="5" spans="1:13" s="1341" customFormat="1" ht="32.1" customHeight="1" x14ac:dyDescent="0.2">
      <c r="A5" s="1948" t="s">
        <v>420</v>
      </c>
      <c r="B5" s="1949"/>
      <c r="C5" s="1949"/>
      <c r="D5" s="1949"/>
      <c r="E5" s="1949"/>
      <c r="F5" s="1949"/>
      <c r="G5" s="1949"/>
      <c r="H5" s="1949"/>
      <c r="I5" s="1949"/>
      <c r="J5" s="1949"/>
      <c r="K5" s="1949"/>
      <c r="L5" s="1331"/>
      <c r="M5" s="1331"/>
    </row>
    <row r="6" spans="1:13" x14ac:dyDescent="0.2">
      <c r="A6" s="1258"/>
      <c r="B6" s="1258"/>
      <c r="C6" s="1257"/>
      <c r="D6" s="1257"/>
      <c r="E6" s="1257"/>
      <c r="F6" s="1259"/>
      <c r="G6" s="1259"/>
      <c r="H6" s="1257"/>
      <c r="I6" s="1257"/>
      <c r="J6" s="1260"/>
      <c r="K6" s="1261"/>
    </row>
    <row r="7" spans="1:13" ht="31.5" x14ac:dyDescent="0.2">
      <c r="A7" s="1337" t="s">
        <v>545</v>
      </c>
      <c r="B7" s="1337" t="s">
        <v>636</v>
      </c>
      <c r="C7" s="1338" t="s">
        <v>62</v>
      </c>
      <c r="D7" s="1338" t="s">
        <v>47</v>
      </c>
      <c r="E7" s="1338" t="s">
        <v>128</v>
      </c>
      <c r="F7" s="1338" t="s">
        <v>520</v>
      </c>
      <c r="G7" s="1338" t="s">
        <v>274</v>
      </c>
      <c r="H7" s="1338" t="s">
        <v>637</v>
      </c>
      <c r="I7" s="1339" t="s">
        <v>638</v>
      </c>
      <c r="J7" s="1340" t="s">
        <v>639</v>
      </c>
      <c r="K7" s="1339" t="s">
        <v>640</v>
      </c>
    </row>
    <row r="8" spans="1:13" ht="15" customHeight="1" x14ac:dyDescent="0.2">
      <c r="A8" s="1943" t="s">
        <v>1299</v>
      </c>
      <c r="B8" s="1953" t="s">
        <v>1459</v>
      </c>
      <c r="C8" s="1910" t="s">
        <v>1460</v>
      </c>
      <c r="D8" s="1910" t="s">
        <v>1461</v>
      </c>
      <c r="E8" s="1910" t="s">
        <v>1296</v>
      </c>
      <c r="F8" s="1910">
        <v>72</v>
      </c>
      <c r="G8" s="1979" t="s">
        <v>632</v>
      </c>
      <c r="H8" s="1950">
        <v>2139944642.4000001</v>
      </c>
      <c r="I8" s="1950">
        <f>H8/F8</f>
        <v>29721453.366666667</v>
      </c>
      <c r="J8" s="1662">
        <v>44902</v>
      </c>
      <c r="K8" s="1661" t="s">
        <v>1462</v>
      </c>
    </row>
    <row r="9" spans="1:13" ht="15" customHeight="1" x14ac:dyDescent="0.2">
      <c r="A9" s="1944"/>
      <c r="B9" s="1953"/>
      <c r="C9" s="1910"/>
      <c r="D9" s="1910"/>
      <c r="E9" s="1910"/>
      <c r="F9" s="1910"/>
      <c r="G9" s="1979"/>
      <c r="H9" s="1950"/>
      <c r="I9" s="1950"/>
      <c r="J9" s="1662">
        <v>44902</v>
      </c>
      <c r="K9" s="1661" t="s">
        <v>1240</v>
      </c>
    </row>
    <row r="10" spans="1:13" ht="15" customHeight="1" x14ac:dyDescent="0.2">
      <c r="A10" s="1944"/>
      <c r="B10" s="1953"/>
      <c r="C10" s="1910"/>
      <c r="D10" s="1910"/>
      <c r="E10" s="1910"/>
      <c r="F10" s="1910"/>
      <c r="G10" s="1979"/>
      <c r="H10" s="1950"/>
      <c r="I10" s="1950"/>
      <c r="J10" s="1662">
        <v>44902</v>
      </c>
      <c r="K10" s="1661" t="s">
        <v>1241</v>
      </c>
    </row>
    <row r="11" spans="1:13" ht="15" customHeight="1" x14ac:dyDescent="0.2">
      <c r="A11" s="1944"/>
      <c r="B11" s="1953"/>
      <c r="C11" s="1910"/>
      <c r="D11" s="1910"/>
      <c r="E11" s="1910"/>
      <c r="F11" s="1910"/>
      <c r="G11" s="1979"/>
      <c r="H11" s="1950"/>
      <c r="I11" s="1950"/>
      <c r="J11" s="1662">
        <v>45030</v>
      </c>
      <c r="K11" s="1661" t="s">
        <v>1463</v>
      </c>
    </row>
    <row r="12" spans="1:13" ht="15" customHeight="1" x14ac:dyDescent="0.2">
      <c r="A12" s="1944"/>
      <c r="B12" s="1953"/>
      <c r="C12" s="1910"/>
      <c r="D12" s="1910"/>
      <c r="E12" s="1910"/>
      <c r="F12" s="1910"/>
      <c r="G12" s="1979"/>
      <c r="H12" s="1950"/>
      <c r="I12" s="1950"/>
      <c r="J12" s="1662">
        <v>45099</v>
      </c>
      <c r="K12" s="1661" t="s">
        <v>1464</v>
      </c>
    </row>
    <row r="13" spans="1:13" ht="15" customHeight="1" x14ac:dyDescent="0.2">
      <c r="A13" s="1944"/>
      <c r="B13" s="1953"/>
      <c r="C13" s="1910"/>
      <c r="D13" s="1910"/>
      <c r="E13" s="1910"/>
      <c r="F13" s="1910"/>
      <c r="G13" s="1979"/>
      <c r="H13" s="1950"/>
      <c r="I13" s="1950"/>
      <c r="J13" s="1662">
        <v>45135</v>
      </c>
      <c r="K13" s="1661" t="s">
        <v>1465</v>
      </c>
    </row>
    <row r="14" spans="1:13" ht="32.1" customHeight="1" x14ac:dyDescent="0.2">
      <c r="A14" s="1944"/>
      <c r="B14" s="1953"/>
      <c r="C14" s="1910"/>
      <c r="D14" s="1910"/>
      <c r="E14" s="1910"/>
      <c r="F14" s="1910"/>
      <c r="G14" s="1979"/>
      <c r="H14" s="1950"/>
      <c r="I14" s="1950"/>
      <c r="J14" s="1662">
        <v>45145</v>
      </c>
      <c r="K14" s="1661" t="s">
        <v>1466</v>
      </c>
    </row>
    <row r="15" spans="1:13" ht="15" customHeight="1" x14ac:dyDescent="0.2">
      <c r="A15" s="1944"/>
      <c r="B15" s="1953"/>
      <c r="C15" s="1910"/>
      <c r="D15" s="1910"/>
      <c r="E15" s="1910"/>
      <c r="F15" s="1910"/>
      <c r="G15" s="1979"/>
      <c r="H15" s="1950"/>
      <c r="I15" s="1950"/>
      <c r="J15" s="1662">
        <v>45160</v>
      </c>
      <c r="K15" s="1661" t="s">
        <v>1467</v>
      </c>
    </row>
    <row r="16" spans="1:13" ht="15" customHeight="1" x14ac:dyDescent="0.2">
      <c r="A16" s="1944"/>
      <c r="B16" s="1953"/>
      <c r="C16" s="1910"/>
      <c r="D16" s="1910"/>
      <c r="E16" s="1910"/>
      <c r="F16" s="1910"/>
      <c r="G16" s="1979"/>
      <c r="H16" s="1950"/>
      <c r="I16" s="1950"/>
      <c r="J16" s="1677">
        <v>45516</v>
      </c>
      <c r="K16" s="1660" t="s">
        <v>1241</v>
      </c>
    </row>
    <row r="17" spans="1:11" ht="15" customHeight="1" x14ac:dyDescent="0.2">
      <c r="A17" s="1944"/>
      <c r="B17" s="1953"/>
      <c r="C17" s="1910"/>
      <c r="D17" s="1910"/>
      <c r="E17" s="1910"/>
      <c r="F17" s="1910"/>
      <c r="G17" s="1979"/>
      <c r="H17" s="1950"/>
      <c r="I17" s="1950"/>
      <c r="J17" s="1677">
        <v>45518</v>
      </c>
      <c r="K17" s="1660" t="s">
        <v>1242</v>
      </c>
    </row>
    <row r="18" spans="1:11" ht="15" customHeight="1" x14ac:dyDescent="0.2">
      <c r="A18" s="1944"/>
      <c r="B18" s="1953"/>
      <c r="C18" s="1910"/>
      <c r="D18" s="1910"/>
      <c r="E18" s="1910"/>
      <c r="F18" s="1910"/>
      <c r="G18" s="1979"/>
      <c r="H18" s="1950"/>
      <c r="I18" s="1950"/>
      <c r="J18" s="1677">
        <v>45524</v>
      </c>
      <c r="K18" s="1660" t="s">
        <v>1268</v>
      </c>
    </row>
    <row r="19" spans="1:11" ht="15" customHeight="1" x14ac:dyDescent="0.2">
      <c r="A19" s="1944"/>
      <c r="B19" s="1953"/>
      <c r="C19" s="1910"/>
      <c r="D19" s="1910"/>
      <c r="E19" s="1910"/>
      <c r="F19" s="1910"/>
      <c r="G19" s="1979"/>
      <c r="H19" s="1950"/>
      <c r="I19" s="1950"/>
      <c r="J19" s="1677">
        <v>45540</v>
      </c>
      <c r="K19" s="1660" t="s">
        <v>1257</v>
      </c>
    </row>
    <row r="20" spans="1:11" ht="15" customHeight="1" x14ac:dyDescent="0.2">
      <c r="A20" s="1944"/>
      <c r="B20" s="1953"/>
      <c r="C20" s="1910"/>
      <c r="D20" s="1910"/>
      <c r="E20" s="1910"/>
      <c r="F20" s="1910"/>
      <c r="G20" s="1979"/>
      <c r="H20" s="1950"/>
      <c r="I20" s="1950"/>
      <c r="J20" s="1662">
        <v>45552</v>
      </c>
      <c r="K20" s="1661" t="s">
        <v>1468</v>
      </c>
    </row>
    <row r="21" spans="1:11" ht="30" x14ac:dyDescent="0.2">
      <c r="A21" s="1944"/>
      <c r="B21" s="1953"/>
      <c r="C21" s="1910"/>
      <c r="D21" s="1910"/>
      <c r="E21" s="1910"/>
      <c r="F21" s="1910"/>
      <c r="G21" s="1979"/>
      <c r="H21" s="1950"/>
      <c r="I21" s="1950"/>
      <c r="J21" s="1662">
        <v>45588</v>
      </c>
      <c r="K21" s="1661" t="s">
        <v>1469</v>
      </c>
    </row>
    <row r="22" spans="1:11" ht="15" customHeight="1" x14ac:dyDescent="0.2">
      <c r="A22" s="1944"/>
      <c r="B22" s="1953"/>
      <c r="C22" s="1910"/>
      <c r="D22" s="1910"/>
      <c r="E22" s="1910"/>
      <c r="F22" s="1910"/>
      <c r="G22" s="1979"/>
      <c r="H22" s="1950"/>
      <c r="I22" s="1950"/>
      <c r="J22" s="1662">
        <v>45597</v>
      </c>
      <c r="K22" s="1660" t="s">
        <v>1268</v>
      </c>
    </row>
    <row r="23" spans="1:11" ht="15" customHeight="1" x14ac:dyDescent="0.2">
      <c r="A23" s="1944"/>
      <c r="B23" s="1953"/>
      <c r="C23" s="1910"/>
      <c r="D23" s="1910"/>
      <c r="E23" s="1910"/>
      <c r="F23" s="1910"/>
      <c r="G23" s="1979"/>
      <c r="H23" s="1950"/>
      <c r="I23" s="1950"/>
      <c r="J23" s="1662">
        <v>45602</v>
      </c>
      <c r="K23" s="1660" t="s">
        <v>1257</v>
      </c>
    </row>
    <row r="24" spans="1:11" ht="15" customHeight="1" x14ac:dyDescent="0.2">
      <c r="A24" s="1944"/>
      <c r="B24" s="1953"/>
      <c r="C24" s="1910"/>
      <c r="D24" s="1910"/>
      <c r="E24" s="1910"/>
      <c r="F24" s="1910"/>
      <c r="G24" s="1979"/>
      <c r="H24" s="1950"/>
      <c r="I24" s="1950"/>
      <c r="J24" s="1662">
        <v>45610</v>
      </c>
      <c r="K24" s="1663" t="s">
        <v>1470</v>
      </c>
    </row>
    <row r="25" spans="1:11" ht="15" customHeight="1" x14ac:dyDescent="0.2">
      <c r="A25" s="1944"/>
      <c r="B25" s="1953"/>
      <c r="C25" s="1910"/>
      <c r="D25" s="1910"/>
      <c r="E25" s="1910"/>
      <c r="F25" s="1910"/>
      <c r="G25" s="1979"/>
      <c r="H25" s="1950"/>
      <c r="I25" s="1950"/>
      <c r="J25" s="1662">
        <v>45636</v>
      </c>
      <c r="K25" s="1663" t="s">
        <v>1471</v>
      </c>
    </row>
    <row r="26" spans="1:11" ht="15" customHeight="1" x14ac:dyDescent="0.2">
      <c r="A26" s="1945"/>
      <c r="B26" s="1953"/>
      <c r="C26" s="1910"/>
      <c r="D26" s="1910"/>
      <c r="E26" s="1910"/>
      <c r="F26" s="1910"/>
      <c r="G26" s="1979"/>
      <c r="H26" s="1950"/>
      <c r="I26" s="1950"/>
      <c r="J26" s="1662">
        <v>45698</v>
      </c>
      <c r="K26" s="1663" t="s">
        <v>1472</v>
      </c>
    </row>
    <row r="27" spans="1:11" ht="15" customHeight="1" x14ac:dyDescent="0.2">
      <c r="A27" s="1983" t="s">
        <v>1271</v>
      </c>
      <c r="B27" s="1983" t="s">
        <v>1473</v>
      </c>
      <c r="C27" s="1973" t="s">
        <v>1474</v>
      </c>
      <c r="D27" s="1973" t="s">
        <v>1475</v>
      </c>
      <c r="E27" s="1973" t="s">
        <v>175</v>
      </c>
      <c r="F27" s="1973">
        <v>71</v>
      </c>
      <c r="G27" s="1973" t="s">
        <v>1314</v>
      </c>
      <c r="H27" s="1942">
        <v>1524553283.4200001</v>
      </c>
      <c r="I27" s="1942">
        <f>+H27/F27</f>
        <v>21472581.456619721</v>
      </c>
      <c r="J27" s="1658">
        <v>45596</v>
      </c>
      <c r="K27" s="1672" t="s">
        <v>1276</v>
      </c>
    </row>
    <row r="28" spans="1:11" ht="15" customHeight="1" x14ac:dyDescent="0.2">
      <c r="A28" s="1984"/>
      <c r="B28" s="1984"/>
      <c r="C28" s="1974"/>
      <c r="D28" s="1974"/>
      <c r="E28" s="1974"/>
      <c r="F28" s="1974"/>
      <c r="G28" s="1974"/>
      <c r="H28" s="1942"/>
      <c r="I28" s="1942"/>
      <c r="J28" s="1658">
        <v>45596</v>
      </c>
      <c r="K28" s="1655" t="s">
        <v>1240</v>
      </c>
    </row>
    <row r="29" spans="1:11" ht="15" customHeight="1" x14ac:dyDescent="0.2">
      <c r="A29" s="1984"/>
      <c r="B29" s="1984"/>
      <c r="C29" s="1974"/>
      <c r="D29" s="1974"/>
      <c r="E29" s="1974"/>
      <c r="F29" s="1974"/>
      <c r="G29" s="1974"/>
      <c r="H29" s="1942"/>
      <c r="I29" s="1942"/>
      <c r="J29" s="1658">
        <v>45596</v>
      </c>
      <c r="K29" s="1655" t="s">
        <v>1241</v>
      </c>
    </row>
    <row r="30" spans="1:11" ht="15" customHeight="1" x14ac:dyDescent="0.2">
      <c r="A30" s="1984"/>
      <c r="B30" s="1984"/>
      <c r="C30" s="1974"/>
      <c r="D30" s="1974"/>
      <c r="E30" s="1974"/>
      <c r="F30" s="1974"/>
      <c r="G30" s="1974"/>
      <c r="H30" s="1942"/>
      <c r="I30" s="1942"/>
      <c r="J30" s="1658">
        <v>45629</v>
      </c>
      <c r="K30" s="1672" t="s">
        <v>1476</v>
      </c>
    </row>
    <row r="31" spans="1:11" ht="15" customHeight="1" x14ac:dyDescent="0.2">
      <c r="A31" s="1984"/>
      <c r="B31" s="1984"/>
      <c r="C31" s="1974"/>
      <c r="D31" s="1974"/>
      <c r="E31" s="1974"/>
      <c r="F31" s="1974"/>
      <c r="G31" s="1974"/>
      <c r="H31" s="1942"/>
      <c r="I31" s="1942"/>
      <c r="J31" s="1658">
        <v>45701</v>
      </c>
      <c r="K31" s="1656" t="s">
        <v>1477</v>
      </c>
    </row>
    <row r="32" spans="1:11" ht="15" customHeight="1" x14ac:dyDescent="0.2">
      <c r="A32" s="1984"/>
      <c r="B32" s="1984"/>
      <c r="C32" s="1974"/>
      <c r="D32" s="1974"/>
      <c r="E32" s="1974"/>
      <c r="F32" s="1974"/>
      <c r="G32" s="1974"/>
      <c r="H32" s="1942"/>
      <c r="I32" s="1942"/>
      <c r="J32" s="1658">
        <v>45708</v>
      </c>
      <c r="K32" s="1672" t="s">
        <v>1478</v>
      </c>
    </row>
    <row r="33" spans="1:11" ht="15" customHeight="1" x14ac:dyDescent="0.2">
      <c r="A33" s="1985"/>
      <c r="B33" s="1985"/>
      <c r="C33" s="1975"/>
      <c r="D33" s="1975"/>
      <c r="E33" s="1975"/>
      <c r="F33" s="1975"/>
      <c r="G33" s="1975"/>
      <c r="H33" s="1942"/>
      <c r="I33" s="1942"/>
      <c r="J33" s="1658">
        <v>45712</v>
      </c>
      <c r="K33" s="1672" t="s">
        <v>1472</v>
      </c>
    </row>
    <row r="34" spans="1:11" ht="14.45" customHeight="1" x14ac:dyDescent="0.2">
      <c r="A34" s="1976" t="s">
        <v>1271</v>
      </c>
      <c r="B34" s="1976" t="s">
        <v>1479</v>
      </c>
      <c r="C34" s="1879" t="s">
        <v>1474</v>
      </c>
      <c r="D34" s="1879" t="s">
        <v>1475</v>
      </c>
      <c r="E34" s="1879" t="s">
        <v>175</v>
      </c>
      <c r="F34" s="1879">
        <v>79</v>
      </c>
      <c r="G34" s="1879" t="s">
        <v>1314</v>
      </c>
      <c r="H34" s="1950">
        <v>1697993945.05</v>
      </c>
      <c r="I34" s="1950">
        <f>+H34/F34</f>
        <v>21493594.241139241</v>
      </c>
      <c r="J34" s="1662">
        <v>45630</v>
      </c>
      <c r="K34" s="1669" t="s">
        <v>1276</v>
      </c>
    </row>
    <row r="35" spans="1:11" x14ac:dyDescent="0.2">
      <c r="A35" s="1977"/>
      <c r="B35" s="1977"/>
      <c r="C35" s="1883"/>
      <c r="D35" s="1883"/>
      <c r="E35" s="1883"/>
      <c r="F35" s="1883"/>
      <c r="G35" s="1883"/>
      <c r="H35" s="1950"/>
      <c r="I35" s="1950"/>
      <c r="J35" s="1662">
        <v>45630</v>
      </c>
      <c r="K35" s="1661" t="s">
        <v>1240</v>
      </c>
    </row>
    <row r="36" spans="1:11" x14ac:dyDescent="0.2">
      <c r="A36" s="1977"/>
      <c r="B36" s="1977"/>
      <c r="C36" s="1883"/>
      <c r="D36" s="1883"/>
      <c r="E36" s="1883"/>
      <c r="F36" s="1883"/>
      <c r="G36" s="1883"/>
      <c r="H36" s="1950"/>
      <c r="I36" s="1950"/>
      <c r="J36" s="1662">
        <v>45630</v>
      </c>
      <c r="K36" s="1661" t="s">
        <v>1241</v>
      </c>
    </row>
    <row r="37" spans="1:11" x14ac:dyDescent="0.2">
      <c r="A37" s="1977"/>
      <c r="B37" s="1977"/>
      <c r="C37" s="1883"/>
      <c r="D37" s="1883"/>
      <c r="E37" s="1883"/>
      <c r="F37" s="1883"/>
      <c r="G37" s="1883"/>
      <c r="H37" s="1950"/>
      <c r="I37" s="1950"/>
      <c r="J37" s="1662">
        <v>45701</v>
      </c>
      <c r="K37" s="1661" t="s">
        <v>1477</v>
      </c>
    </row>
    <row r="38" spans="1:11" x14ac:dyDescent="0.2">
      <c r="A38" s="1977"/>
      <c r="B38" s="1977"/>
      <c r="C38" s="1883"/>
      <c r="D38" s="1883"/>
      <c r="E38" s="1883"/>
      <c r="F38" s="1883"/>
      <c r="G38" s="1883"/>
      <c r="H38" s="1950"/>
      <c r="I38" s="1950"/>
      <c r="J38" s="1662">
        <v>45708</v>
      </c>
      <c r="K38" s="1661" t="s">
        <v>1478</v>
      </c>
    </row>
    <row r="39" spans="1:11" x14ac:dyDescent="0.2">
      <c r="A39" s="1978"/>
      <c r="B39" s="1978"/>
      <c r="C39" s="1884"/>
      <c r="D39" s="1884"/>
      <c r="E39" s="1884"/>
      <c r="F39" s="1884"/>
      <c r="G39" s="1884"/>
      <c r="H39" s="1950"/>
      <c r="I39" s="1950"/>
      <c r="J39" s="1662">
        <v>45712</v>
      </c>
      <c r="K39" s="1661" t="s">
        <v>1472</v>
      </c>
    </row>
    <row r="40" spans="1:11" ht="14.45" customHeight="1" x14ac:dyDescent="0.2">
      <c r="A40" s="1983" t="s">
        <v>1271</v>
      </c>
      <c r="B40" s="1983" t="s">
        <v>1480</v>
      </c>
      <c r="C40" s="1973" t="s">
        <v>1273</v>
      </c>
      <c r="D40" s="1973" t="s">
        <v>1475</v>
      </c>
      <c r="E40" s="1973" t="s">
        <v>175</v>
      </c>
      <c r="F40" s="1973">
        <v>87</v>
      </c>
      <c r="G40" s="1973" t="s">
        <v>1314</v>
      </c>
      <c r="H40" s="1942">
        <v>1870768497.51</v>
      </c>
      <c r="I40" s="1942">
        <f>+H40/F40</f>
        <v>21503086.178275861</v>
      </c>
      <c r="J40" s="1658">
        <v>45541</v>
      </c>
      <c r="K40" s="1672" t="s">
        <v>1276</v>
      </c>
    </row>
    <row r="41" spans="1:11" x14ac:dyDescent="0.2">
      <c r="A41" s="1984"/>
      <c r="B41" s="1984"/>
      <c r="C41" s="1974"/>
      <c r="D41" s="1974"/>
      <c r="E41" s="1974"/>
      <c r="F41" s="1974"/>
      <c r="G41" s="1974"/>
      <c r="H41" s="1942"/>
      <c r="I41" s="1942"/>
      <c r="J41" s="1658">
        <v>45541</v>
      </c>
      <c r="K41" s="1655" t="s">
        <v>1240</v>
      </c>
    </row>
    <row r="42" spans="1:11" x14ac:dyDescent="0.2">
      <c r="A42" s="1984"/>
      <c r="B42" s="1984"/>
      <c r="C42" s="1974"/>
      <c r="D42" s="1974"/>
      <c r="E42" s="1974"/>
      <c r="F42" s="1974"/>
      <c r="G42" s="1974"/>
      <c r="H42" s="1942"/>
      <c r="I42" s="1942"/>
      <c r="J42" s="1658">
        <v>45541</v>
      </c>
      <c r="K42" s="1655" t="s">
        <v>1241</v>
      </c>
    </row>
    <row r="43" spans="1:11" x14ac:dyDescent="0.2">
      <c r="A43" s="1984"/>
      <c r="B43" s="1984"/>
      <c r="C43" s="1974"/>
      <c r="D43" s="1974"/>
      <c r="E43" s="1974"/>
      <c r="F43" s="1974"/>
      <c r="G43" s="1974"/>
      <c r="H43" s="1942"/>
      <c r="I43" s="1942"/>
      <c r="J43" s="1658">
        <v>45629</v>
      </c>
      <c r="K43" s="1672" t="s">
        <v>1476</v>
      </c>
    </row>
    <row r="44" spans="1:11" x14ac:dyDescent="0.2">
      <c r="A44" s="1984"/>
      <c r="B44" s="1984"/>
      <c r="C44" s="1974"/>
      <c r="D44" s="1974"/>
      <c r="E44" s="1974"/>
      <c r="F44" s="1974"/>
      <c r="G44" s="1974"/>
      <c r="H44" s="1942"/>
      <c r="I44" s="1942"/>
      <c r="J44" s="1658">
        <v>45700</v>
      </c>
      <c r="K44" s="1672" t="s">
        <v>1477</v>
      </c>
    </row>
    <row r="45" spans="1:11" x14ac:dyDescent="0.2">
      <c r="A45" s="1984"/>
      <c r="B45" s="1984"/>
      <c r="C45" s="1974"/>
      <c r="D45" s="1974"/>
      <c r="E45" s="1974"/>
      <c r="F45" s="1974"/>
      <c r="G45" s="1974"/>
      <c r="H45" s="1942"/>
      <c r="I45" s="1942"/>
      <c r="J45" s="1658">
        <v>45715</v>
      </c>
      <c r="K45" s="1672" t="s">
        <v>1481</v>
      </c>
    </row>
    <row r="46" spans="1:11" x14ac:dyDescent="0.2">
      <c r="A46" s="1985"/>
      <c r="B46" s="1985"/>
      <c r="C46" s="1975"/>
      <c r="D46" s="1975"/>
      <c r="E46" s="1975"/>
      <c r="F46" s="1975"/>
      <c r="G46" s="1975"/>
      <c r="H46" s="1942"/>
      <c r="I46" s="1942"/>
      <c r="J46" s="1658">
        <v>45733</v>
      </c>
      <c r="K46" s="1672" t="s">
        <v>1472</v>
      </c>
    </row>
    <row r="47" spans="1:11" ht="14.45" customHeight="1" x14ac:dyDescent="0.2">
      <c r="A47" s="1943" t="s">
        <v>1299</v>
      </c>
      <c r="B47" s="1960" t="s">
        <v>1482</v>
      </c>
      <c r="C47" s="1955" t="s">
        <v>297</v>
      </c>
      <c r="D47" s="1955" t="s">
        <v>1483</v>
      </c>
      <c r="E47" s="1955" t="s">
        <v>1296</v>
      </c>
      <c r="F47" s="1955">
        <v>36</v>
      </c>
      <c r="G47" s="1955" t="s">
        <v>1484</v>
      </c>
      <c r="H47" s="1956">
        <v>1122780161.1988122</v>
      </c>
      <c r="I47" s="1956">
        <f>H47/F47</f>
        <v>31188337.811078116</v>
      </c>
      <c r="J47" s="1683">
        <v>45499</v>
      </c>
      <c r="K47" s="1660" t="s">
        <v>1239</v>
      </c>
    </row>
    <row r="48" spans="1:11" ht="15" customHeight="1" x14ac:dyDescent="0.2">
      <c r="A48" s="1944"/>
      <c r="B48" s="1960"/>
      <c r="C48" s="1955"/>
      <c r="D48" s="1955"/>
      <c r="E48" s="1955"/>
      <c r="F48" s="1955"/>
      <c r="G48" s="1955"/>
      <c r="H48" s="1956"/>
      <c r="I48" s="1956"/>
      <c r="J48" s="1683">
        <v>45499</v>
      </c>
      <c r="K48" s="1660" t="s">
        <v>1241</v>
      </c>
    </row>
    <row r="49" spans="1:11" ht="15" customHeight="1" x14ac:dyDescent="0.2">
      <c r="A49" s="1944"/>
      <c r="B49" s="1960"/>
      <c r="C49" s="1955"/>
      <c r="D49" s="1955"/>
      <c r="E49" s="1955"/>
      <c r="F49" s="1955"/>
      <c r="G49" s="1955"/>
      <c r="H49" s="1956"/>
      <c r="I49" s="1956"/>
      <c r="J49" s="1683">
        <v>45511</v>
      </c>
      <c r="K49" s="1660" t="s">
        <v>1268</v>
      </c>
    </row>
    <row r="50" spans="1:11" ht="15" customHeight="1" x14ac:dyDescent="0.2">
      <c r="A50" s="1944"/>
      <c r="B50" s="1960"/>
      <c r="C50" s="1955"/>
      <c r="D50" s="1955"/>
      <c r="E50" s="1955"/>
      <c r="F50" s="1955"/>
      <c r="G50" s="1955"/>
      <c r="H50" s="1956"/>
      <c r="I50" s="1956"/>
      <c r="J50" s="1683">
        <v>45530</v>
      </c>
      <c r="K50" s="1686" t="s">
        <v>1485</v>
      </c>
    </row>
    <row r="51" spans="1:11" ht="15" customHeight="1" x14ac:dyDescent="0.2">
      <c r="A51" s="1944"/>
      <c r="B51" s="1960"/>
      <c r="C51" s="1955"/>
      <c r="D51" s="1955"/>
      <c r="E51" s="1955"/>
      <c r="F51" s="1955"/>
      <c r="G51" s="1955"/>
      <c r="H51" s="1956"/>
      <c r="I51" s="1956"/>
      <c r="J51" s="1683">
        <v>45531</v>
      </c>
      <c r="K51" s="1660" t="s">
        <v>1257</v>
      </c>
    </row>
    <row r="52" spans="1:11" ht="15" customHeight="1" x14ac:dyDescent="0.2">
      <c r="A52" s="1944"/>
      <c r="B52" s="1960"/>
      <c r="C52" s="1955"/>
      <c r="D52" s="1955"/>
      <c r="E52" s="1955"/>
      <c r="F52" s="1955"/>
      <c r="G52" s="1955"/>
      <c r="H52" s="1956"/>
      <c r="I52" s="1956"/>
      <c r="J52" s="1683">
        <v>45531</v>
      </c>
      <c r="K52" s="1660" t="s">
        <v>1268</v>
      </c>
    </row>
    <row r="53" spans="1:11" ht="15" customHeight="1" x14ac:dyDescent="0.2">
      <c r="A53" s="1944"/>
      <c r="B53" s="1960"/>
      <c r="C53" s="1955"/>
      <c r="D53" s="1955"/>
      <c r="E53" s="1955"/>
      <c r="F53" s="1955"/>
      <c r="G53" s="1955"/>
      <c r="H53" s="1956"/>
      <c r="I53" s="1956"/>
      <c r="J53" s="1683">
        <v>45546</v>
      </c>
      <c r="K53" s="1686" t="s">
        <v>1485</v>
      </c>
    </row>
    <row r="54" spans="1:11" ht="15" customHeight="1" x14ac:dyDescent="0.2">
      <c r="A54" s="1944"/>
      <c r="B54" s="1960"/>
      <c r="C54" s="1955"/>
      <c r="D54" s="1955"/>
      <c r="E54" s="1955"/>
      <c r="F54" s="1955"/>
      <c r="G54" s="1955"/>
      <c r="H54" s="1956"/>
      <c r="I54" s="1956"/>
      <c r="J54" s="1683">
        <v>45544</v>
      </c>
      <c r="K54" s="1660" t="s">
        <v>1268</v>
      </c>
    </row>
    <row r="55" spans="1:11" ht="15" customHeight="1" x14ac:dyDescent="0.2">
      <c r="A55" s="1944"/>
      <c r="B55" s="1960"/>
      <c r="C55" s="1955"/>
      <c r="D55" s="1955"/>
      <c r="E55" s="1955"/>
      <c r="F55" s="1955"/>
      <c r="G55" s="1955"/>
      <c r="H55" s="1956"/>
      <c r="I55" s="1956"/>
      <c r="J55" s="1683">
        <v>45554</v>
      </c>
      <c r="K55" s="1663" t="s">
        <v>1486</v>
      </c>
    </row>
    <row r="56" spans="1:11" ht="15" customHeight="1" x14ac:dyDescent="0.2">
      <c r="A56" s="1944"/>
      <c r="B56" s="1960"/>
      <c r="C56" s="1955"/>
      <c r="D56" s="1955"/>
      <c r="E56" s="1955"/>
      <c r="F56" s="1955"/>
      <c r="G56" s="1955"/>
      <c r="H56" s="1956"/>
      <c r="I56" s="1956"/>
      <c r="J56" s="1683">
        <v>45588</v>
      </c>
      <c r="K56" s="1660" t="s">
        <v>1257</v>
      </c>
    </row>
    <row r="57" spans="1:11" ht="15" customHeight="1" x14ac:dyDescent="0.2">
      <c r="A57" s="1944"/>
      <c r="B57" s="1960"/>
      <c r="C57" s="1955"/>
      <c r="D57" s="1955"/>
      <c r="E57" s="1955"/>
      <c r="F57" s="1955"/>
      <c r="G57" s="1955"/>
      <c r="H57" s="1956"/>
      <c r="I57" s="1956"/>
      <c r="J57" s="1683">
        <v>45588</v>
      </c>
      <c r="K57" s="1689" t="s">
        <v>1470</v>
      </c>
    </row>
    <row r="58" spans="1:11" ht="15" customHeight="1" x14ac:dyDescent="0.2">
      <c r="A58" s="1944"/>
      <c r="B58" s="1960"/>
      <c r="C58" s="1955"/>
      <c r="D58" s="1955"/>
      <c r="E58" s="1955"/>
      <c r="F58" s="1955"/>
      <c r="G58" s="1955"/>
      <c r="H58" s="1956"/>
      <c r="I58" s="1956"/>
      <c r="J58" s="1683">
        <v>45588</v>
      </c>
      <c r="K58" s="1689" t="s">
        <v>1382</v>
      </c>
    </row>
    <row r="59" spans="1:11" ht="15" customHeight="1" x14ac:dyDescent="0.2">
      <c r="A59" s="1945"/>
      <c r="B59" s="1960"/>
      <c r="C59" s="1955"/>
      <c r="D59" s="1955"/>
      <c r="E59" s="1955"/>
      <c r="F59" s="1955"/>
      <c r="G59" s="1955"/>
      <c r="H59" s="1956"/>
      <c r="I59" s="1956"/>
      <c r="J59" s="1683">
        <v>45776</v>
      </c>
      <c r="K59" s="1669" t="s">
        <v>1472</v>
      </c>
    </row>
    <row r="60" spans="1:11" ht="15" customHeight="1" x14ac:dyDescent="0.2">
      <c r="A60" s="1937" t="s">
        <v>1271</v>
      </c>
      <c r="B60" s="1937" t="s">
        <v>1487</v>
      </c>
      <c r="C60" s="1938" t="s">
        <v>297</v>
      </c>
      <c r="D60" s="1939" t="s">
        <v>1488</v>
      </c>
      <c r="E60" s="1971" t="s">
        <v>175</v>
      </c>
      <c r="F60" s="1938">
        <v>13</v>
      </c>
      <c r="G60" s="1939" t="s">
        <v>1489</v>
      </c>
      <c r="H60" s="1942">
        <v>215677914.69</v>
      </c>
      <c r="I60" s="1972">
        <f>+H60/F60</f>
        <v>16590608.822307693</v>
      </c>
      <c r="J60" s="1517">
        <v>45672</v>
      </c>
      <c r="K60" s="1518" t="s">
        <v>1276</v>
      </c>
    </row>
    <row r="61" spans="1:11" ht="15" customHeight="1" x14ac:dyDescent="0.2">
      <c r="A61" s="1937"/>
      <c r="B61" s="1937"/>
      <c r="C61" s="1938"/>
      <c r="D61" s="1939"/>
      <c r="E61" s="1971"/>
      <c r="F61" s="1938"/>
      <c r="G61" s="1939"/>
      <c r="H61" s="1942"/>
      <c r="I61" s="1972"/>
      <c r="J61" s="1658">
        <v>45686</v>
      </c>
      <c r="K61" s="1657" t="s">
        <v>1241</v>
      </c>
    </row>
    <row r="62" spans="1:11" ht="15" customHeight="1" x14ac:dyDescent="0.2">
      <c r="A62" s="1937"/>
      <c r="B62" s="1937"/>
      <c r="C62" s="1938"/>
      <c r="D62" s="1939"/>
      <c r="E62" s="1971"/>
      <c r="F62" s="1938"/>
      <c r="G62" s="1939"/>
      <c r="H62" s="1942"/>
      <c r="I62" s="1972"/>
      <c r="J62" s="1658">
        <v>45716</v>
      </c>
      <c r="K62" s="1657" t="s">
        <v>1490</v>
      </c>
    </row>
    <row r="63" spans="1:11" ht="15" customHeight="1" x14ac:dyDescent="0.2">
      <c r="A63" s="1937"/>
      <c r="B63" s="1937"/>
      <c r="C63" s="1938"/>
      <c r="D63" s="1939"/>
      <c r="E63" s="1971"/>
      <c r="F63" s="1938"/>
      <c r="G63" s="1939"/>
      <c r="H63" s="1942"/>
      <c r="I63" s="1972"/>
      <c r="J63" s="1658">
        <v>45813</v>
      </c>
      <c r="K63" s="1657" t="s">
        <v>1491</v>
      </c>
    </row>
    <row r="64" spans="1:11" ht="15" customHeight="1" x14ac:dyDescent="0.2">
      <c r="A64" s="1937"/>
      <c r="B64" s="1937"/>
      <c r="C64" s="1938"/>
      <c r="D64" s="1939"/>
      <c r="E64" s="1971"/>
      <c r="F64" s="1938"/>
      <c r="G64" s="1939"/>
      <c r="H64" s="1942"/>
      <c r="I64" s="1972"/>
      <c r="J64" s="1658">
        <v>45818</v>
      </c>
      <c r="K64" s="1657" t="s">
        <v>1492</v>
      </c>
    </row>
    <row r="65" spans="1:11" ht="15" customHeight="1" x14ac:dyDescent="0.2">
      <c r="A65" s="1937"/>
      <c r="B65" s="1937"/>
      <c r="C65" s="1938"/>
      <c r="D65" s="1939"/>
      <c r="E65" s="1971"/>
      <c r="F65" s="1938"/>
      <c r="G65" s="1939"/>
      <c r="H65" s="1942"/>
      <c r="I65" s="1972"/>
      <c r="J65" s="1658">
        <v>45819</v>
      </c>
      <c r="K65" s="1657" t="s">
        <v>1470</v>
      </c>
    </row>
    <row r="66" spans="1:11" ht="15" customHeight="1" x14ac:dyDescent="0.2">
      <c r="A66" s="1937"/>
      <c r="B66" s="1937"/>
      <c r="C66" s="1938"/>
      <c r="D66" s="1939"/>
      <c r="E66" s="1971"/>
      <c r="F66" s="1938"/>
      <c r="G66" s="1939"/>
      <c r="H66" s="1942"/>
      <c r="I66" s="1972"/>
      <c r="J66" s="1658">
        <v>45821</v>
      </c>
      <c r="K66" s="1657" t="s">
        <v>1382</v>
      </c>
    </row>
    <row r="67" spans="1:11" ht="15" customHeight="1" x14ac:dyDescent="0.2">
      <c r="A67" s="1937"/>
      <c r="B67" s="1937"/>
      <c r="C67" s="1938"/>
      <c r="D67" s="1939"/>
      <c r="E67" s="1971"/>
      <c r="F67" s="1938"/>
      <c r="G67" s="1939"/>
      <c r="H67" s="1942"/>
      <c r="I67" s="1972"/>
      <c r="J67" s="1658">
        <v>45840</v>
      </c>
      <c r="K67" s="1657" t="s">
        <v>1472</v>
      </c>
    </row>
    <row r="68" spans="1:11" ht="15" customHeight="1" x14ac:dyDescent="0.2">
      <c r="A68" s="1981" t="s">
        <v>1234</v>
      </c>
      <c r="B68" s="1981" t="s">
        <v>1493</v>
      </c>
      <c r="C68" s="1950" t="s">
        <v>78</v>
      </c>
      <c r="D68" s="1950" t="s">
        <v>1494</v>
      </c>
      <c r="E68" s="1950" t="s">
        <v>1237</v>
      </c>
      <c r="F68" s="1982">
        <v>107</v>
      </c>
      <c r="G68" s="1950" t="s">
        <v>371</v>
      </c>
      <c r="H68" s="1950">
        <v>3575057023.1900001</v>
      </c>
      <c r="I68" s="1950">
        <f>H68/F68</f>
        <v>33411747.880280375</v>
      </c>
      <c r="J68" s="1662">
        <v>45590</v>
      </c>
      <c r="K68" s="1663" t="s">
        <v>1495</v>
      </c>
    </row>
    <row r="69" spans="1:11" ht="15" customHeight="1" x14ac:dyDescent="0.2">
      <c r="A69" s="1981"/>
      <c r="B69" s="1981"/>
      <c r="C69" s="1950"/>
      <c r="D69" s="1950"/>
      <c r="E69" s="1950"/>
      <c r="F69" s="1982"/>
      <c r="G69" s="1950"/>
      <c r="H69" s="1950"/>
      <c r="I69" s="1950"/>
      <c r="J69" s="1662">
        <v>45594</v>
      </c>
      <c r="K69" s="1663" t="s">
        <v>1496</v>
      </c>
    </row>
    <row r="70" spans="1:11" ht="15" customHeight="1" x14ac:dyDescent="0.2">
      <c r="A70" s="1981"/>
      <c r="B70" s="1981"/>
      <c r="C70" s="1950"/>
      <c r="D70" s="1950"/>
      <c r="E70" s="1950"/>
      <c r="F70" s="1982"/>
      <c r="G70" s="1950"/>
      <c r="H70" s="1950"/>
      <c r="I70" s="1950"/>
      <c r="J70" s="1662">
        <v>45625</v>
      </c>
      <c r="K70" s="1663" t="s">
        <v>1242</v>
      </c>
    </row>
    <row r="71" spans="1:11" ht="15" customHeight="1" x14ac:dyDescent="0.2">
      <c r="A71" s="1981"/>
      <c r="B71" s="1981"/>
      <c r="C71" s="1950"/>
      <c r="D71" s="1950"/>
      <c r="E71" s="1950"/>
      <c r="F71" s="1982"/>
      <c r="G71" s="1950"/>
      <c r="H71" s="1950"/>
      <c r="I71" s="1950"/>
      <c r="J71" s="1662">
        <v>45646</v>
      </c>
      <c r="K71" s="1663" t="s">
        <v>1269</v>
      </c>
    </row>
    <row r="72" spans="1:11" ht="15" customHeight="1" x14ac:dyDescent="0.2">
      <c r="A72" s="1981"/>
      <c r="B72" s="1981"/>
      <c r="C72" s="1950"/>
      <c r="D72" s="1950"/>
      <c r="E72" s="1950"/>
      <c r="F72" s="1982"/>
      <c r="G72" s="1950"/>
      <c r="H72" s="1950"/>
      <c r="I72" s="1950"/>
      <c r="J72" s="1662">
        <v>45673</v>
      </c>
      <c r="K72" s="1663" t="s">
        <v>1256</v>
      </c>
    </row>
    <row r="73" spans="1:11" ht="15" customHeight="1" x14ac:dyDescent="0.2">
      <c r="A73" s="1981"/>
      <c r="B73" s="1981"/>
      <c r="C73" s="1950"/>
      <c r="D73" s="1950"/>
      <c r="E73" s="1950"/>
      <c r="F73" s="1982"/>
      <c r="G73" s="1950"/>
      <c r="H73" s="1950"/>
      <c r="I73" s="1950"/>
      <c r="J73" s="1662">
        <v>45688</v>
      </c>
      <c r="K73" s="1663" t="s">
        <v>1267</v>
      </c>
    </row>
    <row r="74" spans="1:11" ht="15" customHeight="1" x14ac:dyDescent="0.2">
      <c r="A74" s="1981"/>
      <c r="B74" s="1981"/>
      <c r="C74" s="1950"/>
      <c r="D74" s="1950"/>
      <c r="E74" s="1950"/>
      <c r="F74" s="1982"/>
      <c r="G74" s="1950"/>
      <c r="H74" s="1950"/>
      <c r="I74" s="1950"/>
      <c r="J74" s="1662">
        <v>45699</v>
      </c>
      <c r="K74" s="1663" t="s">
        <v>1268</v>
      </c>
    </row>
    <row r="75" spans="1:11" ht="15" customHeight="1" x14ac:dyDescent="0.2">
      <c r="A75" s="1981"/>
      <c r="B75" s="1981"/>
      <c r="C75" s="1950"/>
      <c r="D75" s="1950"/>
      <c r="E75" s="1950"/>
      <c r="F75" s="1982"/>
      <c r="G75" s="1950"/>
      <c r="H75" s="1950"/>
      <c r="I75" s="1950"/>
      <c r="J75" s="1662">
        <v>45710</v>
      </c>
      <c r="K75" s="1663" t="s">
        <v>1257</v>
      </c>
    </row>
    <row r="76" spans="1:11" ht="15" customHeight="1" x14ac:dyDescent="0.2">
      <c r="A76" s="1981"/>
      <c r="B76" s="1981"/>
      <c r="C76" s="1950"/>
      <c r="D76" s="1950"/>
      <c r="E76" s="1950"/>
      <c r="F76" s="1982"/>
      <c r="G76" s="1950"/>
      <c r="H76" s="1950"/>
      <c r="I76" s="1950"/>
      <c r="J76" s="1662">
        <v>45716</v>
      </c>
      <c r="K76" s="1663" t="s">
        <v>1267</v>
      </c>
    </row>
    <row r="77" spans="1:11" ht="15" customHeight="1" x14ac:dyDescent="0.2">
      <c r="A77" s="1981"/>
      <c r="B77" s="1981"/>
      <c r="C77" s="1950"/>
      <c r="D77" s="1950"/>
      <c r="E77" s="1950"/>
      <c r="F77" s="1982"/>
      <c r="G77" s="1950"/>
      <c r="H77" s="1950"/>
      <c r="I77" s="1950"/>
      <c r="J77" s="1662">
        <v>45723</v>
      </c>
      <c r="K77" s="1663" t="s">
        <v>1256</v>
      </c>
    </row>
    <row r="78" spans="1:11" ht="15" customHeight="1" x14ac:dyDescent="0.2">
      <c r="A78" s="1981"/>
      <c r="B78" s="1981"/>
      <c r="C78" s="1950"/>
      <c r="D78" s="1950"/>
      <c r="E78" s="1950"/>
      <c r="F78" s="1982"/>
      <c r="G78" s="1950"/>
      <c r="H78" s="1950"/>
      <c r="I78" s="1950"/>
      <c r="J78" s="1662">
        <v>45742</v>
      </c>
      <c r="K78" s="1663" t="s">
        <v>1257</v>
      </c>
    </row>
    <row r="79" spans="1:11" ht="15" customHeight="1" x14ac:dyDescent="0.2">
      <c r="A79" s="1981"/>
      <c r="B79" s="1981"/>
      <c r="C79" s="1950"/>
      <c r="D79" s="1950"/>
      <c r="E79" s="1950"/>
      <c r="F79" s="1982"/>
      <c r="G79" s="1950"/>
      <c r="H79" s="1950"/>
      <c r="I79" s="1950"/>
      <c r="J79" s="1662">
        <v>45743</v>
      </c>
      <c r="K79" s="1663" t="s">
        <v>1497</v>
      </c>
    </row>
    <row r="80" spans="1:11" ht="15" customHeight="1" x14ac:dyDescent="0.2">
      <c r="A80" s="1981"/>
      <c r="B80" s="1981"/>
      <c r="C80" s="1950"/>
      <c r="D80" s="1950"/>
      <c r="E80" s="1950"/>
      <c r="F80" s="1982"/>
      <c r="G80" s="1950"/>
      <c r="H80" s="1950"/>
      <c r="I80" s="1950"/>
      <c r="J80" s="1662">
        <v>45775</v>
      </c>
      <c r="K80" s="1663" t="s">
        <v>1268</v>
      </c>
    </row>
    <row r="81" spans="1:11" ht="15" customHeight="1" x14ac:dyDescent="0.2">
      <c r="A81" s="1981"/>
      <c r="B81" s="1981"/>
      <c r="C81" s="1950"/>
      <c r="D81" s="1950"/>
      <c r="E81" s="1950"/>
      <c r="F81" s="1982"/>
      <c r="G81" s="1950"/>
      <c r="H81" s="1950"/>
      <c r="I81" s="1950"/>
      <c r="J81" s="1662">
        <v>45807</v>
      </c>
      <c r="K81" s="1661" t="s">
        <v>1241</v>
      </c>
    </row>
    <row r="82" spans="1:11" ht="15" customHeight="1" x14ac:dyDescent="0.2">
      <c r="A82" s="1981"/>
      <c r="B82" s="1981"/>
      <c r="C82" s="1950"/>
      <c r="D82" s="1950"/>
      <c r="E82" s="1950"/>
      <c r="F82" s="1982"/>
      <c r="G82" s="1950"/>
      <c r="H82" s="1950"/>
      <c r="I82" s="1950"/>
      <c r="J82" s="1662">
        <v>45807</v>
      </c>
      <c r="K82" s="1663" t="s">
        <v>1268</v>
      </c>
    </row>
    <row r="83" spans="1:11" ht="15" customHeight="1" x14ac:dyDescent="0.2">
      <c r="A83" s="1981"/>
      <c r="B83" s="1981"/>
      <c r="C83" s="1950"/>
      <c r="D83" s="1950"/>
      <c r="E83" s="1950"/>
      <c r="F83" s="1982"/>
      <c r="G83" s="1950"/>
      <c r="H83" s="1950"/>
      <c r="I83" s="1950"/>
      <c r="J83" s="1662">
        <v>45807</v>
      </c>
      <c r="K83" s="1663" t="s">
        <v>1498</v>
      </c>
    </row>
    <row r="84" spans="1:11" ht="15" customHeight="1" x14ac:dyDescent="0.2">
      <c r="A84" s="1981"/>
      <c r="B84" s="1981"/>
      <c r="C84" s="1950"/>
      <c r="D84" s="1950"/>
      <c r="E84" s="1950"/>
      <c r="F84" s="1982"/>
      <c r="G84" s="1950"/>
      <c r="H84" s="1950"/>
      <c r="I84" s="1950"/>
      <c r="J84" s="1662">
        <v>45814</v>
      </c>
      <c r="K84" s="1663" t="s">
        <v>1499</v>
      </c>
    </row>
    <row r="85" spans="1:11" ht="15" customHeight="1" x14ac:dyDescent="0.2">
      <c r="A85" s="1981"/>
      <c r="B85" s="1981"/>
      <c r="C85" s="1950"/>
      <c r="D85" s="1950"/>
      <c r="E85" s="1950"/>
      <c r="F85" s="1982"/>
      <c r="G85" s="1950"/>
      <c r="H85" s="1950"/>
      <c r="I85" s="1950"/>
      <c r="J85" s="1662">
        <v>45831</v>
      </c>
      <c r="K85" s="1663" t="s">
        <v>1500</v>
      </c>
    </row>
    <row r="86" spans="1:11" ht="15" customHeight="1" x14ac:dyDescent="0.2">
      <c r="A86" s="1981"/>
      <c r="B86" s="1981"/>
      <c r="C86" s="1950"/>
      <c r="D86" s="1950"/>
      <c r="E86" s="1950"/>
      <c r="F86" s="1982"/>
      <c r="G86" s="1950"/>
      <c r="H86" s="1950"/>
      <c r="I86" s="1950"/>
      <c r="J86" s="1662">
        <v>45831</v>
      </c>
      <c r="K86" s="1660" t="s">
        <v>1472</v>
      </c>
    </row>
    <row r="87" spans="1:11" ht="15" customHeight="1" x14ac:dyDescent="0.2">
      <c r="A87" s="1936" t="s">
        <v>1271</v>
      </c>
      <c r="B87" s="1936" t="s">
        <v>1501</v>
      </c>
      <c r="C87" s="1939" t="s">
        <v>1273</v>
      </c>
      <c r="D87" s="1939" t="s">
        <v>1502</v>
      </c>
      <c r="E87" s="1939" t="s">
        <v>175</v>
      </c>
      <c r="F87" s="1939">
        <v>45</v>
      </c>
      <c r="G87" s="1939" t="s">
        <v>1452</v>
      </c>
      <c r="H87" s="1942">
        <v>731737566.50999999</v>
      </c>
      <c r="I87" s="1942">
        <f>+H87/F87</f>
        <v>16260834.811333332</v>
      </c>
      <c r="J87" s="1658">
        <v>45183</v>
      </c>
      <c r="K87" s="1672" t="s">
        <v>1276</v>
      </c>
    </row>
    <row r="88" spans="1:11" ht="15" customHeight="1" x14ac:dyDescent="0.2">
      <c r="A88" s="1936"/>
      <c r="B88" s="1936"/>
      <c r="C88" s="1939"/>
      <c r="D88" s="1939"/>
      <c r="E88" s="1939"/>
      <c r="F88" s="1939"/>
      <c r="G88" s="1939"/>
      <c r="H88" s="1942"/>
      <c r="I88" s="1942"/>
      <c r="J88" s="1658">
        <v>45549</v>
      </c>
      <c r="K88" s="1655" t="s">
        <v>1240</v>
      </c>
    </row>
    <row r="89" spans="1:11" ht="15" customHeight="1" x14ac:dyDescent="0.2">
      <c r="A89" s="1936"/>
      <c r="B89" s="1936"/>
      <c r="C89" s="1939"/>
      <c r="D89" s="1939"/>
      <c r="E89" s="1939"/>
      <c r="F89" s="1939"/>
      <c r="G89" s="1939"/>
      <c r="H89" s="1942"/>
      <c r="I89" s="1942"/>
      <c r="J89" s="1658">
        <v>45549</v>
      </c>
      <c r="K89" s="1655" t="s">
        <v>1241</v>
      </c>
    </row>
    <row r="90" spans="1:11" ht="15" customHeight="1" x14ac:dyDescent="0.2">
      <c r="A90" s="1936"/>
      <c r="B90" s="1936"/>
      <c r="C90" s="1939"/>
      <c r="D90" s="1939"/>
      <c r="E90" s="1939"/>
      <c r="F90" s="1939"/>
      <c r="G90" s="1939"/>
      <c r="H90" s="1942"/>
      <c r="I90" s="1942"/>
      <c r="J90" s="1658">
        <v>45187</v>
      </c>
      <c r="K90" s="1655" t="s">
        <v>1242</v>
      </c>
    </row>
    <row r="91" spans="1:11" ht="15" customHeight="1" x14ac:dyDescent="0.2">
      <c r="A91" s="1936"/>
      <c r="B91" s="1936"/>
      <c r="C91" s="1939"/>
      <c r="D91" s="1939"/>
      <c r="E91" s="1939"/>
      <c r="F91" s="1939"/>
      <c r="G91" s="1939"/>
      <c r="H91" s="1942"/>
      <c r="I91" s="1942"/>
      <c r="J91" s="1658">
        <v>45187</v>
      </c>
      <c r="K91" s="1655" t="s">
        <v>1243</v>
      </c>
    </row>
    <row r="92" spans="1:11" ht="15" customHeight="1" x14ac:dyDescent="0.2">
      <c r="A92" s="1936"/>
      <c r="B92" s="1936"/>
      <c r="C92" s="1939"/>
      <c r="D92" s="1939"/>
      <c r="E92" s="1939"/>
      <c r="F92" s="1939"/>
      <c r="G92" s="1939"/>
      <c r="H92" s="1942"/>
      <c r="I92" s="1942"/>
      <c r="J92" s="1658">
        <v>45188</v>
      </c>
      <c r="K92" s="1655" t="s">
        <v>1503</v>
      </c>
    </row>
    <row r="93" spans="1:11" ht="15" customHeight="1" x14ac:dyDescent="0.2">
      <c r="A93" s="1936"/>
      <c r="B93" s="1936"/>
      <c r="C93" s="1939"/>
      <c r="D93" s="1939"/>
      <c r="E93" s="1939"/>
      <c r="F93" s="1939"/>
      <c r="G93" s="1939"/>
      <c r="H93" s="1942"/>
      <c r="I93" s="1942"/>
      <c r="J93" s="1658">
        <v>45209</v>
      </c>
      <c r="K93" s="1655" t="s">
        <v>1243</v>
      </c>
    </row>
    <row r="94" spans="1:11" ht="15" customHeight="1" x14ac:dyDescent="0.2">
      <c r="A94" s="1936"/>
      <c r="B94" s="1936"/>
      <c r="C94" s="1939"/>
      <c r="D94" s="1939"/>
      <c r="E94" s="1939"/>
      <c r="F94" s="1939"/>
      <c r="G94" s="1939"/>
      <c r="H94" s="1942"/>
      <c r="I94" s="1942"/>
      <c r="J94" s="1658">
        <v>45231</v>
      </c>
      <c r="K94" s="1655" t="s">
        <v>1503</v>
      </c>
    </row>
    <row r="95" spans="1:11" ht="15" customHeight="1" x14ac:dyDescent="0.2">
      <c r="A95" s="1936"/>
      <c r="B95" s="1936"/>
      <c r="C95" s="1939"/>
      <c r="D95" s="1939"/>
      <c r="E95" s="1939"/>
      <c r="F95" s="1939"/>
      <c r="G95" s="1939"/>
      <c r="H95" s="1942"/>
      <c r="I95" s="1942"/>
      <c r="J95" s="1658">
        <v>45232</v>
      </c>
      <c r="K95" s="1655" t="s">
        <v>1267</v>
      </c>
    </row>
    <row r="96" spans="1:11" ht="15" customHeight="1" x14ac:dyDescent="0.2">
      <c r="A96" s="1936"/>
      <c r="B96" s="1936"/>
      <c r="C96" s="1939"/>
      <c r="D96" s="1939"/>
      <c r="E96" s="1939"/>
      <c r="F96" s="1939"/>
      <c r="G96" s="1939"/>
      <c r="H96" s="1942"/>
      <c r="I96" s="1942"/>
      <c r="J96" s="1658">
        <v>45232</v>
      </c>
      <c r="K96" s="1655" t="s">
        <v>1369</v>
      </c>
    </row>
    <row r="97" spans="1:11" ht="15" customHeight="1" x14ac:dyDescent="0.2">
      <c r="A97" s="1936"/>
      <c r="B97" s="1936"/>
      <c r="C97" s="1939"/>
      <c r="D97" s="1939"/>
      <c r="E97" s="1939"/>
      <c r="F97" s="1939"/>
      <c r="G97" s="1939"/>
      <c r="H97" s="1942"/>
      <c r="I97" s="1942"/>
      <c r="J97" s="1658">
        <v>45233</v>
      </c>
      <c r="K97" s="1655" t="s">
        <v>1377</v>
      </c>
    </row>
    <row r="98" spans="1:11" ht="15" customHeight="1" x14ac:dyDescent="0.2">
      <c r="A98" s="1936"/>
      <c r="B98" s="1936"/>
      <c r="C98" s="1939"/>
      <c r="D98" s="1939"/>
      <c r="E98" s="1939"/>
      <c r="F98" s="1939"/>
      <c r="G98" s="1939"/>
      <c r="H98" s="1942"/>
      <c r="I98" s="1942"/>
      <c r="J98" s="1658">
        <v>45233</v>
      </c>
      <c r="K98" s="1655" t="s">
        <v>1252</v>
      </c>
    </row>
    <row r="99" spans="1:11" ht="15" customHeight="1" x14ac:dyDescent="0.2">
      <c r="A99" s="1936"/>
      <c r="B99" s="1936"/>
      <c r="C99" s="1939"/>
      <c r="D99" s="1939"/>
      <c r="E99" s="1939"/>
      <c r="F99" s="1939"/>
      <c r="G99" s="1939"/>
      <c r="H99" s="1942"/>
      <c r="I99" s="1942"/>
      <c r="J99" s="1658">
        <v>45642</v>
      </c>
      <c r="K99" s="1672" t="s">
        <v>1277</v>
      </c>
    </row>
    <row r="100" spans="1:11" ht="15" customHeight="1" x14ac:dyDescent="0.2">
      <c r="A100" s="1936"/>
      <c r="B100" s="1936"/>
      <c r="C100" s="1939"/>
      <c r="D100" s="1939"/>
      <c r="E100" s="1939"/>
      <c r="F100" s="1939"/>
      <c r="G100" s="1939"/>
      <c r="H100" s="1942"/>
      <c r="I100" s="1942"/>
      <c r="J100" s="1658">
        <v>45688</v>
      </c>
      <c r="K100" s="1672" t="s">
        <v>1278</v>
      </c>
    </row>
    <row r="101" spans="1:11" ht="15" customHeight="1" x14ac:dyDescent="0.2">
      <c r="A101" s="1936"/>
      <c r="B101" s="1936"/>
      <c r="C101" s="1939"/>
      <c r="D101" s="1939"/>
      <c r="E101" s="1939"/>
      <c r="F101" s="1939"/>
      <c r="G101" s="1939"/>
      <c r="H101" s="1942"/>
      <c r="I101" s="1942"/>
      <c r="J101" s="1658">
        <v>45716</v>
      </c>
      <c r="K101" s="1672" t="s">
        <v>1279</v>
      </c>
    </row>
    <row r="102" spans="1:11" ht="15" customHeight="1" x14ac:dyDescent="0.2">
      <c r="A102" s="1936"/>
      <c r="B102" s="1936"/>
      <c r="C102" s="1939"/>
      <c r="D102" s="1939"/>
      <c r="E102" s="1939"/>
      <c r="F102" s="1939"/>
      <c r="G102" s="1939"/>
      <c r="H102" s="1942"/>
      <c r="I102" s="1942"/>
      <c r="J102" s="1658">
        <v>45769</v>
      </c>
      <c r="K102" s="1672" t="s">
        <v>1280</v>
      </c>
    </row>
    <row r="103" spans="1:11" ht="15" customHeight="1" x14ac:dyDescent="0.2">
      <c r="A103" s="1936"/>
      <c r="B103" s="1936"/>
      <c r="C103" s="1939"/>
      <c r="D103" s="1939"/>
      <c r="E103" s="1939"/>
      <c r="F103" s="1939"/>
      <c r="G103" s="1939"/>
      <c r="H103" s="1942"/>
      <c r="I103" s="1942"/>
      <c r="J103" s="1658">
        <v>45806</v>
      </c>
      <c r="K103" s="1672" t="s">
        <v>1463</v>
      </c>
    </row>
    <row r="104" spans="1:11" ht="15" customHeight="1" x14ac:dyDescent="0.2">
      <c r="A104" s="1936"/>
      <c r="B104" s="1936"/>
      <c r="C104" s="1939"/>
      <c r="D104" s="1939"/>
      <c r="E104" s="1939"/>
      <c r="F104" s="1939"/>
      <c r="G104" s="1939"/>
      <c r="H104" s="1942"/>
      <c r="I104" s="1942"/>
      <c r="J104" s="1658">
        <v>45810</v>
      </c>
      <c r="K104" s="1672" t="s">
        <v>1504</v>
      </c>
    </row>
    <row r="105" spans="1:11" ht="15" customHeight="1" x14ac:dyDescent="0.2">
      <c r="A105" s="1936"/>
      <c r="B105" s="1936"/>
      <c r="C105" s="1939"/>
      <c r="D105" s="1939"/>
      <c r="E105" s="1939"/>
      <c r="F105" s="1939"/>
      <c r="G105" s="1939"/>
      <c r="H105" s="1942"/>
      <c r="I105" s="1942"/>
      <c r="J105" s="1658">
        <v>45820</v>
      </c>
      <c r="K105" s="1672" t="s">
        <v>1505</v>
      </c>
    </row>
    <row r="106" spans="1:11" ht="15" customHeight="1" x14ac:dyDescent="0.2">
      <c r="A106" s="1936"/>
      <c r="B106" s="1936"/>
      <c r="C106" s="1939"/>
      <c r="D106" s="1939"/>
      <c r="E106" s="1939"/>
      <c r="F106" s="1939"/>
      <c r="G106" s="1939"/>
      <c r="H106" s="1942"/>
      <c r="I106" s="1942"/>
      <c r="J106" s="1658">
        <v>45834</v>
      </c>
      <c r="K106" s="1672" t="s">
        <v>1506</v>
      </c>
    </row>
    <row r="107" spans="1:11" ht="15" customHeight="1" x14ac:dyDescent="0.2">
      <c r="A107" s="1936"/>
      <c r="B107" s="1936"/>
      <c r="C107" s="1939"/>
      <c r="D107" s="1939"/>
      <c r="E107" s="1939"/>
      <c r="F107" s="1939"/>
      <c r="G107" s="1939"/>
      <c r="H107" s="1942"/>
      <c r="I107" s="1942"/>
      <c r="J107" s="1658">
        <v>45835</v>
      </c>
      <c r="K107" s="1672" t="s">
        <v>1507</v>
      </c>
    </row>
    <row r="108" spans="1:11" ht="15" customHeight="1" x14ac:dyDescent="0.2">
      <c r="A108" s="1936"/>
      <c r="B108" s="1936"/>
      <c r="C108" s="1939"/>
      <c r="D108" s="1939"/>
      <c r="E108" s="1939"/>
      <c r="F108" s="1939"/>
      <c r="G108" s="1939"/>
      <c r="H108" s="1942"/>
      <c r="I108" s="1942"/>
      <c r="J108" s="1658">
        <v>45839</v>
      </c>
      <c r="K108" s="1672" t="s">
        <v>1382</v>
      </c>
    </row>
    <row r="109" spans="1:11" ht="15" customHeight="1" x14ac:dyDescent="0.2">
      <c r="A109" s="1936"/>
      <c r="B109" s="1936"/>
      <c r="C109" s="1939"/>
      <c r="D109" s="1939"/>
      <c r="E109" s="1939"/>
      <c r="F109" s="1939"/>
      <c r="G109" s="1939"/>
      <c r="H109" s="1942"/>
      <c r="I109" s="1942"/>
      <c r="J109" s="1658">
        <v>45859</v>
      </c>
      <c r="K109" s="1672" t="s">
        <v>1472</v>
      </c>
    </row>
    <row r="110" spans="1:11" ht="15" customHeight="1" x14ac:dyDescent="0.2">
      <c r="A110" s="1980" t="s">
        <v>1234</v>
      </c>
      <c r="B110" s="1960" t="s">
        <v>1370</v>
      </c>
      <c r="C110" s="1955" t="s">
        <v>1371</v>
      </c>
      <c r="D110" s="1955" t="s">
        <v>1372</v>
      </c>
      <c r="E110" s="1955" t="s">
        <v>175</v>
      </c>
      <c r="F110" s="1955">
        <v>105</v>
      </c>
      <c r="G110" s="1955" t="s">
        <v>1373</v>
      </c>
      <c r="H110" s="1956">
        <v>1960000000</v>
      </c>
      <c r="I110" s="1956">
        <f>+H110/F110</f>
        <v>18666666.666666668</v>
      </c>
      <c r="J110" s="1677">
        <v>45279</v>
      </c>
      <c r="K110" s="1660" t="s">
        <v>1239</v>
      </c>
    </row>
    <row r="111" spans="1:11" ht="15" customHeight="1" x14ac:dyDescent="0.2">
      <c r="A111" s="1980"/>
      <c r="B111" s="1960"/>
      <c r="C111" s="1955"/>
      <c r="D111" s="1955"/>
      <c r="E111" s="1955"/>
      <c r="F111" s="1955"/>
      <c r="G111" s="1955"/>
      <c r="H111" s="1956"/>
      <c r="I111" s="1956"/>
      <c r="J111" s="1677">
        <v>45306</v>
      </c>
      <c r="K111" s="1660" t="s">
        <v>1241</v>
      </c>
    </row>
    <row r="112" spans="1:11" ht="15" customHeight="1" x14ac:dyDescent="0.2">
      <c r="A112" s="1980"/>
      <c r="B112" s="1960"/>
      <c r="C112" s="1955"/>
      <c r="D112" s="1955"/>
      <c r="E112" s="1955"/>
      <c r="F112" s="1955"/>
      <c r="G112" s="1955"/>
      <c r="H112" s="1956"/>
      <c r="I112" s="1956"/>
      <c r="J112" s="1677">
        <v>45359</v>
      </c>
      <c r="K112" s="1660" t="s">
        <v>1242</v>
      </c>
    </row>
    <row r="113" spans="1:11" ht="15" customHeight="1" x14ac:dyDescent="0.2">
      <c r="A113" s="1980"/>
      <c r="B113" s="1960"/>
      <c r="C113" s="1955"/>
      <c r="D113" s="1955"/>
      <c r="E113" s="1955"/>
      <c r="F113" s="1955"/>
      <c r="G113" s="1955"/>
      <c r="H113" s="1956"/>
      <c r="I113" s="1956"/>
      <c r="J113" s="1677">
        <v>45386</v>
      </c>
      <c r="K113" s="1660" t="s">
        <v>1265</v>
      </c>
    </row>
    <row r="114" spans="1:11" ht="15" customHeight="1" x14ac:dyDescent="0.2">
      <c r="A114" s="1961" t="s">
        <v>1271</v>
      </c>
      <c r="B114" s="1937" t="s">
        <v>1272</v>
      </c>
      <c r="C114" s="1958" t="s">
        <v>1273</v>
      </c>
      <c r="D114" s="1958" t="s">
        <v>1274</v>
      </c>
      <c r="E114" s="1958" t="s">
        <v>175</v>
      </c>
      <c r="F114" s="1958">
        <v>16</v>
      </c>
      <c r="G114" s="1958" t="s">
        <v>1275</v>
      </c>
      <c r="H114" s="1957">
        <v>294604051.36000001</v>
      </c>
      <c r="I114" s="1942">
        <f>+H114/F114</f>
        <v>18412753.210000001</v>
      </c>
      <c r="J114" s="1658">
        <v>45539</v>
      </c>
      <c r="K114" s="1690" t="s">
        <v>1276</v>
      </c>
    </row>
    <row r="115" spans="1:11" ht="15" customHeight="1" x14ac:dyDescent="0.2">
      <c r="A115" s="1961"/>
      <c r="B115" s="1937"/>
      <c r="C115" s="1958"/>
      <c r="D115" s="1958"/>
      <c r="E115" s="1958"/>
      <c r="F115" s="1958"/>
      <c r="G115" s="1958"/>
      <c r="H115" s="1957"/>
      <c r="I115" s="1942"/>
      <c r="J115" s="1658">
        <v>45539</v>
      </c>
      <c r="K115" s="1690" t="s">
        <v>1240</v>
      </c>
    </row>
    <row r="116" spans="1:11" ht="15" customHeight="1" x14ac:dyDescent="0.2">
      <c r="A116" s="1961"/>
      <c r="B116" s="1937"/>
      <c r="C116" s="1958"/>
      <c r="D116" s="1958"/>
      <c r="E116" s="1958"/>
      <c r="F116" s="1958"/>
      <c r="G116" s="1958"/>
      <c r="H116" s="1957"/>
      <c r="I116" s="1942"/>
      <c r="J116" s="1658">
        <v>45541</v>
      </c>
      <c r="K116" s="1690" t="s">
        <v>1241</v>
      </c>
    </row>
    <row r="117" spans="1:11" ht="15" customHeight="1" x14ac:dyDescent="0.2">
      <c r="A117" s="1961"/>
      <c r="B117" s="1937"/>
      <c r="C117" s="1958"/>
      <c r="D117" s="1958"/>
      <c r="E117" s="1958"/>
      <c r="F117" s="1958"/>
      <c r="G117" s="1958"/>
      <c r="H117" s="1957"/>
      <c r="I117" s="1942"/>
      <c r="J117" s="1658">
        <v>45629</v>
      </c>
      <c r="K117" s="1690" t="s">
        <v>1277</v>
      </c>
    </row>
    <row r="118" spans="1:11" ht="15" customHeight="1" x14ac:dyDescent="0.2">
      <c r="A118" s="1961"/>
      <c r="B118" s="1937"/>
      <c r="C118" s="1958"/>
      <c r="D118" s="1958"/>
      <c r="E118" s="1958"/>
      <c r="F118" s="1958"/>
      <c r="G118" s="1958"/>
      <c r="H118" s="1957"/>
      <c r="I118" s="1942"/>
      <c r="J118" s="1658">
        <v>45688</v>
      </c>
      <c r="K118" s="1690" t="s">
        <v>1278</v>
      </c>
    </row>
    <row r="119" spans="1:11" ht="15" customHeight="1" x14ac:dyDescent="0.2">
      <c r="A119" s="1961"/>
      <c r="B119" s="1937"/>
      <c r="C119" s="1958"/>
      <c r="D119" s="1958"/>
      <c r="E119" s="1958"/>
      <c r="F119" s="1958"/>
      <c r="G119" s="1958"/>
      <c r="H119" s="1957"/>
      <c r="I119" s="1942"/>
      <c r="J119" s="1658">
        <v>45716</v>
      </c>
      <c r="K119" s="1690" t="s">
        <v>1279</v>
      </c>
    </row>
    <row r="120" spans="1:11" ht="15" customHeight="1" x14ac:dyDescent="0.2">
      <c r="A120" s="1961"/>
      <c r="B120" s="1937"/>
      <c r="C120" s="1958"/>
      <c r="D120" s="1958"/>
      <c r="E120" s="1958"/>
      <c r="F120" s="1958"/>
      <c r="G120" s="1958"/>
      <c r="H120" s="1957"/>
      <c r="I120" s="1942"/>
      <c r="J120" s="1658">
        <v>45769</v>
      </c>
      <c r="K120" s="1690" t="s">
        <v>1280</v>
      </c>
    </row>
    <row r="121" spans="1:11" ht="15" customHeight="1" x14ac:dyDescent="0.2">
      <c r="A121" s="1961"/>
      <c r="B121" s="1937"/>
      <c r="C121" s="1958"/>
      <c r="D121" s="1958"/>
      <c r="E121" s="1958"/>
      <c r="F121" s="1958"/>
      <c r="G121" s="1958"/>
      <c r="H121" s="1957"/>
      <c r="I121" s="1942"/>
      <c r="J121" s="1658">
        <v>45804</v>
      </c>
      <c r="K121" s="1690" t="s">
        <v>1281</v>
      </c>
    </row>
    <row r="122" spans="1:11" ht="15" customHeight="1" x14ac:dyDescent="0.2">
      <c r="A122" s="1961"/>
      <c r="B122" s="1937"/>
      <c r="C122" s="1958"/>
      <c r="D122" s="1958"/>
      <c r="E122" s="1958"/>
      <c r="F122" s="1958"/>
      <c r="G122" s="1958"/>
      <c r="H122" s="1957"/>
      <c r="I122" s="1942"/>
      <c r="J122" s="1658">
        <v>45824</v>
      </c>
      <c r="K122" s="1690" t="s">
        <v>1282</v>
      </c>
    </row>
    <row r="123" spans="1:11" ht="15" customHeight="1" x14ac:dyDescent="0.2">
      <c r="A123" s="1961"/>
      <c r="B123" s="1937"/>
      <c r="C123" s="1958"/>
      <c r="D123" s="1958"/>
      <c r="E123" s="1958"/>
      <c r="F123" s="1958"/>
      <c r="G123" s="1958"/>
      <c r="H123" s="1957"/>
      <c r="I123" s="1942"/>
      <c r="J123" s="1658">
        <v>45838</v>
      </c>
      <c r="K123" s="1690" t="s">
        <v>1283</v>
      </c>
    </row>
    <row r="124" spans="1:11" ht="15" customHeight="1" x14ac:dyDescent="0.2">
      <c r="A124" s="1961"/>
      <c r="B124" s="1937"/>
      <c r="C124" s="1958"/>
      <c r="D124" s="1958"/>
      <c r="E124" s="1958"/>
      <c r="F124" s="1958"/>
      <c r="G124" s="1958"/>
      <c r="H124" s="1957"/>
      <c r="I124" s="1942"/>
      <c r="J124" s="1658">
        <v>45849</v>
      </c>
      <c r="K124" s="1690" t="s">
        <v>1284</v>
      </c>
    </row>
    <row r="125" spans="1:11" ht="15" customHeight="1" x14ac:dyDescent="0.2">
      <c r="A125" s="1961"/>
      <c r="B125" s="1937"/>
      <c r="C125" s="1958"/>
      <c r="D125" s="1958"/>
      <c r="E125" s="1958"/>
      <c r="F125" s="1958"/>
      <c r="G125" s="1958"/>
      <c r="H125" s="1957"/>
      <c r="I125" s="1942"/>
      <c r="J125" s="1665">
        <v>45867</v>
      </c>
      <c r="K125" s="1681" t="s">
        <v>1285</v>
      </c>
    </row>
    <row r="126" spans="1:11" ht="15" customHeight="1" x14ac:dyDescent="0.2">
      <c r="A126" s="1961"/>
      <c r="B126" s="1937"/>
      <c r="C126" s="1958"/>
      <c r="D126" s="1958"/>
      <c r="E126" s="1958"/>
      <c r="F126" s="1958"/>
      <c r="G126" s="1958"/>
      <c r="H126" s="1957"/>
      <c r="I126" s="1942"/>
      <c r="J126" s="1665">
        <v>45876</v>
      </c>
      <c r="K126" s="1681" t="s">
        <v>1286</v>
      </c>
    </row>
    <row r="127" spans="1:11" ht="15" customHeight="1" x14ac:dyDescent="0.2">
      <c r="A127" s="1961"/>
      <c r="B127" s="1937"/>
      <c r="C127" s="1958"/>
      <c r="D127" s="1958"/>
      <c r="E127" s="1958"/>
      <c r="F127" s="1958"/>
      <c r="G127" s="1958"/>
      <c r="H127" s="1957"/>
      <c r="I127" s="1942"/>
      <c r="J127" s="1665">
        <v>45888</v>
      </c>
      <c r="K127" s="1681" t="s">
        <v>1287</v>
      </c>
    </row>
    <row r="128" spans="1:11" ht="15" customHeight="1" x14ac:dyDescent="0.2">
      <c r="A128" s="1961"/>
      <c r="B128" s="1937"/>
      <c r="C128" s="1958"/>
      <c r="D128" s="1958"/>
      <c r="E128" s="1958"/>
      <c r="F128" s="1958"/>
      <c r="G128" s="1958"/>
      <c r="H128" s="1957"/>
      <c r="I128" s="1942"/>
      <c r="J128" s="1665">
        <v>45890</v>
      </c>
      <c r="K128" s="1681" t="s">
        <v>1288</v>
      </c>
    </row>
    <row r="129" spans="1:11" ht="15" customHeight="1" x14ac:dyDescent="0.2">
      <c r="A129" s="1961"/>
      <c r="B129" s="1937"/>
      <c r="C129" s="1958"/>
      <c r="D129" s="1958"/>
      <c r="E129" s="1958"/>
      <c r="F129" s="1958"/>
      <c r="G129" s="1958"/>
      <c r="H129" s="1957"/>
      <c r="I129" s="1942"/>
      <c r="J129" s="1665">
        <v>45905</v>
      </c>
      <c r="K129" s="1681" t="s">
        <v>1289</v>
      </c>
    </row>
    <row r="130" spans="1:11" ht="15" customHeight="1" x14ac:dyDescent="0.2">
      <c r="A130" s="1961"/>
      <c r="B130" s="1937"/>
      <c r="C130" s="1958"/>
      <c r="D130" s="1958"/>
      <c r="E130" s="1958"/>
      <c r="F130" s="1958"/>
      <c r="G130" s="1958"/>
      <c r="H130" s="1957"/>
      <c r="I130" s="1942"/>
      <c r="J130" s="1665">
        <v>45912</v>
      </c>
      <c r="K130" s="1681" t="s">
        <v>1290</v>
      </c>
    </row>
    <row r="131" spans="1:11" ht="15" customHeight="1" x14ac:dyDescent="0.2">
      <c r="A131" s="1961"/>
      <c r="B131" s="1937"/>
      <c r="C131" s="1958"/>
      <c r="D131" s="1958"/>
      <c r="E131" s="1958"/>
      <c r="F131" s="1958"/>
      <c r="G131" s="1958"/>
      <c r="H131" s="1957"/>
      <c r="I131" s="1942"/>
      <c r="J131" s="1665">
        <v>45917</v>
      </c>
      <c r="K131" s="1681" t="s">
        <v>1714</v>
      </c>
    </row>
    <row r="132" spans="1:11" ht="15" customHeight="1" x14ac:dyDescent="0.2">
      <c r="A132" s="1961"/>
      <c r="B132" s="1937"/>
      <c r="C132" s="1958"/>
      <c r="D132" s="1958"/>
      <c r="E132" s="1958"/>
      <c r="F132" s="1958"/>
      <c r="G132" s="1958"/>
      <c r="H132" s="1957"/>
      <c r="I132" s="1942"/>
      <c r="J132" s="1665">
        <v>45926</v>
      </c>
      <c r="K132" s="1681" t="s">
        <v>1291</v>
      </c>
    </row>
    <row r="133" spans="1:11" ht="15" customHeight="1" x14ac:dyDescent="0.2">
      <c r="A133" s="1961"/>
      <c r="B133" s="1937"/>
      <c r="C133" s="1958"/>
      <c r="D133" s="1958"/>
      <c r="E133" s="1958"/>
      <c r="F133" s="1958"/>
      <c r="G133" s="1958"/>
      <c r="H133" s="1957"/>
      <c r="I133" s="1942"/>
      <c r="J133" s="1665">
        <v>45929</v>
      </c>
      <c r="K133" s="1681" t="s">
        <v>1292</v>
      </c>
    </row>
    <row r="134" spans="1:11" ht="15" customHeight="1" x14ac:dyDescent="0.2">
      <c r="A134" s="1961"/>
      <c r="B134" s="1937"/>
      <c r="C134" s="1958"/>
      <c r="D134" s="1958"/>
      <c r="E134" s="1958"/>
      <c r="F134" s="1958"/>
      <c r="G134" s="1958"/>
      <c r="H134" s="1957"/>
      <c r="I134" s="1942"/>
      <c r="J134" s="1665">
        <v>45930</v>
      </c>
      <c r="K134" s="1681" t="s">
        <v>1293</v>
      </c>
    </row>
    <row r="135" spans="1:11" ht="15" customHeight="1" x14ac:dyDescent="0.2">
      <c r="A135" s="1961"/>
      <c r="B135" s="1937"/>
      <c r="C135" s="1958"/>
      <c r="D135" s="1958"/>
      <c r="E135" s="1958"/>
      <c r="F135" s="1958"/>
      <c r="G135" s="1958"/>
      <c r="H135" s="1957"/>
      <c r="I135" s="1942"/>
      <c r="J135" s="1665">
        <v>45944</v>
      </c>
      <c r="K135" s="1681" t="s">
        <v>1715</v>
      </c>
    </row>
    <row r="136" spans="1:11" ht="15" customHeight="1" x14ac:dyDescent="0.2">
      <c r="A136" s="1961"/>
      <c r="B136" s="1937"/>
      <c r="C136" s="1958"/>
      <c r="D136" s="1958"/>
      <c r="E136" s="1958"/>
      <c r="F136" s="1958"/>
      <c r="G136" s="1958"/>
      <c r="H136" s="1957"/>
      <c r="I136" s="1942"/>
      <c r="J136" s="1665">
        <v>45947</v>
      </c>
      <c r="K136" s="1681" t="s">
        <v>1716</v>
      </c>
    </row>
    <row r="137" spans="1:11" ht="15" customHeight="1" x14ac:dyDescent="0.2">
      <c r="A137" s="1961"/>
      <c r="B137" s="1937"/>
      <c r="C137" s="1958"/>
      <c r="D137" s="1958"/>
      <c r="E137" s="1958"/>
      <c r="F137" s="1958"/>
      <c r="G137" s="1958"/>
      <c r="H137" s="1957"/>
      <c r="I137" s="1942"/>
      <c r="J137" s="1665">
        <v>45950</v>
      </c>
      <c r="K137" s="1681" t="s">
        <v>1717</v>
      </c>
    </row>
    <row r="138" spans="1:11" ht="15" customHeight="1" x14ac:dyDescent="0.2">
      <c r="A138" s="1909" t="s">
        <v>1299</v>
      </c>
      <c r="B138" s="1909" t="s">
        <v>1316</v>
      </c>
      <c r="C138" s="1911" t="s">
        <v>137</v>
      </c>
      <c r="D138" s="1910" t="s">
        <v>1317</v>
      </c>
      <c r="E138" s="1912" t="s">
        <v>1237</v>
      </c>
      <c r="F138" s="1911">
        <v>40</v>
      </c>
      <c r="G138" s="1911" t="s">
        <v>1314</v>
      </c>
      <c r="H138" s="1913">
        <v>1057426911.25</v>
      </c>
      <c r="I138" s="1915">
        <f>+H138/F138</f>
        <v>26435672.78125</v>
      </c>
      <c r="J138" s="1662">
        <v>45433</v>
      </c>
      <c r="K138" s="1663" t="s">
        <v>1276</v>
      </c>
    </row>
    <row r="139" spans="1:11" ht="15" customHeight="1" x14ac:dyDescent="0.2">
      <c r="A139" s="1909"/>
      <c r="B139" s="1909"/>
      <c r="C139" s="1911"/>
      <c r="D139" s="1910"/>
      <c r="E139" s="1912"/>
      <c r="F139" s="1911"/>
      <c r="G139" s="1911"/>
      <c r="H139" s="1913"/>
      <c r="I139" s="1915"/>
      <c r="J139" s="1662">
        <v>45434</v>
      </c>
      <c r="K139" s="1660" t="s">
        <v>1241</v>
      </c>
    </row>
    <row r="140" spans="1:11" ht="15" customHeight="1" x14ac:dyDescent="0.2">
      <c r="A140" s="1909"/>
      <c r="B140" s="1909"/>
      <c r="C140" s="1911"/>
      <c r="D140" s="1910"/>
      <c r="E140" s="1912"/>
      <c r="F140" s="1911"/>
      <c r="G140" s="1911"/>
      <c r="H140" s="1913"/>
      <c r="I140" s="1915"/>
      <c r="J140" s="1662">
        <v>45435</v>
      </c>
      <c r="K140" s="1691" t="s">
        <v>1304</v>
      </c>
    </row>
    <row r="141" spans="1:11" ht="15" customHeight="1" x14ac:dyDescent="0.2">
      <c r="A141" s="1909"/>
      <c r="B141" s="1909"/>
      <c r="C141" s="1911"/>
      <c r="D141" s="1910"/>
      <c r="E141" s="1912"/>
      <c r="F141" s="1911"/>
      <c r="G141" s="1911"/>
      <c r="H141" s="1913"/>
      <c r="I141" s="1915"/>
      <c r="J141" s="1662">
        <v>45436</v>
      </c>
      <c r="K141" s="1691" t="s">
        <v>1277</v>
      </c>
    </row>
    <row r="142" spans="1:11" ht="15" customHeight="1" x14ac:dyDescent="0.2">
      <c r="A142" s="1909"/>
      <c r="B142" s="1909"/>
      <c r="C142" s="1911"/>
      <c r="D142" s="1910"/>
      <c r="E142" s="1912"/>
      <c r="F142" s="1911"/>
      <c r="G142" s="1911"/>
      <c r="H142" s="1913"/>
      <c r="I142" s="1915"/>
      <c r="J142" s="1662">
        <v>45473</v>
      </c>
      <c r="K142" s="1691" t="s">
        <v>1318</v>
      </c>
    </row>
    <row r="143" spans="1:11" ht="15" customHeight="1" x14ac:dyDescent="0.2">
      <c r="A143" s="1909"/>
      <c r="B143" s="1909"/>
      <c r="C143" s="1911"/>
      <c r="D143" s="1910"/>
      <c r="E143" s="1912"/>
      <c r="F143" s="1911"/>
      <c r="G143" s="1911"/>
      <c r="H143" s="1913"/>
      <c r="I143" s="1915"/>
      <c r="J143" s="1662">
        <v>45848</v>
      </c>
      <c r="K143" s="1691" t="s">
        <v>1319</v>
      </c>
    </row>
    <row r="144" spans="1:11" ht="15" customHeight="1" x14ac:dyDescent="0.2">
      <c r="A144" s="1909"/>
      <c r="B144" s="1909"/>
      <c r="C144" s="1911"/>
      <c r="D144" s="1910"/>
      <c r="E144" s="1912"/>
      <c r="F144" s="1911"/>
      <c r="G144" s="1911"/>
      <c r="H144" s="1913"/>
      <c r="I144" s="1915"/>
      <c r="J144" s="1662">
        <v>45868</v>
      </c>
      <c r="K144" s="1691" t="s">
        <v>1320</v>
      </c>
    </row>
    <row r="145" spans="1:11" ht="15" customHeight="1" x14ac:dyDescent="0.2">
      <c r="A145" s="1909"/>
      <c r="B145" s="1909"/>
      <c r="C145" s="1911"/>
      <c r="D145" s="1910"/>
      <c r="E145" s="1912"/>
      <c r="F145" s="1911"/>
      <c r="G145" s="1911"/>
      <c r="H145" s="1913"/>
      <c r="I145" s="1915"/>
      <c r="J145" s="1662">
        <v>45869</v>
      </c>
      <c r="K145" s="1691" t="s">
        <v>1321</v>
      </c>
    </row>
    <row r="146" spans="1:11" ht="15" customHeight="1" x14ac:dyDescent="0.2">
      <c r="A146" s="1909"/>
      <c r="B146" s="1909"/>
      <c r="C146" s="1911"/>
      <c r="D146" s="1910"/>
      <c r="E146" s="1912"/>
      <c r="F146" s="1911"/>
      <c r="G146" s="1911"/>
      <c r="H146" s="1913"/>
      <c r="I146" s="1915"/>
      <c r="J146" s="1662">
        <v>45877</v>
      </c>
      <c r="K146" s="1691" t="s">
        <v>1322</v>
      </c>
    </row>
    <row r="147" spans="1:11" ht="15" customHeight="1" x14ac:dyDescent="0.2">
      <c r="A147" s="1909"/>
      <c r="B147" s="1909"/>
      <c r="C147" s="1911"/>
      <c r="D147" s="1910"/>
      <c r="E147" s="1912"/>
      <c r="F147" s="1911"/>
      <c r="G147" s="1911"/>
      <c r="H147" s="1913"/>
      <c r="I147" s="1915"/>
      <c r="J147" s="1662">
        <v>45894</v>
      </c>
      <c r="K147" s="1691" t="s">
        <v>1323</v>
      </c>
    </row>
    <row r="148" spans="1:11" ht="15" customHeight="1" x14ac:dyDescent="0.2">
      <c r="A148" s="1909"/>
      <c r="B148" s="1909"/>
      <c r="C148" s="1911"/>
      <c r="D148" s="1910"/>
      <c r="E148" s="1912"/>
      <c r="F148" s="1911"/>
      <c r="G148" s="1911"/>
      <c r="H148" s="1913"/>
      <c r="I148" s="1915"/>
      <c r="J148" s="1662">
        <v>45910</v>
      </c>
      <c r="K148" s="1691" t="s">
        <v>1324</v>
      </c>
    </row>
    <row r="149" spans="1:11" ht="15" customHeight="1" x14ac:dyDescent="0.2">
      <c r="A149" s="1909"/>
      <c r="B149" s="1909"/>
      <c r="C149" s="1911"/>
      <c r="D149" s="1910"/>
      <c r="E149" s="1912"/>
      <c r="F149" s="1911"/>
      <c r="G149" s="1911"/>
      <c r="H149" s="1913"/>
      <c r="I149" s="1915"/>
      <c r="J149" s="1662">
        <v>45952</v>
      </c>
      <c r="K149" s="1691" t="s">
        <v>1713</v>
      </c>
    </row>
    <row r="150" spans="1:11" ht="15" customHeight="1" x14ac:dyDescent="0.2">
      <c r="A150" s="1909"/>
      <c r="B150" s="1909"/>
      <c r="C150" s="1911"/>
      <c r="D150" s="1910"/>
      <c r="E150" s="1912"/>
      <c r="F150" s="1911"/>
      <c r="G150" s="1911"/>
      <c r="H150" s="1913"/>
      <c r="I150" s="1915"/>
      <c r="J150" s="1662">
        <v>45964</v>
      </c>
      <c r="K150" s="1691" t="s">
        <v>1717</v>
      </c>
    </row>
    <row r="151" spans="1:11" ht="15" customHeight="1" x14ac:dyDescent="0.2">
      <c r="A151" s="1909" t="s">
        <v>1271</v>
      </c>
      <c r="B151" s="1909" t="s">
        <v>1325</v>
      </c>
      <c r="C151" s="1910" t="s">
        <v>1273</v>
      </c>
      <c r="D151" s="1910" t="s">
        <v>1326</v>
      </c>
      <c r="E151" s="1912" t="s">
        <v>175</v>
      </c>
      <c r="F151" s="1911">
        <v>69</v>
      </c>
      <c r="G151" s="1910" t="s">
        <v>1314</v>
      </c>
      <c r="H151" s="1913">
        <v>1341069903.96</v>
      </c>
      <c r="I151" s="1915">
        <f>+H151/F151</f>
        <v>19435795.709565219</v>
      </c>
      <c r="J151" s="1662">
        <v>45420</v>
      </c>
      <c r="K151" s="1663" t="s">
        <v>1276</v>
      </c>
    </row>
    <row r="152" spans="1:11" ht="15" customHeight="1" x14ac:dyDescent="0.2">
      <c r="A152" s="1909"/>
      <c r="B152" s="1909"/>
      <c r="C152" s="1910"/>
      <c r="D152" s="1910"/>
      <c r="E152" s="1912"/>
      <c r="F152" s="1911"/>
      <c r="G152" s="1910"/>
      <c r="H152" s="1913"/>
      <c r="I152" s="1915"/>
      <c r="J152" s="1662">
        <v>45438</v>
      </c>
      <c r="K152" s="1660" t="s">
        <v>1241</v>
      </c>
    </row>
    <row r="153" spans="1:11" ht="15" customHeight="1" x14ac:dyDescent="0.2">
      <c r="A153" s="1909"/>
      <c r="B153" s="1909"/>
      <c r="C153" s="1910"/>
      <c r="D153" s="1910"/>
      <c r="E153" s="1912"/>
      <c r="F153" s="1911"/>
      <c r="G153" s="1910"/>
      <c r="H153" s="1913"/>
      <c r="I153" s="1915"/>
      <c r="J153" s="1662">
        <v>45883</v>
      </c>
      <c r="K153" s="1663" t="s">
        <v>1315</v>
      </c>
    </row>
    <row r="154" spans="1:11" ht="15" customHeight="1" x14ac:dyDescent="0.2">
      <c r="A154" s="1909"/>
      <c r="B154" s="1909"/>
      <c r="C154" s="1910"/>
      <c r="D154" s="1910"/>
      <c r="E154" s="1912"/>
      <c r="F154" s="1911"/>
      <c r="G154" s="1910"/>
      <c r="H154" s="1913"/>
      <c r="I154" s="1915"/>
      <c r="J154" s="1662">
        <v>45888</v>
      </c>
      <c r="K154" s="1663" t="s">
        <v>1287</v>
      </c>
    </row>
    <row r="155" spans="1:11" ht="15" customHeight="1" x14ac:dyDescent="0.2">
      <c r="A155" s="1909"/>
      <c r="B155" s="1909"/>
      <c r="C155" s="1910"/>
      <c r="D155" s="1910"/>
      <c r="E155" s="1912"/>
      <c r="F155" s="1911"/>
      <c r="G155" s="1910"/>
      <c r="H155" s="1913"/>
      <c r="I155" s="1915"/>
      <c r="J155" s="1662">
        <v>45890</v>
      </c>
      <c r="K155" s="1663" t="s">
        <v>1288</v>
      </c>
    </row>
    <row r="156" spans="1:11" ht="15" customHeight="1" x14ac:dyDescent="0.2">
      <c r="A156" s="1909"/>
      <c r="B156" s="1909"/>
      <c r="C156" s="1910"/>
      <c r="D156" s="1910"/>
      <c r="E156" s="1912"/>
      <c r="F156" s="1911"/>
      <c r="G156" s="1910"/>
      <c r="H156" s="1913"/>
      <c r="I156" s="1915"/>
      <c r="J156" s="1662">
        <v>45930</v>
      </c>
      <c r="K156" s="1663" t="s">
        <v>1699</v>
      </c>
    </row>
    <row r="157" spans="1:11" ht="15" customHeight="1" x14ac:dyDescent="0.2">
      <c r="A157" s="1909"/>
      <c r="B157" s="1909"/>
      <c r="C157" s="1910"/>
      <c r="D157" s="1910"/>
      <c r="E157" s="1912"/>
      <c r="F157" s="1911"/>
      <c r="G157" s="1910"/>
      <c r="H157" s="1913"/>
      <c r="I157" s="1915"/>
      <c r="J157" s="1662">
        <v>45952</v>
      </c>
      <c r="K157" s="1663" t="s">
        <v>1828</v>
      </c>
    </row>
    <row r="158" spans="1:11" ht="15" customHeight="1" x14ac:dyDescent="0.2">
      <c r="A158" s="1909"/>
      <c r="B158" s="1909"/>
      <c r="C158" s="1910"/>
      <c r="D158" s="1910"/>
      <c r="E158" s="1912"/>
      <c r="F158" s="1911"/>
      <c r="G158" s="1910"/>
      <c r="H158" s="1913"/>
      <c r="I158" s="1915"/>
      <c r="J158" s="1662">
        <v>45957</v>
      </c>
      <c r="K158" s="1663" t="s">
        <v>1700</v>
      </c>
    </row>
    <row r="159" spans="1:11" ht="15" customHeight="1" x14ac:dyDescent="0.2">
      <c r="A159" s="1909"/>
      <c r="B159" s="1909"/>
      <c r="C159" s="1910"/>
      <c r="D159" s="1910"/>
      <c r="E159" s="1912"/>
      <c r="F159" s="1911"/>
      <c r="G159" s="1910"/>
      <c r="H159" s="1913"/>
      <c r="I159" s="1915"/>
      <c r="J159" s="1662">
        <v>45988</v>
      </c>
      <c r="K159" s="1663" t="s">
        <v>1456</v>
      </c>
    </row>
    <row r="160" spans="1:11" ht="15" customHeight="1" x14ac:dyDescent="0.2">
      <c r="A160" s="1909"/>
      <c r="B160" s="1909"/>
      <c r="C160" s="1910"/>
      <c r="D160" s="1910"/>
      <c r="E160" s="1912"/>
      <c r="F160" s="1911"/>
      <c r="G160" s="1910"/>
      <c r="H160" s="1913"/>
      <c r="I160" s="1915"/>
      <c r="J160" s="1662">
        <v>45988</v>
      </c>
      <c r="K160" s="1663" t="s">
        <v>1829</v>
      </c>
    </row>
    <row r="161" spans="1:11" ht="15" customHeight="1" x14ac:dyDescent="0.2">
      <c r="A161" s="1909"/>
      <c r="B161" s="1909"/>
      <c r="C161" s="1910"/>
      <c r="D161" s="1910"/>
      <c r="E161" s="1912"/>
      <c r="F161" s="1911"/>
      <c r="G161" s="1910"/>
      <c r="H161" s="1913"/>
      <c r="I161" s="1915"/>
      <c r="J161" s="1662">
        <v>45988</v>
      </c>
      <c r="K161" s="1663" t="s">
        <v>1827</v>
      </c>
    </row>
    <row r="162" spans="1:11" ht="15" customHeight="1" x14ac:dyDescent="0.2">
      <c r="A162" s="1909"/>
      <c r="B162" s="1909"/>
      <c r="C162" s="1910"/>
      <c r="D162" s="1911"/>
      <c r="E162" s="1912"/>
      <c r="F162" s="1911"/>
      <c r="G162" s="1910"/>
      <c r="H162" s="1913"/>
      <c r="I162" s="1915"/>
      <c r="J162" s="1662">
        <v>45993</v>
      </c>
      <c r="K162" s="1663" t="s">
        <v>1717</v>
      </c>
    </row>
    <row r="163" spans="1:11" ht="15" customHeight="1" x14ac:dyDescent="0.2">
      <c r="A163" s="1937" t="s">
        <v>1271</v>
      </c>
      <c r="B163" s="1936" t="s">
        <v>1408</v>
      </c>
      <c r="C163" s="1938" t="s">
        <v>297</v>
      </c>
      <c r="D163" s="1939" t="s">
        <v>1375</v>
      </c>
      <c r="E163" s="1971" t="s">
        <v>1381</v>
      </c>
      <c r="F163" s="1938">
        <v>26</v>
      </c>
      <c r="G163" s="1938" t="s">
        <v>632</v>
      </c>
      <c r="H163" s="1942">
        <v>476102347.50999999</v>
      </c>
      <c r="I163" s="1972">
        <f>+H163/F163</f>
        <v>18311628.750384614</v>
      </c>
      <c r="J163" s="1658">
        <v>45489</v>
      </c>
      <c r="K163" s="1656" t="s">
        <v>1276</v>
      </c>
    </row>
    <row r="164" spans="1:11" ht="15" customHeight="1" x14ac:dyDescent="0.2">
      <c r="A164" s="1937"/>
      <c r="B164" s="1936"/>
      <c r="C164" s="1938"/>
      <c r="D164" s="1939"/>
      <c r="E164" s="1971"/>
      <c r="F164" s="1938"/>
      <c r="G164" s="1938"/>
      <c r="H164" s="1942"/>
      <c r="I164" s="1972"/>
      <c r="J164" s="1658">
        <v>45673</v>
      </c>
      <c r="K164" s="1657" t="s">
        <v>1241</v>
      </c>
    </row>
    <row r="165" spans="1:11" ht="15" customHeight="1" x14ac:dyDescent="0.2">
      <c r="A165" s="1937"/>
      <c r="B165" s="1936"/>
      <c r="C165" s="1938"/>
      <c r="D165" s="1939"/>
      <c r="E165" s="1971"/>
      <c r="F165" s="1938"/>
      <c r="G165" s="1938"/>
      <c r="H165" s="1942"/>
      <c r="I165" s="1972"/>
      <c r="J165" s="1658">
        <v>45709</v>
      </c>
      <c r="K165" s="1656" t="s">
        <v>1409</v>
      </c>
    </row>
    <row r="166" spans="1:11" ht="15" customHeight="1" x14ac:dyDescent="0.2">
      <c r="A166" s="1937"/>
      <c r="B166" s="1936"/>
      <c r="C166" s="1938"/>
      <c r="D166" s="1939"/>
      <c r="E166" s="1971"/>
      <c r="F166" s="1938"/>
      <c r="G166" s="1938"/>
      <c r="H166" s="1942"/>
      <c r="I166" s="1972"/>
      <c r="J166" s="1658">
        <v>45735</v>
      </c>
      <c r="K166" s="1656" t="s">
        <v>1410</v>
      </c>
    </row>
    <row r="167" spans="1:11" ht="15" customHeight="1" x14ac:dyDescent="0.2">
      <c r="A167" s="1937"/>
      <c r="B167" s="1936"/>
      <c r="C167" s="1938"/>
      <c r="D167" s="1939"/>
      <c r="E167" s="1971"/>
      <c r="F167" s="1938"/>
      <c r="G167" s="1938"/>
      <c r="H167" s="1942"/>
      <c r="I167" s="1972"/>
      <c r="J167" s="1658">
        <v>45743</v>
      </c>
      <c r="K167" s="1656" t="s">
        <v>1411</v>
      </c>
    </row>
    <row r="168" spans="1:11" ht="15" customHeight="1" x14ac:dyDescent="0.2">
      <c r="A168" s="1937"/>
      <c r="B168" s="1936"/>
      <c r="C168" s="1938"/>
      <c r="D168" s="1939"/>
      <c r="E168" s="1971"/>
      <c r="F168" s="1938"/>
      <c r="G168" s="1938"/>
      <c r="H168" s="1942"/>
      <c r="I168" s="1972"/>
      <c r="J168" s="1658">
        <v>45813</v>
      </c>
      <c r="K168" s="1656" t="s">
        <v>1412</v>
      </c>
    </row>
    <row r="169" spans="1:11" ht="15" customHeight="1" x14ac:dyDescent="0.2">
      <c r="A169" s="1937"/>
      <c r="B169" s="1936"/>
      <c r="C169" s="1938"/>
      <c r="D169" s="1939"/>
      <c r="E169" s="1971"/>
      <c r="F169" s="1938"/>
      <c r="G169" s="1938"/>
      <c r="H169" s="1942"/>
      <c r="I169" s="1972"/>
      <c r="J169" s="1658">
        <v>45820</v>
      </c>
      <c r="K169" s="1656" t="s">
        <v>1413</v>
      </c>
    </row>
    <row r="170" spans="1:11" ht="15" customHeight="1" x14ac:dyDescent="0.2">
      <c r="A170" s="1937"/>
      <c r="B170" s="1936"/>
      <c r="C170" s="1938"/>
      <c r="D170" s="1939"/>
      <c r="E170" s="1971"/>
      <c r="F170" s="1938"/>
      <c r="G170" s="1938"/>
      <c r="H170" s="1942"/>
      <c r="I170" s="1972"/>
      <c r="J170" s="1658">
        <v>45825</v>
      </c>
      <c r="K170" s="1656" t="s">
        <v>1414</v>
      </c>
    </row>
    <row r="171" spans="1:11" ht="15" customHeight="1" x14ac:dyDescent="0.2">
      <c r="A171" s="1937"/>
      <c r="B171" s="1936"/>
      <c r="C171" s="1938"/>
      <c r="D171" s="1939"/>
      <c r="E171" s="1971"/>
      <c r="F171" s="1938"/>
      <c r="G171" s="1938"/>
      <c r="H171" s="1942"/>
      <c r="I171" s="1972"/>
      <c r="J171" s="1658">
        <v>45826</v>
      </c>
      <c r="K171" s="1656" t="s">
        <v>1382</v>
      </c>
    </row>
    <row r="172" spans="1:11" ht="15" customHeight="1" x14ac:dyDescent="0.2">
      <c r="A172" s="1937"/>
      <c r="B172" s="1936"/>
      <c r="C172" s="1938"/>
      <c r="D172" s="1939"/>
      <c r="E172" s="1971"/>
      <c r="F172" s="1938"/>
      <c r="G172" s="1938"/>
      <c r="H172" s="1942"/>
      <c r="I172" s="1972"/>
      <c r="J172" s="1658">
        <v>45971</v>
      </c>
      <c r="K172" s="1656" t="s">
        <v>1472</v>
      </c>
    </row>
    <row r="173" spans="1:11" ht="15" customHeight="1" x14ac:dyDescent="0.2">
      <c r="A173" s="1909" t="s">
        <v>1271</v>
      </c>
      <c r="B173" s="1953" t="s">
        <v>1415</v>
      </c>
      <c r="C173" s="1911" t="s">
        <v>297</v>
      </c>
      <c r="D173" s="1911" t="s">
        <v>1375</v>
      </c>
      <c r="E173" s="1912" t="s">
        <v>1381</v>
      </c>
      <c r="F173" s="1911">
        <v>36</v>
      </c>
      <c r="G173" s="1911" t="s">
        <v>632</v>
      </c>
      <c r="H173" s="1912">
        <v>660326309.78999996</v>
      </c>
      <c r="I173" s="1915">
        <f>H173/F173</f>
        <v>18342397.494166665</v>
      </c>
      <c r="J173" s="1662">
        <v>45427</v>
      </c>
      <c r="K173" s="1663" t="s">
        <v>1276</v>
      </c>
    </row>
    <row r="174" spans="1:11" ht="15" customHeight="1" x14ac:dyDescent="0.2">
      <c r="A174" s="1909"/>
      <c r="B174" s="1953"/>
      <c r="C174" s="1911"/>
      <c r="D174" s="1911"/>
      <c r="E174" s="1912"/>
      <c r="F174" s="1911"/>
      <c r="G174" s="1911"/>
      <c r="H174" s="1912"/>
      <c r="I174" s="1915"/>
      <c r="J174" s="1662">
        <v>45428</v>
      </c>
      <c r="K174" s="1660" t="s">
        <v>1241</v>
      </c>
    </row>
    <row r="175" spans="1:11" ht="15" customHeight="1" x14ac:dyDescent="0.2">
      <c r="A175" s="1909"/>
      <c r="B175" s="1953"/>
      <c r="C175" s="1911"/>
      <c r="D175" s="1911"/>
      <c r="E175" s="1912"/>
      <c r="F175" s="1911"/>
      <c r="G175" s="1911"/>
      <c r="H175" s="1912"/>
      <c r="I175" s="1915"/>
      <c r="J175" s="1662">
        <v>45429</v>
      </c>
      <c r="K175" s="1663" t="s">
        <v>1411</v>
      </c>
    </row>
    <row r="176" spans="1:11" ht="15" customHeight="1" x14ac:dyDescent="0.2">
      <c r="A176" s="1909"/>
      <c r="B176" s="1953"/>
      <c r="C176" s="1911"/>
      <c r="D176" s="1911"/>
      <c r="E176" s="1912"/>
      <c r="F176" s="1911"/>
      <c r="G176" s="1911"/>
      <c r="H176" s="1912"/>
      <c r="I176" s="1915"/>
      <c r="J176" s="1662">
        <v>45460</v>
      </c>
      <c r="K176" s="1663" t="s">
        <v>1416</v>
      </c>
    </row>
    <row r="177" spans="1:11" ht="15" customHeight="1" x14ac:dyDescent="0.2">
      <c r="A177" s="1909"/>
      <c r="B177" s="1953"/>
      <c r="C177" s="1911"/>
      <c r="D177" s="1911"/>
      <c r="E177" s="1912"/>
      <c r="F177" s="1911"/>
      <c r="G177" s="1911"/>
      <c r="H177" s="1912"/>
      <c r="I177" s="1915"/>
      <c r="J177" s="1662">
        <v>45461</v>
      </c>
      <c r="K177" s="1663" t="s">
        <v>1382</v>
      </c>
    </row>
    <row r="178" spans="1:11" ht="15" customHeight="1" x14ac:dyDescent="0.2">
      <c r="A178" s="1909"/>
      <c r="B178" s="1953"/>
      <c r="C178" s="1911"/>
      <c r="D178" s="1911"/>
      <c r="E178" s="1912"/>
      <c r="F178" s="1911"/>
      <c r="G178" s="1911"/>
      <c r="H178" s="1912"/>
      <c r="I178" s="1915"/>
      <c r="J178" s="1662">
        <v>45950</v>
      </c>
      <c r="K178" s="1663" t="s">
        <v>1472</v>
      </c>
    </row>
    <row r="179" spans="1:11" ht="15" customHeight="1" x14ac:dyDescent="0.2">
      <c r="A179" s="1937" t="s">
        <v>1271</v>
      </c>
      <c r="B179" s="1936" t="s">
        <v>1435</v>
      </c>
      <c r="C179" s="1938" t="s">
        <v>90</v>
      </c>
      <c r="D179" s="1938" t="s">
        <v>1375</v>
      </c>
      <c r="E179" s="1971" t="s">
        <v>1381</v>
      </c>
      <c r="F179" s="1938">
        <v>16</v>
      </c>
      <c r="G179" s="1939" t="s">
        <v>632</v>
      </c>
      <c r="H179" s="1942">
        <v>287337174.67000002</v>
      </c>
      <c r="I179" s="1972">
        <f>+H179/F179</f>
        <v>17958573.416875001</v>
      </c>
      <c r="J179" s="1658">
        <v>45412</v>
      </c>
      <c r="K179" s="1656" t="s">
        <v>1436</v>
      </c>
    </row>
    <row r="180" spans="1:11" ht="15" customHeight="1" x14ac:dyDescent="0.2">
      <c r="A180" s="1937"/>
      <c r="B180" s="1936"/>
      <c r="C180" s="1938"/>
      <c r="D180" s="1938"/>
      <c r="E180" s="1971"/>
      <c r="F180" s="1938"/>
      <c r="G180" s="1939"/>
      <c r="H180" s="1942"/>
      <c r="I180" s="1972"/>
      <c r="J180" s="1658">
        <v>45413</v>
      </c>
      <c r="K180" s="1656" t="s">
        <v>1302</v>
      </c>
    </row>
    <row r="181" spans="1:11" ht="15" customHeight="1" x14ac:dyDescent="0.2">
      <c r="A181" s="1937"/>
      <c r="B181" s="1936"/>
      <c r="C181" s="1938"/>
      <c r="D181" s="1938"/>
      <c r="E181" s="1971"/>
      <c r="F181" s="1938"/>
      <c r="G181" s="1939"/>
      <c r="H181" s="1942"/>
      <c r="I181" s="1972"/>
      <c r="J181" s="1658">
        <v>45414</v>
      </c>
      <c r="K181" s="1656" t="s">
        <v>1277</v>
      </c>
    </row>
    <row r="182" spans="1:11" ht="15" customHeight="1" x14ac:dyDescent="0.2">
      <c r="A182" s="1937"/>
      <c r="B182" s="1936"/>
      <c r="C182" s="1938"/>
      <c r="D182" s="1938"/>
      <c r="E182" s="1971"/>
      <c r="F182" s="1938"/>
      <c r="G182" s="1939"/>
      <c r="H182" s="1942"/>
      <c r="I182" s="1972"/>
      <c r="J182" s="1658">
        <v>45415</v>
      </c>
      <c r="K182" s="1656" t="s">
        <v>1437</v>
      </c>
    </row>
    <row r="183" spans="1:11" ht="15" customHeight="1" x14ac:dyDescent="0.2">
      <c r="A183" s="1937"/>
      <c r="B183" s="1936"/>
      <c r="C183" s="1938"/>
      <c r="D183" s="1938"/>
      <c r="E183" s="1971"/>
      <c r="F183" s="1938"/>
      <c r="G183" s="1939"/>
      <c r="H183" s="1942"/>
      <c r="I183" s="1972"/>
      <c r="J183" s="1658">
        <v>45859</v>
      </c>
      <c r="K183" s="1656" t="s">
        <v>1438</v>
      </c>
    </row>
    <row r="184" spans="1:11" ht="15" customHeight="1" x14ac:dyDescent="0.2">
      <c r="A184" s="1937"/>
      <c r="B184" s="1936"/>
      <c r="C184" s="1938"/>
      <c r="D184" s="1938"/>
      <c r="E184" s="1971"/>
      <c r="F184" s="1938"/>
      <c r="G184" s="1939"/>
      <c r="H184" s="1942"/>
      <c r="I184" s="1972"/>
      <c r="J184" s="1658">
        <v>45869</v>
      </c>
      <c r="K184" s="1656" t="s">
        <v>1439</v>
      </c>
    </row>
    <row r="185" spans="1:11" ht="15" customHeight="1" x14ac:dyDescent="0.2">
      <c r="A185" s="1937"/>
      <c r="B185" s="1936"/>
      <c r="C185" s="1938"/>
      <c r="D185" s="1938"/>
      <c r="E185" s="1971"/>
      <c r="F185" s="1938"/>
      <c r="G185" s="1939"/>
      <c r="H185" s="1942"/>
      <c r="I185" s="1972"/>
      <c r="J185" s="1658">
        <v>45881</v>
      </c>
      <c r="K185" s="1656" t="s">
        <v>1440</v>
      </c>
    </row>
    <row r="186" spans="1:11" ht="15" customHeight="1" x14ac:dyDescent="0.2">
      <c r="A186" s="1937"/>
      <c r="B186" s="1936"/>
      <c r="C186" s="1938"/>
      <c r="D186" s="1938"/>
      <c r="E186" s="1971"/>
      <c r="F186" s="1938"/>
      <c r="G186" s="1939"/>
      <c r="H186" s="1942"/>
      <c r="I186" s="1972"/>
      <c r="J186" s="1658">
        <v>45889</v>
      </c>
      <c r="K186" s="1656" t="s">
        <v>1441</v>
      </c>
    </row>
    <row r="187" spans="1:11" ht="15" customHeight="1" x14ac:dyDescent="0.2">
      <c r="A187" s="1937"/>
      <c r="B187" s="1936"/>
      <c r="C187" s="1938"/>
      <c r="D187" s="1938"/>
      <c r="E187" s="1971"/>
      <c r="F187" s="1938"/>
      <c r="G187" s="1939"/>
      <c r="H187" s="1942"/>
      <c r="I187" s="1972"/>
      <c r="J187" s="1658">
        <v>45894</v>
      </c>
      <c r="K187" s="1656" t="s">
        <v>1315</v>
      </c>
    </row>
    <row r="188" spans="1:11" ht="15" customHeight="1" x14ac:dyDescent="0.2">
      <c r="A188" s="1937"/>
      <c r="B188" s="1936"/>
      <c r="C188" s="1938"/>
      <c r="D188" s="1938"/>
      <c r="E188" s="1971"/>
      <c r="F188" s="1938"/>
      <c r="G188" s="1939"/>
      <c r="H188" s="1942"/>
      <c r="I188" s="1972"/>
      <c r="J188" s="1658">
        <v>45895</v>
      </c>
      <c r="K188" s="1656" t="s">
        <v>1442</v>
      </c>
    </row>
    <row r="189" spans="1:11" ht="15" customHeight="1" x14ac:dyDescent="0.2">
      <c r="A189" s="1937"/>
      <c r="B189" s="1936"/>
      <c r="C189" s="1938"/>
      <c r="D189" s="1938"/>
      <c r="E189" s="1971"/>
      <c r="F189" s="1938"/>
      <c r="G189" s="1939"/>
      <c r="H189" s="1942"/>
      <c r="I189" s="1972"/>
      <c r="J189" s="1658">
        <v>45902</v>
      </c>
      <c r="K189" s="1656" t="s">
        <v>1289</v>
      </c>
    </row>
    <row r="190" spans="1:11" ht="15" customHeight="1" x14ac:dyDescent="0.2">
      <c r="A190" s="1937"/>
      <c r="B190" s="1936"/>
      <c r="C190" s="1938"/>
      <c r="D190" s="1938"/>
      <c r="E190" s="1971"/>
      <c r="F190" s="1938"/>
      <c r="G190" s="1939"/>
      <c r="H190" s="1942"/>
      <c r="I190" s="1972"/>
      <c r="J190" s="1658">
        <v>45905</v>
      </c>
      <c r="K190" s="1656" t="s">
        <v>1443</v>
      </c>
    </row>
    <row r="191" spans="1:11" ht="15" customHeight="1" x14ac:dyDescent="0.2">
      <c r="A191" s="1937"/>
      <c r="B191" s="1936"/>
      <c r="C191" s="1938"/>
      <c r="D191" s="1938"/>
      <c r="E191" s="1971"/>
      <c r="F191" s="1938"/>
      <c r="G191" s="1939"/>
      <c r="H191" s="1942"/>
      <c r="I191" s="1972"/>
      <c r="J191" s="1658">
        <v>45911</v>
      </c>
      <c r="K191" s="1656" t="s">
        <v>1289</v>
      </c>
    </row>
    <row r="192" spans="1:11" ht="15" customHeight="1" x14ac:dyDescent="0.2">
      <c r="A192" s="1937"/>
      <c r="B192" s="1936"/>
      <c r="C192" s="1938"/>
      <c r="D192" s="1938"/>
      <c r="E192" s="1971"/>
      <c r="F192" s="1938"/>
      <c r="G192" s="1939"/>
      <c r="H192" s="1942"/>
      <c r="I192" s="1972"/>
      <c r="J192" s="1658">
        <v>45919</v>
      </c>
      <c r="K192" s="1656" t="s">
        <v>1444</v>
      </c>
    </row>
    <row r="193" spans="1:11" ht="15" customHeight="1" x14ac:dyDescent="0.2">
      <c r="A193" s="1937"/>
      <c r="B193" s="1936"/>
      <c r="C193" s="1938"/>
      <c r="D193" s="1938"/>
      <c r="E193" s="1971"/>
      <c r="F193" s="1938"/>
      <c r="G193" s="1939"/>
      <c r="H193" s="1942"/>
      <c r="I193" s="1972"/>
      <c r="J193" s="1658">
        <v>45922</v>
      </c>
      <c r="K193" s="1656" t="s">
        <v>1445</v>
      </c>
    </row>
    <row r="194" spans="1:11" ht="15" customHeight="1" x14ac:dyDescent="0.2">
      <c r="A194" s="1937"/>
      <c r="B194" s="1936"/>
      <c r="C194" s="1938"/>
      <c r="D194" s="1938"/>
      <c r="E194" s="1971"/>
      <c r="F194" s="1938"/>
      <c r="G194" s="1939"/>
      <c r="H194" s="1942"/>
      <c r="I194" s="1972"/>
      <c r="J194" s="1658">
        <v>45924</v>
      </c>
      <c r="K194" s="1656" t="s">
        <v>1446</v>
      </c>
    </row>
    <row r="195" spans="1:11" ht="15" customHeight="1" x14ac:dyDescent="0.2">
      <c r="A195" s="1937"/>
      <c r="B195" s="1936"/>
      <c r="C195" s="1938"/>
      <c r="D195" s="1938"/>
      <c r="E195" s="1971"/>
      <c r="F195" s="1938"/>
      <c r="G195" s="1939"/>
      <c r="H195" s="1942"/>
      <c r="I195" s="1972"/>
      <c r="J195" s="1658">
        <v>45926</v>
      </c>
      <c r="K195" s="1687" t="s">
        <v>1447</v>
      </c>
    </row>
    <row r="196" spans="1:11" ht="15" customHeight="1" x14ac:dyDescent="0.2">
      <c r="A196" s="1937"/>
      <c r="B196" s="1936"/>
      <c r="C196" s="1938"/>
      <c r="D196" s="1938"/>
      <c r="E196" s="1971"/>
      <c r="F196" s="1938"/>
      <c r="G196" s="1939"/>
      <c r="H196" s="1942"/>
      <c r="I196" s="1972"/>
      <c r="J196" s="1658">
        <v>45926</v>
      </c>
      <c r="K196" s="1656" t="s">
        <v>1448</v>
      </c>
    </row>
    <row r="197" spans="1:11" ht="15" customHeight="1" x14ac:dyDescent="0.2">
      <c r="A197" s="1937"/>
      <c r="B197" s="1936"/>
      <c r="C197" s="1938"/>
      <c r="D197" s="1938"/>
      <c r="E197" s="1971"/>
      <c r="F197" s="1938"/>
      <c r="G197" s="1939"/>
      <c r="H197" s="1942"/>
      <c r="I197" s="1972"/>
      <c r="J197" s="1658">
        <v>45932</v>
      </c>
      <c r="K197" s="1656" t="s">
        <v>1382</v>
      </c>
    </row>
    <row r="198" spans="1:11" ht="15" customHeight="1" x14ac:dyDescent="0.2">
      <c r="A198" s="1937"/>
      <c r="B198" s="1936"/>
      <c r="C198" s="1938"/>
      <c r="D198" s="1938"/>
      <c r="E198" s="1971"/>
      <c r="F198" s="1938"/>
      <c r="G198" s="1939"/>
      <c r="H198" s="1942"/>
      <c r="I198" s="1972"/>
      <c r="J198" s="1658">
        <v>45999</v>
      </c>
      <c r="K198" s="1656" t="s">
        <v>1472</v>
      </c>
    </row>
    <row r="199" spans="1:11" ht="15" customHeight="1" x14ac:dyDescent="0.2">
      <c r="A199" s="1909" t="s">
        <v>1271</v>
      </c>
      <c r="B199" s="1953" t="s">
        <v>1449</v>
      </c>
      <c r="C199" s="1911" t="s">
        <v>90</v>
      </c>
      <c r="D199" s="1911" t="s">
        <v>1375</v>
      </c>
      <c r="E199" s="1912" t="s">
        <v>1381</v>
      </c>
      <c r="F199" s="1911">
        <v>24</v>
      </c>
      <c r="G199" s="1910" t="s">
        <v>632</v>
      </c>
      <c r="H199" s="1950">
        <v>449429460.76999998</v>
      </c>
      <c r="I199" s="1913">
        <f>+H199/F199</f>
        <v>18726227.532083333</v>
      </c>
      <c r="J199" s="1662">
        <v>45416</v>
      </c>
      <c r="K199" s="1663" t="s">
        <v>1436</v>
      </c>
    </row>
    <row r="200" spans="1:11" ht="15" customHeight="1" x14ac:dyDescent="0.2">
      <c r="A200" s="1909"/>
      <c r="B200" s="1953"/>
      <c r="C200" s="1911"/>
      <c r="D200" s="1911"/>
      <c r="E200" s="1912"/>
      <c r="F200" s="1911"/>
      <c r="G200" s="1910"/>
      <c r="H200" s="1950"/>
      <c r="I200" s="1913"/>
      <c r="J200" s="1662">
        <v>45417</v>
      </c>
      <c r="K200" s="1663" t="s">
        <v>1302</v>
      </c>
    </row>
    <row r="201" spans="1:11" ht="15" customHeight="1" x14ac:dyDescent="0.2">
      <c r="A201" s="1909"/>
      <c r="B201" s="1953"/>
      <c r="C201" s="1911"/>
      <c r="D201" s="1911"/>
      <c r="E201" s="1912"/>
      <c r="F201" s="1911"/>
      <c r="G201" s="1910"/>
      <c r="H201" s="1950"/>
      <c r="I201" s="1913"/>
      <c r="J201" s="1662">
        <v>45418</v>
      </c>
      <c r="K201" s="1663" t="s">
        <v>1277</v>
      </c>
    </row>
    <row r="202" spans="1:11" ht="15" customHeight="1" x14ac:dyDescent="0.2">
      <c r="A202" s="1909"/>
      <c r="B202" s="1953"/>
      <c r="C202" s="1911"/>
      <c r="D202" s="1911"/>
      <c r="E202" s="1912"/>
      <c r="F202" s="1911"/>
      <c r="G202" s="1910"/>
      <c r="H202" s="1950"/>
      <c r="I202" s="1913"/>
      <c r="J202" s="1662">
        <v>45419</v>
      </c>
      <c r="K202" s="1663" t="s">
        <v>1450</v>
      </c>
    </row>
    <row r="203" spans="1:11" ht="15" customHeight="1" x14ac:dyDescent="0.2">
      <c r="A203" s="1909"/>
      <c r="B203" s="1953"/>
      <c r="C203" s="1911"/>
      <c r="D203" s="1911"/>
      <c r="E203" s="1912"/>
      <c r="F203" s="1911"/>
      <c r="G203" s="1910"/>
      <c r="H203" s="1950"/>
      <c r="I203" s="1913"/>
      <c r="J203" s="1662">
        <v>45420</v>
      </c>
      <c r="K203" s="1663" t="s">
        <v>1437</v>
      </c>
    </row>
    <row r="204" spans="1:11" ht="15" customHeight="1" x14ac:dyDescent="0.2">
      <c r="A204" s="1909"/>
      <c r="B204" s="1953"/>
      <c r="C204" s="1911"/>
      <c r="D204" s="1911"/>
      <c r="E204" s="1912"/>
      <c r="F204" s="1911"/>
      <c r="G204" s="1910"/>
      <c r="H204" s="1950"/>
      <c r="I204" s="1913"/>
      <c r="J204" s="1662">
        <v>45859</v>
      </c>
      <c r="K204" s="1663" t="s">
        <v>1438</v>
      </c>
    </row>
    <row r="205" spans="1:11" ht="15" customHeight="1" x14ac:dyDescent="0.2">
      <c r="A205" s="1909"/>
      <c r="B205" s="1953"/>
      <c r="C205" s="1911"/>
      <c r="D205" s="1911"/>
      <c r="E205" s="1912"/>
      <c r="F205" s="1911"/>
      <c r="G205" s="1910"/>
      <c r="H205" s="1950"/>
      <c r="I205" s="1913"/>
      <c r="J205" s="1662">
        <v>45869</v>
      </c>
      <c r="K205" s="1663" t="s">
        <v>1439</v>
      </c>
    </row>
    <row r="206" spans="1:11" ht="15" customHeight="1" x14ac:dyDescent="0.2">
      <c r="A206" s="1909"/>
      <c r="B206" s="1953"/>
      <c r="C206" s="1911"/>
      <c r="D206" s="1911"/>
      <c r="E206" s="1912"/>
      <c r="F206" s="1911"/>
      <c r="G206" s="1910"/>
      <c r="H206" s="1950"/>
      <c r="I206" s="1913"/>
      <c r="J206" s="1662">
        <v>56838</v>
      </c>
      <c r="K206" s="1663" t="s">
        <v>1440</v>
      </c>
    </row>
    <row r="207" spans="1:11" ht="15" customHeight="1" x14ac:dyDescent="0.2">
      <c r="A207" s="1909"/>
      <c r="B207" s="1953"/>
      <c r="C207" s="1911"/>
      <c r="D207" s="1911"/>
      <c r="E207" s="1912"/>
      <c r="F207" s="1911"/>
      <c r="G207" s="1910"/>
      <c r="H207" s="1950"/>
      <c r="I207" s="1913"/>
      <c r="J207" s="1662">
        <v>45889</v>
      </c>
      <c r="K207" s="1663" t="s">
        <v>1441</v>
      </c>
    </row>
    <row r="208" spans="1:11" ht="15" customHeight="1" x14ac:dyDescent="0.2">
      <c r="A208" s="1909"/>
      <c r="B208" s="1953"/>
      <c r="C208" s="1911"/>
      <c r="D208" s="1911"/>
      <c r="E208" s="1912"/>
      <c r="F208" s="1911"/>
      <c r="G208" s="1910"/>
      <c r="H208" s="1950"/>
      <c r="I208" s="1913"/>
      <c r="J208" s="1662">
        <v>45894</v>
      </c>
      <c r="K208" s="1663" t="s">
        <v>1315</v>
      </c>
    </row>
    <row r="209" spans="1:11" ht="15" customHeight="1" x14ac:dyDescent="0.2">
      <c r="A209" s="1909"/>
      <c r="B209" s="1953"/>
      <c r="C209" s="1911"/>
      <c r="D209" s="1911"/>
      <c r="E209" s="1912"/>
      <c r="F209" s="1911"/>
      <c r="G209" s="1910"/>
      <c r="H209" s="1950"/>
      <c r="I209" s="1913"/>
      <c r="J209" s="1662">
        <v>45895</v>
      </c>
      <c r="K209" s="1663" t="s">
        <v>1442</v>
      </c>
    </row>
    <row r="210" spans="1:11" ht="15" customHeight="1" x14ac:dyDescent="0.2">
      <c r="A210" s="1909"/>
      <c r="B210" s="1953"/>
      <c r="C210" s="1911"/>
      <c r="D210" s="1911"/>
      <c r="E210" s="1912"/>
      <c r="F210" s="1911"/>
      <c r="G210" s="1910"/>
      <c r="H210" s="1950"/>
      <c r="I210" s="1913"/>
      <c r="J210" s="1662">
        <v>45902</v>
      </c>
      <c r="K210" s="1663" t="s">
        <v>1289</v>
      </c>
    </row>
    <row r="211" spans="1:11" ht="15" customHeight="1" x14ac:dyDescent="0.2">
      <c r="A211" s="1909"/>
      <c r="B211" s="1953"/>
      <c r="C211" s="1911"/>
      <c r="D211" s="1911"/>
      <c r="E211" s="1912"/>
      <c r="F211" s="1911"/>
      <c r="G211" s="1910"/>
      <c r="H211" s="1950"/>
      <c r="I211" s="1913"/>
      <c r="J211" s="1662">
        <v>45905</v>
      </c>
      <c r="K211" s="1663" t="s">
        <v>1443</v>
      </c>
    </row>
    <row r="212" spans="1:11" ht="15" customHeight="1" x14ac:dyDescent="0.2">
      <c r="A212" s="1909"/>
      <c r="B212" s="1953"/>
      <c r="C212" s="1911"/>
      <c r="D212" s="1911"/>
      <c r="E212" s="1912"/>
      <c r="F212" s="1911"/>
      <c r="G212" s="1910"/>
      <c r="H212" s="1950"/>
      <c r="I212" s="1913"/>
      <c r="J212" s="1662">
        <v>45911</v>
      </c>
      <c r="K212" s="1663" t="s">
        <v>1289</v>
      </c>
    </row>
    <row r="213" spans="1:11" ht="15" customHeight="1" x14ac:dyDescent="0.2">
      <c r="A213" s="1909"/>
      <c r="B213" s="1953"/>
      <c r="C213" s="1911"/>
      <c r="D213" s="1911"/>
      <c r="E213" s="1912"/>
      <c r="F213" s="1911"/>
      <c r="G213" s="1910"/>
      <c r="H213" s="1950"/>
      <c r="I213" s="1913"/>
      <c r="J213" s="1662">
        <v>45919</v>
      </c>
      <c r="K213" s="1663" t="s">
        <v>1444</v>
      </c>
    </row>
    <row r="214" spans="1:11" ht="15" customHeight="1" x14ac:dyDescent="0.2">
      <c r="A214" s="1909"/>
      <c r="B214" s="1953"/>
      <c r="C214" s="1911"/>
      <c r="D214" s="1911"/>
      <c r="E214" s="1912"/>
      <c r="F214" s="1911"/>
      <c r="G214" s="1910"/>
      <c r="H214" s="1950"/>
      <c r="I214" s="1913"/>
      <c r="J214" s="1662">
        <v>45922</v>
      </c>
      <c r="K214" s="1663" t="s">
        <v>1445</v>
      </c>
    </row>
    <row r="215" spans="1:11" ht="15" customHeight="1" x14ac:dyDescent="0.2">
      <c r="A215" s="1909"/>
      <c r="B215" s="1953"/>
      <c r="C215" s="1911"/>
      <c r="D215" s="1911"/>
      <c r="E215" s="1912"/>
      <c r="F215" s="1911"/>
      <c r="G215" s="1910"/>
      <c r="H215" s="1950"/>
      <c r="I215" s="1913"/>
      <c r="J215" s="1662">
        <v>45924</v>
      </c>
      <c r="K215" s="1663" t="s">
        <v>1446</v>
      </c>
    </row>
    <row r="216" spans="1:11" ht="15" customHeight="1" x14ac:dyDescent="0.2">
      <c r="A216" s="1909"/>
      <c r="B216" s="1953"/>
      <c r="C216" s="1911"/>
      <c r="D216" s="1911"/>
      <c r="E216" s="1912"/>
      <c r="F216" s="1911"/>
      <c r="G216" s="1910"/>
      <c r="H216" s="1950"/>
      <c r="I216" s="1913"/>
      <c r="J216" s="1662">
        <v>45926</v>
      </c>
      <c r="K216" s="1686" t="s">
        <v>1447</v>
      </c>
    </row>
    <row r="217" spans="1:11" ht="15" customHeight="1" x14ac:dyDescent="0.2">
      <c r="A217" s="1909"/>
      <c r="B217" s="1953"/>
      <c r="C217" s="1911"/>
      <c r="D217" s="1911"/>
      <c r="E217" s="1912"/>
      <c r="F217" s="1911"/>
      <c r="G217" s="1910"/>
      <c r="H217" s="1950"/>
      <c r="I217" s="1913"/>
      <c r="J217" s="1662">
        <v>45926</v>
      </c>
      <c r="K217" s="1663" t="s">
        <v>1448</v>
      </c>
    </row>
    <row r="218" spans="1:11" ht="15" customHeight="1" x14ac:dyDescent="0.2">
      <c r="A218" s="1909"/>
      <c r="B218" s="1953"/>
      <c r="C218" s="1911"/>
      <c r="D218" s="1911"/>
      <c r="E218" s="1912"/>
      <c r="F218" s="1911"/>
      <c r="G218" s="1910"/>
      <c r="H218" s="1950"/>
      <c r="I218" s="1913"/>
      <c r="J218" s="1662">
        <v>45932</v>
      </c>
      <c r="K218" s="1663" t="s">
        <v>1382</v>
      </c>
    </row>
    <row r="219" spans="1:11" ht="15" customHeight="1" x14ac:dyDescent="0.2">
      <c r="A219" s="1909"/>
      <c r="B219" s="1953"/>
      <c r="C219" s="1911"/>
      <c r="D219" s="1911"/>
      <c r="E219" s="1912"/>
      <c r="F219" s="1911"/>
      <c r="G219" s="1910"/>
      <c r="H219" s="1950"/>
      <c r="I219" s="1913"/>
      <c r="J219" s="1662">
        <v>45999</v>
      </c>
      <c r="K219" s="1663" t="s">
        <v>1472</v>
      </c>
    </row>
    <row r="220" spans="1:11" ht="15" customHeight="1" x14ac:dyDescent="0.2">
      <c r="A220" s="1888" t="s">
        <v>1271</v>
      </c>
      <c r="B220" s="1888" t="s">
        <v>1340</v>
      </c>
      <c r="C220" s="1897" t="s">
        <v>1273</v>
      </c>
      <c r="D220" s="1897" t="s">
        <v>1341</v>
      </c>
      <c r="E220" s="1894" t="s">
        <v>175</v>
      </c>
      <c r="F220" s="1891">
        <v>47</v>
      </c>
      <c r="G220" s="1891" t="s">
        <v>1314</v>
      </c>
      <c r="H220" s="1900">
        <v>966488286.44000006</v>
      </c>
      <c r="I220" s="1968">
        <f>+H220/F220</f>
        <v>20563580.562553193</v>
      </c>
      <c r="J220" s="1665">
        <v>45821</v>
      </c>
      <c r="K220" s="1667" t="s">
        <v>1276</v>
      </c>
    </row>
    <row r="221" spans="1:11" ht="15" customHeight="1" x14ac:dyDescent="0.2">
      <c r="A221" s="1889"/>
      <c r="B221" s="1889"/>
      <c r="C221" s="1898"/>
      <c r="D221" s="1898"/>
      <c r="E221" s="1895"/>
      <c r="F221" s="1892"/>
      <c r="G221" s="1892"/>
      <c r="H221" s="1901"/>
      <c r="I221" s="1969"/>
      <c r="J221" s="1665">
        <v>45824</v>
      </c>
      <c r="K221" s="1666" t="s">
        <v>1241</v>
      </c>
    </row>
    <row r="222" spans="1:11" ht="15" customHeight="1" x14ac:dyDescent="0.2">
      <c r="A222" s="1889"/>
      <c r="B222" s="1889"/>
      <c r="C222" s="1898"/>
      <c r="D222" s="1898"/>
      <c r="E222" s="1895"/>
      <c r="F222" s="1892"/>
      <c r="G222" s="1892"/>
      <c r="H222" s="1901"/>
      <c r="I222" s="1969"/>
      <c r="J222" s="1665">
        <v>45950</v>
      </c>
      <c r="K222" s="1667" t="s">
        <v>1830</v>
      </c>
    </row>
    <row r="223" spans="1:11" ht="15" customHeight="1" x14ac:dyDescent="0.2">
      <c r="A223" s="1889"/>
      <c r="B223" s="1889"/>
      <c r="C223" s="1898"/>
      <c r="D223" s="1898"/>
      <c r="E223" s="1895"/>
      <c r="F223" s="1892"/>
      <c r="G223" s="1892"/>
      <c r="H223" s="1901"/>
      <c r="I223" s="1969"/>
      <c r="J223" s="1665">
        <v>45965</v>
      </c>
      <c r="K223" s="1667" t="s">
        <v>1831</v>
      </c>
    </row>
    <row r="224" spans="1:11" ht="15" customHeight="1" x14ac:dyDescent="0.2">
      <c r="A224" s="1889"/>
      <c r="B224" s="1889"/>
      <c r="C224" s="1898"/>
      <c r="D224" s="1898"/>
      <c r="E224" s="1895"/>
      <c r="F224" s="1892"/>
      <c r="G224" s="1892"/>
      <c r="H224" s="1901"/>
      <c r="I224" s="1969"/>
      <c r="J224" s="1665">
        <v>45968</v>
      </c>
      <c r="K224" s="1667" t="s">
        <v>1832</v>
      </c>
    </row>
    <row r="225" spans="1:11" ht="15" customHeight="1" x14ac:dyDescent="0.2">
      <c r="A225" s="1889"/>
      <c r="B225" s="1889"/>
      <c r="C225" s="1898"/>
      <c r="D225" s="1898"/>
      <c r="E225" s="1895"/>
      <c r="F225" s="1892"/>
      <c r="G225" s="1892"/>
      <c r="H225" s="1901"/>
      <c r="I225" s="1969"/>
      <c r="J225" s="1665">
        <v>56944</v>
      </c>
      <c r="K225" s="1667" t="s">
        <v>1833</v>
      </c>
    </row>
    <row r="226" spans="1:11" ht="15" customHeight="1" x14ac:dyDescent="0.2">
      <c r="A226" s="1889"/>
      <c r="B226" s="1889"/>
      <c r="C226" s="1898"/>
      <c r="D226" s="1898"/>
      <c r="E226" s="1895"/>
      <c r="F226" s="1892"/>
      <c r="G226" s="1892"/>
      <c r="H226" s="1901"/>
      <c r="I226" s="1969"/>
      <c r="J226" s="1665">
        <v>45991</v>
      </c>
      <c r="K226" s="1667" t="s">
        <v>1456</v>
      </c>
    </row>
    <row r="227" spans="1:11" ht="15" customHeight="1" x14ac:dyDescent="0.2">
      <c r="A227" s="1889"/>
      <c r="B227" s="1889"/>
      <c r="C227" s="1898"/>
      <c r="D227" s="1898"/>
      <c r="E227" s="1895"/>
      <c r="F227" s="1892"/>
      <c r="G227" s="1892"/>
      <c r="H227" s="1901"/>
      <c r="I227" s="1969"/>
      <c r="J227" s="1665">
        <v>45992</v>
      </c>
      <c r="K227" s="1667" t="s">
        <v>1834</v>
      </c>
    </row>
    <row r="228" spans="1:11" ht="46.9" customHeight="1" x14ac:dyDescent="0.2">
      <c r="A228" s="1889"/>
      <c r="B228" s="1889"/>
      <c r="C228" s="1898"/>
      <c r="D228" s="1898"/>
      <c r="E228" s="1895"/>
      <c r="F228" s="1892"/>
      <c r="G228" s="1892"/>
      <c r="H228" s="1901"/>
      <c r="I228" s="1969"/>
      <c r="J228" s="1665">
        <v>45993</v>
      </c>
      <c r="K228" s="1685" t="s">
        <v>1835</v>
      </c>
    </row>
    <row r="229" spans="1:11" ht="15" customHeight="1" x14ac:dyDescent="0.2">
      <c r="A229" s="1890"/>
      <c r="B229" s="1890"/>
      <c r="C229" s="1899"/>
      <c r="D229" s="1899"/>
      <c r="E229" s="1896"/>
      <c r="F229" s="1893"/>
      <c r="G229" s="1893"/>
      <c r="H229" s="1902"/>
      <c r="I229" s="1970"/>
      <c r="J229" s="1658">
        <v>45999</v>
      </c>
      <c r="K229" s="1656" t="s">
        <v>1472</v>
      </c>
    </row>
  </sheetData>
  <mergeCells count="157">
    <mergeCell ref="A3:K3"/>
    <mergeCell ref="A1:K1"/>
    <mergeCell ref="A2:K2"/>
    <mergeCell ref="A5:K5"/>
    <mergeCell ref="F27:F33"/>
    <mergeCell ref="I40:I46"/>
    <mergeCell ref="A47:A59"/>
    <mergeCell ref="B47:B59"/>
    <mergeCell ref="C47:C59"/>
    <mergeCell ref="D47:D59"/>
    <mergeCell ref="E47:E59"/>
    <mergeCell ref="F47:F59"/>
    <mergeCell ref="G47:G59"/>
    <mergeCell ref="H47:H59"/>
    <mergeCell ref="I47:I59"/>
    <mergeCell ref="A40:A46"/>
    <mergeCell ref="B40:B46"/>
    <mergeCell ref="C40:C46"/>
    <mergeCell ref="D40:D46"/>
    <mergeCell ref="E40:E46"/>
    <mergeCell ref="A27:A33"/>
    <mergeCell ref="B27:B33"/>
    <mergeCell ref="C27:C33"/>
    <mergeCell ref="D27:D33"/>
    <mergeCell ref="E27:E33"/>
    <mergeCell ref="G27:G33"/>
    <mergeCell ref="H27:H33"/>
    <mergeCell ref="I27:I33"/>
    <mergeCell ref="I60:I67"/>
    <mergeCell ref="A68:A86"/>
    <mergeCell ref="B68:B86"/>
    <mergeCell ref="C68:C86"/>
    <mergeCell ref="D68:D86"/>
    <mergeCell ref="E68:E86"/>
    <mergeCell ref="F68:F86"/>
    <mergeCell ref="G68:G86"/>
    <mergeCell ref="H68:H86"/>
    <mergeCell ref="I68:I86"/>
    <mergeCell ref="A60:A67"/>
    <mergeCell ref="B60:B67"/>
    <mergeCell ref="C60:C67"/>
    <mergeCell ref="D60:D67"/>
    <mergeCell ref="E60:E67"/>
    <mergeCell ref="F60:F67"/>
    <mergeCell ref="I87:I109"/>
    <mergeCell ref="A110:A113"/>
    <mergeCell ref="B110:B113"/>
    <mergeCell ref="C110:C113"/>
    <mergeCell ref="D110:D113"/>
    <mergeCell ref="E110:E113"/>
    <mergeCell ref="F110:F113"/>
    <mergeCell ref="G110:G113"/>
    <mergeCell ref="H110:H113"/>
    <mergeCell ref="I110:I113"/>
    <mergeCell ref="A87:A109"/>
    <mergeCell ref="B87:B109"/>
    <mergeCell ref="C87:C109"/>
    <mergeCell ref="D87:D109"/>
    <mergeCell ref="E87:E109"/>
    <mergeCell ref="F87:F109"/>
    <mergeCell ref="G87:G109"/>
    <mergeCell ref="H87:H109"/>
    <mergeCell ref="I138:I150"/>
    <mergeCell ref="A138:A150"/>
    <mergeCell ref="B138:B150"/>
    <mergeCell ref="C138:C150"/>
    <mergeCell ref="D138:D150"/>
    <mergeCell ref="E138:E150"/>
    <mergeCell ref="F8:F26"/>
    <mergeCell ref="G8:G26"/>
    <mergeCell ref="H8:H26"/>
    <mergeCell ref="I8:I26"/>
    <mergeCell ref="A114:A137"/>
    <mergeCell ref="B114:B137"/>
    <mergeCell ref="C114:C137"/>
    <mergeCell ref="D114:D137"/>
    <mergeCell ref="E114:E137"/>
    <mergeCell ref="F114:F137"/>
    <mergeCell ref="G114:G137"/>
    <mergeCell ref="H114:H137"/>
    <mergeCell ref="I114:I137"/>
    <mergeCell ref="A8:A26"/>
    <mergeCell ref="B8:B26"/>
    <mergeCell ref="C8:C26"/>
    <mergeCell ref="D8:D26"/>
    <mergeCell ref="E8:E26"/>
    <mergeCell ref="A34:A39"/>
    <mergeCell ref="B34:B39"/>
    <mergeCell ref="C34:C39"/>
    <mergeCell ref="D34:D39"/>
    <mergeCell ref="E34:E39"/>
    <mergeCell ref="F34:F39"/>
    <mergeCell ref="G34:G39"/>
    <mergeCell ref="H34:H39"/>
    <mergeCell ref="I34:I39"/>
    <mergeCell ref="F40:F46"/>
    <mergeCell ref="G40:G46"/>
    <mergeCell ref="H40:H46"/>
    <mergeCell ref="A151:A162"/>
    <mergeCell ref="B151:B162"/>
    <mergeCell ref="C151:C162"/>
    <mergeCell ref="D151:D162"/>
    <mergeCell ref="E151:E162"/>
    <mergeCell ref="F151:F162"/>
    <mergeCell ref="G151:G162"/>
    <mergeCell ref="H151:H162"/>
    <mergeCell ref="F138:F150"/>
    <mergeCell ref="G138:G150"/>
    <mergeCell ref="H138:H150"/>
    <mergeCell ref="G60:G67"/>
    <mergeCell ref="H60:H67"/>
    <mergeCell ref="I151:I162"/>
    <mergeCell ref="A163:A172"/>
    <mergeCell ref="B163:B172"/>
    <mergeCell ref="C163:C172"/>
    <mergeCell ref="D163:D172"/>
    <mergeCell ref="E163:E172"/>
    <mergeCell ref="F163:F172"/>
    <mergeCell ref="G163:G172"/>
    <mergeCell ref="H163:H172"/>
    <mergeCell ref="I163:I172"/>
    <mergeCell ref="A173:A178"/>
    <mergeCell ref="B173:B178"/>
    <mergeCell ref="C173:C178"/>
    <mergeCell ref="D173:D178"/>
    <mergeCell ref="E173:E178"/>
    <mergeCell ref="F173:F178"/>
    <mergeCell ref="G173:G178"/>
    <mergeCell ref="H173:H178"/>
    <mergeCell ref="I173:I178"/>
    <mergeCell ref="A179:A198"/>
    <mergeCell ref="B179:B198"/>
    <mergeCell ref="C179:C198"/>
    <mergeCell ref="D179:D198"/>
    <mergeCell ref="E179:E198"/>
    <mergeCell ref="F179:F198"/>
    <mergeCell ref="G179:G198"/>
    <mergeCell ref="H179:H198"/>
    <mergeCell ref="I179:I198"/>
    <mergeCell ref="A199:A219"/>
    <mergeCell ref="B199:B219"/>
    <mergeCell ref="C199:C219"/>
    <mergeCell ref="D199:D219"/>
    <mergeCell ref="E199:E219"/>
    <mergeCell ref="F199:F219"/>
    <mergeCell ref="G199:G219"/>
    <mergeCell ref="H199:H219"/>
    <mergeCell ref="I199:I219"/>
    <mergeCell ref="A220:A229"/>
    <mergeCell ref="B220:B229"/>
    <mergeCell ref="C220:C229"/>
    <mergeCell ref="D220:D229"/>
    <mergeCell ref="E220:E229"/>
    <mergeCell ref="F220:F229"/>
    <mergeCell ref="G220:G229"/>
    <mergeCell ref="H220:H229"/>
    <mergeCell ref="I220:I229"/>
  </mergeCells>
  <dataValidations count="7">
    <dataValidation type="list" allowBlank="1" showInputMessage="1" showErrorMessage="1" sqref="K163:K170 K173:K176" xr:uid="{E5E59462-4D46-4A72-81DE-AA0C15265A04}">
      <formula1>$L$1:$L$11</formula1>
    </dataValidation>
    <dataValidation type="list" allowBlank="1" showInputMessage="1" showErrorMessage="1" sqref="K72:K78 K80 K82 K84" xr:uid="{702EF69D-2AD7-43EC-A91F-D83FD1935D5B}">
      <formula1>$L$1:$L$10</formula1>
    </dataValidation>
    <dataValidation type="list" allowBlank="1" showInputMessage="1" showErrorMessage="1" sqref="K60 J69:J71 K138 K151 K163 K173 K220" xr:uid="{C4F7D116-AAC1-4055-9A4C-B126BE10E3F7}">
      <formula1>#REF!</formula1>
    </dataValidation>
    <dataValidation type="list" allowBlank="1" showInputMessage="1" showErrorMessage="1" sqref="K61 K139 K152 K164 K174 K221" xr:uid="{CE9F6E99-4542-4702-BE7A-B44468B1B43E}">
      <formula1>$L$4:$L$6</formula1>
    </dataValidation>
    <dataValidation type="list" allowBlank="1" showInputMessage="1" showErrorMessage="1" sqref="K41:K42" xr:uid="{F64DD1B7-219C-4BA0-943D-50641EFBF602}">
      <formula1>$L$4:$L$8</formula1>
    </dataValidation>
    <dataValidation type="list" allowBlank="1" showInputMessage="1" showErrorMessage="1" sqref="K16:K19 K22:K23 K56 K54 K51:K52 K47:K49" xr:uid="{866909E7-E300-4A30-A3E3-80641F240968}">
      <formula1>$L$1:$L$7</formula1>
    </dataValidation>
    <dataValidation type="list" allowBlank="1" showInputMessage="1" showErrorMessage="1" sqref="K28:K29 K35:K36 K71:K78 K80:K82 K84 K88:K89 K110:K113 K115:K116" xr:uid="{FB398D08-809D-4335-942A-5C5181299D28}">
      <formula1>$L$4:$L$7</formula1>
    </dataValidation>
  </dataValidations>
  <printOptions horizontalCentered="1"/>
  <pageMargins left="0.70866141732283472" right="0.70866141732283472" top="0.74803149606299213" bottom="0.74803149606299213" header="0.31496062992125984" footer="0.51181102362204722"/>
  <pageSetup scale="45" fitToHeight="0" orientation="landscape" r:id="rId1"/>
  <headerFooter>
    <oddFooter>&amp;L&amp;G&amp;R&amp;A, página &amp;P de &amp;N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zoomScale="80" zoomScaleNormal="80" zoomScaleSheetLayoutView="70" zoomScalePageLayoutView="70" workbookViewId="0">
      <selection activeCell="F13" sqref="F13:F29"/>
    </sheetView>
  </sheetViews>
  <sheetFormatPr baseColWidth="10" defaultColWidth="10.7109375" defaultRowHeight="15.75" x14ac:dyDescent="0.25"/>
  <cols>
    <col min="1" max="1" width="14.28515625" style="1276" customWidth="1"/>
    <col min="2" max="2" width="19.42578125" style="1276" customWidth="1"/>
    <col min="3" max="3" width="17.7109375" style="1277" customWidth="1"/>
    <col min="4" max="4" width="26" style="1277" bestFit="1" customWidth="1"/>
    <col min="5" max="5" width="14.5703125" style="1277" customWidth="1"/>
    <col min="6" max="6" width="18.28515625" style="1278" customWidth="1"/>
    <col min="7" max="7" width="24" style="1278" customWidth="1"/>
    <col min="8" max="8" width="16.5703125" style="1277" customWidth="1"/>
    <col min="9" max="9" width="20.7109375" style="1270" customWidth="1"/>
    <col min="10" max="10" width="14.5703125" style="1279" customWidth="1"/>
    <col min="11" max="11" width="107.140625" style="1280" customWidth="1"/>
    <col min="12" max="12" width="21" style="1274" customWidth="1"/>
    <col min="13" max="13" width="54.140625" style="1275" customWidth="1"/>
    <col min="14" max="16384" width="10.7109375" style="1268"/>
  </cols>
  <sheetData>
    <row r="1" spans="1:13" s="332" customFormat="1" ht="12.75" customHeight="1" x14ac:dyDescent="0.2">
      <c r="A1" s="1860" t="s">
        <v>0</v>
      </c>
      <c r="B1" s="1860"/>
      <c r="C1" s="1860"/>
      <c r="D1" s="1860"/>
      <c r="E1" s="1860"/>
      <c r="F1" s="1860"/>
      <c r="G1" s="1860"/>
      <c r="H1" s="1860"/>
      <c r="I1" s="1860"/>
      <c r="J1" s="1860"/>
      <c r="K1" s="1860"/>
      <c r="L1" s="529"/>
      <c r="M1" s="529"/>
    </row>
    <row r="2" spans="1:13" s="332" customFormat="1" ht="12.75" customHeight="1" x14ac:dyDescent="0.2">
      <c r="A2" s="1860" t="s">
        <v>417</v>
      </c>
      <c r="B2" s="1860"/>
      <c r="C2" s="1860"/>
      <c r="D2" s="1860"/>
      <c r="E2" s="1860"/>
      <c r="F2" s="1860"/>
      <c r="G2" s="1860"/>
      <c r="H2" s="1860"/>
      <c r="I2" s="1860"/>
      <c r="J2" s="1860"/>
      <c r="K2" s="1860"/>
      <c r="L2" s="529"/>
      <c r="M2" s="529"/>
    </row>
    <row r="3" spans="1:13" s="332" customFormat="1" ht="13.5" customHeight="1" x14ac:dyDescent="0.2">
      <c r="A3" s="1860" t="s">
        <v>1719</v>
      </c>
      <c r="B3" s="1860"/>
      <c r="C3" s="1860"/>
      <c r="D3" s="1860"/>
      <c r="E3" s="1860"/>
      <c r="F3" s="1860"/>
      <c r="G3" s="1860"/>
      <c r="H3" s="1860"/>
      <c r="I3" s="1860"/>
      <c r="J3" s="1860"/>
      <c r="K3" s="1860"/>
      <c r="L3" s="529"/>
      <c r="M3" s="529"/>
    </row>
    <row r="4" spans="1:13" s="332" customFormat="1" ht="6.6" customHeight="1" x14ac:dyDescent="0.2">
      <c r="A4" s="1097"/>
      <c r="B4" s="1097"/>
      <c r="C4" s="1097"/>
      <c r="D4" s="1097"/>
      <c r="E4" s="1097"/>
      <c r="F4" s="1097"/>
      <c r="G4" s="1097"/>
      <c r="H4" s="1097"/>
      <c r="I4" s="1097"/>
      <c r="J4" s="1097"/>
      <c r="K4" s="530"/>
    </row>
    <row r="5" spans="1:13" s="1343" customFormat="1" ht="33.950000000000003" customHeight="1" x14ac:dyDescent="0.2">
      <c r="A5" s="1948" t="s">
        <v>421</v>
      </c>
      <c r="B5" s="1949"/>
      <c r="C5" s="1949"/>
      <c r="D5" s="1949"/>
      <c r="E5" s="1949"/>
      <c r="F5" s="1949"/>
      <c r="G5" s="1949"/>
      <c r="H5" s="1949"/>
      <c r="I5" s="1949"/>
      <c r="J5" s="1949"/>
      <c r="K5" s="1949"/>
      <c r="L5" s="1331"/>
      <c r="M5" s="1331"/>
    </row>
    <row r="6" spans="1:13" s="1275" customFormat="1" x14ac:dyDescent="0.2">
      <c r="A6" s="1269"/>
      <c r="B6" s="1269"/>
      <c r="C6" s="1270"/>
      <c r="D6" s="1270"/>
      <c r="E6" s="1270"/>
      <c r="F6" s="1271"/>
      <c r="G6" s="1271"/>
      <c r="H6" s="1270"/>
      <c r="I6" s="1270"/>
      <c r="J6" s="1272"/>
      <c r="K6" s="1273"/>
      <c r="L6" s="1274"/>
    </row>
    <row r="7" spans="1:13" s="1275" customFormat="1" ht="31.5" x14ac:dyDescent="0.2">
      <c r="A7" s="1329" t="s">
        <v>545</v>
      </c>
      <c r="B7" s="1329" t="s">
        <v>636</v>
      </c>
      <c r="C7" s="1329" t="s">
        <v>62</v>
      </c>
      <c r="D7" s="1329" t="s">
        <v>47</v>
      </c>
      <c r="E7" s="1329" t="s">
        <v>128</v>
      </c>
      <c r="F7" s="1329" t="s">
        <v>520</v>
      </c>
      <c r="G7" s="1329" t="s">
        <v>274</v>
      </c>
      <c r="H7" s="1342" t="s">
        <v>637</v>
      </c>
      <c r="I7" s="1342" t="s">
        <v>638</v>
      </c>
      <c r="J7" s="1330" t="s">
        <v>639</v>
      </c>
      <c r="K7" s="1329" t="s">
        <v>640</v>
      </c>
    </row>
    <row r="8" spans="1:13" s="1275" customFormat="1" x14ac:dyDescent="0.2">
      <c r="A8" s="1947" t="s">
        <v>1299</v>
      </c>
      <c r="B8" s="1941" t="s">
        <v>1508</v>
      </c>
      <c r="C8" s="1947" t="s">
        <v>231</v>
      </c>
      <c r="D8" s="1947" t="s">
        <v>1509</v>
      </c>
      <c r="E8" s="1947" t="s">
        <v>1510</v>
      </c>
      <c r="F8" s="1947">
        <v>15</v>
      </c>
      <c r="G8" s="1947" t="s">
        <v>510</v>
      </c>
      <c r="H8" s="1940">
        <v>337</v>
      </c>
      <c r="I8" s="1940">
        <f>H8/15</f>
        <v>22.466666666666665</v>
      </c>
      <c r="J8" s="1665">
        <v>45173</v>
      </c>
      <c r="K8" s="1692" t="s">
        <v>1239</v>
      </c>
    </row>
    <row r="9" spans="1:13" s="1275" customFormat="1" x14ac:dyDescent="0.2">
      <c r="A9" s="1947"/>
      <c r="B9" s="1941"/>
      <c r="C9" s="1947"/>
      <c r="D9" s="1947"/>
      <c r="E9" s="1947"/>
      <c r="F9" s="1947"/>
      <c r="G9" s="1947"/>
      <c r="H9" s="1940"/>
      <c r="I9" s="1947"/>
      <c r="J9" s="1665">
        <v>45173</v>
      </c>
      <c r="K9" s="1682" t="s">
        <v>1240</v>
      </c>
    </row>
    <row r="10" spans="1:13" s="1275" customFormat="1" x14ac:dyDescent="0.2">
      <c r="A10" s="1947"/>
      <c r="B10" s="1941"/>
      <c r="C10" s="1947"/>
      <c r="D10" s="1947"/>
      <c r="E10" s="1947"/>
      <c r="F10" s="1947"/>
      <c r="G10" s="1947"/>
      <c r="H10" s="1940"/>
      <c r="I10" s="1947"/>
      <c r="J10" s="1665">
        <v>45173</v>
      </c>
      <c r="K10" s="1692" t="s">
        <v>1241</v>
      </c>
    </row>
    <row r="11" spans="1:13" s="1275" customFormat="1" x14ac:dyDescent="0.2">
      <c r="A11" s="1947"/>
      <c r="B11" s="1941"/>
      <c r="C11" s="1947"/>
      <c r="D11" s="1947"/>
      <c r="E11" s="1947"/>
      <c r="F11" s="1947"/>
      <c r="G11" s="1947"/>
      <c r="H11" s="1940"/>
      <c r="I11" s="1947"/>
      <c r="J11" s="1665">
        <v>45191</v>
      </c>
      <c r="K11" s="1682" t="s">
        <v>1511</v>
      </c>
    </row>
    <row r="12" spans="1:13" s="1275" customFormat="1" x14ac:dyDescent="0.2">
      <c r="A12" s="1947"/>
      <c r="B12" s="1941"/>
      <c r="C12" s="1947"/>
      <c r="D12" s="1947"/>
      <c r="E12" s="1947"/>
      <c r="F12" s="1947"/>
      <c r="G12" s="1947"/>
      <c r="H12" s="1940"/>
      <c r="I12" s="1947"/>
      <c r="J12" s="1665">
        <v>45237</v>
      </c>
      <c r="K12" s="1692" t="s">
        <v>1297</v>
      </c>
    </row>
    <row r="13" spans="1:13" s="1275" customFormat="1" x14ac:dyDescent="0.2">
      <c r="A13" s="1879" t="s">
        <v>1271</v>
      </c>
      <c r="B13" s="1909" t="s">
        <v>1512</v>
      </c>
      <c r="C13" s="1911" t="s">
        <v>137</v>
      </c>
      <c r="D13" s="1911" t="s">
        <v>1513</v>
      </c>
      <c r="E13" s="1912" t="s">
        <v>1296</v>
      </c>
      <c r="F13" s="1911">
        <v>31</v>
      </c>
      <c r="G13" s="1911" t="s">
        <v>510</v>
      </c>
      <c r="H13" s="1915">
        <v>996103552.41999996</v>
      </c>
      <c r="I13" s="1912">
        <f>+H13/F13</f>
        <v>32132372.658709675</v>
      </c>
      <c r="J13" s="1662">
        <v>45436</v>
      </c>
      <c r="K13" s="1660" t="s">
        <v>1239</v>
      </c>
    </row>
    <row r="14" spans="1:13" s="1275" customFormat="1" x14ac:dyDescent="0.2">
      <c r="A14" s="1883"/>
      <c r="B14" s="1909"/>
      <c r="C14" s="1911"/>
      <c r="D14" s="1911"/>
      <c r="E14" s="1912"/>
      <c r="F14" s="1911"/>
      <c r="G14" s="1911"/>
      <c r="H14" s="1915"/>
      <c r="I14" s="1912"/>
      <c r="J14" s="1662">
        <v>45439</v>
      </c>
      <c r="K14" s="1660" t="s">
        <v>1241</v>
      </c>
    </row>
    <row r="15" spans="1:13" s="1275" customFormat="1" x14ac:dyDescent="0.2">
      <c r="A15" s="1883"/>
      <c r="B15" s="1909"/>
      <c r="C15" s="1911"/>
      <c r="D15" s="1911"/>
      <c r="E15" s="1912"/>
      <c r="F15" s="1911"/>
      <c r="G15" s="1911"/>
      <c r="H15" s="1915"/>
      <c r="I15" s="1912"/>
      <c r="J15" s="1662">
        <v>45471</v>
      </c>
      <c r="K15" s="1661" t="s">
        <v>1242</v>
      </c>
    </row>
    <row r="16" spans="1:13" s="1275" customFormat="1" x14ac:dyDescent="0.2">
      <c r="A16" s="1883"/>
      <c r="B16" s="1909"/>
      <c r="C16" s="1911"/>
      <c r="D16" s="1911"/>
      <c r="E16" s="1912"/>
      <c r="F16" s="1911"/>
      <c r="G16" s="1911"/>
      <c r="H16" s="1915"/>
      <c r="I16" s="1912"/>
      <c r="J16" s="1683">
        <v>45503</v>
      </c>
      <c r="K16" s="1693" t="s">
        <v>1243</v>
      </c>
    </row>
    <row r="17" spans="1:11" s="1275" customFormat="1" x14ac:dyDescent="0.2">
      <c r="A17" s="1883"/>
      <c r="B17" s="1909"/>
      <c r="C17" s="1911"/>
      <c r="D17" s="1911"/>
      <c r="E17" s="1912"/>
      <c r="F17" s="1911"/>
      <c r="G17" s="1911"/>
      <c r="H17" s="1915"/>
      <c r="I17" s="1912"/>
      <c r="J17" s="1683">
        <v>45525</v>
      </c>
      <c r="K17" s="1693" t="s">
        <v>1485</v>
      </c>
    </row>
    <row r="18" spans="1:11" s="1275" customFormat="1" ht="15.6" customHeight="1" x14ac:dyDescent="0.2">
      <c r="A18" s="1883"/>
      <c r="B18" s="1909"/>
      <c r="C18" s="1911"/>
      <c r="D18" s="1911"/>
      <c r="E18" s="1912"/>
      <c r="F18" s="1911"/>
      <c r="G18" s="1911"/>
      <c r="H18" s="1915"/>
      <c r="I18" s="1912"/>
      <c r="J18" s="1683">
        <v>45531</v>
      </c>
      <c r="K18" s="1660" t="s">
        <v>1257</v>
      </c>
    </row>
    <row r="19" spans="1:11" s="1275" customFormat="1" x14ac:dyDescent="0.2">
      <c r="A19" s="1883"/>
      <c r="B19" s="1909"/>
      <c r="C19" s="1911"/>
      <c r="D19" s="1911"/>
      <c r="E19" s="1912"/>
      <c r="F19" s="1911"/>
      <c r="G19" s="1911"/>
      <c r="H19" s="1915"/>
      <c r="I19" s="1912"/>
      <c r="J19" s="1683">
        <v>45551</v>
      </c>
      <c r="K19" s="1663" t="s">
        <v>1486</v>
      </c>
    </row>
    <row r="20" spans="1:11" s="1275" customFormat="1" x14ac:dyDescent="0.2">
      <c r="A20" s="1883"/>
      <c r="B20" s="1909"/>
      <c r="C20" s="1911"/>
      <c r="D20" s="1911"/>
      <c r="E20" s="1912"/>
      <c r="F20" s="1911"/>
      <c r="G20" s="1911"/>
      <c r="H20" s="1915"/>
      <c r="I20" s="1912"/>
      <c r="J20" s="1683">
        <v>45601</v>
      </c>
      <c r="K20" s="1663" t="s">
        <v>1514</v>
      </c>
    </row>
    <row r="21" spans="1:11" s="1275" customFormat="1" x14ac:dyDescent="0.2">
      <c r="A21" s="1883"/>
      <c r="B21" s="1909"/>
      <c r="C21" s="1911"/>
      <c r="D21" s="1911"/>
      <c r="E21" s="1912"/>
      <c r="F21" s="1911"/>
      <c r="G21" s="1911"/>
      <c r="H21" s="1915"/>
      <c r="I21" s="1912"/>
      <c r="J21" s="1683">
        <v>45610</v>
      </c>
      <c r="K21" s="1663" t="s">
        <v>1515</v>
      </c>
    </row>
    <row r="22" spans="1:11" s="1275" customFormat="1" x14ac:dyDescent="0.2">
      <c r="A22" s="1883"/>
      <c r="B22" s="1909"/>
      <c r="C22" s="1911"/>
      <c r="D22" s="1911"/>
      <c r="E22" s="1912"/>
      <c r="F22" s="1911"/>
      <c r="G22" s="1911"/>
      <c r="H22" s="1915"/>
      <c r="I22" s="1912"/>
      <c r="J22" s="1683">
        <v>45708</v>
      </c>
      <c r="K22" s="1663" t="s">
        <v>1516</v>
      </c>
    </row>
    <row r="23" spans="1:11" s="1275" customFormat="1" x14ac:dyDescent="0.2">
      <c r="A23" s="1883"/>
      <c r="B23" s="1909"/>
      <c r="C23" s="1911"/>
      <c r="D23" s="1911"/>
      <c r="E23" s="1912"/>
      <c r="F23" s="1911"/>
      <c r="G23" s="1911"/>
      <c r="H23" s="1915"/>
      <c r="I23" s="1912"/>
      <c r="J23" s="1683">
        <v>45721</v>
      </c>
      <c r="K23" s="1663" t="s">
        <v>1517</v>
      </c>
    </row>
    <row r="24" spans="1:11" s="1275" customFormat="1" x14ac:dyDescent="0.2">
      <c r="A24" s="1883"/>
      <c r="B24" s="1909"/>
      <c r="C24" s="1911"/>
      <c r="D24" s="1911"/>
      <c r="E24" s="1912"/>
      <c r="F24" s="1911"/>
      <c r="G24" s="1911"/>
      <c r="H24" s="1915"/>
      <c r="I24" s="1912"/>
      <c r="J24" s="1683">
        <v>45789</v>
      </c>
      <c r="K24" s="1663" t="s">
        <v>1518</v>
      </c>
    </row>
    <row r="25" spans="1:11" s="1275" customFormat="1" x14ac:dyDescent="0.2">
      <c r="A25" s="1883"/>
      <c r="B25" s="1909"/>
      <c r="C25" s="1911"/>
      <c r="D25" s="1911"/>
      <c r="E25" s="1912"/>
      <c r="F25" s="1911"/>
      <c r="G25" s="1911"/>
      <c r="H25" s="1915"/>
      <c r="I25" s="1912"/>
      <c r="J25" s="1683">
        <v>45792</v>
      </c>
      <c r="K25" s="1663" t="s">
        <v>1519</v>
      </c>
    </row>
    <row r="26" spans="1:11" s="1275" customFormat="1" x14ac:dyDescent="0.2">
      <c r="A26" s="1883"/>
      <c r="B26" s="1909"/>
      <c r="C26" s="1911"/>
      <c r="D26" s="1911"/>
      <c r="E26" s="1912"/>
      <c r="F26" s="1911"/>
      <c r="G26" s="1911"/>
      <c r="H26" s="1915"/>
      <c r="I26" s="1912"/>
      <c r="J26" s="1683">
        <v>45792</v>
      </c>
      <c r="K26" s="1663" t="s">
        <v>1520</v>
      </c>
    </row>
    <row r="27" spans="1:11" s="1275" customFormat="1" ht="36" customHeight="1" x14ac:dyDescent="0.2">
      <c r="A27" s="1883"/>
      <c r="B27" s="1909"/>
      <c r="C27" s="1911"/>
      <c r="D27" s="1911"/>
      <c r="E27" s="1912"/>
      <c r="F27" s="1911"/>
      <c r="G27" s="1911"/>
      <c r="H27" s="1915"/>
      <c r="I27" s="1912"/>
      <c r="J27" s="1683">
        <v>45796</v>
      </c>
      <c r="K27" s="1686" t="s">
        <v>1521</v>
      </c>
    </row>
    <row r="28" spans="1:11" s="1275" customFormat="1" x14ac:dyDescent="0.2">
      <c r="A28" s="1883"/>
      <c r="B28" s="1909"/>
      <c r="C28" s="1911"/>
      <c r="D28" s="1911"/>
      <c r="E28" s="1912"/>
      <c r="F28" s="1911"/>
      <c r="G28" s="1911"/>
      <c r="H28" s="1915"/>
      <c r="I28" s="1912"/>
      <c r="J28" s="1683">
        <v>45845</v>
      </c>
      <c r="K28" s="1686" t="s">
        <v>1522</v>
      </c>
    </row>
    <row r="29" spans="1:11" s="1275" customFormat="1" x14ac:dyDescent="0.2">
      <c r="A29" s="1884"/>
      <c r="B29" s="1909"/>
      <c r="C29" s="1911"/>
      <c r="D29" s="1911"/>
      <c r="E29" s="1912"/>
      <c r="F29" s="1911"/>
      <c r="G29" s="1911"/>
      <c r="H29" s="1915"/>
      <c r="I29" s="1912"/>
      <c r="J29" s="1683">
        <v>45881</v>
      </c>
      <c r="K29" s="1686" t="s">
        <v>1514</v>
      </c>
    </row>
    <row r="30" spans="1:11" s="1275" customFormat="1" x14ac:dyDescent="0.2"/>
    <row r="31" spans="1:11" s="1275" customFormat="1" x14ac:dyDescent="0.2"/>
    <row r="32" spans="1:11" s="1275" customFormat="1" x14ac:dyDescent="0.2"/>
    <row r="33" s="1256" customFormat="1" ht="15.75" customHeight="1" x14ac:dyDescent="0.2"/>
    <row r="34" s="1256" customFormat="1" ht="15" x14ac:dyDescent="0.2"/>
    <row r="35" s="1256" customFormat="1" ht="15" x14ac:dyDescent="0.2"/>
    <row r="36" s="1256" customFormat="1" ht="15" x14ac:dyDescent="0.2"/>
    <row r="37" s="1256" customFormat="1" ht="15" x14ac:dyDescent="0.2"/>
    <row r="38" s="1256" customFormat="1" ht="15" x14ac:dyDescent="0.2"/>
    <row r="39" s="1256" customFormat="1" ht="15" x14ac:dyDescent="0.2"/>
    <row r="40" s="1256" customFormat="1" ht="15" x14ac:dyDescent="0.2"/>
    <row r="41" s="1256" customFormat="1" ht="15" x14ac:dyDescent="0.2"/>
    <row r="42" s="1256" customFormat="1" ht="15" x14ac:dyDescent="0.2"/>
    <row r="43" s="1256" customFormat="1" ht="15" x14ac:dyDescent="0.2"/>
    <row r="44" s="1256" customFormat="1" ht="15" x14ac:dyDescent="0.2"/>
    <row r="45" s="1256" customFormat="1" ht="15" x14ac:dyDescent="0.2"/>
    <row r="46" s="1256" customFormat="1" ht="15" x14ac:dyDescent="0.2"/>
    <row r="47" s="1268" customFormat="1" x14ac:dyDescent="0.25"/>
    <row r="48" s="1268" customFormat="1" x14ac:dyDescent="0.25"/>
    <row r="49" s="1268" customFormat="1" x14ac:dyDescent="0.25"/>
    <row r="50" s="1268" customFormat="1" x14ac:dyDescent="0.25"/>
    <row r="51" s="1268" customFormat="1" x14ac:dyDescent="0.25"/>
    <row r="52" s="1268" customFormat="1" x14ac:dyDescent="0.25"/>
    <row r="53" s="1268" customFormat="1" x14ac:dyDescent="0.25"/>
    <row r="54" s="1268" customFormat="1" x14ac:dyDescent="0.25"/>
    <row r="55" s="1268" customFormat="1" x14ac:dyDescent="0.25"/>
    <row r="56" s="1268" customFormat="1" x14ac:dyDescent="0.25"/>
    <row r="57" s="1268" customFormat="1" x14ac:dyDescent="0.25"/>
  </sheetData>
  <mergeCells count="22">
    <mergeCell ref="A1:K1"/>
    <mergeCell ref="A5:K5"/>
    <mergeCell ref="A3:K3"/>
    <mergeCell ref="A2:K2"/>
    <mergeCell ref="I8:I12"/>
    <mergeCell ref="A8:A12"/>
    <mergeCell ref="B8:B12"/>
    <mergeCell ref="C8:C12"/>
    <mergeCell ref="D8:D12"/>
    <mergeCell ref="E8:E12"/>
    <mergeCell ref="F8:F12"/>
    <mergeCell ref="G8:G12"/>
    <mergeCell ref="H8:H12"/>
    <mergeCell ref="F13:F29"/>
    <mergeCell ref="G13:G29"/>
    <mergeCell ref="H13:H29"/>
    <mergeCell ref="I13:I29"/>
    <mergeCell ref="A13:A29"/>
    <mergeCell ref="B13:B29"/>
    <mergeCell ref="C13:C29"/>
    <mergeCell ref="D13:D29"/>
    <mergeCell ref="E13:E29"/>
  </mergeCells>
  <dataValidations count="3">
    <dataValidation type="list" allowBlank="1" showInputMessage="1" showErrorMessage="1" sqref="K15" xr:uid="{EB56178B-ECA8-4F81-973B-A338D7131E8E}">
      <formula1>#REF!</formula1>
    </dataValidation>
    <dataValidation type="list" allowBlank="1" showInputMessage="1" showErrorMessage="1" sqref="K13:K14" xr:uid="{23E5D9E4-9DF7-464D-93E0-0E8570E9FDB7}">
      <formula1>$L$4:$L$7</formula1>
    </dataValidation>
    <dataValidation type="list" allowBlank="1" showInputMessage="1" showErrorMessage="1" sqref="K18" xr:uid="{C74A0F3A-79D8-4C64-A2E5-C1DE57AAF715}">
      <formula1>$L$1:$L$10</formula1>
    </dataValidation>
  </dataValidations>
  <printOptions horizontalCentered="1"/>
  <pageMargins left="0.70866141732283472" right="0.70866141732283472" top="0.74803149606299213" bottom="0.74803149606299213" header="0.31496062992125984" footer="0.51181102362204722"/>
  <pageSetup scale="33" fitToHeight="0" orientation="landscape" r:id="rId1"/>
  <headerFooter>
    <oddFooter>&amp;L&amp;G&amp;R&amp;A, página &amp;P de &amp;N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6"/>
  <sheetViews>
    <sheetView showGridLines="0" zoomScale="80" zoomScaleNormal="80" workbookViewId="0">
      <selection activeCell="G12" sqref="G12"/>
    </sheetView>
  </sheetViews>
  <sheetFormatPr baseColWidth="10" defaultColWidth="11.42578125" defaultRowHeight="15" x14ac:dyDescent="0.25"/>
  <cols>
    <col min="1" max="1" width="21.140625" style="1293" customWidth="1"/>
    <col min="2" max="2" width="17" style="1293" bestFit="1" customWidth="1"/>
    <col min="3" max="3" width="12" style="1293" customWidth="1"/>
    <col min="4" max="4" width="28.5703125" style="1293" customWidth="1"/>
    <col min="5" max="5" width="19.42578125" style="1293" customWidth="1"/>
    <col min="6" max="6" width="12.85546875" style="1293" customWidth="1"/>
    <col min="7" max="7" width="16.5703125" style="1293" customWidth="1"/>
    <col min="8" max="8" width="23" style="1293" customWidth="1"/>
    <col min="9" max="9" width="21.7109375" style="1293" bestFit="1" customWidth="1"/>
    <col min="10" max="10" width="19.7109375" style="1293" customWidth="1"/>
    <col min="11" max="11" width="17.140625" style="1293" customWidth="1"/>
    <col min="12" max="12" width="9.7109375" style="1293" bestFit="1" customWidth="1"/>
    <col min="13" max="13" width="24.140625" style="1293" hidden="1" customWidth="1"/>
    <col min="14" max="14" width="18" style="1293" hidden="1" customWidth="1"/>
    <col min="15" max="15" width="21.7109375" style="1293" hidden="1" customWidth="1"/>
    <col min="16" max="16" width="19.140625" style="1293" hidden="1" customWidth="1"/>
    <col min="17" max="17" width="23.5703125" style="1293" hidden="1" customWidth="1"/>
    <col min="18" max="18" width="16.85546875" style="1293" hidden="1" customWidth="1"/>
    <col min="19" max="19" width="16.28515625" style="1293" hidden="1" customWidth="1"/>
    <col min="20" max="20" width="19.5703125" style="1293" hidden="1" customWidth="1"/>
    <col min="21" max="21" width="12.85546875" style="1293" hidden="1" customWidth="1"/>
    <col min="22" max="24" width="14.85546875" style="1293" hidden="1" customWidth="1"/>
    <col min="25" max="26" width="15.28515625" style="1293" hidden="1" customWidth="1"/>
    <col min="27" max="27" width="20.7109375" style="1293" hidden="1" customWidth="1"/>
    <col min="28" max="28" width="17.140625" style="1293" hidden="1" customWidth="1"/>
    <col min="29" max="29" width="15.140625" style="1293" hidden="1" customWidth="1"/>
    <col min="30" max="111" width="12.140625" style="1293" customWidth="1"/>
    <col min="112" max="1011" width="13.28515625" style="1293" customWidth="1"/>
    <col min="1012" max="10011" width="14.42578125" style="1293" customWidth="1"/>
    <col min="10012" max="16384" width="15.42578125" style="1293" customWidth="1"/>
  </cols>
  <sheetData>
    <row r="1" spans="1:14" s="1108" customFormat="1" ht="14.1" customHeight="1" x14ac:dyDescent="0.25">
      <c r="A1" s="1860" t="s">
        <v>0</v>
      </c>
      <c r="B1" s="1860"/>
      <c r="C1" s="1860"/>
      <c r="D1" s="1860"/>
      <c r="E1" s="1860"/>
      <c r="F1" s="1860"/>
      <c r="G1" s="1860"/>
      <c r="H1" s="1860"/>
      <c r="I1" s="1860"/>
      <c r="J1" s="1860"/>
      <c r="K1" s="1860"/>
      <c r="L1" s="1860"/>
    </row>
    <row r="2" spans="1:14" s="1108" customFormat="1" ht="16.5" customHeight="1" x14ac:dyDescent="0.25">
      <c r="A2" s="1860" t="s">
        <v>417</v>
      </c>
      <c r="B2" s="1860"/>
      <c r="C2" s="1860"/>
      <c r="D2" s="1860"/>
      <c r="E2" s="1860"/>
      <c r="F2" s="1860"/>
      <c r="G2" s="1860"/>
      <c r="H2" s="1860"/>
      <c r="I2" s="1860"/>
      <c r="J2" s="1860"/>
      <c r="K2" s="1860"/>
      <c r="L2" s="1860"/>
    </row>
    <row r="3" spans="1:14" s="1108" customFormat="1" ht="14.45" customHeight="1" x14ac:dyDescent="0.25">
      <c r="A3" s="1860" t="s">
        <v>1719</v>
      </c>
      <c r="B3" s="1860"/>
      <c r="C3" s="1860"/>
      <c r="D3" s="1860"/>
      <c r="E3" s="1860"/>
      <c r="F3" s="1860"/>
      <c r="G3" s="1860"/>
      <c r="H3" s="1860"/>
      <c r="I3" s="1860"/>
      <c r="J3" s="1860"/>
      <c r="K3" s="1860"/>
      <c r="L3" s="1860"/>
    </row>
    <row r="4" spans="1:14" s="1108" customFormat="1" ht="10.5" customHeight="1" x14ac:dyDescent="0.25">
      <c r="A4" s="1860"/>
      <c r="B4" s="1860"/>
      <c r="C4" s="1860"/>
      <c r="D4" s="1860"/>
      <c r="E4" s="1860"/>
      <c r="F4" s="1860"/>
      <c r="G4" s="1860"/>
      <c r="H4" s="1860"/>
      <c r="I4" s="1860"/>
      <c r="J4" s="1860"/>
      <c r="K4" s="1860"/>
      <c r="L4" s="1860"/>
    </row>
    <row r="5" spans="1:14" s="1108" customFormat="1" ht="33" customHeight="1" x14ac:dyDescent="0.25">
      <c r="A5" s="1948" t="s">
        <v>522</v>
      </c>
      <c r="B5" s="1949"/>
      <c r="C5" s="1949"/>
      <c r="D5" s="1949"/>
      <c r="E5" s="1949"/>
      <c r="F5" s="1949"/>
      <c r="G5" s="1949"/>
      <c r="H5" s="1949"/>
      <c r="I5" s="1949"/>
      <c r="J5" s="1949"/>
      <c r="K5" s="1949"/>
      <c r="L5" s="1949"/>
    </row>
    <row r="6" spans="1:14" ht="6.6" customHeight="1" x14ac:dyDescent="0.25"/>
    <row r="7" spans="1:14" s="1275" customFormat="1" ht="47.25" x14ac:dyDescent="0.2">
      <c r="A7" s="1329" t="s">
        <v>244</v>
      </c>
      <c r="B7" s="1329" t="s">
        <v>810</v>
      </c>
      <c r="C7" s="1329" t="s">
        <v>128</v>
      </c>
      <c r="D7" s="1329" t="s">
        <v>48</v>
      </c>
      <c r="E7" s="1329" t="s">
        <v>811</v>
      </c>
      <c r="F7" s="1329" t="s">
        <v>520</v>
      </c>
      <c r="G7" s="1329" t="s">
        <v>812</v>
      </c>
      <c r="H7" s="1342" t="s">
        <v>47</v>
      </c>
      <c r="I7" s="1342" t="s">
        <v>43</v>
      </c>
      <c r="J7" s="1330" t="s">
        <v>813</v>
      </c>
      <c r="K7" s="1329" t="s">
        <v>814</v>
      </c>
      <c r="L7" s="1329" t="s">
        <v>815</v>
      </c>
      <c r="M7" s="1275" t="s">
        <v>816</v>
      </c>
      <c r="N7" s="1275" t="s">
        <v>817</v>
      </c>
    </row>
    <row r="8" spans="1:14" ht="24" x14ac:dyDescent="0.25">
      <c r="A8" s="1694" t="s">
        <v>1558</v>
      </c>
      <c r="B8" s="1695">
        <v>43617</v>
      </c>
      <c r="C8" s="1696" t="s">
        <v>1296</v>
      </c>
      <c r="D8" s="1696" t="s">
        <v>1460</v>
      </c>
      <c r="E8" s="1697">
        <v>2490735989.8500004</v>
      </c>
      <c r="F8" s="1698">
        <v>106</v>
      </c>
      <c r="G8" s="1697">
        <v>23497509.33820755</v>
      </c>
      <c r="H8" s="1699" t="s">
        <v>1559</v>
      </c>
      <c r="I8" s="1699" t="s">
        <v>1560</v>
      </c>
      <c r="J8" s="1696" t="s">
        <v>1546</v>
      </c>
      <c r="K8" s="1700">
        <v>0.94</v>
      </c>
      <c r="L8" s="1700">
        <v>1</v>
      </c>
      <c r="M8" s="1700">
        <v>0.95</v>
      </c>
      <c r="N8" s="1700">
        <v>1</v>
      </c>
    </row>
    <row r="9" spans="1:14" ht="38.25" customHeight="1" x14ac:dyDescent="0.25">
      <c r="A9" s="1701" t="s">
        <v>1561</v>
      </c>
      <c r="B9" s="1702">
        <v>43891</v>
      </c>
      <c r="C9" s="1703" t="s">
        <v>1296</v>
      </c>
      <c r="D9" s="1703" t="s">
        <v>1537</v>
      </c>
      <c r="E9" s="1704">
        <v>1850688462.1700001</v>
      </c>
      <c r="F9" s="1705">
        <v>70</v>
      </c>
      <c r="G9" s="1704">
        <v>26438406.602428574</v>
      </c>
      <c r="H9" s="1706" t="s">
        <v>1562</v>
      </c>
      <c r="I9" s="1703" t="s">
        <v>527</v>
      </c>
      <c r="J9" s="1703" t="s">
        <v>1533</v>
      </c>
      <c r="K9" s="1707">
        <v>0.89</v>
      </c>
      <c r="L9" s="1707">
        <v>0.99</v>
      </c>
      <c r="M9" s="1707">
        <v>0.87</v>
      </c>
      <c r="N9" s="1707">
        <v>0.96</v>
      </c>
    </row>
    <row r="10" spans="1:14" ht="37.5" customHeight="1" x14ac:dyDescent="0.25">
      <c r="A10" s="1694" t="s">
        <v>1523</v>
      </c>
      <c r="B10" s="1695">
        <v>43922</v>
      </c>
      <c r="C10" s="1696" t="s">
        <v>1524</v>
      </c>
      <c r="D10" s="1696" t="s">
        <v>1525</v>
      </c>
      <c r="E10" s="1697">
        <v>2813063784.7600002</v>
      </c>
      <c r="F10" s="1698" t="s">
        <v>1526</v>
      </c>
      <c r="G10" s="1698" t="s">
        <v>1526</v>
      </c>
      <c r="H10" s="1699" t="s">
        <v>1527</v>
      </c>
      <c r="I10" s="1696" t="s">
        <v>527</v>
      </c>
      <c r="J10" s="1696" t="s">
        <v>1528</v>
      </c>
      <c r="K10" s="1700">
        <v>0.89</v>
      </c>
      <c r="L10" s="1700" t="s">
        <v>1526</v>
      </c>
      <c r="M10" s="1700">
        <v>0.89</v>
      </c>
      <c r="N10" s="1700">
        <v>1</v>
      </c>
    </row>
    <row r="11" spans="1:14" ht="36" customHeight="1" x14ac:dyDescent="0.25">
      <c r="A11" s="1701" t="s">
        <v>1529</v>
      </c>
      <c r="B11" s="1702">
        <v>44440</v>
      </c>
      <c r="C11" s="1703" t="s">
        <v>1524</v>
      </c>
      <c r="D11" s="1703" t="s">
        <v>1530</v>
      </c>
      <c r="E11" s="1704">
        <v>673991408.10000002</v>
      </c>
      <c r="F11" s="1705" t="s">
        <v>1526</v>
      </c>
      <c r="G11" s="1705" t="s">
        <v>1526</v>
      </c>
      <c r="H11" s="1708" t="s">
        <v>1531</v>
      </c>
      <c r="I11" s="1706" t="s">
        <v>1532</v>
      </c>
      <c r="J11" s="1706" t="s">
        <v>1533</v>
      </c>
      <c r="K11" s="1707">
        <v>0.73</v>
      </c>
      <c r="L11" s="1707" t="s">
        <v>1526</v>
      </c>
      <c r="M11" s="1707">
        <v>0.72</v>
      </c>
      <c r="N11" s="1707">
        <v>1</v>
      </c>
    </row>
    <row r="12" spans="1:14" ht="32.25" customHeight="1" x14ac:dyDescent="0.25">
      <c r="A12" s="1694" t="s">
        <v>1534</v>
      </c>
      <c r="B12" s="1695">
        <v>44470</v>
      </c>
      <c r="C12" s="1696" t="s">
        <v>1296</v>
      </c>
      <c r="D12" s="1696" t="s">
        <v>505</v>
      </c>
      <c r="E12" s="1697">
        <v>3401984737.4200001</v>
      </c>
      <c r="F12" s="1698">
        <v>120</v>
      </c>
      <c r="G12" s="1697">
        <v>28349872.811833333</v>
      </c>
      <c r="H12" s="1709" t="s">
        <v>1236</v>
      </c>
      <c r="I12" s="1696" t="s">
        <v>527</v>
      </c>
      <c r="J12" s="1696" t="s">
        <v>1528</v>
      </c>
      <c r="K12" s="1700">
        <v>0.66</v>
      </c>
      <c r="L12" s="1700">
        <v>0.97</v>
      </c>
      <c r="M12" s="1700">
        <v>0.81</v>
      </c>
      <c r="N12" s="1700">
        <v>1</v>
      </c>
    </row>
    <row r="13" spans="1:14" ht="32.25" customHeight="1" x14ac:dyDescent="0.25">
      <c r="A13" s="1701" t="s">
        <v>1535</v>
      </c>
      <c r="B13" s="1702">
        <v>44531</v>
      </c>
      <c r="C13" s="1703" t="s">
        <v>1296</v>
      </c>
      <c r="D13" s="1703" t="s">
        <v>1525</v>
      </c>
      <c r="E13" s="1704">
        <v>4130930815.0300002</v>
      </c>
      <c r="F13" s="1705">
        <v>142</v>
      </c>
      <c r="G13" s="1704">
        <v>29091062.077676058</v>
      </c>
      <c r="H13" s="1706" t="s">
        <v>1536</v>
      </c>
      <c r="I13" s="1703" t="s">
        <v>537</v>
      </c>
      <c r="J13" s="1703" t="s">
        <v>1528</v>
      </c>
      <c r="K13" s="1707">
        <v>0.98</v>
      </c>
      <c r="L13" s="1707">
        <v>1</v>
      </c>
      <c r="M13" s="1707">
        <v>0.98</v>
      </c>
      <c r="N13" s="1707">
        <v>1</v>
      </c>
    </row>
    <row r="14" spans="1:14" ht="37.5" customHeight="1" x14ac:dyDescent="0.25">
      <c r="A14" s="1694" t="s">
        <v>1538</v>
      </c>
      <c r="B14" s="1695">
        <v>45200</v>
      </c>
      <c r="C14" s="1696" t="s">
        <v>1296</v>
      </c>
      <c r="D14" s="1696" t="s">
        <v>1530</v>
      </c>
      <c r="E14" s="1697">
        <v>6685342377.0299997</v>
      </c>
      <c r="F14" s="1698">
        <v>168</v>
      </c>
      <c r="G14" s="1697">
        <v>39793704.625178568</v>
      </c>
      <c r="H14" s="1709" t="s">
        <v>1539</v>
      </c>
      <c r="I14" s="1696" t="s">
        <v>1540</v>
      </c>
      <c r="J14" s="1696" t="s">
        <v>1541</v>
      </c>
      <c r="K14" s="1700">
        <v>1</v>
      </c>
      <c r="L14" s="1700">
        <v>1</v>
      </c>
      <c r="M14" s="1700">
        <v>1</v>
      </c>
      <c r="N14" s="1700">
        <v>1</v>
      </c>
    </row>
    <row r="15" spans="1:14" ht="35.25" customHeight="1" x14ac:dyDescent="0.25">
      <c r="A15" s="1701" t="s">
        <v>1542</v>
      </c>
      <c r="B15" s="1702">
        <v>45261</v>
      </c>
      <c r="C15" s="1703" t="s">
        <v>1296</v>
      </c>
      <c r="D15" s="1703" t="s">
        <v>1525</v>
      </c>
      <c r="E15" s="1704">
        <v>5233980657.1800003</v>
      </c>
      <c r="F15" s="1705">
        <v>180</v>
      </c>
      <c r="G15" s="1704">
        <v>29077670.317666668</v>
      </c>
      <c r="H15" s="1706" t="s">
        <v>1543</v>
      </c>
      <c r="I15" s="1703" t="s">
        <v>1544</v>
      </c>
      <c r="J15" s="1703" t="s">
        <v>1541</v>
      </c>
      <c r="K15" s="1707">
        <v>0.82</v>
      </c>
      <c r="L15" s="1707">
        <v>0.61</v>
      </c>
      <c r="M15" s="1707">
        <v>0.71</v>
      </c>
      <c r="N15" s="1707">
        <v>0.76</v>
      </c>
    </row>
    <row r="16" spans="1:14" ht="32.25" customHeight="1" x14ac:dyDescent="0.25">
      <c r="A16" s="1710" t="s">
        <v>1545</v>
      </c>
      <c r="B16" s="1711">
        <v>45323</v>
      </c>
      <c r="C16" s="1712" t="s">
        <v>1296</v>
      </c>
      <c r="D16" s="1712" t="s">
        <v>1530</v>
      </c>
      <c r="E16" s="1713">
        <v>1159676769.9400001</v>
      </c>
      <c r="F16" s="1714">
        <v>40</v>
      </c>
      <c r="G16" s="1713">
        <v>28991919.25</v>
      </c>
      <c r="H16" s="1715" t="s">
        <v>1461</v>
      </c>
      <c r="I16" s="1712" t="s">
        <v>1484</v>
      </c>
      <c r="J16" s="1712" t="s">
        <v>1546</v>
      </c>
      <c r="K16" s="1716">
        <v>1</v>
      </c>
      <c r="L16" s="1716">
        <v>1</v>
      </c>
      <c r="M16" s="1716">
        <v>0.92</v>
      </c>
      <c r="N16" s="1716">
        <v>1</v>
      </c>
    </row>
    <row r="17" spans="1:14" ht="32.25" customHeight="1" x14ac:dyDescent="0.25">
      <c r="A17" s="1710" t="s">
        <v>1548</v>
      </c>
      <c r="B17" s="1711">
        <v>45551</v>
      </c>
      <c r="C17" s="1712" t="s">
        <v>1296</v>
      </c>
      <c r="D17" s="1712" t="s">
        <v>1530</v>
      </c>
      <c r="E17" s="1713">
        <v>6150009727.9499998</v>
      </c>
      <c r="F17" s="1714">
        <v>212</v>
      </c>
      <c r="G17" s="1713">
        <f t="shared" ref="G17:G24" si="0">E17/F17</f>
        <v>29009479.848820753</v>
      </c>
      <c r="H17" s="1715" t="s">
        <v>1549</v>
      </c>
      <c r="I17" s="1712" t="s">
        <v>1550</v>
      </c>
      <c r="J17" s="1712" t="s">
        <v>1547</v>
      </c>
      <c r="K17" s="1716">
        <v>0.7</v>
      </c>
      <c r="L17" s="1716">
        <v>0.73</v>
      </c>
      <c r="M17" s="1716">
        <v>0.71</v>
      </c>
      <c r="N17" s="1716">
        <v>0.61</v>
      </c>
    </row>
    <row r="18" spans="1:14" ht="36" customHeight="1" x14ac:dyDescent="0.25">
      <c r="A18" s="1717" t="s">
        <v>1551</v>
      </c>
      <c r="B18" s="1718">
        <v>45620</v>
      </c>
      <c r="C18" s="1719" t="s">
        <v>1296</v>
      </c>
      <c r="D18" s="1720" t="s">
        <v>505</v>
      </c>
      <c r="E18" s="1721">
        <v>7340732680.5100002</v>
      </c>
      <c r="F18" s="1719">
        <v>192</v>
      </c>
      <c r="G18" s="1704">
        <f t="shared" si="0"/>
        <v>38232982.710989587</v>
      </c>
      <c r="H18" s="1719" t="s">
        <v>1552</v>
      </c>
      <c r="I18" s="1729" t="s">
        <v>511</v>
      </c>
      <c r="J18" s="1719" t="s">
        <v>1541</v>
      </c>
      <c r="K18" s="1722">
        <v>0.42</v>
      </c>
      <c r="L18" s="1722">
        <v>0.32</v>
      </c>
      <c r="M18" s="1722">
        <v>0.28999999999999998</v>
      </c>
      <c r="N18" s="1722">
        <v>0.25</v>
      </c>
    </row>
    <row r="19" spans="1:14" ht="33.75" customHeight="1" x14ac:dyDescent="0.25">
      <c r="A19" s="1723" t="s">
        <v>1553</v>
      </c>
      <c r="B19" s="1724">
        <v>45547</v>
      </c>
      <c r="C19" s="1725" t="s">
        <v>1296</v>
      </c>
      <c r="D19" s="1726" t="s">
        <v>1530</v>
      </c>
      <c r="E19" s="1727">
        <v>4423907669.96</v>
      </c>
      <c r="F19" s="1725">
        <v>120</v>
      </c>
      <c r="G19" s="1713">
        <f t="shared" si="0"/>
        <v>36865897.249666668</v>
      </c>
      <c r="H19" s="1725" t="s">
        <v>1554</v>
      </c>
      <c r="I19" s="1730" t="s">
        <v>1540</v>
      </c>
      <c r="J19" s="1725" t="s">
        <v>1541</v>
      </c>
      <c r="K19" s="1728">
        <v>0.33</v>
      </c>
      <c r="L19" s="1728">
        <v>0.71</v>
      </c>
      <c r="M19" s="1728">
        <v>0.61</v>
      </c>
      <c r="N19" s="1728">
        <v>0.42</v>
      </c>
    </row>
    <row r="20" spans="1:14" ht="34.5" customHeight="1" x14ac:dyDescent="0.25">
      <c r="A20" s="1717" t="s">
        <v>1555</v>
      </c>
      <c r="B20" s="1718">
        <v>45642</v>
      </c>
      <c r="C20" s="1719" t="s">
        <v>1237</v>
      </c>
      <c r="D20" s="1720" t="s">
        <v>1530</v>
      </c>
      <c r="E20" s="1721">
        <v>4506142463.2200003</v>
      </c>
      <c r="F20" s="1719">
        <v>143</v>
      </c>
      <c r="G20" s="1704">
        <f t="shared" si="0"/>
        <v>31511485.756783217</v>
      </c>
      <c r="H20" s="1719" t="s">
        <v>1513</v>
      </c>
      <c r="I20" s="1729" t="s">
        <v>407</v>
      </c>
      <c r="J20" s="1719" t="s">
        <v>1547</v>
      </c>
      <c r="K20" s="1722" t="s">
        <v>1526</v>
      </c>
      <c r="L20" s="1707">
        <v>0.51</v>
      </c>
      <c r="M20" s="1722">
        <v>0.51</v>
      </c>
      <c r="N20" s="1722">
        <v>0.59</v>
      </c>
    </row>
    <row r="21" spans="1:14" ht="39" customHeight="1" x14ac:dyDescent="0.25">
      <c r="A21" s="1723" t="s">
        <v>1556</v>
      </c>
      <c r="B21" s="1724">
        <v>45488</v>
      </c>
      <c r="C21" s="1725" t="s">
        <v>1296</v>
      </c>
      <c r="D21" s="1726" t="s">
        <v>1530</v>
      </c>
      <c r="E21" s="1727">
        <v>2076625226.0799999</v>
      </c>
      <c r="F21" s="1725">
        <v>150</v>
      </c>
      <c r="G21" s="1713">
        <f t="shared" si="0"/>
        <v>13844168.173866667</v>
      </c>
      <c r="H21" s="1725" t="s">
        <v>1557</v>
      </c>
      <c r="I21" s="1730" t="s">
        <v>1540</v>
      </c>
      <c r="J21" s="1725" t="s">
        <v>1547</v>
      </c>
      <c r="K21" s="1728">
        <v>0.59</v>
      </c>
      <c r="L21" s="1728">
        <v>0.9</v>
      </c>
      <c r="M21" s="1728">
        <v>0.77</v>
      </c>
      <c r="N21" s="1728">
        <v>0.96</v>
      </c>
    </row>
    <row r="22" spans="1:14" ht="33" customHeight="1" x14ac:dyDescent="0.25">
      <c r="A22" s="1717" t="s">
        <v>1459</v>
      </c>
      <c r="B22" s="1718">
        <v>45698</v>
      </c>
      <c r="C22" s="1719" t="s">
        <v>1296</v>
      </c>
      <c r="D22" s="1720" t="s">
        <v>1460</v>
      </c>
      <c r="E22" s="1721">
        <v>2157771160.5900002</v>
      </c>
      <c r="F22" s="1719">
        <v>72</v>
      </c>
      <c r="G22" s="1704">
        <f t="shared" si="0"/>
        <v>29969043.897083335</v>
      </c>
      <c r="H22" s="1719" t="s">
        <v>1461</v>
      </c>
      <c r="I22" s="1729" t="s">
        <v>632</v>
      </c>
      <c r="J22" s="1719" t="s">
        <v>1546</v>
      </c>
      <c r="K22" s="1722">
        <v>0.14000000000000001</v>
      </c>
      <c r="L22" s="1707">
        <v>0.68</v>
      </c>
      <c r="M22" s="1722">
        <v>0.39</v>
      </c>
      <c r="N22" s="1722">
        <v>0.39</v>
      </c>
    </row>
    <row r="23" spans="1:14" ht="27.75" customHeight="1" x14ac:dyDescent="0.25">
      <c r="A23" s="1723" t="s">
        <v>1482</v>
      </c>
      <c r="B23" s="1724">
        <v>45776</v>
      </c>
      <c r="C23" s="1725" t="s">
        <v>1296</v>
      </c>
      <c r="D23" s="1726" t="s">
        <v>1537</v>
      </c>
      <c r="E23" s="1727">
        <v>1147000155.9100001</v>
      </c>
      <c r="F23" s="1725">
        <v>36</v>
      </c>
      <c r="G23" s="1713">
        <f t="shared" si="0"/>
        <v>31861115.441944446</v>
      </c>
      <c r="H23" s="1725" t="s">
        <v>1483</v>
      </c>
      <c r="I23" s="1730" t="s">
        <v>1484</v>
      </c>
      <c r="J23" s="1725" t="s">
        <v>1533</v>
      </c>
      <c r="K23" s="1728">
        <v>0.1</v>
      </c>
      <c r="L23" s="1728">
        <v>0</v>
      </c>
      <c r="M23" s="1728">
        <v>0.1</v>
      </c>
      <c r="N23" s="1728">
        <v>0.1</v>
      </c>
    </row>
    <row r="24" spans="1:14" ht="32.25" customHeight="1" x14ac:dyDescent="0.25">
      <c r="A24" s="1717" t="s">
        <v>1493</v>
      </c>
      <c r="B24" s="1718">
        <v>45831</v>
      </c>
      <c r="C24" s="1719" t="s">
        <v>1237</v>
      </c>
      <c r="D24" s="1720" t="s">
        <v>505</v>
      </c>
      <c r="E24" s="1721">
        <v>3515863838.6500001</v>
      </c>
      <c r="F24" s="1719">
        <v>107</v>
      </c>
      <c r="G24" s="1704">
        <f t="shared" si="0"/>
        <v>32858540.548130844</v>
      </c>
      <c r="H24" s="1719" t="s">
        <v>1718</v>
      </c>
      <c r="I24" s="1729" t="s">
        <v>1540</v>
      </c>
      <c r="J24" s="1719" t="s">
        <v>1533</v>
      </c>
      <c r="K24" s="1722">
        <v>0</v>
      </c>
      <c r="L24" s="1707">
        <v>0.09</v>
      </c>
      <c r="M24" s="1722">
        <v>0.09</v>
      </c>
      <c r="N24" s="1722">
        <v>0.09</v>
      </c>
    </row>
    <row r="25" spans="1:14" ht="34.5" customHeight="1" x14ac:dyDescent="0.25"/>
    <row r="26" spans="1:14" ht="39.75" customHeight="1" x14ac:dyDescent="0.25"/>
  </sheetData>
  <mergeCells count="5">
    <mergeCell ref="A1:L1"/>
    <mergeCell ref="A2:L2"/>
    <mergeCell ref="A3:L3"/>
    <mergeCell ref="A4:L4"/>
    <mergeCell ref="A5:L5"/>
  </mergeCells>
  <pageMargins left="0.7" right="0.7" top="0.75" bottom="0.75" header="0.3" footer="0.3"/>
  <pageSetup paperSize="9" scale="3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6"/>
  <sheetViews>
    <sheetView zoomScale="80" zoomScaleNormal="80" workbookViewId="0">
      <selection activeCell="H30" sqref="H30"/>
    </sheetView>
  </sheetViews>
  <sheetFormatPr baseColWidth="10" defaultColWidth="11.42578125" defaultRowHeight="15" x14ac:dyDescent="0.25"/>
  <cols>
    <col min="1" max="1" width="11.42578125" style="697"/>
    <col min="2" max="2" width="30" style="697" customWidth="1"/>
    <col min="3" max="3" width="21.7109375" style="697" customWidth="1"/>
    <col min="4" max="4" width="29.42578125" style="697" customWidth="1"/>
    <col min="5" max="5" width="12.7109375" style="697" customWidth="1"/>
    <col min="6" max="16384" width="11.42578125" style="697"/>
  </cols>
  <sheetData>
    <row r="1" spans="1:4" s="598" customFormat="1" ht="12.75" customHeight="1" x14ac:dyDescent="0.2">
      <c r="A1" s="597"/>
      <c r="B1" s="1989" t="s">
        <v>0</v>
      </c>
      <c r="C1" s="1989"/>
      <c r="D1" s="1989"/>
    </row>
    <row r="2" spans="1:4" s="598" customFormat="1" x14ac:dyDescent="0.2">
      <c r="A2" s="597"/>
      <c r="B2" s="1989" t="s">
        <v>417</v>
      </c>
      <c r="C2" s="1989"/>
      <c r="D2" s="1989"/>
    </row>
    <row r="3" spans="1:4" s="598" customFormat="1" ht="12.75" customHeight="1" x14ac:dyDescent="0.2">
      <c r="A3" s="597"/>
      <c r="B3" s="1989" t="s">
        <v>1798</v>
      </c>
      <c r="C3" s="1989"/>
      <c r="D3" s="1989"/>
    </row>
    <row r="4" spans="1:4" s="599" customFormat="1" ht="8.1" customHeight="1" thickBot="1" x14ac:dyDescent="0.3">
      <c r="B4" s="611"/>
      <c r="C4" s="611"/>
      <c r="D4" s="611"/>
    </row>
    <row r="5" spans="1:4" s="599" customFormat="1" ht="45.75" customHeight="1" thickBot="1" x14ac:dyDescent="0.3">
      <c r="B5" s="1986" t="s">
        <v>514</v>
      </c>
      <c r="C5" s="1987"/>
      <c r="D5" s="1988"/>
    </row>
    <row r="6" spans="1:4" x14ac:dyDescent="0.25">
      <c r="B6" s="698"/>
      <c r="C6" s="698"/>
      <c r="D6" s="698"/>
    </row>
    <row r="7" spans="1:4" x14ac:dyDescent="0.25">
      <c r="B7" s="1411" t="s">
        <v>81</v>
      </c>
      <c r="C7" s="1411" t="s">
        <v>330</v>
      </c>
      <c r="D7" s="1411" t="s">
        <v>331</v>
      </c>
    </row>
    <row r="8" spans="1:4" x14ac:dyDescent="0.25">
      <c r="B8" s="721" t="s">
        <v>1803</v>
      </c>
      <c r="C8" s="1622">
        <v>12</v>
      </c>
      <c r="D8" s="1632">
        <v>217848745.43000001</v>
      </c>
    </row>
    <row r="9" spans="1:4" x14ac:dyDescent="0.25">
      <c r="B9" s="721" t="s">
        <v>319</v>
      </c>
      <c r="C9" s="1622">
        <v>3</v>
      </c>
      <c r="D9" s="1632">
        <v>58683992.690000005</v>
      </c>
    </row>
    <row r="10" spans="1:4" x14ac:dyDescent="0.25">
      <c r="B10" s="721" t="s">
        <v>968</v>
      </c>
      <c r="C10" s="1622">
        <v>14</v>
      </c>
      <c r="D10" s="1632">
        <v>250755172.54000002</v>
      </c>
    </row>
    <row r="11" spans="1:4" x14ac:dyDescent="0.25">
      <c r="B11" s="721" t="s">
        <v>969</v>
      </c>
      <c r="C11" s="1622">
        <v>5</v>
      </c>
      <c r="D11" s="1632">
        <v>88796389.390000001</v>
      </c>
    </row>
    <row r="12" spans="1:4" x14ac:dyDescent="0.25">
      <c r="B12" s="721" t="s">
        <v>970</v>
      </c>
      <c r="C12" s="1622">
        <v>31</v>
      </c>
      <c r="D12" s="1632">
        <v>240559363.83000001</v>
      </c>
    </row>
    <row r="13" spans="1:4" x14ac:dyDescent="0.25">
      <c r="B13" s="721" t="s">
        <v>1563</v>
      </c>
      <c r="C13" s="1622">
        <v>30</v>
      </c>
      <c r="D13" s="1632">
        <v>480414482.41999984</v>
      </c>
    </row>
    <row r="14" spans="1:4" x14ac:dyDescent="0.25">
      <c r="B14" s="721" t="s">
        <v>971</v>
      </c>
      <c r="C14" s="1622">
        <v>5</v>
      </c>
      <c r="D14" s="1632">
        <v>34284254.870000005</v>
      </c>
    </row>
    <row r="15" spans="1:4" x14ac:dyDescent="0.25">
      <c r="B15" s="721" t="s">
        <v>231</v>
      </c>
      <c r="C15" s="1622">
        <v>8</v>
      </c>
      <c r="D15" s="1632">
        <v>173970481.56</v>
      </c>
    </row>
    <row r="16" spans="1:4" x14ac:dyDescent="0.25">
      <c r="B16" s="721" t="s">
        <v>1799</v>
      </c>
      <c r="C16" s="1622">
        <v>5</v>
      </c>
      <c r="D16" s="1632">
        <v>38759160</v>
      </c>
    </row>
    <row r="17" spans="2:4" x14ac:dyDescent="0.25">
      <c r="B17" s="721" t="s">
        <v>972</v>
      </c>
      <c r="C17" s="1622">
        <v>27</v>
      </c>
      <c r="D17" s="1632">
        <v>527584850.58999991</v>
      </c>
    </row>
    <row r="18" spans="2:4" x14ac:dyDescent="0.25">
      <c r="B18" s="721" t="s">
        <v>1181</v>
      </c>
      <c r="C18" s="1622">
        <v>6</v>
      </c>
      <c r="D18" s="1632">
        <v>128979600</v>
      </c>
    </row>
    <row r="19" spans="2:4" x14ac:dyDescent="0.25">
      <c r="B19" s="721" t="s">
        <v>1156</v>
      </c>
      <c r="C19" s="1622">
        <v>8</v>
      </c>
      <c r="D19" s="1632">
        <v>139550953.90000001</v>
      </c>
    </row>
    <row r="20" spans="2:4" x14ac:dyDescent="0.25">
      <c r="B20" s="721" t="s">
        <v>1157</v>
      </c>
      <c r="C20" s="1622">
        <v>24</v>
      </c>
      <c r="D20" s="1632">
        <v>347289380.73999995</v>
      </c>
    </row>
    <row r="21" spans="2:4" x14ac:dyDescent="0.25">
      <c r="B21" s="721" t="s">
        <v>973</v>
      </c>
      <c r="C21" s="1622">
        <v>16</v>
      </c>
      <c r="D21" s="1632">
        <v>284049771.26999998</v>
      </c>
    </row>
    <row r="22" spans="2:4" x14ac:dyDescent="0.25">
      <c r="B22" s="721" t="s">
        <v>974</v>
      </c>
      <c r="C22" s="1622">
        <v>8</v>
      </c>
      <c r="D22" s="1632">
        <v>158601992.20999998</v>
      </c>
    </row>
    <row r="23" spans="2:4" x14ac:dyDescent="0.25">
      <c r="B23" s="721" t="s">
        <v>1804</v>
      </c>
      <c r="C23" s="1622">
        <v>367</v>
      </c>
      <c r="D23" s="1632">
        <v>7302847097.2000103</v>
      </c>
    </row>
    <row r="24" spans="2:4" x14ac:dyDescent="0.25">
      <c r="B24" s="721" t="s">
        <v>138</v>
      </c>
      <c r="C24" s="1622">
        <v>46</v>
      </c>
      <c r="D24" s="1632">
        <v>992284521.99000001</v>
      </c>
    </row>
    <row r="25" spans="2:4" x14ac:dyDescent="0.25">
      <c r="B25" s="721" t="s">
        <v>505</v>
      </c>
      <c r="C25" s="1622">
        <v>178</v>
      </c>
      <c r="D25" s="1632">
        <v>3383640947.9099984</v>
      </c>
    </row>
    <row r="26" spans="2:4" x14ac:dyDescent="0.25">
      <c r="B26" s="1633" t="s">
        <v>1805</v>
      </c>
      <c r="C26" s="1634">
        <f>SUM(C8:C25)</f>
        <v>793</v>
      </c>
      <c r="D26" s="1635">
        <f>SUM(D8:D25)</f>
        <v>14848901158.540009</v>
      </c>
    </row>
  </sheetData>
  <mergeCells count="4">
    <mergeCell ref="B5:D5"/>
    <mergeCell ref="B1:D1"/>
    <mergeCell ref="B3:D3"/>
    <mergeCell ref="B2:D2"/>
  </mergeCells>
  <pageMargins left="0.7" right="0.7" top="0.75" bottom="0.75" header="0.3" footer="0.3"/>
  <pageSetup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2"/>
  <sheetViews>
    <sheetView showGridLines="0" tabSelected="1" topLeftCell="B1" zoomScale="115" zoomScaleNormal="115" zoomScaleSheetLayoutView="40" workbookViewId="0">
      <selection activeCell="B241" sqref="B241:E241"/>
    </sheetView>
  </sheetViews>
  <sheetFormatPr baseColWidth="10" defaultRowHeight="15" x14ac:dyDescent="0.2"/>
  <cols>
    <col min="1" max="1" width="1.42578125" style="20" hidden="1" customWidth="1"/>
    <col min="2" max="2" width="31.28515625" style="2" customWidth="1"/>
    <col min="3" max="3" width="19" style="621" customWidth="1"/>
    <col min="4" max="4" width="27.7109375" style="621"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40" customWidth="1"/>
    <col min="24" max="24" width="35" style="317" customWidth="1"/>
    <col min="25" max="25" width="19.7109375" style="317" customWidth="1"/>
    <col min="26" max="26" width="24.42578125" style="317" customWidth="1"/>
    <col min="27" max="27" width="23.42578125" style="317"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740" t="s">
        <v>0</v>
      </c>
      <c r="B1" s="1740"/>
      <c r="C1" s="1740"/>
      <c r="D1" s="1740"/>
      <c r="E1" s="1740"/>
      <c r="F1" s="1740"/>
      <c r="G1" s="1740"/>
      <c r="H1" s="1740"/>
      <c r="I1" s="1740"/>
      <c r="J1" s="1740"/>
      <c r="K1" s="1740"/>
      <c r="L1" s="1740"/>
      <c r="M1" s="1740"/>
      <c r="N1" s="464"/>
      <c r="O1" s="464"/>
      <c r="Q1" s="465"/>
      <c r="R1" s="465"/>
      <c r="S1" s="465"/>
      <c r="T1" s="465"/>
      <c r="U1" s="465"/>
      <c r="V1" s="465"/>
      <c r="W1" s="466"/>
      <c r="X1" s="467"/>
      <c r="Y1" s="467"/>
      <c r="Z1" s="466"/>
      <c r="AA1" s="467"/>
      <c r="AC1" s="468"/>
    </row>
    <row r="2" spans="1:35" s="2" customFormat="1" ht="18" customHeight="1" x14ac:dyDescent="0.2">
      <c r="A2" s="1740" t="s">
        <v>417</v>
      </c>
      <c r="B2" s="1740"/>
      <c r="C2" s="1740"/>
      <c r="D2" s="1740"/>
      <c r="E2" s="1740"/>
      <c r="F2" s="1740"/>
      <c r="G2" s="1740"/>
      <c r="H2" s="1740"/>
      <c r="I2" s="1740"/>
      <c r="J2" s="1740"/>
      <c r="K2" s="1740"/>
      <c r="L2" s="1740"/>
      <c r="M2" s="1740"/>
      <c r="N2" s="464"/>
      <c r="O2" s="464"/>
      <c r="Q2" s="465"/>
      <c r="R2" s="465"/>
      <c r="S2" s="465"/>
      <c r="T2" s="465"/>
      <c r="U2" s="465"/>
      <c r="V2" s="465"/>
      <c r="W2" s="466"/>
      <c r="X2" s="467"/>
      <c r="Y2" s="467"/>
      <c r="Z2" s="466"/>
      <c r="AA2" s="467"/>
      <c r="AC2" s="468"/>
    </row>
    <row r="3" spans="1:35" s="2" customFormat="1" ht="18" customHeight="1" x14ac:dyDescent="0.2">
      <c r="A3" s="1740" t="s">
        <v>1719</v>
      </c>
      <c r="B3" s="1740"/>
      <c r="C3" s="1740"/>
      <c r="D3" s="1740"/>
      <c r="E3" s="1740"/>
      <c r="F3" s="1740"/>
      <c r="G3" s="1740"/>
      <c r="H3" s="1740"/>
      <c r="I3" s="1740"/>
      <c r="J3" s="1740"/>
      <c r="K3" s="1740"/>
      <c r="L3" s="1740"/>
      <c r="M3" s="1740"/>
      <c r="N3" s="464"/>
      <c r="O3" s="464"/>
      <c r="P3" s="465"/>
      <c r="Q3" s="465"/>
      <c r="R3" s="465"/>
      <c r="S3" s="465"/>
      <c r="T3" s="465"/>
      <c r="U3" s="465"/>
      <c r="V3" s="465"/>
      <c r="W3" s="466"/>
      <c r="X3" s="467"/>
      <c r="Y3" s="467"/>
      <c r="Z3" s="466"/>
      <c r="AA3" s="467"/>
      <c r="AC3" s="468"/>
    </row>
    <row r="4" spans="1:35" s="2" customFormat="1" ht="18" customHeight="1" x14ac:dyDescent="0.2">
      <c r="A4" s="1740" t="s">
        <v>1</v>
      </c>
      <c r="B4" s="1740"/>
      <c r="C4" s="1740"/>
      <c r="D4" s="1740"/>
      <c r="E4" s="1740"/>
      <c r="F4" s="1740"/>
      <c r="G4" s="1740"/>
      <c r="H4" s="1740"/>
      <c r="I4" s="1740"/>
      <c r="J4" s="1740"/>
      <c r="K4" s="1740"/>
      <c r="L4" s="1740"/>
      <c r="M4" s="1740"/>
      <c r="N4" s="464"/>
      <c r="O4" s="464"/>
      <c r="P4" s="465"/>
      <c r="Q4" s="465"/>
      <c r="R4" s="465"/>
      <c r="S4" s="465"/>
      <c r="T4" s="465"/>
      <c r="U4" s="465"/>
      <c r="V4" s="465"/>
      <c r="W4" s="466"/>
      <c r="X4" s="467"/>
      <c r="Y4" s="467"/>
      <c r="Z4" s="466"/>
      <c r="AA4" s="467"/>
      <c r="AC4" s="468"/>
    </row>
    <row r="5" spans="1:35" x14ac:dyDescent="0.2">
      <c r="A5" s="10"/>
      <c r="B5" s="803"/>
      <c r="E5" s="803"/>
      <c r="F5" s="1"/>
      <c r="I5" s="1"/>
      <c r="J5" s="1"/>
      <c r="K5" s="1"/>
      <c r="L5" s="1"/>
      <c r="M5" s="129"/>
      <c r="N5" s="1"/>
      <c r="O5" s="1"/>
      <c r="P5" s="129"/>
      <c r="Z5" s="340"/>
      <c r="AC5" s="17"/>
    </row>
    <row r="6" spans="1:35" x14ac:dyDescent="0.2">
      <c r="A6" s="10"/>
      <c r="B6" s="803"/>
      <c r="E6" s="803"/>
      <c r="F6" s="1"/>
      <c r="I6" s="1"/>
      <c r="J6" s="1"/>
      <c r="K6" s="1"/>
      <c r="L6" s="1"/>
      <c r="M6" s="129"/>
      <c r="N6" s="1"/>
      <c r="O6" s="1"/>
      <c r="P6" s="129"/>
      <c r="Z6" s="340"/>
      <c r="AC6" s="17"/>
    </row>
    <row r="7" spans="1:35" x14ac:dyDescent="0.2">
      <c r="A7" s="10"/>
      <c r="B7" s="803"/>
      <c r="E7" s="803"/>
      <c r="F7" s="1"/>
      <c r="I7" s="1"/>
      <c r="J7" s="1"/>
      <c r="K7" s="1"/>
      <c r="L7" s="1"/>
      <c r="M7" s="129"/>
      <c r="N7" s="1"/>
      <c r="O7" s="1"/>
      <c r="P7" s="1"/>
      <c r="Z7" s="340"/>
      <c r="AC7" s="17"/>
    </row>
    <row r="8" spans="1:35" x14ac:dyDescent="0.2">
      <c r="A8" s="10"/>
      <c r="B8" s="803"/>
      <c r="E8" s="803"/>
      <c r="F8" s="1"/>
      <c r="I8" s="1"/>
      <c r="J8" s="1"/>
      <c r="K8" s="1"/>
      <c r="L8" s="1"/>
      <c r="M8" s="129"/>
      <c r="N8" s="1"/>
      <c r="O8" s="1"/>
      <c r="P8" s="1"/>
      <c r="Z8" s="340"/>
      <c r="AC8" s="17"/>
    </row>
    <row r="9" spans="1:35" x14ac:dyDescent="0.2">
      <c r="A9" s="10" t="s">
        <v>350</v>
      </c>
      <c r="B9" s="803"/>
      <c r="E9" s="803"/>
      <c r="F9" s="1"/>
      <c r="I9" s="1"/>
      <c r="J9" s="1"/>
      <c r="K9" s="1"/>
      <c r="L9" s="1"/>
      <c r="M9" s="129"/>
      <c r="N9" s="1"/>
      <c r="O9" s="1"/>
      <c r="P9" s="1"/>
      <c r="Z9" s="340"/>
      <c r="AC9" s="17"/>
    </row>
    <row r="10" spans="1:35" ht="15" customHeight="1" x14ac:dyDescent="0.2">
      <c r="A10" s="16"/>
      <c r="Z10" s="340"/>
      <c r="AC10" s="17"/>
    </row>
    <row r="11" spans="1:35" ht="27" customHeight="1" x14ac:dyDescent="0.2">
      <c r="A11" s="30"/>
      <c r="B11" s="1741" t="s">
        <v>194</v>
      </c>
      <c r="C11" s="1741"/>
      <c r="D11" s="1741"/>
      <c r="E11" s="1637"/>
      <c r="Y11" s="341"/>
      <c r="Z11" s="340"/>
      <c r="AC11" s="17"/>
    </row>
    <row r="12" spans="1:35" x14ac:dyDescent="0.2">
      <c r="A12" s="16"/>
      <c r="I12" s="4"/>
      <c r="J12" s="4"/>
      <c r="Y12" s="341"/>
      <c r="Z12" s="340"/>
      <c r="AC12" s="17"/>
    </row>
    <row r="13" spans="1:35" ht="15" customHeight="1" x14ac:dyDescent="0.25">
      <c r="A13" s="16"/>
      <c r="B13" s="764" t="s">
        <v>2</v>
      </c>
      <c r="C13" s="622" t="s">
        <v>3</v>
      </c>
      <c r="D13" s="762" t="s">
        <v>117</v>
      </c>
      <c r="E13" s="645"/>
      <c r="F13" s="4"/>
      <c r="G13" s="4"/>
      <c r="K13" s="24"/>
      <c r="M13" s="20"/>
      <c r="O13" s="24"/>
      <c r="P13" s="24"/>
      <c r="U13" s="340"/>
      <c r="V13" s="425" t="s">
        <v>4</v>
      </c>
      <c r="W13" s="425" t="s">
        <v>5</v>
      </c>
      <c r="X13" s="425" t="s">
        <v>49</v>
      </c>
      <c r="Y13" s="342"/>
      <c r="Z13" s="20"/>
      <c r="AA13" s="17"/>
      <c r="AG13" s="185"/>
      <c r="AH13" s="185"/>
      <c r="AI13" s="185"/>
    </row>
    <row r="14" spans="1:35" ht="15" customHeight="1" x14ac:dyDescent="0.25">
      <c r="A14" s="16"/>
      <c r="B14" s="623" t="s">
        <v>334</v>
      </c>
      <c r="C14" s="624">
        <v>3473</v>
      </c>
      <c r="D14" s="625">
        <v>33634018000</v>
      </c>
      <c r="E14" s="645"/>
      <c r="F14" s="4"/>
      <c r="G14" s="4"/>
      <c r="K14" s="24"/>
      <c r="M14" s="20"/>
      <c r="N14" s="26"/>
      <c r="O14" s="24"/>
      <c r="P14" s="24"/>
      <c r="U14" s="343">
        <f>W14/W21</f>
        <v>0.47562311695425913</v>
      </c>
      <c r="V14" s="623" t="s">
        <v>334</v>
      </c>
      <c r="W14" s="624">
        <v>3473</v>
      </c>
      <c r="X14" s="625">
        <v>33634018000</v>
      </c>
      <c r="Y14" s="428"/>
      <c r="Z14" s="20"/>
      <c r="AA14" s="17"/>
      <c r="AG14" s="186"/>
      <c r="AH14" s="187"/>
      <c r="AI14" s="187"/>
    </row>
    <row r="15" spans="1:35" ht="15" customHeight="1" x14ac:dyDescent="0.25">
      <c r="A15" s="16"/>
      <c r="B15" s="626" t="s">
        <v>335</v>
      </c>
      <c r="C15" s="624">
        <v>1404</v>
      </c>
      <c r="D15" s="625">
        <v>13283017000</v>
      </c>
      <c r="E15" s="645"/>
      <c r="F15" s="4"/>
      <c r="G15" s="4"/>
      <c r="K15" s="24"/>
      <c r="M15" s="20"/>
      <c r="O15" s="24"/>
      <c r="P15" s="24"/>
      <c r="U15" s="343">
        <f>W15/W21</f>
        <v>0.19227608874281019</v>
      </c>
      <c r="V15" s="626" t="s">
        <v>335</v>
      </c>
      <c r="W15" s="624">
        <v>1404</v>
      </c>
      <c r="X15" s="625">
        <v>13283017000</v>
      </c>
      <c r="Y15" s="428"/>
      <c r="Z15" s="20"/>
      <c r="AA15" s="17"/>
      <c r="AG15" s="186"/>
      <c r="AH15" s="187"/>
      <c r="AI15" s="187"/>
    </row>
    <row r="16" spans="1:35" ht="15" customHeight="1" x14ac:dyDescent="0.25">
      <c r="A16" s="16"/>
      <c r="B16" s="624" t="s">
        <v>336</v>
      </c>
      <c r="C16" s="624">
        <v>713</v>
      </c>
      <c r="D16" s="625">
        <v>6645549000</v>
      </c>
      <c r="E16" s="645"/>
      <c r="F16" s="4"/>
      <c r="G16" s="4"/>
      <c r="K16" s="24"/>
      <c r="M16" s="20"/>
      <c r="O16" s="24"/>
      <c r="P16" s="24"/>
      <c r="U16" s="343">
        <f>W16/W21</f>
        <v>9.7644480964119415E-2</v>
      </c>
      <c r="V16" s="624" t="s">
        <v>336</v>
      </c>
      <c r="W16" s="624">
        <v>713</v>
      </c>
      <c r="X16" s="625">
        <v>6645549000</v>
      </c>
      <c r="Y16" s="428"/>
      <c r="Z16" s="20"/>
      <c r="AA16" s="17"/>
      <c r="AG16" s="186"/>
      <c r="AH16" s="187"/>
      <c r="AI16" s="187"/>
    </row>
    <row r="17" spans="1:26" ht="15" customHeight="1" x14ac:dyDescent="0.2">
      <c r="A17" s="16"/>
      <c r="B17" s="624" t="s">
        <v>337</v>
      </c>
      <c r="C17" s="624">
        <v>846</v>
      </c>
      <c r="D17" s="625">
        <v>7466857000</v>
      </c>
      <c r="E17" s="645"/>
      <c r="F17" s="4"/>
      <c r="G17" s="4"/>
      <c r="K17" s="24"/>
      <c r="M17" s="20"/>
      <c r="O17" s="24"/>
      <c r="P17" s="24"/>
      <c r="U17" s="343">
        <f>W17/W21</f>
        <v>0.11585866885784717</v>
      </c>
      <c r="V17" s="624" t="s">
        <v>337</v>
      </c>
      <c r="W17" s="624">
        <v>846</v>
      </c>
      <c r="X17" s="625">
        <v>7466857000</v>
      </c>
      <c r="Y17" s="428"/>
      <c r="Z17" s="20"/>
    </row>
    <row r="18" spans="1:26" ht="15" customHeight="1" x14ac:dyDescent="0.2">
      <c r="A18" s="16"/>
      <c r="B18" s="624" t="s">
        <v>404</v>
      </c>
      <c r="C18" s="624">
        <v>420</v>
      </c>
      <c r="D18" s="625">
        <v>3350630000</v>
      </c>
      <c r="E18" s="645"/>
      <c r="F18" s="4"/>
      <c r="G18" s="4"/>
      <c r="K18" s="24"/>
      <c r="M18" s="20"/>
      <c r="O18" s="24"/>
      <c r="P18" s="24"/>
      <c r="U18" s="343">
        <f>W18/W21</f>
        <v>5.7518488085456038E-2</v>
      </c>
      <c r="V18" s="624" t="s">
        <v>404</v>
      </c>
      <c r="W18" s="624">
        <v>420</v>
      </c>
      <c r="X18" s="625">
        <v>3350630000</v>
      </c>
      <c r="Y18" s="428"/>
      <c r="Z18" s="20"/>
    </row>
    <row r="19" spans="1:26" ht="15" customHeight="1" x14ac:dyDescent="0.2">
      <c r="A19" s="16"/>
      <c r="B19" s="624" t="s">
        <v>405</v>
      </c>
      <c r="C19" s="624">
        <v>311</v>
      </c>
      <c r="D19" s="625">
        <v>2205730000</v>
      </c>
      <c r="E19" s="645"/>
      <c r="F19" s="4"/>
      <c r="G19" s="4"/>
      <c r="K19" s="24"/>
      <c r="M19" s="20"/>
      <c r="O19" s="24"/>
      <c r="P19" s="24"/>
      <c r="U19" s="343">
        <f>W19/W21</f>
        <v>4.2591070939468637E-2</v>
      </c>
      <c r="V19" s="624" t="s">
        <v>405</v>
      </c>
      <c r="W19" s="624">
        <v>311</v>
      </c>
      <c r="X19" s="625">
        <v>2205730000</v>
      </c>
      <c r="Y19" s="340"/>
      <c r="Z19" s="20"/>
    </row>
    <row r="20" spans="1:26" ht="15" customHeight="1" x14ac:dyDescent="0.2">
      <c r="A20" s="16"/>
      <c r="B20" s="624" t="s">
        <v>406</v>
      </c>
      <c r="C20" s="624">
        <v>135</v>
      </c>
      <c r="D20" s="625">
        <v>854337000</v>
      </c>
      <c r="E20" s="645"/>
      <c r="F20" s="4"/>
      <c r="G20" s="4"/>
      <c r="K20" s="24"/>
      <c r="M20" s="20"/>
      <c r="O20" s="24"/>
      <c r="P20" s="24"/>
      <c r="U20" s="343">
        <f>W20/W21</f>
        <v>1.848808545603944E-2</v>
      </c>
      <c r="V20" s="624" t="s">
        <v>406</v>
      </c>
      <c r="W20" s="624">
        <v>135</v>
      </c>
      <c r="X20" s="625">
        <v>854337000</v>
      </c>
      <c r="Z20" s="20"/>
    </row>
    <row r="21" spans="1:26" ht="15" customHeight="1" x14ac:dyDescent="0.2">
      <c r="A21" s="16"/>
      <c r="B21" s="765" t="s">
        <v>6</v>
      </c>
      <c r="C21" s="620">
        <f>SUM(C14:C20)</f>
        <v>7302</v>
      </c>
      <c r="D21" s="763">
        <f>SUM(D14:D20)</f>
        <v>67440138000</v>
      </c>
      <c r="E21" s="645"/>
      <c r="F21" s="4"/>
      <c r="G21" s="4"/>
      <c r="K21" s="24"/>
      <c r="M21" s="20"/>
      <c r="O21" s="130"/>
      <c r="P21" s="130"/>
      <c r="Q21" s="130"/>
      <c r="R21" s="130"/>
      <c r="S21" s="130"/>
      <c r="T21" s="130"/>
      <c r="U21" s="344">
        <f>SUM(U14:U20)</f>
        <v>0.99999999999999989</v>
      </c>
      <c r="V21" s="345"/>
      <c r="W21" s="346">
        <f>SUM(W14:W20)</f>
        <v>7302</v>
      </c>
      <c r="X21" s="347">
        <f>SUM(X14:X20)</f>
        <v>67440138000</v>
      </c>
      <c r="Z21" s="20"/>
    </row>
    <row r="22" spans="1:26" x14ac:dyDescent="0.2">
      <c r="A22" s="16"/>
      <c r="B22" s="933" t="s">
        <v>530</v>
      </c>
      <c r="I22" s="4"/>
      <c r="J22" s="4"/>
      <c r="Y22" s="341"/>
      <c r="Z22" s="340"/>
    </row>
    <row r="23" spans="1:26" ht="15" customHeight="1" x14ac:dyDescent="0.2">
      <c r="A23" s="16"/>
      <c r="E23" s="627"/>
      <c r="G23" s="131"/>
      <c r="Y23" s="348">
        <f>+C14+C16</f>
        <v>4186</v>
      </c>
      <c r="Z23" s="317" t="s">
        <v>7</v>
      </c>
    </row>
    <row r="24" spans="1:26" ht="15" customHeight="1" x14ac:dyDescent="0.2">
      <c r="A24" s="16"/>
      <c r="C24" s="628"/>
      <c r="D24" s="628"/>
      <c r="E24" s="628"/>
      <c r="I24" s="19"/>
      <c r="Y24" s="317">
        <v>10315</v>
      </c>
      <c r="Z24" s="317" t="s">
        <v>8</v>
      </c>
    </row>
    <row r="25" spans="1:26" ht="15" customHeight="1" x14ac:dyDescent="0.2">
      <c r="A25" s="16"/>
      <c r="C25" s="628"/>
      <c r="D25" s="628"/>
      <c r="E25" s="627"/>
      <c r="Y25" s="343"/>
      <c r="Z25" s="340"/>
    </row>
    <row r="26" spans="1:26" ht="15" customHeight="1" x14ac:dyDescent="0.2">
      <c r="A26" s="16"/>
      <c r="B26" s="735"/>
      <c r="C26" s="630"/>
      <c r="D26" s="630"/>
      <c r="E26" s="627"/>
      <c r="Y26" s="343"/>
      <c r="Z26" s="340"/>
    </row>
    <row r="27" spans="1:26" ht="15" customHeight="1" x14ac:dyDescent="0.2">
      <c r="A27" s="16"/>
      <c r="B27" s="629"/>
      <c r="C27" s="630"/>
      <c r="D27" s="630"/>
      <c r="E27" s="627"/>
      <c r="Y27" s="343"/>
      <c r="Z27" s="340"/>
    </row>
    <row r="28" spans="1:26" ht="15" customHeight="1" x14ac:dyDescent="0.2">
      <c r="A28" s="16"/>
      <c r="B28" s="629"/>
      <c r="C28" s="630"/>
      <c r="D28" s="630"/>
      <c r="E28" s="627"/>
      <c r="Y28" s="343"/>
      <c r="Z28" s="340"/>
    </row>
    <row r="29" spans="1:26" ht="24.75" customHeight="1" x14ac:dyDescent="0.2">
      <c r="A29" s="16"/>
      <c r="B29" s="1741" t="s">
        <v>195</v>
      </c>
      <c r="C29" s="1741"/>
      <c r="D29" s="1741"/>
      <c r="E29" s="1636"/>
      <c r="I29" s="4"/>
      <c r="J29" s="4"/>
      <c r="Y29" s="343"/>
      <c r="Z29" s="340"/>
    </row>
    <row r="30" spans="1:26" ht="15" customHeight="1" x14ac:dyDescent="0.2">
      <c r="A30" s="16"/>
      <c r="B30" s="629"/>
      <c r="C30" s="630"/>
      <c r="D30" s="630"/>
      <c r="E30" s="627"/>
      <c r="I30" s="4"/>
      <c r="J30" s="4"/>
      <c r="Y30" s="343"/>
      <c r="Z30" s="340"/>
    </row>
    <row r="31" spans="1:26" ht="15" customHeight="1" x14ac:dyDescent="0.2">
      <c r="A31" s="16"/>
      <c r="B31" s="764" t="s">
        <v>2</v>
      </c>
      <c r="C31" s="622" t="s">
        <v>250</v>
      </c>
      <c r="D31" s="762" t="s">
        <v>117</v>
      </c>
      <c r="F31" s="13"/>
      <c r="G31" s="4"/>
      <c r="I31" s="4"/>
      <c r="L31" s="24"/>
      <c r="M31" s="20"/>
      <c r="P31" s="24"/>
      <c r="V31" s="340"/>
      <c r="W31" s="317"/>
      <c r="X31" s="343"/>
      <c r="Y31" s="340"/>
      <c r="Z31" s="349"/>
    </row>
    <row r="32" spans="1:26" ht="15" customHeight="1" x14ac:dyDescent="0.2">
      <c r="A32" s="16"/>
      <c r="B32" s="624" t="s">
        <v>334</v>
      </c>
      <c r="C32" s="631">
        <v>2032</v>
      </c>
      <c r="D32" s="625">
        <v>44879294403.900223</v>
      </c>
      <c r="F32" s="13"/>
      <c r="G32" s="4"/>
      <c r="I32" s="4"/>
      <c r="L32" s="24"/>
      <c r="M32" s="20"/>
      <c r="P32" s="24"/>
      <c r="V32" s="340"/>
      <c r="W32" s="764" t="s">
        <v>2</v>
      </c>
      <c r="X32" s="622" t="s">
        <v>250</v>
      </c>
      <c r="Y32" s="762" t="s">
        <v>117</v>
      </c>
      <c r="Z32" s="349"/>
    </row>
    <row r="33" spans="1:26" ht="15" customHeight="1" x14ac:dyDescent="0.25">
      <c r="A33" s="16"/>
      <c r="B33" s="632" t="s">
        <v>335</v>
      </c>
      <c r="C33" s="631">
        <v>434</v>
      </c>
      <c r="D33" s="625">
        <v>12511747958.719992</v>
      </c>
      <c r="F33" s="13"/>
      <c r="G33" s="4"/>
      <c r="I33" s="4"/>
      <c r="L33" s="24"/>
      <c r="M33" s="20"/>
      <c r="P33" s="24"/>
      <c r="V33" s="343">
        <f>+C32/C36</f>
        <v>0.82167408006469878</v>
      </c>
      <c r="W33" s="510" t="s">
        <v>334</v>
      </c>
      <c r="X33" s="511">
        <v>2032</v>
      </c>
      <c r="Y33" s="507">
        <v>44879294403.900223</v>
      </c>
      <c r="Z33" s="349"/>
    </row>
    <row r="34" spans="1:26" x14ac:dyDescent="0.25">
      <c r="A34" s="16"/>
      <c r="B34" s="624" t="s">
        <v>336</v>
      </c>
      <c r="C34" s="631">
        <v>4</v>
      </c>
      <c r="D34" s="625">
        <v>62169332.640000001</v>
      </c>
      <c r="F34" s="13"/>
      <c r="G34" s="4"/>
      <c r="I34" s="4"/>
      <c r="L34" s="24"/>
      <c r="M34" s="20"/>
      <c r="P34" s="24"/>
      <c r="V34" s="343">
        <f>+C33/C36</f>
        <v>0.17549534977759806</v>
      </c>
      <c r="W34" s="508" t="s">
        <v>335</v>
      </c>
      <c r="X34" s="511">
        <v>434</v>
      </c>
      <c r="Y34" s="507">
        <v>12511747958.719992</v>
      </c>
      <c r="Z34" s="349"/>
    </row>
    <row r="35" spans="1:26" x14ac:dyDescent="0.25">
      <c r="A35" s="16"/>
      <c r="B35" s="624" t="s">
        <v>337</v>
      </c>
      <c r="C35" s="631">
        <v>3</v>
      </c>
      <c r="D35" s="625">
        <v>44719882.390000001</v>
      </c>
      <c r="F35" s="13"/>
      <c r="G35" s="4"/>
      <c r="I35" s="4"/>
      <c r="L35" s="24"/>
      <c r="M35" s="20"/>
      <c r="P35" s="24"/>
      <c r="V35" s="343">
        <f>C34/C36</f>
        <v>1.6174686615446825E-3</v>
      </c>
      <c r="W35" s="508" t="s">
        <v>336</v>
      </c>
      <c r="X35" s="511">
        <v>4</v>
      </c>
      <c r="Y35" s="507">
        <v>62169332.640000001</v>
      </c>
      <c r="Z35" s="349"/>
    </row>
    <row r="36" spans="1:26" x14ac:dyDescent="0.25">
      <c r="A36" s="16"/>
      <c r="B36" s="765" t="s">
        <v>6</v>
      </c>
      <c r="C36" s="620">
        <f>SUM(C32:C35)</f>
        <v>2473</v>
      </c>
      <c r="D36" s="763">
        <f>SUM(D32:D35)</f>
        <v>57497931577.650215</v>
      </c>
      <c r="E36" s="621"/>
      <c r="F36" s="13"/>
      <c r="G36" s="4"/>
      <c r="I36" s="4"/>
      <c r="L36" s="24"/>
      <c r="M36" s="20"/>
      <c r="P36" s="24"/>
      <c r="V36" s="343">
        <f>+C35/C36</f>
        <v>1.2131014961585119E-3</v>
      </c>
      <c r="W36" s="510" t="s">
        <v>337</v>
      </c>
      <c r="X36" s="511">
        <v>3</v>
      </c>
      <c r="Y36" s="507">
        <v>44719882.390000001</v>
      </c>
      <c r="Z36" s="349"/>
    </row>
    <row r="37" spans="1:26" ht="15" customHeight="1" x14ac:dyDescent="0.2">
      <c r="A37" s="16"/>
      <c r="B37" s="933" t="s">
        <v>530</v>
      </c>
      <c r="C37" s="805"/>
      <c r="D37" s="805"/>
      <c r="E37" s="655"/>
      <c r="F37" s="4"/>
      <c r="I37" s="4"/>
      <c r="J37" s="4"/>
      <c r="W37" s="350"/>
      <c r="X37" s="426"/>
      <c r="Y37" s="427"/>
      <c r="Z37" s="361">
        <v>0</v>
      </c>
    </row>
    <row r="38" spans="1:26" ht="15" customHeight="1" x14ac:dyDescent="0.2">
      <c r="A38" s="16"/>
      <c r="B38" s="804"/>
      <c r="C38" s="806"/>
      <c r="D38" s="806"/>
      <c r="E38" s="655"/>
      <c r="F38" s="4"/>
      <c r="I38" s="4"/>
      <c r="J38" s="4"/>
      <c r="W38" s="350"/>
      <c r="X38" s="426"/>
      <c r="Y38" s="427"/>
      <c r="Z38" s="361">
        <v>0</v>
      </c>
    </row>
    <row r="39" spans="1:26" ht="15" customHeight="1" x14ac:dyDescent="0.2">
      <c r="A39" s="16"/>
      <c r="B39" s="804"/>
      <c r="C39" s="806"/>
      <c r="D39" s="806"/>
      <c r="E39" s="807"/>
      <c r="F39" s="4"/>
      <c r="I39" s="4"/>
      <c r="J39" s="4"/>
      <c r="W39" s="350"/>
    </row>
    <row r="40" spans="1:26" ht="15" customHeight="1" x14ac:dyDescent="0.2">
      <c r="A40" s="16"/>
      <c r="B40" s="808"/>
      <c r="I40" s="4"/>
      <c r="J40" s="4"/>
      <c r="W40" s="350"/>
    </row>
    <row r="41" spans="1:26" ht="15" customHeight="1" x14ac:dyDescent="0.2">
      <c r="A41" s="16"/>
      <c r="I41" s="4"/>
      <c r="J41" s="4"/>
      <c r="W41" s="351"/>
      <c r="X41" s="345">
        <f>SUM(X32:X36)</f>
        <v>2473</v>
      </c>
      <c r="Y41" s="346">
        <f>SUM(Y33:Y36)</f>
        <v>57497931577.650215</v>
      </c>
      <c r="Z41" s="347">
        <f>SUM(Z33:Z38)</f>
        <v>0</v>
      </c>
    </row>
    <row r="42" spans="1:26" ht="15" customHeight="1" x14ac:dyDescent="0.2">
      <c r="A42" s="16"/>
      <c r="I42" s="4"/>
      <c r="J42" s="4"/>
      <c r="Y42" s="343"/>
      <c r="Z42" s="340"/>
    </row>
    <row r="43" spans="1:26" ht="15" customHeight="1" x14ac:dyDescent="0.2">
      <c r="A43" s="16"/>
      <c r="B43" s="629"/>
      <c r="C43" s="630"/>
      <c r="D43" s="630"/>
      <c r="E43" s="627"/>
      <c r="I43" s="4"/>
      <c r="J43" s="4"/>
      <c r="Y43" s="343"/>
      <c r="Z43" s="340"/>
    </row>
    <row r="44" spans="1:26" ht="15" customHeight="1" x14ac:dyDescent="0.2">
      <c r="A44" s="16"/>
      <c r="B44" s="629"/>
      <c r="C44" s="630"/>
      <c r="D44" s="630"/>
      <c r="E44" s="627"/>
      <c r="H44" s="127"/>
      <c r="Y44" s="343"/>
      <c r="Z44" s="340"/>
    </row>
    <row r="45" spans="1:26" ht="15" customHeight="1" x14ac:dyDescent="0.2">
      <c r="A45" s="16"/>
      <c r="B45" s="629"/>
      <c r="C45" s="630"/>
      <c r="D45" s="630"/>
      <c r="E45" s="627"/>
      <c r="Y45" s="343"/>
      <c r="Z45" s="340"/>
    </row>
    <row r="46" spans="1:26" ht="15" customHeight="1" x14ac:dyDescent="0.2">
      <c r="A46" s="16"/>
      <c r="B46" s="629"/>
      <c r="C46" s="630"/>
      <c r="D46" s="630"/>
      <c r="E46" s="627"/>
      <c r="Y46" s="343"/>
      <c r="Z46" s="340"/>
    </row>
    <row r="47" spans="1:26" ht="15" customHeight="1" x14ac:dyDescent="0.2">
      <c r="A47" s="16"/>
      <c r="B47" s="629"/>
      <c r="C47" s="630"/>
      <c r="D47" s="630"/>
      <c r="E47" s="627"/>
      <c r="H47" s="13"/>
      <c r="I47" s="13"/>
      <c r="J47" s="13"/>
      <c r="Y47" s="343"/>
      <c r="Z47" s="340"/>
    </row>
    <row r="48" spans="1:26" ht="15" customHeight="1" x14ac:dyDescent="0.2">
      <c r="A48" s="16"/>
      <c r="B48" s="629"/>
      <c r="C48" s="630"/>
      <c r="D48" s="630"/>
      <c r="E48" s="627"/>
      <c r="H48" s="13"/>
      <c r="I48" s="13"/>
      <c r="J48" s="13"/>
      <c r="Y48" s="343"/>
      <c r="Z48" s="340"/>
    </row>
    <row r="49" spans="1:16" ht="34.5" customHeight="1" x14ac:dyDescent="0.2">
      <c r="A49" s="16"/>
      <c r="B49" s="1741" t="s">
        <v>196</v>
      </c>
      <c r="C49" s="1741"/>
      <c r="D49" s="1741"/>
      <c r="E49" s="1636"/>
      <c r="H49" s="13"/>
      <c r="I49" s="13"/>
      <c r="J49" s="13"/>
    </row>
    <row r="50" spans="1:16" ht="15" customHeight="1" x14ac:dyDescent="0.2">
      <c r="A50" s="16"/>
      <c r="B50" s="629"/>
      <c r="C50" s="630"/>
      <c r="D50" s="630"/>
      <c r="E50" s="627"/>
      <c r="H50" s="13"/>
      <c r="I50" s="13"/>
      <c r="J50" s="13"/>
    </row>
    <row r="51" spans="1:16" ht="15" customHeight="1" x14ac:dyDescent="0.2">
      <c r="A51" s="16"/>
      <c r="B51" s="764" t="s">
        <v>2</v>
      </c>
      <c r="C51" s="622" t="s">
        <v>3</v>
      </c>
      <c r="D51" s="762" t="s">
        <v>117</v>
      </c>
      <c r="H51" s="13"/>
      <c r="I51" s="13"/>
      <c r="L51" s="24"/>
      <c r="M51" s="20"/>
      <c r="P51" s="24"/>
    </row>
    <row r="52" spans="1:16" ht="15" customHeight="1" x14ac:dyDescent="0.2">
      <c r="A52" s="16"/>
      <c r="B52" s="623">
        <v>1</v>
      </c>
      <c r="C52" s="624">
        <f t="shared" ref="C52:D55" si="0">+C14+C32</f>
        <v>5505</v>
      </c>
      <c r="D52" s="625">
        <f t="shared" si="0"/>
        <v>78513312403.900223</v>
      </c>
      <c r="H52" s="13"/>
      <c r="I52" s="13"/>
      <c r="L52" s="24"/>
      <c r="M52" s="20"/>
      <c r="N52" s="133"/>
      <c r="P52" s="24"/>
    </row>
    <row r="53" spans="1:16" ht="15" customHeight="1" x14ac:dyDescent="0.2">
      <c r="A53" s="16"/>
      <c r="B53" s="626">
        <v>1.5</v>
      </c>
      <c r="C53" s="624">
        <f t="shared" si="0"/>
        <v>1838</v>
      </c>
      <c r="D53" s="625">
        <f t="shared" si="0"/>
        <v>25794764958.719994</v>
      </c>
      <c r="H53" s="13"/>
      <c r="I53" s="13"/>
      <c r="L53" s="24"/>
      <c r="M53" s="20"/>
      <c r="P53" s="24"/>
    </row>
    <row r="54" spans="1:16" ht="15" customHeight="1" x14ac:dyDescent="0.2">
      <c r="A54" s="16"/>
      <c r="B54" s="624">
        <v>2</v>
      </c>
      <c r="C54" s="624">
        <f t="shared" si="0"/>
        <v>717</v>
      </c>
      <c r="D54" s="625">
        <f t="shared" si="0"/>
        <v>6707718332.6400003</v>
      </c>
      <c r="E54" s="621"/>
      <c r="H54" s="13"/>
      <c r="I54" s="13"/>
      <c r="L54" s="24"/>
      <c r="M54" s="20"/>
      <c r="P54" s="24"/>
    </row>
    <row r="55" spans="1:16" ht="15" customHeight="1" x14ac:dyDescent="0.2">
      <c r="A55" s="16"/>
      <c r="B55" s="624">
        <v>3</v>
      </c>
      <c r="C55" s="624">
        <f t="shared" si="0"/>
        <v>849</v>
      </c>
      <c r="D55" s="625">
        <f t="shared" si="0"/>
        <v>7511576882.3900003</v>
      </c>
      <c r="E55" s="621"/>
      <c r="H55" s="13"/>
      <c r="I55" s="13"/>
      <c r="L55" s="24"/>
      <c r="M55" s="20"/>
      <c r="P55" s="24"/>
    </row>
    <row r="56" spans="1:16" ht="15" customHeight="1" x14ac:dyDescent="0.2">
      <c r="A56" s="16"/>
      <c r="B56" s="624">
        <v>4</v>
      </c>
      <c r="C56" s="624">
        <f t="shared" ref="C56:D58" si="1">+C18</f>
        <v>420</v>
      </c>
      <c r="D56" s="625">
        <f t="shared" si="1"/>
        <v>3350630000</v>
      </c>
      <c r="E56" s="621"/>
      <c r="H56" s="13"/>
      <c r="I56" s="13"/>
      <c r="L56" s="24"/>
      <c r="M56" s="20"/>
      <c r="P56" s="24"/>
    </row>
    <row r="57" spans="1:16" ht="15" customHeight="1" x14ac:dyDescent="0.2">
      <c r="A57" s="16"/>
      <c r="B57" s="624">
        <v>5</v>
      </c>
      <c r="C57" s="624">
        <f t="shared" si="1"/>
        <v>311</v>
      </c>
      <c r="D57" s="625">
        <f t="shared" si="1"/>
        <v>2205730000</v>
      </c>
      <c r="E57" s="621"/>
      <c r="H57" s="13"/>
      <c r="I57" s="13"/>
      <c r="L57" s="24"/>
      <c r="M57" s="20"/>
      <c r="P57" s="24"/>
    </row>
    <row r="58" spans="1:16" ht="15" customHeight="1" x14ac:dyDescent="0.2">
      <c r="A58" s="16"/>
      <c r="B58" s="624">
        <v>6</v>
      </c>
      <c r="C58" s="624">
        <f t="shared" si="1"/>
        <v>135</v>
      </c>
      <c r="D58" s="625">
        <f t="shared" si="1"/>
        <v>854337000</v>
      </c>
      <c r="H58" s="13"/>
      <c r="I58" s="13"/>
      <c r="L58" s="24"/>
      <c r="M58" s="20"/>
      <c r="P58" s="24"/>
    </row>
    <row r="59" spans="1:16" ht="15" customHeight="1" x14ac:dyDescent="0.2">
      <c r="A59" s="16"/>
      <c r="B59" s="765" t="s">
        <v>6</v>
      </c>
      <c r="C59" s="620">
        <f>SUM(C52:C58)</f>
        <v>9775</v>
      </c>
      <c r="D59" s="763">
        <f>SUM(D52:D58)</f>
        <v>124938069577.65021</v>
      </c>
      <c r="H59" s="13"/>
      <c r="I59" s="13"/>
      <c r="L59" s="24"/>
      <c r="M59" s="20"/>
      <c r="P59" s="24"/>
    </row>
    <row r="60" spans="1:16" ht="15" customHeight="1" x14ac:dyDescent="0.2">
      <c r="A60" s="16"/>
      <c r="B60" s="933" t="s">
        <v>530</v>
      </c>
      <c r="G60" s="20"/>
      <c r="H60" s="13"/>
      <c r="I60" s="13"/>
      <c r="J60" s="13"/>
    </row>
    <row r="61" spans="1:16" ht="15" customHeight="1" x14ac:dyDescent="0.2">
      <c r="A61" s="16"/>
      <c r="B61" s="629"/>
      <c r="C61" s="628"/>
      <c r="D61" s="628"/>
      <c r="E61" s="627"/>
      <c r="H61" s="13"/>
      <c r="I61" s="13"/>
      <c r="J61" s="13"/>
    </row>
    <row r="62" spans="1:16" ht="15" customHeight="1" x14ac:dyDescent="0.2">
      <c r="A62" s="16"/>
      <c r="B62" s="629"/>
      <c r="C62" s="628"/>
      <c r="D62" s="628"/>
      <c r="E62" s="627"/>
      <c r="G62" s="132"/>
    </row>
    <row r="63" spans="1:16" ht="15" customHeight="1" x14ac:dyDescent="0.2">
      <c r="A63" s="16"/>
      <c r="B63" s="629"/>
      <c r="C63" s="633"/>
      <c r="D63" s="633"/>
      <c r="E63" s="627"/>
      <c r="G63" s="338"/>
    </row>
    <row r="64" spans="1:16" ht="15" customHeight="1" x14ac:dyDescent="0.2">
      <c r="A64" s="16"/>
      <c r="B64" s="629"/>
      <c r="C64" s="630"/>
      <c r="D64" s="630"/>
      <c r="E64" s="899"/>
      <c r="I64" s="128"/>
    </row>
    <row r="65" spans="1:26" ht="15" customHeight="1" x14ac:dyDescent="0.2">
      <c r="A65" s="16"/>
      <c r="B65" s="629"/>
      <c r="C65" s="630"/>
      <c r="D65" s="630"/>
      <c r="E65" s="627"/>
      <c r="I65" s="128"/>
      <c r="Y65" s="343"/>
      <c r="Z65" s="340"/>
    </row>
    <row r="66" spans="1:26" ht="21.75" customHeight="1" x14ac:dyDescent="0.2">
      <c r="A66" s="16"/>
      <c r="B66" s="1741" t="s">
        <v>197</v>
      </c>
      <c r="C66" s="1741"/>
      <c r="D66" s="1741"/>
      <c r="E66" s="1636"/>
      <c r="Y66" s="343"/>
      <c r="Z66" s="340"/>
    </row>
    <row r="67" spans="1:26" ht="15" customHeight="1" x14ac:dyDescent="0.2">
      <c r="A67" s="16"/>
      <c r="B67" s="629"/>
      <c r="C67" s="630"/>
      <c r="D67" s="630"/>
      <c r="E67" s="627"/>
      <c r="I67" s="4"/>
      <c r="J67" s="4"/>
      <c r="X67" s="1737" t="s">
        <v>197</v>
      </c>
      <c r="Y67" s="1737"/>
      <c r="Z67" s="1737"/>
    </row>
    <row r="68" spans="1:26" ht="15" customHeight="1" x14ac:dyDescent="0.2">
      <c r="A68" s="16"/>
      <c r="B68" s="764" t="s">
        <v>67</v>
      </c>
      <c r="C68" s="622" t="s">
        <v>3</v>
      </c>
      <c r="D68" s="762" t="s">
        <v>117</v>
      </c>
      <c r="E68" s="809"/>
      <c r="G68" s="4"/>
      <c r="I68" s="4"/>
      <c r="L68" s="24"/>
      <c r="M68" s="20"/>
      <c r="P68" s="133"/>
      <c r="Q68" s="133"/>
      <c r="R68" s="133"/>
      <c r="S68" s="133"/>
      <c r="T68" s="133"/>
      <c r="U68" s="133"/>
      <c r="V68" s="343"/>
      <c r="W68" s="352" t="s">
        <v>63</v>
      </c>
      <c r="X68" s="353">
        <v>2694</v>
      </c>
      <c r="Y68" s="354">
        <v>41348401362.579971</v>
      </c>
    </row>
    <row r="69" spans="1:26" ht="14.25" customHeight="1" x14ac:dyDescent="0.2">
      <c r="A69" s="16"/>
      <c r="B69" s="634" t="s">
        <v>63</v>
      </c>
      <c r="C69" s="631">
        <v>2694</v>
      </c>
      <c r="D69" s="625">
        <v>41348401362.579971</v>
      </c>
      <c r="E69" s="809"/>
      <c r="G69" s="4"/>
      <c r="I69" s="4"/>
      <c r="L69" s="24"/>
      <c r="M69" s="20"/>
      <c r="P69" s="133"/>
      <c r="Q69" s="133"/>
      <c r="R69" s="133"/>
      <c r="S69" s="133"/>
      <c r="T69" s="133"/>
      <c r="U69" s="133"/>
      <c r="V69" s="343"/>
      <c r="W69" s="352" t="s">
        <v>64</v>
      </c>
      <c r="X69" s="353">
        <v>2981</v>
      </c>
      <c r="Y69" s="354">
        <v>40620367436.80014</v>
      </c>
    </row>
    <row r="70" spans="1:26" ht="15" customHeight="1" x14ac:dyDescent="0.2">
      <c r="A70" s="16"/>
      <c r="B70" s="635" t="s">
        <v>64</v>
      </c>
      <c r="C70" s="631">
        <v>2981</v>
      </c>
      <c r="D70" s="625">
        <v>40620367436.80014</v>
      </c>
      <c r="E70" s="809"/>
      <c r="G70" s="4"/>
      <c r="I70" s="4"/>
      <c r="L70" s="24"/>
      <c r="M70" s="20"/>
      <c r="P70" s="133"/>
      <c r="Q70" s="133"/>
      <c r="R70" s="133"/>
      <c r="S70" s="133"/>
      <c r="T70" s="133"/>
      <c r="U70" s="133"/>
      <c r="V70" s="343"/>
      <c r="W70" s="352" t="s">
        <v>65</v>
      </c>
      <c r="X70" s="353">
        <v>4100</v>
      </c>
      <c r="Y70" s="354">
        <v>42969300778.270103</v>
      </c>
    </row>
    <row r="71" spans="1:26" ht="15" customHeight="1" x14ac:dyDescent="0.2">
      <c r="A71" s="16"/>
      <c r="B71" s="635" t="s">
        <v>65</v>
      </c>
      <c r="C71" s="631">
        <v>4100</v>
      </c>
      <c r="D71" s="625">
        <v>42969300778.270103</v>
      </c>
      <c r="E71" s="809"/>
      <c r="G71" s="4"/>
      <c r="I71" s="4"/>
      <c r="L71" s="24"/>
      <c r="M71" s="20"/>
      <c r="P71" s="25"/>
      <c r="Q71" s="25"/>
      <c r="R71" s="25"/>
      <c r="S71" s="25"/>
      <c r="T71" s="25"/>
      <c r="U71" s="25"/>
      <c r="V71" s="350"/>
      <c r="W71" s="345" t="s">
        <v>29</v>
      </c>
      <c r="X71" s="346">
        <f>SUM(X68:X70)</f>
        <v>9775</v>
      </c>
      <c r="Y71" s="347">
        <f>SUM(Y68:Y70)</f>
        <v>124938069577.65021</v>
      </c>
    </row>
    <row r="72" spans="1:26" ht="15" customHeight="1" x14ac:dyDescent="0.2">
      <c r="A72" s="16"/>
      <c r="B72" s="766" t="s">
        <v>6</v>
      </c>
      <c r="C72" s="620">
        <f>SUM(C69:C71)</f>
        <v>9775</v>
      </c>
      <c r="D72" s="763">
        <f>SUM(D69:D71)</f>
        <v>124938069577.65021</v>
      </c>
      <c r="E72" s="809"/>
      <c r="G72" s="4"/>
      <c r="I72" s="4"/>
      <c r="L72" s="24"/>
      <c r="M72" s="20"/>
      <c r="N72" s="133"/>
      <c r="O72" s="24"/>
      <c r="P72" s="25"/>
      <c r="Q72" s="25"/>
      <c r="R72" s="25"/>
      <c r="S72" s="25"/>
      <c r="T72" s="25"/>
      <c r="U72" s="25"/>
      <c r="V72" s="340"/>
      <c r="W72" s="317"/>
      <c r="X72" s="341"/>
      <c r="Y72" s="340"/>
    </row>
    <row r="73" spans="1:26" ht="15" customHeight="1" x14ac:dyDescent="0.2">
      <c r="A73" s="16"/>
      <c r="B73" s="933" t="s">
        <v>530</v>
      </c>
      <c r="C73" s="854"/>
      <c r="D73" s="934"/>
      <c r="E73" s="809"/>
      <c r="G73" s="4"/>
      <c r="I73" s="4"/>
      <c r="L73" s="24"/>
      <c r="M73" s="20"/>
      <c r="N73" s="133"/>
      <c r="O73" s="24"/>
      <c r="P73" s="25"/>
      <c r="Q73" s="25"/>
      <c r="R73" s="25"/>
      <c r="S73" s="25"/>
      <c r="T73" s="25"/>
      <c r="U73" s="25"/>
      <c r="V73" s="340"/>
      <c r="W73" s="317"/>
      <c r="X73" s="341"/>
      <c r="Y73" s="340"/>
    </row>
    <row r="74" spans="1:26" ht="15" customHeight="1" x14ac:dyDescent="0.2">
      <c r="A74" s="16"/>
      <c r="B74" s="809" t="s">
        <v>66</v>
      </c>
      <c r="C74" s="636"/>
      <c r="D74" s="636"/>
      <c r="E74" s="637"/>
      <c r="F74" s="12"/>
      <c r="G74" s="20"/>
      <c r="I74" s="4"/>
      <c r="J74" s="4"/>
      <c r="Q74" s="25"/>
      <c r="R74" s="25"/>
      <c r="S74" s="25"/>
      <c r="T74" s="25"/>
      <c r="U74" s="25"/>
      <c r="V74" s="25"/>
      <c r="Y74" s="341"/>
      <c r="Z74" s="340"/>
    </row>
    <row r="75" spans="1:26" ht="15" customHeight="1" x14ac:dyDescent="0.2">
      <c r="A75" s="16"/>
      <c r="E75" s="2021"/>
      <c r="F75" s="12"/>
      <c r="G75" s="20"/>
      <c r="I75" s="4"/>
      <c r="J75" s="4"/>
      <c r="Q75" s="25"/>
      <c r="R75" s="25"/>
      <c r="S75" s="25"/>
      <c r="T75" s="25"/>
      <c r="U75" s="25"/>
      <c r="V75" s="25"/>
      <c r="Y75" s="341"/>
      <c r="Z75" s="340"/>
    </row>
    <row r="76" spans="1:26" ht="15" customHeight="1" x14ac:dyDescent="0.2">
      <c r="A76" s="16"/>
      <c r="B76" s="2015" t="s">
        <v>618</v>
      </c>
      <c r="C76" s="2016"/>
      <c r="D76" s="2017"/>
      <c r="E76" s="2022"/>
      <c r="F76" s="12"/>
      <c r="G76" s="134"/>
      <c r="I76" s="4"/>
      <c r="J76" s="4"/>
      <c r="Q76" s="25"/>
      <c r="R76" s="25"/>
      <c r="S76" s="25"/>
      <c r="T76" s="25"/>
      <c r="U76" s="25"/>
      <c r="V76" s="25"/>
      <c r="Y76" s="341"/>
      <c r="Z76" s="340"/>
    </row>
    <row r="77" spans="1:26" ht="15" customHeight="1" x14ac:dyDescent="0.2">
      <c r="A77" s="16"/>
      <c r="B77" s="935" t="s">
        <v>63</v>
      </c>
      <c r="C77" s="2018" t="s">
        <v>619</v>
      </c>
      <c r="D77" s="2018"/>
      <c r="E77" s="2023"/>
      <c r="G77" s="20"/>
      <c r="H77" s="20"/>
      <c r="Q77" s="25"/>
      <c r="R77" s="25"/>
      <c r="S77" s="25"/>
      <c r="T77" s="25"/>
      <c r="U77" s="25"/>
      <c r="V77" s="25"/>
      <c r="X77" s="355"/>
      <c r="Y77" s="341"/>
      <c r="Z77" s="340"/>
    </row>
    <row r="78" spans="1:26" ht="26.25" customHeight="1" x14ac:dyDescent="0.2">
      <c r="A78" s="16"/>
      <c r="B78" s="936" t="s">
        <v>64</v>
      </c>
      <c r="C78" s="2019" t="s">
        <v>620</v>
      </c>
      <c r="D78" s="2019"/>
      <c r="E78" s="2024"/>
      <c r="G78" s="20"/>
      <c r="H78" s="20"/>
      <c r="Q78" s="25"/>
      <c r="R78" s="25"/>
      <c r="S78" s="25"/>
      <c r="T78" s="25"/>
      <c r="U78" s="25"/>
      <c r="V78" s="25"/>
      <c r="Y78" s="341"/>
      <c r="Z78" s="340"/>
    </row>
    <row r="79" spans="1:26" ht="48.75" customHeight="1" x14ac:dyDescent="0.2">
      <c r="A79" s="16"/>
      <c r="B79" s="936" t="s">
        <v>65</v>
      </c>
      <c r="C79" s="2020" t="s">
        <v>621</v>
      </c>
      <c r="D79" s="2020"/>
      <c r="E79" s="2024"/>
      <c r="G79" s="20"/>
      <c r="H79" s="20"/>
      <c r="Q79" s="25"/>
      <c r="R79" s="25"/>
      <c r="S79" s="25"/>
      <c r="T79" s="25"/>
      <c r="U79" s="25"/>
      <c r="V79" s="25"/>
      <c r="Y79" s="341"/>
      <c r="Z79" s="340"/>
    </row>
    <row r="80" spans="1:26" x14ac:dyDescent="0.2">
      <c r="A80" s="16"/>
      <c r="G80" s="20"/>
      <c r="H80" s="20"/>
      <c r="Q80" s="25"/>
      <c r="R80" s="25"/>
      <c r="S80" s="25"/>
      <c r="T80" s="25"/>
      <c r="U80" s="25"/>
      <c r="V80" s="25"/>
      <c r="Y80" s="341"/>
      <c r="Z80" s="340"/>
    </row>
    <row r="81" spans="1:25" x14ac:dyDescent="0.2">
      <c r="A81" s="16"/>
      <c r="G81" s="20"/>
      <c r="H81" s="20"/>
      <c r="Q81" s="25"/>
      <c r="R81" s="25"/>
      <c r="S81" s="25"/>
      <c r="T81" s="25"/>
      <c r="U81" s="25"/>
      <c r="V81" s="25"/>
      <c r="Y81" s="341"/>
    </row>
    <row r="82" spans="1:25" ht="15" customHeight="1" x14ac:dyDescent="0.2">
      <c r="A82" s="16"/>
      <c r="G82" s="20"/>
      <c r="H82" s="20"/>
      <c r="X82" s="340"/>
    </row>
    <row r="83" spans="1:25" ht="26.25" customHeight="1" x14ac:dyDescent="0.2">
      <c r="A83" s="30"/>
      <c r="B83" s="1741" t="s">
        <v>199</v>
      </c>
      <c r="C83" s="1741"/>
      <c r="D83" s="1741"/>
      <c r="E83" s="1636"/>
      <c r="G83" s="37"/>
      <c r="H83" s="20"/>
      <c r="X83" s="340"/>
    </row>
    <row r="84" spans="1:25" x14ac:dyDescent="0.2">
      <c r="A84" s="30"/>
      <c r="B84" s="638"/>
      <c r="C84" s="639"/>
      <c r="D84" s="639"/>
      <c r="G84" s="37"/>
      <c r="H84" s="20"/>
    </row>
    <row r="85" spans="1:25" ht="23.25" customHeight="1" x14ac:dyDescent="0.2">
      <c r="A85" s="16"/>
      <c r="B85" s="801" t="s">
        <v>198</v>
      </c>
      <c r="C85" s="622" t="s">
        <v>3</v>
      </c>
      <c r="D85" s="762" t="s">
        <v>117</v>
      </c>
      <c r="G85" s="20"/>
      <c r="H85" s="20"/>
      <c r="L85" s="24"/>
      <c r="M85" s="20"/>
      <c r="P85" s="24"/>
      <c r="V85" s="340"/>
      <c r="W85" s="1738" t="s">
        <v>199</v>
      </c>
      <c r="X85" s="1738"/>
      <c r="Y85" s="1738"/>
    </row>
    <row r="86" spans="1:25" ht="30" customHeight="1" x14ac:dyDescent="0.2">
      <c r="A86" s="16"/>
      <c r="B86" s="640" t="s">
        <v>129</v>
      </c>
      <c r="C86" s="631">
        <f t="shared" ref="C86:C92" si="2">+X87</f>
        <v>657</v>
      </c>
      <c r="D86" s="625">
        <f>+Y87/1000000</f>
        <v>5394.3540000000003</v>
      </c>
      <c r="G86" s="20"/>
      <c r="H86" s="20"/>
      <c r="L86" s="24"/>
      <c r="M86" s="20"/>
      <c r="P86" s="24"/>
      <c r="V86" s="340"/>
      <c r="W86" s="429" t="s">
        <v>10</v>
      </c>
      <c r="X86" s="430" t="s">
        <v>5</v>
      </c>
      <c r="Y86" s="429" t="s">
        <v>4</v>
      </c>
    </row>
    <row r="87" spans="1:25" ht="30" customHeight="1" x14ac:dyDescent="0.25">
      <c r="A87" s="16"/>
      <c r="B87" s="631" t="s">
        <v>130</v>
      </c>
      <c r="C87" s="631">
        <f t="shared" si="2"/>
        <v>713</v>
      </c>
      <c r="D87" s="625">
        <f t="shared" ref="D87:D92" si="3">+Y88/1000000</f>
        <v>6395.049</v>
      </c>
      <c r="G87" s="20"/>
      <c r="H87" s="20"/>
      <c r="L87" s="24"/>
      <c r="M87" s="20"/>
      <c r="P87" s="24"/>
      <c r="V87" s="340"/>
      <c r="W87" s="532" t="s">
        <v>129</v>
      </c>
      <c r="X87" s="533">
        <v>657</v>
      </c>
      <c r="Y87" s="534">
        <v>5394354000</v>
      </c>
    </row>
    <row r="88" spans="1:25" ht="30" customHeight="1" x14ac:dyDescent="0.25">
      <c r="B88" s="640" t="s">
        <v>14</v>
      </c>
      <c r="C88" s="631">
        <f t="shared" si="2"/>
        <v>932</v>
      </c>
      <c r="D88" s="625">
        <f t="shared" si="3"/>
        <v>8727.6219999999994</v>
      </c>
      <c r="G88" s="20"/>
      <c r="H88" s="20"/>
      <c r="L88" s="24"/>
      <c r="M88" s="20"/>
      <c r="P88" s="24"/>
      <c r="V88" s="340"/>
      <c r="W88" s="532" t="s">
        <v>130</v>
      </c>
      <c r="X88" s="533">
        <v>713</v>
      </c>
      <c r="Y88" s="534">
        <v>6395049000</v>
      </c>
    </row>
    <row r="89" spans="1:25" ht="30" customHeight="1" x14ac:dyDescent="0.25">
      <c r="A89" s="16"/>
      <c r="B89" s="631" t="s">
        <v>15</v>
      </c>
      <c r="C89" s="631">
        <f t="shared" si="2"/>
        <v>468</v>
      </c>
      <c r="D89" s="625">
        <f t="shared" si="3"/>
        <v>4360.9309999999996</v>
      </c>
      <c r="G89" s="20"/>
      <c r="H89" s="20"/>
      <c r="L89" s="24"/>
      <c r="M89" s="20"/>
      <c r="P89" s="24"/>
      <c r="V89" s="340"/>
      <c r="W89" s="532" t="s">
        <v>14</v>
      </c>
      <c r="X89" s="533">
        <v>932</v>
      </c>
      <c r="Y89" s="534">
        <v>8727622000</v>
      </c>
    </row>
    <row r="90" spans="1:25" ht="30" customHeight="1" x14ac:dyDescent="0.25">
      <c r="A90" s="16"/>
      <c r="B90" s="640" t="s">
        <v>16</v>
      </c>
      <c r="C90" s="631">
        <f t="shared" si="2"/>
        <v>1523</v>
      </c>
      <c r="D90" s="625">
        <f t="shared" si="3"/>
        <v>14336.656999999999</v>
      </c>
      <c r="G90" s="20"/>
      <c r="H90" s="20"/>
      <c r="L90" s="24"/>
      <c r="M90" s="20"/>
      <c r="P90" s="24"/>
      <c r="V90" s="340"/>
      <c r="W90" s="532" t="s">
        <v>15</v>
      </c>
      <c r="X90" s="533">
        <v>468</v>
      </c>
      <c r="Y90" s="534">
        <v>4360931000</v>
      </c>
    </row>
    <row r="91" spans="1:25" ht="30" customHeight="1" x14ac:dyDescent="0.25">
      <c r="A91" s="16"/>
      <c r="B91" s="631" t="s">
        <v>18</v>
      </c>
      <c r="C91" s="631">
        <f t="shared" si="2"/>
        <v>1240</v>
      </c>
      <c r="D91" s="625">
        <f t="shared" si="3"/>
        <v>11585.439</v>
      </c>
      <c r="G91" s="20"/>
      <c r="H91" s="20"/>
      <c r="L91" s="24"/>
      <c r="M91" s="20"/>
      <c r="P91" s="24"/>
      <c r="V91" s="340"/>
      <c r="W91" s="532" t="s">
        <v>16</v>
      </c>
      <c r="X91" s="533">
        <v>1523</v>
      </c>
      <c r="Y91" s="534">
        <v>14336657000</v>
      </c>
    </row>
    <row r="92" spans="1:25" ht="30" customHeight="1" x14ac:dyDescent="0.25">
      <c r="A92" s="16"/>
      <c r="B92" s="640" t="s">
        <v>17</v>
      </c>
      <c r="C92" s="631">
        <f t="shared" si="2"/>
        <v>1769</v>
      </c>
      <c r="D92" s="625">
        <f t="shared" si="3"/>
        <v>16640.085999999999</v>
      </c>
      <c r="G92" s="20"/>
      <c r="H92" s="20"/>
      <c r="L92" s="24"/>
      <c r="M92" s="20"/>
      <c r="P92" s="24"/>
      <c r="V92" s="340"/>
      <c r="W92" s="532" t="s">
        <v>18</v>
      </c>
      <c r="X92" s="533">
        <v>1240</v>
      </c>
      <c r="Y92" s="534">
        <v>11585439000</v>
      </c>
    </row>
    <row r="93" spans="1:25" x14ac:dyDescent="0.25">
      <c r="A93" s="16"/>
      <c r="B93" s="767" t="s">
        <v>6</v>
      </c>
      <c r="C93" s="620">
        <f>SUM(C86:C92)</f>
        <v>7302</v>
      </c>
      <c r="D93" s="763">
        <f>SUM(D86:D92)</f>
        <v>67440.137999999992</v>
      </c>
      <c r="G93" s="20"/>
      <c r="H93" s="20"/>
      <c r="L93" s="24"/>
      <c r="M93" s="20"/>
      <c r="P93" s="24"/>
      <c r="V93" s="340"/>
      <c r="W93" s="532" t="s">
        <v>17</v>
      </c>
      <c r="X93" s="533">
        <v>1769</v>
      </c>
      <c r="Y93" s="534">
        <v>16640086000</v>
      </c>
    </row>
    <row r="94" spans="1:25" x14ac:dyDescent="0.2">
      <c r="A94" s="16"/>
      <c r="G94" s="20"/>
      <c r="H94" s="20"/>
      <c r="W94" s="431"/>
      <c r="X94" s="433">
        <f>SUM(X87:X93)</f>
        <v>7302</v>
      </c>
      <c r="Y94" s="432">
        <f>SUM(Y87:Y93)</f>
        <v>67440138000</v>
      </c>
    </row>
    <row r="95" spans="1:25" x14ac:dyDescent="0.2">
      <c r="A95" s="16"/>
      <c r="G95" s="20"/>
      <c r="H95" s="20"/>
    </row>
    <row r="96" spans="1:25" x14ac:dyDescent="0.2">
      <c r="A96" s="30"/>
      <c r="B96" s="638"/>
      <c r="C96" s="639"/>
      <c r="D96" s="639"/>
      <c r="G96" s="37"/>
      <c r="H96" s="37"/>
      <c r="I96" s="37"/>
      <c r="J96" s="37"/>
    </row>
    <row r="97" spans="1:28" ht="27" customHeight="1" x14ac:dyDescent="0.2">
      <c r="A97" s="30"/>
      <c r="B97" s="1741" t="s">
        <v>200</v>
      </c>
      <c r="C97" s="1741"/>
      <c r="D97" s="1741"/>
      <c r="E97" s="1636"/>
      <c r="G97" s="37"/>
      <c r="H97" s="37"/>
      <c r="I97" s="37"/>
      <c r="J97" s="37"/>
      <c r="W97" s="1739" t="s">
        <v>200</v>
      </c>
      <c r="X97" s="1739"/>
      <c r="Y97" s="1739"/>
      <c r="AA97" s="20"/>
    </row>
    <row r="98" spans="1:28" ht="12.75" customHeight="1" x14ac:dyDescent="0.2">
      <c r="A98" s="30"/>
      <c r="B98" s="638"/>
      <c r="C98" s="639"/>
      <c r="D98" s="1638"/>
      <c r="G98" s="37"/>
      <c r="H98" s="37"/>
      <c r="I98" s="37"/>
      <c r="J98" s="37"/>
      <c r="W98" s="1739"/>
      <c r="X98" s="1739"/>
      <c r="Y98" s="1739"/>
      <c r="AA98" s="20"/>
    </row>
    <row r="99" spans="1:28" ht="31.5" customHeight="1" x14ac:dyDescent="0.2">
      <c r="A99" s="16"/>
      <c r="B99" s="801" t="s">
        <v>133</v>
      </c>
      <c r="C99" s="622" t="s">
        <v>3</v>
      </c>
      <c r="D99" s="762" t="s">
        <v>117</v>
      </c>
      <c r="F99" s="37"/>
      <c r="G99" s="37"/>
      <c r="H99" s="37"/>
      <c r="I99" s="37"/>
      <c r="L99" s="24"/>
      <c r="M99" s="20"/>
      <c r="P99" s="24"/>
      <c r="V99" s="340"/>
      <c r="W99" s="434" t="s">
        <v>10</v>
      </c>
      <c r="X99" s="437" t="s">
        <v>5</v>
      </c>
      <c r="Y99" s="434" t="s">
        <v>4</v>
      </c>
      <c r="AA99" s="20"/>
      <c r="AB99" s="17"/>
    </row>
    <row r="100" spans="1:28" s="43" customFormat="1" ht="30" customHeight="1" x14ac:dyDescent="0.25">
      <c r="A100" s="40"/>
      <c r="B100" s="640" t="s">
        <v>129</v>
      </c>
      <c r="C100" s="631">
        <f t="shared" ref="C100:C106" si="4">+X100</f>
        <v>278</v>
      </c>
      <c r="D100" s="641">
        <f t="shared" ref="D100:D106" si="5">+Y100/1000000</f>
        <v>9864.3573561600006</v>
      </c>
      <c r="E100" s="631"/>
      <c r="F100" s="49"/>
      <c r="G100" s="49"/>
      <c r="H100" s="49"/>
      <c r="I100" s="49"/>
      <c r="L100" s="50"/>
      <c r="P100" s="50"/>
      <c r="Q100" s="50"/>
      <c r="R100" s="50"/>
      <c r="S100" s="50"/>
      <c r="T100" s="50"/>
      <c r="U100" s="50"/>
      <c r="V100" s="311"/>
      <c r="W100" s="532" t="s">
        <v>129</v>
      </c>
      <c r="X100" s="533">
        <v>278</v>
      </c>
      <c r="Y100" s="534">
        <v>9864357356.1599998</v>
      </c>
      <c r="Z100" s="310"/>
      <c r="AA100" s="20"/>
      <c r="AB100" s="17"/>
    </row>
    <row r="101" spans="1:28" s="43" customFormat="1" ht="30" customHeight="1" x14ac:dyDescent="0.25">
      <c r="A101" s="40"/>
      <c r="B101" s="631" t="s">
        <v>130</v>
      </c>
      <c r="C101" s="631">
        <f t="shared" si="4"/>
        <v>412</v>
      </c>
      <c r="D101" s="641">
        <f>+Y101/1000000</f>
        <v>10145.09702743</v>
      </c>
      <c r="E101" s="631"/>
      <c r="F101" s="49"/>
      <c r="G101" s="49"/>
      <c r="H101" s="49"/>
      <c r="I101" s="49"/>
      <c r="L101" s="50"/>
      <c r="P101" s="50"/>
      <c r="Q101" s="50"/>
      <c r="R101" s="50"/>
      <c r="S101" s="50"/>
      <c r="T101" s="50"/>
      <c r="U101" s="50"/>
      <c r="V101" s="311"/>
      <c r="W101" s="532" t="s">
        <v>130</v>
      </c>
      <c r="X101" s="533">
        <v>412</v>
      </c>
      <c r="Y101" s="534">
        <v>10145097027.43</v>
      </c>
      <c r="Z101" s="310"/>
      <c r="AA101" s="20"/>
      <c r="AB101" s="17"/>
    </row>
    <row r="102" spans="1:28" s="43" customFormat="1" ht="30" customHeight="1" x14ac:dyDescent="0.25">
      <c r="B102" s="640" t="s">
        <v>14</v>
      </c>
      <c r="C102" s="631">
        <f t="shared" si="4"/>
        <v>256</v>
      </c>
      <c r="D102" s="641">
        <f t="shared" si="5"/>
        <v>6542.1366264899998</v>
      </c>
      <c r="E102" s="631"/>
      <c r="F102" s="49"/>
      <c r="G102" s="49"/>
      <c r="H102" s="49"/>
      <c r="I102" s="49"/>
      <c r="L102" s="50"/>
      <c r="P102" s="50"/>
      <c r="Q102" s="50"/>
      <c r="R102" s="50"/>
      <c r="S102" s="50"/>
      <c r="T102" s="50"/>
      <c r="U102" s="50"/>
      <c r="V102" s="311"/>
      <c r="W102" s="532" t="s">
        <v>14</v>
      </c>
      <c r="X102" s="533">
        <v>256</v>
      </c>
      <c r="Y102" s="534">
        <v>6542136626.4899998</v>
      </c>
      <c r="Z102" s="310"/>
      <c r="AA102" s="20"/>
      <c r="AB102" s="17"/>
    </row>
    <row r="103" spans="1:28" s="43" customFormat="1" ht="30" customHeight="1" x14ac:dyDescent="0.25">
      <c r="A103" s="40"/>
      <c r="B103" s="631" t="s">
        <v>15</v>
      </c>
      <c r="C103" s="631">
        <f t="shared" si="4"/>
        <v>282</v>
      </c>
      <c r="D103" s="641">
        <f t="shared" si="5"/>
        <v>7178.4950936000005</v>
      </c>
      <c r="E103" s="631"/>
      <c r="F103" s="49"/>
      <c r="G103" s="49"/>
      <c r="H103" s="49"/>
      <c r="I103" s="49"/>
      <c r="L103" s="50"/>
      <c r="P103" s="50"/>
      <c r="Q103" s="50"/>
      <c r="R103" s="50"/>
      <c r="S103" s="50"/>
      <c r="T103" s="50"/>
      <c r="U103" s="50"/>
      <c r="V103" s="311"/>
      <c r="W103" s="532" t="s">
        <v>15</v>
      </c>
      <c r="X103" s="533">
        <v>282</v>
      </c>
      <c r="Y103" s="534">
        <v>7178495093.6000004</v>
      </c>
      <c r="Z103" s="310"/>
      <c r="AA103" s="20"/>
      <c r="AB103" s="17"/>
    </row>
    <row r="104" spans="1:28" s="43" customFormat="1" ht="30" customHeight="1" x14ac:dyDescent="0.25">
      <c r="A104" s="40"/>
      <c r="B104" s="640" t="s">
        <v>16</v>
      </c>
      <c r="C104" s="631">
        <f t="shared" si="4"/>
        <v>320</v>
      </c>
      <c r="D104" s="641">
        <f t="shared" si="5"/>
        <v>5565.9692281899997</v>
      </c>
      <c r="E104" s="631"/>
      <c r="F104" s="49"/>
      <c r="G104" s="49"/>
      <c r="H104" s="49"/>
      <c r="I104" s="49"/>
      <c r="L104" s="50"/>
      <c r="P104" s="50"/>
      <c r="Q104" s="50"/>
      <c r="R104" s="50"/>
      <c r="S104" s="50"/>
      <c r="T104" s="50"/>
      <c r="U104" s="50"/>
      <c r="V104" s="311"/>
      <c r="W104" s="532" t="s">
        <v>16</v>
      </c>
      <c r="X104" s="533">
        <v>320</v>
      </c>
      <c r="Y104" s="534">
        <v>5565969228.1899996</v>
      </c>
      <c r="Z104" s="310"/>
      <c r="AA104" s="20"/>
      <c r="AB104" s="17"/>
    </row>
    <row r="105" spans="1:28" s="43" customFormat="1" ht="30" customHeight="1" x14ac:dyDescent="0.25">
      <c r="A105" s="40"/>
      <c r="B105" s="631" t="s">
        <v>18</v>
      </c>
      <c r="C105" s="631">
        <f t="shared" si="4"/>
        <v>582</v>
      </c>
      <c r="D105" s="641">
        <f t="shared" si="5"/>
        <v>11230.94466698</v>
      </c>
      <c r="E105" s="631"/>
      <c r="F105" s="49"/>
      <c r="G105" s="49"/>
      <c r="H105" s="49"/>
      <c r="I105" s="49"/>
      <c r="L105" s="50"/>
      <c r="P105" s="50"/>
      <c r="Q105" s="50"/>
      <c r="R105" s="50"/>
      <c r="S105" s="50"/>
      <c r="T105" s="50"/>
      <c r="U105" s="50"/>
      <c r="V105" s="311"/>
      <c r="W105" s="532" t="s">
        <v>18</v>
      </c>
      <c r="X105" s="533">
        <v>582</v>
      </c>
      <c r="Y105" s="534">
        <v>11230944666.98</v>
      </c>
      <c r="Z105" s="310"/>
      <c r="AA105" s="20"/>
      <c r="AB105" s="17"/>
    </row>
    <row r="106" spans="1:28" s="43" customFormat="1" ht="30" customHeight="1" x14ac:dyDescent="0.25">
      <c r="A106" s="40"/>
      <c r="B106" s="640" t="s">
        <v>17</v>
      </c>
      <c r="C106" s="631">
        <f t="shared" si="4"/>
        <v>343</v>
      </c>
      <c r="D106" s="641">
        <f t="shared" si="5"/>
        <v>6970.9315788000004</v>
      </c>
      <c r="E106" s="631"/>
      <c r="F106" s="49"/>
      <c r="G106" s="49"/>
      <c r="H106" s="49"/>
      <c r="I106" s="49"/>
      <c r="L106" s="50"/>
      <c r="P106" s="50"/>
      <c r="Q106" s="50"/>
      <c r="R106" s="50"/>
      <c r="S106" s="50"/>
      <c r="T106" s="50"/>
      <c r="U106" s="50"/>
      <c r="V106" s="311"/>
      <c r="W106" s="532" t="s">
        <v>17</v>
      </c>
      <c r="X106" s="533">
        <v>343</v>
      </c>
      <c r="Y106" s="534">
        <v>6970931578.8000002</v>
      </c>
      <c r="Z106" s="310"/>
      <c r="AA106" s="20"/>
      <c r="AB106" s="17"/>
    </row>
    <row r="107" spans="1:28" x14ac:dyDescent="0.2">
      <c r="A107" s="16"/>
      <c r="B107" s="767" t="s">
        <v>6</v>
      </c>
      <c r="C107" s="620">
        <f>SUM(C100:C106)</f>
        <v>2473</v>
      </c>
      <c r="D107" s="763">
        <f>SUM(D100:D106)</f>
        <v>57497.931577650001</v>
      </c>
      <c r="F107" s="37"/>
      <c r="G107" s="37"/>
      <c r="H107" s="37"/>
      <c r="I107" s="37"/>
      <c r="L107" s="24"/>
      <c r="M107" s="20"/>
      <c r="P107" s="24"/>
      <c r="V107" s="340"/>
      <c r="W107" s="431" t="s">
        <v>6</v>
      </c>
      <c r="X107" s="435">
        <f>SUM(X100:X106)</f>
        <v>2473</v>
      </c>
      <c r="Y107" s="436">
        <f>SUM(Y100:Y106)</f>
        <v>57497931577.650009</v>
      </c>
      <c r="AA107" s="20"/>
      <c r="AB107" s="17"/>
    </row>
    <row r="108" spans="1:28" x14ac:dyDescent="0.2">
      <c r="A108" s="16"/>
      <c r="C108" s="642"/>
      <c r="D108" s="642"/>
      <c r="E108" s="643"/>
      <c r="G108" s="37"/>
      <c r="H108" s="37"/>
      <c r="I108" s="37"/>
      <c r="J108" s="37"/>
      <c r="Z108" s="340"/>
    </row>
    <row r="109" spans="1:28" x14ac:dyDescent="0.2">
      <c r="A109" s="30"/>
      <c r="B109" s="638"/>
      <c r="C109" s="639"/>
      <c r="D109" s="639"/>
      <c r="E109" s="644"/>
      <c r="G109" s="37"/>
      <c r="H109" s="37"/>
      <c r="I109" s="37"/>
      <c r="J109" s="37"/>
      <c r="Z109" s="340"/>
    </row>
    <row r="110" spans="1:28" ht="12.75" customHeight="1" x14ac:dyDescent="0.2">
      <c r="A110" s="30"/>
      <c r="C110" s="2"/>
      <c r="D110" s="2"/>
      <c r="G110" s="37"/>
      <c r="H110" s="37"/>
      <c r="I110" s="37"/>
      <c r="J110" s="37"/>
      <c r="Z110" s="340"/>
    </row>
    <row r="111" spans="1:28" ht="26.25" customHeight="1" x14ac:dyDescent="0.2">
      <c r="A111" s="30"/>
      <c r="B111" s="1741" t="s">
        <v>201</v>
      </c>
      <c r="C111" s="1741"/>
      <c r="D111" s="1741"/>
      <c r="E111" s="1636"/>
      <c r="G111" s="37"/>
      <c r="H111" s="37"/>
      <c r="I111" s="37"/>
      <c r="J111" s="37"/>
      <c r="Z111" s="340"/>
    </row>
    <row r="112" spans="1:28" x14ac:dyDescent="0.2">
      <c r="A112" s="16"/>
      <c r="B112" s="123"/>
      <c r="G112" s="37"/>
      <c r="H112" s="37"/>
      <c r="I112" s="37"/>
      <c r="J112" s="37"/>
      <c r="Z112" s="340"/>
    </row>
    <row r="113" spans="1:25" ht="15" customHeight="1" x14ac:dyDescent="0.2">
      <c r="A113" s="16"/>
      <c r="B113" s="768" t="s">
        <v>134</v>
      </c>
      <c r="C113" s="622" t="s">
        <v>3</v>
      </c>
      <c r="D113" s="762" t="s">
        <v>117</v>
      </c>
      <c r="G113" s="37"/>
      <c r="H113" s="37"/>
      <c r="I113" s="37"/>
      <c r="L113" s="24"/>
      <c r="M113" s="20"/>
      <c r="P113" s="24"/>
      <c r="V113" s="340"/>
      <c r="W113" s="317"/>
      <c r="Y113" s="340"/>
    </row>
    <row r="114" spans="1:25" s="43" customFormat="1" ht="30" customHeight="1" x14ac:dyDescent="0.2">
      <c r="A114" s="40"/>
      <c r="B114" s="640" t="s">
        <v>129</v>
      </c>
      <c r="C114" s="631">
        <f>+C86+C100</f>
        <v>935</v>
      </c>
      <c r="D114" s="641">
        <f>+D86+D100</f>
        <v>15258.711356160002</v>
      </c>
      <c r="E114" s="631"/>
      <c r="G114" s="49"/>
      <c r="H114" s="49"/>
      <c r="I114" s="49"/>
      <c r="L114" s="50"/>
      <c r="P114" s="50"/>
      <c r="Q114" s="50"/>
      <c r="R114" s="50"/>
      <c r="S114" s="50"/>
      <c r="T114" s="50"/>
      <c r="U114" s="50"/>
      <c r="V114" s="311"/>
      <c r="W114" s="310"/>
      <c r="X114" s="310"/>
      <c r="Y114" s="311"/>
    </row>
    <row r="115" spans="1:25" s="43" customFormat="1" ht="30" customHeight="1" x14ac:dyDescent="0.2">
      <c r="A115" s="40"/>
      <c r="B115" s="631" t="s">
        <v>130</v>
      </c>
      <c r="C115" s="631">
        <f t="shared" ref="C115:C120" si="6">+C87+C101</f>
        <v>1125</v>
      </c>
      <c r="D115" s="641">
        <f t="shared" ref="D115:D120" si="7">+D87+D101</f>
        <v>16540.146027430001</v>
      </c>
      <c r="E115" s="631"/>
      <c r="G115" s="49"/>
      <c r="H115" s="49"/>
      <c r="I115" s="49"/>
      <c r="L115" s="50"/>
      <c r="N115" s="20"/>
      <c r="P115" s="50"/>
      <c r="Q115" s="50"/>
      <c r="R115" s="50"/>
      <c r="S115" s="50"/>
      <c r="T115" s="50"/>
      <c r="U115" s="50"/>
      <c r="V115" s="311"/>
      <c r="W115" s="310"/>
      <c r="X115" s="310"/>
      <c r="Y115" s="311"/>
    </row>
    <row r="116" spans="1:25" s="43" customFormat="1" ht="30" customHeight="1" x14ac:dyDescent="0.2">
      <c r="B116" s="640" t="s">
        <v>14</v>
      </c>
      <c r="C116" s="631">
        <f>+C88+C102</f>
        <v>1188</v>
      </c>
      <c r="D116" s="641">
        <f t="shared" si="7"/>
        <v>15269.758626489998</v>
      </c>
      <c r="E116" s="631"/>
      <c r="G116" s="49"/>
      <c r="H116" s="49"/>
      <c r="I116" s="49"/>
      <c r="L116" s="50"/>
      <c r="N116" s="748"/>
      <c r="P116" s="50"/>
      <c r="Q116" s="50"/>
      <c r="R116" s="50"/>
      <c r="S116" s="50"/>
      <c r="T116" s="50"/>
      <c r="U116" s="50"/>
      <c r="V116" s="311"/>
      <c r="W116" s="310"/>
      <c r="X116" s="310"/>
      <c r="Y116" s="311"/>
    </row>
    <row r="117" spans="1:25" s="43" customFormat="1" ht="30" customHeight="1" x14ac:dyDescent="0.2">
      <c r="A117" s="40"/>
      <c r="B117" s="631" t="s">
        <v>15</v>
      </c>
      <c r="C117" s="631">
        <f t="shared" si="6"/>
        <v>750</v>
      </c>
      <c r="D117" s="641">
        <f t="shared" si="7"/>
        <v>11539.426093599999</v>
      </c>
      <c r="E117" s="631"/>
      <c r="G117" s="49"/>
      <c r="H117" s="49"/>
      <c r="I117" s="49"/>
      <c r="L117" s="50"/>
      <c r="P117" s="50"/>
      <c r="Q117" s="50"/>
      <c r="R117" s="50"/>
      <c r="S117" s="50"/>
      <c r="T117" s="50"/>
      <c r="U117" s="50"/>
      <c r="V117" s="311"/>
      <c r="W117" s="310"/>
      <c r="X117" s="310"/>
      <c r="Y117" s="311"/>
    </row>
    <row r="118" spans="1:25" s="43" customFormat="1" ht="30" customHeight="1" x14ac:dyDescent="0.2">
      <c r="A118" s="40"/>
      <c r="B118" s="640" t="s">
        <v>16</v>
      </c>
      <c r="C118" s="631">
        <f t="shared" si="6"/>
        <v>1843</v>
      </c>
      <c r="D118" s="641">
        <f t="shared" si="7"/>
        <v>19902.626228189998</v>
      </c>
      <c r="E118" s="631"/>
      <c r="G118" s="49"/>
      <c r="H118" s="49"/>
      <c r="I118" s="49"/>
      <c r="L118" s="50"/>
      <c r="P118" s="50"/>
      <c r="Q118" s="50"/>
      <c r="R118" s="50"/>
      <c r="S118" s="50"/>
      <c r="T118" s="50"/>
      <c r="U118" s="50"/>
      <c r="V118" s="311"/>
      <c r="W118" s="310"/>
      <c r="X118" s="310"/>
      <c r="Y118" s="311"/>
    </row>
    <row r="119" spans="1:25" s="43" customFormat="1" ht="30" customHeight="1" x14ac:dyDescent="0.2">
      <c r="A119" s="40"/>
      <c r="B119" s="631" t="s">
        <v>18</v>
      </c>
      <c r="C119" s="631">
        <f t="shared" si="6"/>
        <v>1822</v>
      </c>
      <c r="D119" s="641">
        <f t="shared" si="7"/>
        <v>22816.38366698</v>
      </c>
      <c r="E119" s="631"/>
      <c r="G119" s="49"/>
      <c r="H119" s="49"/>
      <c r="I119" s="49"/>
      <c r="L119" s="50"/>
      <c r="P119" s="50"/>
      <c r="Q119" s="50"/>
      <c r="R119" s="50"/>
      <c r="S119" s="50"/>
      <c r="T119" s="50"/>
      <c r="U119" s="50"/>
      <c r="V119" s="311"/>
      <c r="W119" s="310"/>
      <c r="X119" s="310"/>
      <c r="Y119" s="311"/>
    </row>
    <row r="120" spans="1:25" s="43" customFormat="1" ht="30" customHeight="1" x14ac:dyDescent="0.2">
      <c r="A120" s="40"/>
      <c r="B120" s="640" t="s">
        <v>17</v>
      </c>
      <c r="C120" s="631">
        <f t="shared" si="6"/>
        <v>2112</v>
      </c>
      <c r="D120" s="641">
        <f t="shared" si="7"/>
        <v>23611.017578799998</v>
      </c>
      <c r="E120" s="631"/>
      <c r="G120" s="49"/>
      <c r="H120" s="49"/>
      <c r="I120" s="49"/>
      <c r="L120" s="50"/>
      <c r="P120" s="50"/>
      <c r="Q120" s="50"/>
      <c r="R120" s="50"/>
      <c r="S120" s="50"/>
      <c r="T120" s="50"/>
      <c r="U120" s="50"/>
      <c r="V120" s="311"/>
      <c r="W120" s="310"/>
      <c r="X120" s="310"/>
      <c r="Y120" s="311"/>
    </row>
    <row r="121" spans="1:25" s="43" customFormat="1" x14ac:dyDescent="0.2">
      <c r="A121" s="40"/>
      <c r="B121" s="769" t="s">
        <v>6</v>
      </c>
      <c r="C121" s="620">
        <f>SUM(C114:C120)</f>
        <v>9775</v>
      </c>
      <c r="D121" s="763">
        <f>SUM(D114:D120)</f>
        <v>124938.06957764999</v>
      </c>
      <c r="E121" s="631"/>
      <c r="G121" s="49"/>
      <c r="H121" s="49"/>
      <c r="I121" s="49"/>
      <c r="L121" s="50"/>
      <c r="P121" s="50"/>
      <c r="Q121" s="50"/>
      <c r="R121" s="50"/>
      <c r="S121" s="50"/>
      <c r="T121" s="50"/>
      <c r="U121" s="50"/>
      <c r="V121" s="311"/>
      <c r="W121" s="310"/>
      <c r="X121" s="310"/>
      <c r="Y121" s="311"/>
    </row>
    <row r="122" spans="1:25" ht="15" customHeight="1" x14ac:dyDescent="0.2">
      <c r="A122" s="16"/>
      <c r="C122" s="642"/>
      <c r="D122" s="642"/>
      <c r="E122" s="643"/>
      <c r="G122" s="20"/>
      <c r="H122" s="37"/>
      <c r="I122" s="37"/>
      <c r="J122" s="37"/>
      <c r="Q122" s="117"/>
      <c r="R122" s="117"/>
      <c r="S122" s="117"/>
      <c r="T122" s="117"/>
      <c r="U122" s="117"/>
      <c r="V122" s="117"/>
      <c r="W122" s="311"/>
      <c r="X122" s="310"/>
      <c r="Y122" s="310"/>
    </row>
    <row r="123" spans="1:25" ht="15" customHeight="1" x14ac:dyDescent="0.2">
      <c r="A123" s="16"/>
      <c r="B123" s="645"/>
      <c r="C123" s="642"/>
      <c r="D123" s="642"/>
      <c r="E123" s="643"/>
      <c r="G123" s="20"/>
      <c r="H123" s="37"/>
      <c r="I123" s="37"/>
      <c r="J123" s="37"/>
      <c r="Q123" s="117"/>
      <c r="R123" s="117"/>
      <c r="S123" s="117"/>
      <c r="T123" s="117"/>
      <c r="U123" s="117"/>
      <c r="V123" s="117"/>
      <c r="W123" s="311"/>
      <c r="X123" s="310"/>
      <c r="Y123" s="310"/>
    </row>
    <row r="124" spans="1:25" ht="15" customHeight="1" x14ac:dyDescent="0.2">
      <c r="A124" s="16"/>
      <c r="G124" s="20"/>
      <c r="H124" s="37"/>
      <c r="I124" s="37"/>
      <c r="J124" s="37"/>
      <c r="W124" s="311"/>
      <c r="X124" s="310"/>
      <c r="Y124" s="310"/>
    </row>
    <row r="125" spans="1:25" ht="26.25" customHeight="1" x14ac:dyDescent="0.2">
      <c r="A125" s="30"/>
      <c r="B125" s="1741" t="s">
        <v>203</v>
      </c>
      <c r="C125" s="1741"/>
      <c r="D125" s="1741"/>
      <c r="E125" s="1636"/>
      <c r="H125" s="13"/>
      <c r="I125" s="13"/>
      <c r="J125" s="13"/>
      <c r="X125" s="340"/>
      <c r="Y125" s="340"/>
    </row>
    <row r="126" spans="1:25" x14ac:dyDescent="0.2">
      <c r="A126" s="16"/>
      <c r="H126" s="13"/>
      <c r="I126" s="13"/>
      <c r="J126" s="13"/>
      <c r="X126" s="340"/>
      <c r="Y126" s="340"/>
    </row>
    <row r="127" spans="1:25" ht="15" customHeight="1" x14ac:dyDescent="0.25">
      <c r="A127" s="16"/>
      <c r="B127" s="768" t="s">
        <v>19</v>
      </c>
      <c r="C127" s="622" t="s">
        <v>3</v>
      </c>
      <c r="D127" s="762" t="s">
        <v>117</v>
      </c>
      <c r="E127" s="645"/>
      <c r="F127" s="13"/>
      <c r="H127" s="13"/>
      <c r="I127" s="13"/>
      <c r="L127" s="24"/>
      <c r="M127" s="20"/>
      <c r="P127" s="24"/>
      <c r="V127" s="340"/>
      <c r="W127" s="682" t="s">
        <v>147</v>
      </c>
      <c r="X127" s="682" t="s">
        <v>5</v>
      </c>
      <c r="Y127" s="682" t="s">
        <v>49</v>
      </c>
    </row>
    <row r="128" spans="1:25" ht="30" customHeight="1" x14ac:dyDescent="0.25">
      <c r="A128" s="16"/>
      <c r="B128" s="646" t="s">
        <v>20</v>
      </c>
      <c r="C128" s="631">
        <f>X136</f>
        <v>2433</v>
      </c>
      <c r="D128" s="641">
        <f>Y136/1000000</f>
        <v>48433.113020069999</v>
      </c>
      <c r="E128" s="645"/>
      <c r="F128" s="13"/>
      <c r="H128" s="13"/>
      <c r="I128" s="13"/>
      <c r="L128" s="24"/>
      <c r="M128" s="20"/>
      <c r="N128" s="140"/>
      <c r="P128" s="24"/>
      <c r="V128" s="340"/>
      <c r="W128" s="588" t="s">
        <v>146</v>
      </c>
      <c r="X128" s="744">
        <v>578</v>
      </c>
      <c r="Y128" s="745">
        <v>5451638518.0100002</v>
      </c>
    </row>
    <row r="129" spans="1:28" s="43" customFormat="1" ht="30" customHeight="1" x14ac:dyDescent="0.25">
      <c r="A129" s="40"/>
      <c r="B129" s="646" t="s">
        <v>21</v>
      </c>
      <c r="C129" s="631">
        <f>X129</f>
        <v>5914</v>
      </c>
      <c r="D129" s="641">
        <f>Y129/1000000</f>
        <v>61209.345352169999</v>
      </c>
      <c r="E129" s="631"/>
      <c r="L129" s="50"/>
      <c r="N129" s="274"/>
      <c r="P129" s="50"/>
      <c r="Q129" s="50"/>
      <c r="R129" s="50"/>
      <c r="S129" s="50"/>
      <c r="T129" s="50"/>
      <c r="U129" s="50"/>
      <c r="V129" s="343"/>
      <c r="W129" s="588" t="s">
        <v>120</v>
      </c>
      <c r="X129" s="744">
        <v>5914</v>
      </c>
      <c r="Y129" s="745">
        <v>61209345352.169998</v>
      </c>
      <c r="Z129" s="317"/>
      <c r="AA129" s="20"/>
      <c r="AB129" s="20"/>
    </row>
    <row r="130" spans="1:28" s="43" customFormat="1" ht="30" customHeight="1" x14ac:dyDescent="0.25">
      <c r="A130" s="40"/>
      <c r="B130" s="646" t="s">
        <v>22</v>
      </c>
      <c r="C130" s="631">
        <f>X132</f>
        <v>632</v>
      </c>
      <c r="D130" s="641">
        <f>Y132/1000000</f>
        <v>7228.8066693800001</v>
      </c>
      <c r="E130" s="631"/>
      <c r="L130" s="50"/>
      <c r="N130" s="274"/>
      <c r="P130" s="50"/>
      <c r="Q130" s="50"/>
      <c r="R130" s="50"/>
      <c r="S130" s="50"/>
      <c r="T130" s="50"/>
      <c r="U130" s="50"/>
      <c r="V130" s="343"/>
      <c r="W130" s="588" t="s">
        <v>314</v>
      </c>
      <c r="X130" s="744">
        <v>49</v>
      </c>
      <c r="Y130" s="745">
        <v>521355916.44999999</v>
      </c>
      <c r="Z130" s="317"/>
      <c r="AA130" s="20"/>
      <c r="AB130" s="20"/>
    </row>
    <row r="131" spans="1:28" s="43" customFormat="1" ht="30" customHeight="1" x14ac:dyDescent="0.25">
      <c r="A131" s="40"/>
      <c r="B131" s="646" t="s">
        <v>23</v>
      </c>
      <c r="C131" s="631">
        <f>X128</f>
        <v>578</v>
      </c>
      <c r="D131" s="641">
        <f>Y128/1000000</f>
        <v>5451.6385180100006</v>
      </c>
      <c r="E131" s="631"/>
      <c r="L131" s="50"/>
      <c r="N131" s="274"/>
      <c r="P131" s="50"/>
      <c r="Q131" s="50"/>
      <c r="R131" s="50"/>
      <c r="S131" s="50"/>
      <c r="T131" s="50"/>
      <c r="U131" s="50"/>
      <c r="V131" s="343"/>
      <c r="W131" s="588" t="s">
        <v>148</v>
      </c>
      <c r="X131" s="744">
        <v>160</v>
      </c>
      <c r="Y131" s="745">
        <v>1854611610.3699999</v>
      </c>
      <c r="Z131" s="317"/>
      <c r="AA131" s="20"/>
      <c r="AB131" s="20"/>
    </row>
    <row r="132" spans="1:28" s="43" customFormat="1" ht="30" customHeight="1" x14ac:dyDescent="0.25">
      <c r="A132" s="40"/>
      <c r="B132" s="646" t="s">
        <v>135</v>
      </c>
      <c r="C132" s="631">
        <f>X130+X131+X133+X134</f>
        <v>217</v>
      </c>
      <c r="D132" s="641">
        <f>(Y130+Y131+Y133+Y134)/1000000</f>
        <v>2609.89301802</v>
      </c>
      <c r="E132" s="631"/>
      <c r="L132" s="50"/>
      <c r="N132" s="204"/>
      <c r="P132" s="50"/>
      <c r="Q132" s="50"/>
      <c r="R132" s="50"/>
      <c r="S132" s="50"/>
      <c r="T132" s="50"/>
      <c r="U132" s="50"/>
      <c r="V132" s="343"/>
      <c r="W132" s="588" t="s">
        <v>121</v>
      </c>
      <c r="X132" s="744">
        <v>632</v>
      </c>
      <c r="Y132" s="745">
        <v>7228806669.3800001</v>
      </c>
      <c r="Z132" s="317"/>
      <c r="AA132" s="20"/>
      <c r="AB132" s="20"/>
    </row>
    <row r="133" spans="1:28" s="43" customFormat="1" x14ac:dyDescent="0.25">
      <c r="A133" s="40"/>
      <c r="B133" s="646" t="s">
        <v>136</v>
      </c>
      <c r="C133" s="631">
        <v>0</v>
      </c>
      <c r="D133" s="641">
        <v>0</v>
      </c>
      <c r="E133" s="631"/>
      <c r="L133" s="50"/>
      <c r="N133" s="50"/>
      <c r="P133" s="50"/>
      <c r="Q133" s="50"/>
      <c r="R133" s="50"/>
      <c r="S133" s="50"/>
      <c r="T133" s="50"/>
      <c r="U133" s="50"/>
      <c r="V133" s="343"/>
      <c r="W133" s="588" t="s">
        <v>155</v>
      </c>
      <c r="X133" s="744">
        <v>6</v>
      </c>
      <c r="Y133" s="745">
        <v>184602306.09</v>
      </c>
      <c r="Z133" s="317"/>
      <c r="AA133" s="20"/>
      <c r="AB133" s="20"/>
    </row>
    <row r="134" spans="1:28" s="43" customFormat="1" ht="30" customHeight="1" x14ac:dyDescent="0.25">
      <c r="A134" s="40"/>
      <c r="B134" s="646" t="s">
        <v>298</v>
      </c>
      <c r="C134" s="631">
        <f>X135</f>
        <v>1</v>
      </c>
      <c r="D134" s="641">
        <f>Y135</f>
        <v>5273000</v>
      </c>
      <c r="E134" s="631"/>
      <c r="L134" s="50"/>
      <c r="N134" s="274"/>
      <c r="P134" s="50"/>
      <c r="Q134" s="50"/>
      <c r="R134" s="50"/>
      <c r="S134" s="50"/>
      <c r="T134" s="50"/>
      <c r="U134" s="50"/>
      <c r="V134" s="343"/>
      <c r="W134" s="1523" t="s">
        <v>1580</v>
      </c>
      <c r="X134" s="744">
        <v>2</v>
      </c>
      <c r="Y134" s="745">
        <v>49323185.109999999</v>
      </c>
      <c r="Z134" s="317"/>
      <c r="AA134" s="20"/>
      <c r="AB134" s="20"/>
    </row>
    <row r="135" spans="1:28" s="43" customFormat="1" ht="15" customHeight="1" x14ac:dyDescent="0.25">
      <c r="A135" s="40"/>
      <c r="B135" s="770" t="s">
        <v>6</v>
      </c>
      <c r="C135" s="647">
        <f>SUM(C128:C134)</f>
        <v>9775</v>
      </c>
      <c r="D135" s="771">
        <f>D128+D129+D130+D131+D132+D134/1000000</f>
        <v>124938.06957765001</v>
      </c>
      <c r="E135" s="631"/>
      <c r="L135" s="50"/>
      <c r="P135" s="50"/>
      <c r="Q135" s="50"/>
      <c r="R135" s="50"/>
      <c r="S135" s="50"/>
      <c r="T135" s="50"/>
      <c r="U135" s="50"/>
      <c r="V135" s="343"/>
      <c r="W135" s="1523" t="s">
        <v>1581</v>
      </c>
      <c r="X135" s="744">
        <v>1</v>
      </c>
      <c r="Y135" s="745">
        <v>5273000</v>
      </c>
      <c r="Z135" s="317"/>
      <c r="AA135" s="20"/>
      <c r="AB135" s="20"/>
    </row>
    <row r="136" spans="1:28" ht="15" customHeight="1" x14ac:dyDescent="0.25">
      <c r="A136" s="16"/>
      <c r="F136" s="13"/>
      <c r="H136" s="13"/>
      <c r="I136" s="13"/>
      <c r="J136" s="13"/>
      <c r="W136" s="588" t="s">
        <v>125</v>
      </c>
      <c r="X136" s="744">
        <v>2433</v>
      </c>
      <c r="Y136" s="745">
        <v>48433113020.07</v>
      </c>
    </row>
    <row r="137" spans="1:28" ht="15" customHeight="1" x14ac:dyDescent="0.25">
      <c r="A137" s="16"/>
      <c r="G137" s="338"/>
      <c r="H137" s="13"/>
      <c r="I137" s="13"/>
      <c r="J137" s="13"/>
      <c r="Q137" s="25"/>
      <c r="R137" s="25"/>
      <c r="S137" s="25"/>
      <c r="T137" s="25"/>
      <c r="U137" s="25"/>
      <c r="V137" s="25"/>
      <c r="W137" s="588" t="s">
        <v>6</v>
      </c>
      <c r="X137" s="744">
        <f>SUM(X128:X136)</f>
        <v>9775</v>
      </c>
      <c r="Y137" s="745">
        <f>SUM(Y128:Y136)</f>
        <v>124938069577.64999</v>
      </c>
      <c r="Z137" s="356"/>
    </row>
    <row r="138" spans="1:28" ht="15" customHeight="1" x14ac:dyDescent="0.2">
      <c r="A138" s="16"/>
      <c r="H138" s="13"/>
      <c r="I138" s="13"/>
      <c r="J138" s="13"/>
      <c r="X138" s="340"/>
      <c r="Y138" s="340"/>
      <c r="Z138" s="356"/>
    </row>
    <row r="139" spans="1:28" ht="21" customHeight="1" x14ac:dyDescent="0.2">
      <c r="A139" s="30"/>
      <c r="B139" s="1741" t="s">
        <v>204</v>
      </c>
      <c r="C139" s="1741"/>
      <c r="D139" s="1741"/>
      <c r="E139" s="1636"/>
      <c r="H139" s="13"/>
      <c r="I139" s="13"/>
      <c r="J139" s="13"/>
      <c r="X139" s="356"/>
      <c r="Y139" s="356"/>
      <c r="Z139" s="356"/>
    </row>
    <row r="140" spans="1:28" x14ac:dyDescent="0.2">
      <c r="A140" s="16"/>
      <c r="H140" s="13"/>
      <c r="I140" s="13"/>
      <c r="J140" s="13"/>
      <c r="X140" s="356"/>
      <c r="Y140" s="356"/>
      <c r="Z140" s="356"/>
    </row>
    <row r="141" spans="1:28" ht="15" customHeight="1" x14ac:dyDescent="0.2">
      <c r="A141" s="16"/>
      <c r="B141" s="768" t="s">
        <v>24</v>
      </c>
      <c r="C141" s="622" t="s">
        <v>3</v>
      </c>
      <c r="D141" s="772" t="s">
        <v>117</v>
      </c>
      <c r="F141" s="13"/>
      <c r="H141" s="13"/>
      <c r="I141" s="13"/>
      <c r="L141" s="24"/>
      <c r="M141" s="20"/>
      <c r="P141" s="24"/>
      <c r="V141" s="340"/>
      <c r="X141" s="356"/>
      <c r="Y141" s="356"/>
      <c r="AA141" s="20"/>
      <c r="AB141" s="17"/>
    </row>
    <row r="142" spans="1:28" ht="24.75" customHeight="1" x14ac:dyDescent="0.2">
      <c r="A142" s="16"/>
      <c r="B142" s="648" t="s">
        <v>26</v>
      </c>
      <c r="C142" s="631">
        <f t="shared" ref="C142:D144" si="8">X146</f>
        <v>6219</v>
      </c>
      <c r="D142" s="641">
        <f>Y146</f>
        <v>83153445684.970001</v>
      </c>
      <c r="F142" s="13"/>
      <c r="H142" s="13"/>
      <c r="I142" s="13"/>
      <c r="L142" s="24"/>
      <c r="M142" s="20"/>
      <c r="P142" s="24"/>
      <c r="V142" s="340"/>
      <c r="X142" s="356"/>
      <c r="Y142" s="356"/>
      <c r="AA142" s="20"/>
    </row>
    <row r="143" spans="1:28" ht="23.25" customHeight="1" x14ac:dyDescent="0.2">
      <c r="A143" s="16"/>
      <c r="B143" s="648" t="s">
        <v>515</v>
      </c>
      <c r="C143" s="631">
        <f t="shared" si="8"/>
        <v>78</v>
      </c>
      <c r="D143" s="641">
        <f>Y147</f>
        <v>858609859.28999996</v>
      </c>
      <c r="F143" s="13"/>
      <c r="H143" s="13"/>
      <c r="I143" s="13"/>
      <c r="L143" s="24"/>
      <c r="M143" s="20"/>
      <c r="O143" s="6"/>
      <c r="P143" s="24"/>
      <c r="V143" s="340"/>
      <c r="W143" s="317"/>
      <c r="Y143" s="340"/>
      <c r="AA143" s="20"/>
    </row>
    <row r="144" spans="1:28" ht="23.25" customHeight="1" x14ac:dyDescent="0.2">
      <c r="A144" s="16"/>
      <c r="B144" s="648" t="s">
        <v>27</v>
      </c>
      <c r="C144" s="631">
        <f t="shared" si="8"/>
        <v>3478</v>
      </c>
      <c r="D144" s="641">
        <f t="shared" si="8"/>
        <v>40926014033.389999</v>
      </c>
      <c r="F144" s="13"/>
      <c r="H144" s="13"/>
      <c r="I144" s="13"/>
      <c r="L144" s="24"/>
      <c r="M144" s="20"/>
      <c r="O144" s="24"/>
      <c r="P144" s="18"/>
      <c r="Q144" s="18"/>
      <c r="R144" s="18"/>
      <c r="S144" s="18"/>
      <c r="T144" s="18"/>
      <c r="U144" s="18"/>
      <c r="V144" s="343"/>
      <c r="W144" s="356"/>
      <c r="X144" s="356"/>
      <c r="Y144" s="356"/>
      <c r="AA144" s="20"/>
    </row>
    <row r="145" spans="1:28" hidden="1" x14ac:dyDescent="0.25">
      <c r="A145" s="16"/>
      <c r="B145" s="648" t="s">
        <v>205</v>
      </c>
      <c r="C145" s="631">
        <v>0</v>
      </c>
      <c r="D145" s="641">
        <v>0</v>
      </c>
      <c r="F145" s="13"/>
      <c r="H145" s="13"/>
      <c r="I145" s="13"/>
      <c r="L145" s="24"/>
      <c r="M145" s="20"/>
      <c r="O145" s="133"/>
      <c r="P145" s="18"/>
      <c r="Q145" s="18"/>
      <c r="R145" s="18"/>
      <c r="S145" s="18"/>
      <c r="T145" s="18"/>
      <c r="U145" s="18"/>
      <c r="V145" s="343"/>
      <c r="W145" s="682" t="s">
        <v>25</v>
      </c>
      <c r="X145" s="682" t="s">
        <v>333</v>
      </c>
      <c r="Y145" s="682" t="s">
        <v>49</v>
      </c>
      <c r="AA145" s="20"/>
      <c r="AB145" s="6"/>
    </row>
    <row r="146" spans="1:28" ht="15" customHeight="1" x14ac:dyDescent="0.25">
      <c r="A146" s="16"/>
      <c r="B146" s="768" t="s">
        <v>6</v>
      </c>
      <c r="C146" s="647">
        <f>SUM(C142:C145)</f>
        <v>9775</v>
      </c>
      <c r="D146" s="771">
        <f>SUM(D142:D145)</f>
        <v>124938069577.64999</v>
      </c>
      <c r="F146" s="13"/>
      <c r="H146" s="13"/>
      <c r="I146" s="13"/>
      <c r="L146" s="24"/>
      <c r="M146" s="20"/>
      <c r="O146" s="133"/>
      <c r="P146" s="18"/>
      <c r="Q146" s="18"/>
      <c r="R146" s="18"/>
      <c r="S146" s="18"/>
      <c r="T146" s="18"/>
      <c r="U146" s="18"/>
      <c r="V146" s="343"/>
      <c r="W146" s="588" t="s">
        <v>116</v>
      </c>
      <c r="X146">
        <v>6219</v>
      </c>
      <c r="Y146" s="743">
        <v>83153445684.970001</v>
      </c>
      <c r="AA146" s="20"/>
      <c r="AB146" s="6"/>
    </row>
    <row r="147" spans="1:28" ht="15" customHeight="1" x14ac:dyDescent="0.25">
      <c r="A147" s="16"/>
      <c r="B147" s="933" t="s">
        <v>530</v>
      </c>
      <c r="C147" s="649"/>
      <c r="D147" s="649"/>
      <c r="E147" s="650"/>
      <c r="H147" s="13"/>
      <c r="I147" s="13"/>
      <c r="J147" s="13"/>
      <c r="W147" s="588" t="s">
        <v>492</v>
      </c>
      <c r="X147" s="744">
        <v>78</v>
      </c>
      <c r="Y147" s="745">
        <v>858609859.28999996</v>
      </c>
      <c r="AB147" s="6"/>
    </row>
    <row r="148" spans="1:28" ht="15" customHeight="1" x14ac:dyDescent="0.2">
      <c r="A148" s="16"/>
      <c r="B148" s="1776"/>
      <c r="C148" s="1776"/>
      <c r="D148" s="1776"/>
      <c r="E148" s="1776"/>
      <c r="H148" s="13"/>
      <c r="I148" s="13"/>
      <c r="J148" s="13"/>
      <c r="W148" s="420" t="s">
        <v>115</v>
      </c>
      <c r="X148" s="746">
        <v>3478</v>
      </c>
      <c r="Y148" s="747">
        <v>40926014033.389999</v>
      </c>
      <c r="Z148" s="340"/>
    </row>
    <row r="149" spans="1:28" ht="29.1" customHeight="1" x14ac:dyDescent="0.2">
      <c r="A149" s="16"/>
      <c r="B149" s="1776"/>
      <c r="C149" s="1776"/>
      <c r="D149" s="1776"/>
      <c r="E149" s="1776"/>
      <c r="G149" s="136"/>
      <c r="H149" s="13"/>
      <c r="I149" s="13"/>
      <c r="J149" s="13"/>
      <c r="W149" s="419" t="s">
        <v>6</v>
      </c>
      <c r="X149" s="421">
        <f>SUM(X146:X148)</f>
        <v>9775</v>
      </c>
      <c r="Y149" s="422">
        <f>SUM(Y146:Y148)</f>
        <v>124938069577.64999</v>
      </c>
      <c r="AA149" s="322"/>
    </row>
    <row r="150" spans="1:28" ht="18" customHeight="1" x14ac:dyDescent="0.2">
      <c r="A150" s="16"/>
      <c r="B150" s="1776"/>
      <c r="C150" s="1776"/>
      <c r="D150" s="1776"/>
      <c r="E150" s="1776"/>
      <c r="H150" s="13"/>
      <c r="I150" s="13"/>
      <c r="J150" s="13"/>
    </row>
    <row r="151" spans="1:28" ht="18" customHeight="1" x14ac:dyDescent="0.2">
      <c r="A151" s="16"/>
      <c r="E151" s="810"/>
      <c r="H151" s="13"/>
      <c r="I151" s="13"/>
      <c r="J151" s="13"/>
      <c r="W151" s="351"/>
    </row>
    <row r="152" spans="1:28" ht="18" customHeight="1" x14ac:dyDescent="0.2">
      <c r="A152" s="16"/>
      <c r="B152" s="811"/>
      <c r="C152" s="812"/>
      <c r="D152" s="812"/>
      <c r="E152" s="637"/>
      <c r="I152" s="137"/>
      <c r="J152" s="135"/>
    </row>
    <row r="153" spans="1:28" ht="18" customHeight="1" x14ac:dyDescent="0.2">
      <c r="A153" s="16"/>
      <c r="B153" s="811"/>
      <c r="C153" s="648"/>
      <c r="D153" s="648"/>
      <c r="E153" s="637"/>
      <c r="I153" s="137"/>
      <c r="J153" s="135"/>
    </row>
    <row r="154" spans="1:28" ht="18" customHeight="1" x14ac:dyDescent="0.2">
      <c r="A154" s="16"/>
      <c r="B154" s="811"/>
      <c r="C154" s="648"/>
      <c r="D154" s="648"/>
      <c r="E154" s="637"/>
      <c r="I154" s="137"/>
      <c r="J154" s="135"/>
    </row>
    <row r="155" spans="1:28" ht="18" customHeight="1" x14ac:dyDescent="0.2">
      <c r="A155" s="16"/>
      <c r="B155" s="811"/>
      <c r="C155" s="648"/>
      <c r="D155" s="648"/>
      <c r="E155" s="810"/>
      <c r="I155" s="137"/>
      <c r="J155" s="13"/>
    </row>
    <row r="156" spans="1:28" ht="26.25" customHeight="1" x14ac:dyDescent="0.2">
      <c r="A156" s="30"/>
      <c r="B156" s="1741" t="s">
        <v>284</v>
      </c>
      <c r="C156" s="1741"/>
      <c r="D156" s="1741"/>
      <c r="E156" s="1636"/>
      <c r="J156" s="13"/>
      <c r="Z156" s="340"/>
    </row>
    <row r="157" spans="1:28" ht="15" customHeight="1" x14ac:dyDescent="0.2">
      <c r="A157" s="16"/>
      <c r="E157" s="813"/>
      <c r="J157" s="13"/>
      <c r="Z157" s="452" t="s">
        <v>49</v>
      </c>
    </row>
    <row r="158" spans="1:28" ht="15" customHeight="1" x14ac:dyDescent="0.2">
      <c r="A158" s="30"/>
      <c r="B158" s="814" t="s">
        <v>157</v>
      </c>
      <c r="C158" s="815" t="s">
        <v>3</v>
      </c>
      <c r="D158" s="762" t="s">
        <v>117</v>
      </c>
      <c r="E158" s="2" t="s">
        <v>350</v>
      </c>
      <c r="G158" s="20"/>
      <c r="H158" s="20"/>
      <c r="I158" s="13"/>
      <c r="L158" s="24"/>
      <c r="M158" s="20"/>
      <c r="P158" s="24"/>
      <c r="V158" s="343"/>
      <c r="W158" s="357"/>
      <c r="X158" s="450" t="s">
        <v>67</v>
      </c>
      <c r="Y158" s="451" t="s">
        <v>68</v>
      </c>
      <c r="AA158" s="20"/>
    </row>
    <row r="159" spans="1:28" ht="28.5" customHeight="1" x14ac:dyDescent="0.2">
      <c r="A159" s="16"/>
      <c r="B159" s="816" t="s">
        <v>153</v>
      </c>
      <c r="C159" s="631">
        <f t="shared" ref="C159:D161" si="9">X159</f>
        <v>5082</v>
      </c>
      <c r="D159" s="641">
        <f t="shared" si="9"/>
        <v>61225558195.340218</v>
      </c>
      <c r="G159" s="20"/>
      <c r="H159" s="20"/>
      <c r="I159" s="13"/>
      <c r="L159" s="24"/>
      <c r="M159" s="20"/>
      <c r="P159" s="24"/>
      <c r="V159" s="343"/>
      <c r="W159" s="518" t="s">
        <v>338</v>
      </c>
      <c r="X159">
        <v>5082</v>
      </c>
      <c r="Y159">
        <v>61225558195.340218</v>
      </c>
      <c r="AA159" s="20"/>
    </row>
    <row r="160" spans="1:28" s="43" customFormat="1" ht="28.5" customHeight="1" x14ac:dyDescent="0.2">
      <c r="A160" s="40"/>
      <c r="B160" s="816" t="s">
        <v>154</v>
      </c>
      <c r="C160" s="631">
        <f t="shared" si="9"/>
        <v>3894</v>
      </c>
      <c r="D160" s="641">
        <f t="shared" si="9"/>
        <v>51657019053.03009</v>
      </c>
      <c r="E160" s="631"/>
      <c r="L160" s="50"/>
      <c r="P160" s="50"/>
      <c r="Q160" s="50"/>
      <c r="R160" s="50"/>
      <c r="S160" s="50"/>
      <c r="T160" s="50"/>
      <c r="U160" s="50"/>
      <c r="V160" s="343"/>
      <c r="W160" s="518" t="s">
        <v>339</v>
      </c>
      <c r="X160">
        <v>3894</v>
      </c>
      <c r="Y160">
        <v>51657019053.03009</v>
      </c>
      <c r="Z160" s="310"/>
      <c r="AA160" s="20"/>
      <c r="AB160" s="20"/>
    </row>
    <row r="161" spans="1:33" s="43" customFormat="1" ht="29.25" customHeight="1" x14ac:dyDescent="0.2">
      <c r="A161" s="40"/>
      <c r="B161" s="816" t="s">
        <v>152</v>
      </c>
      <c r="C161" s="631">
        <f t="shared" si="9"/>
        <v>799</v>
      </c>
      <c r="D161" s="641">
        <f t="shared" si="9"/>
        <v>12055492329.280006</v>
      </c>
      <c r="E161" s="631"/>
      <c r="L161" s="50"/>
      <c r="P161" s="50"/>
      <c r="Q161" s="50"/>
      <c r="R161" s="50"/>
      <c r="S161" s="50"/>
      <c r="T161" s="50"/>
      <c r="U161" s="50"/>
      <c r="V161" s="343"/>
      <c r="W161" s="518" t="s">
        <v>340</v>
      </c>
      <c r="X161">
        <v>799</v>
      </c>
      <c r="Y161">
        <v>12055492329.280006</v>
      </c>
      <c r="Z161" s="310"/>
      <c r="AA161" s="20"/>
      <c r="AB161" s="20"/>
      <c r="AC161" s="20"/>
    </row>
    <row r="162" spans="1:33" s="43" customFormat="1" hidden="1" x14ac:dyDescent="0.2">
      <c r="A162" s="40"/>
      <c r="B162" s="816" t="s">
        <v>206</v>
      </c>
      <c r="C162" s="631">
        <f>+X162</f>
        <v>0</v>
      </c>
      <c r="D162" s="641">
        <f>Y162</f>
        <v>0</v>
      </c>
      <c r="E162" s="631"/>
      <c r="L162" s="50"/>
      <c r="P162" s="50"/>
      <c r="Q162" s="50"/>
      <c r="R162" s="50"/>
      <c r="S162" s="50"/>
      <c r="T162" s="50"/>
      <c r="U162" s="50"/>
      <c r="V162" s="363"/>
      <c r="W162" s="362" t="s">
        <v>206</v>
      </c>
      <c r="X162" s="456">
        <v>0</v>
      </c>
      <c r="Y162" s="364">
        <v>0</v>
      </c>
      <c r="Z162" s="310"/>
      <c r="AA162" s="20"/>
      <c r="AB162" s="20"/>
      <c r="AC162" s="20"/>
    </row>
    <row r="163" spans="1:33" s="43" customFormat="1" x14ac:dyDescent="0.2">
      <c r="A163" s="40"/>
      <c r="B163" s="817" t="s">
        <v>6</v>
      </c>
      <c r="C163" s="818">
        <f>SUM(C159:C162)</f>
        <v>9775</v>
      </c>
      <c r="D163" s="771">
        <f>SUM(D159:D162)</f>
        <v>124938069577.6503</v>
      </c>
      <c r="E163" s="631"/>
      <c r="L163" s="50"/>
      <c r="P163" s="171"/>
      <c r="Q163" s="171"/>
      <c r="R163" s="171"/>
      <c r="S163" s="171"/>
      <c r="T163" s="171"/>
      <c r="U163" s="171"/>
      <c r="V163" s="363"/>
      <c r="W163" s="453" t="s">
        <v>6</v>
      </c>
      <c r="X163" s="454">
        <f>SUM(X159:X162)</f>
        <v>9775</v>
      </c>
      <c r="Y163" s="455">
        <f>SUM(Y159:Y162)</f>
        <v>124938069577.6503</v>
      </c>
      <c r="Z163" s="310"/>
      <c r="AA163" s="20"/>
      <c r="AB163" s="20"/>
      <c r="AC163" s="20"/>
    </row>
    <row r="164" spans="1:33" ht="15" customHeight="1" x14ac:dyDescent="0.2">
      <c r="A164" s="16"/>
      <c r="C164" s="819"/>
      <c r="D164" s="819"/>
      <c r="E164" s="819"/>
      <c r="F164" s="102"/>
      <c r="G164" s="20"/>
      <c r="H164" s="20"/>
      <c r="J164" s="13"/>
      <c r="V164" s="363"/>
      <c r="Z164" s="340"/>
    </row>
    <row r="165" spans="1:33" ht="15" customHeight="1" x14ac:dyDescent="0.2">
      <c r="A165" s="16"/>
      <c r="B165" s="1741" t="s">
        <v>529</v>
      </c>
      <c r="C165" s="1741"/>
      <c r="D165" s="1741"/>
      <c r="E165" s="1636"/>
      <c r="F165" s="102"/>
      <c r="G165" s="20"/>
      <c r="H165" s="20"/>
      <c r="J165" s="13"/>
      <c r="W165" s="363"/>
      <c r="X165" s="363"/>
      <c r="Y165" s="363"/>
      <c r="Z165" s="363"/>
    </row>
    <row r="166" spans="1:33" s="445" customFormat="1" ht="25.5" customHeight="1" x14ac:dyDescent="0.2">
      <c r="A166" s="443"/>
      <c r="F166" s="444"/>
      <c r="G166" s="444"/>
      <c r="H166" s="444"/>
      <c r="I166" s="444"/>
      <c r="J166" s="444"/>
      <c r="M166" s="446"/>
      <c r="Q166" s="446"/>
      <c r="R166" s="446"/>
      <c r="S166" s="446"/>
      <c r="T166" s="446"/>
      <c r="U166" s="446"/>
      <c r="V166" s="446"/>
      <c r="W166" s="363"/>
      <c r="X166" s="363"/>
      <c r="Y166" s="363"/>
      <c r="Z166" s="363"/>
      <c r="AA166" s="441"/>
    </row>
    <row r="167" spans="1:33" s="13" customFormat="1" ht="54" customHeight="1" x14ac:dyDescent="0.2">
      <c r="A167" s="438"/>
      <c r="B167" s="1775"/>
      <c r="C167" s="1775"/>
      <c r="D167" s="1775"/>
      <c r="E167" s="1775"/>
      <c r="F167" s="339"/>
      <c r="G167" s="339"/>
      <c r="H167" s="339"/>
      <c r="I167" s="339"/>
      <c r="J167" s="339"/>
      <c r="K167" s="339"/>
      <c r="L167" s="339"/>
      <c r="M167" s="459"/>
      <c r="Q167" s="439"/>
      <c r="R167" s="439"/>
      <c r="S167" s="439"/>
      <c r="T167" s="439"/>
      <c r="U167" s="439"/>
      <c r="V167" s="439"/>
      <c r="W167" s="357"/>
      <c r="X167" s="358"/>
      <c r="Y167" s="359"/>
      <c r="Z167" s="449"/>
      <c r="AA167" s="442"/>
    </row>
    <row r="168" spans="1:33" ht="23.25" customHeight="1" x14ac:dyDescent="0.2">
      <c r="A168" s="16"/>
      <c r="B168" s="819"/>
      <c r="C168" s="819"/>
      <c r="D168" s="819"/>
      <c r="E168" s="819"/>
      <c r="F168" s="448"/>
      <c r="G168" s="102"/>
      <c r="H168" s="339"/>
      <c r="I168" s="339"/>
      <c r="J168" s="339"/>
      <c r="K168" s="339"/>
      <c r="L168" s="339"/>
      <c r="M168" s="459"/>
      <c r="W168" s="447"/>
      <c r="X168" s="441"/>
      <c r="Y168" s="441"/>
      <c r="Z168" s="365"/>
    </row>
    <row r="169" spans="1:33" ht="26.25" customHeight="1" x14ac:dyDescent="0.2">
      <c r="A169" s="30"/>
      <c r="B169" s="1741" t="s">
        <v>285</v>
      </c>
      <c r="C169" s="1741"/>
      <c r="D169" s="1741"/>
      <c r="E169" s="1636"/>
      <c r="J169" s="15"/>
      <c r="W169" s="440"/>
      <c r="X169" s="442"/>
      <c r="Y169" s="442"/>
      <c r="Z169" s="366"/>
    </row>
    <row r="170" spans="1:33" ht="15" customHeight="1" x14ac:dyDescent="0.2">
      <c r="A170" s="16"/>
      <c r="E170" s="813"/>
      <c r="J170" s="15"/>
      <c r="W170" s="357"/>
      <c r="X170" s="334"/>
      <c r="Y170" s="334"/>
      <c r="Z170" s="366"/>
    </row>
    <row r="171" spans="1:33" ht="32.25" customHeight="1" x14ac:dyDescent="0.2">
      <c r="A171" s="16"/>
      <c r="B171" s="1547" t="s">
        <v>182</v>
      </c>
      <c r="C171" s="1752" t="s">
        <v>153</v>
      </c>
      <c r="D171" s="1752"/>
      <c r="E171" s="1752" t="s">
        <v>154</v>
      </c>
      <c r="F171" s="1752"/>
      <c r="G171" s="1752" t="s">
        <v>152</v>
      </c>
      <c r="H171" s="1752"/>
      <c r="I171" s="1752" t="s">
        <v>156</v>
      </c>
      <c r="J171" s="1752"/>
      <c r="K171" s="1752" t="s">
        <v>6</v>
      </c>
      <c r="L171" s="1752"/>
      <c r="M171" s="34"/>
      <c r="W171" s="357"/>
      <c r="X171" s="366"/>
      <c r="Y171" s="366"/>
      <c r="Z171" s="1745"/>
      <c r="AA171" s="1745"/>
      <c r="AB171" s="1742"/>
      <c r="AC171" s="1742"/>
      <c r="AD171" s="1742"/>
      <c r="AE171" s="1742"/>
      <c r="AF171" s="1744"/>
      <c r="AG171" s="1744"/>
    </row>
    <row r="172" spans="1:33" ht="15" customHeight="1" x14ac:dyDescent="0.2">
      <c r="A172" s="16"/>
      <c r="B172" s="1548" t="s">
        <v>19</v>
      </c>
      <c r="C172" s="1548" t="s">
        <v>68</v>
      </c>
      <c r="D172" s="1549" t="s">
        <v>49</v>
      </c>
      <c r="E172" s="1548" t="s">
        <v>68</v>
      </c>
      <c r="F172" s="1549" t="s">
        <v>49</v>
      </c>
      <c r="G172" s="1548" t="s">
        <v>68</v>
      </c>
      <c r="H172" s="1549" t="s">
        <v>49</v>
      </c>
      <c r="I172" s="1548" t="s">
        <v>68</v>
      </c>
      <c r="J172" s="1549" t="s">
        <v>49</v>
      </c>
      <c r="K172" s="1550" t="s">
        <v>68</v>
      </c>
      <c r="L172" s="1551" t="s">
        <v>373</v>
      </c>
      <c r="M172" s="20"/>
      <c r="P172" s="24"/>
      <c r="V172" s="368"/>
      <c r="W172" s="357"/>
      <c r="X172" s="366"/>
      <c r="Y172" s="366"/>
      <c r="Z172" s="369"/>
      <c r="AA172" s="225"/>
      <c r="AB172" s="226"/>
      <c r="AC172" s="225"/>
      <c r="AD172" s="226"/>
      <c r="AE172" s="227"/>
      <c r="AF172" s="228"/>
    </row>
    <row r="173" spans="1:33" s="34" customFormat="1" ht="31.5" customHeight="1" x14ac:dyDescent="0.2">
      <c r="A173" s="48"/>
      <c r="B173" s="1552" t="s">
        <v>183</v>
      </c>
      <c r="C173" s="1553">
        <v>128</v>
      </c>
      <c r="D173" s="1554">
        <v>1228.8364489800001</v>
      </c>
      <c r="E173" s="1555">
        <v>341</v>
      </c>
      <c r="F173" s="1556">
        <v>3207.6643298200006</v>
      </c>
      <c r="G173" s="1555">
        <v>109</v>
      </c>
      <c r="H173" s="1556">
        <v>1015.1377392100001</v>
      </c>
      <c r="I173" s="1555">
        <v>0</v>
      </c>
      <c r="J173" s="1557">
        <v>0</v>
      </c>
      <c r="K173" s="1553">
        <v>578</v>
      </c>
      <c r="L173" s="1558">
        <v>5451.6385180100006</v>
      </c>
      <c r="P173" s="139"/>
      <c r="Q173" s="139"/>
      <c r="R173" s="139"/>
      <c r="S173" s="139"/>
      <c r="T173" s="139"/>
      <c r="U173" s="139"/>
      <c r="V173" s="370"/>
      <c r="W173" s="367"/>
      <c r="X173" s="1745"/>
      <c r="Y173" s="1745"/>
      <c r="Z173" s="372"/>
      <c r="AA173" s="229"/>
      <c r="AB173" s="230"/>
      <c r="AC173" s="229"/>
      <c r="AD173" s="231"/>
      <c r="AE173" s="231"/>
      <c r="AF173" s="116"/>
      <c r="AG173" s="116"/>
    </row>
    <row r="174" spans="1:33" s="34" customFormat="1" ht="30" customHeight="1" x14ac:dyDescent="0.2">
      <c r="A174" s="48"/>
      <c r="B174" s="1552" t="s">
        <v>184</v>
      </c>
      <c r="C174" s="1553">
        <v>1260</v>
      </c>
      <c r="D174" s="1554">
        <v>21563.976706990019</v>
      </c>
      <c r="E174" s="1555">
        <v>1017</v>
      </c>
      <c r="F174" s="1556">
        <v>22891.195223990042</v>
      </c>
      <c r="G174" s="1555">
        <v>156</v>
      </c>
      <c r="H174" s="1556">
        <v>3977.9410890899967</v>
      </c>
      <c r="I174" s="1555">
        <v>0</v>
      </c>
      <c r="J174" s="1557">
        <v>0</v>
      </c>
      <c r="K174" s="1553">
        <v>2433</v>
      </c>
      <c r="L174" s="1558">
        <v>48433.113020070057</v>
      </c>
      <c r="P174" s="139"/>
      <c r="Q174" s="139"/>
      <c r="R174" s="139"/>
      <c r="S174" s="139"/>
      <c r="T174" s="139"/>
      <c r="U174" s="139"/>
      <c r="V174" s="370"/>
      <c r="W174" s="368"/>
      <c r="X174" s="369"/>
      <c r="Y174" s="368"/>
      <c r="Z174" s="372"/>
      <c r="AA174" s="229"/>
      <c r="AB174" s="230"/>
      <c r="AC174" s="229"/>
      <c r="AD174" s="231"/>
      <c r="AE174" s="231"/>
      <c r="AF174" s="116"/>
      <c r="AG174" s="116"/>
    </row>
    <row r="175" spans="1:33" s="34" customFormat="1" ht="45" customHeight="1" x14ac:dyDescent="0.2">
      <c r="A175" s="48"/>
      <c r="B175" s="1552" t="s">
        <v>307</v>
      </c>
      <c r="C175" s="1553">
        <v>1</v>
      </c>
      <c r="D175" s="1554">
        <v>29.26086914</v>
      </c>
      <c r="E175" s="1555">
        <v>3</v>
      </c>
      <c r="F175" s="1556">
        <v>92.909545669999986</v>
      </c>
      <c r="G175" s="1555">
        <v>2</v>
      </c>
      <c r="H175" s="1556">
        <v>62.431891280000002</v>
      </c>
      <c r="I175" s="1555">
        <v>0</v>
      </c>
      <c r="J175" s="1557">
        <v>0</v>
      </c>
      <c r="K175" s="1553">
        <v>6</v>
      </c>
      <c r="L175" s="1558">
        <v>184.60230608999998</v>
      </c>
      <c r="N175" s="203"/>
      <c r="P175" s="139"/>
      <c r="Q175" s="139"/>
      <c r="R175" s="139"/>
      <c r="S175" s="139"/>
      <c r="T175" s="139"/>
      <c r="U175" s="139"/>
      <c r="V175" s="370"/>
      <c r="W175" s="371"/>
      <c r="X175" s="372"/>
      <c r="Y175" s="371"/>
      <c r="Z175" s="372"/>
      <c r="AA175" s="229"/>
      <c r="AB175" s="230"/>
      <c r="AC175" s="229"/>
      <c r="AD175" s="231"/>
      <c r="AE175" s="231"/>
      <c r="AF175" s="116"/>
      <c r="AG175" s="116"/>
    </row>
    <row r="176" spans="1:33" s="34" customFormat="1" ht="21" customHeight="1" x14ac:dyDescent="0.2">
      <c r="A176" s="48"/>
      <c r="B176" s="1552" t="s">
        <v>185</v>
      </c>
      <c r="C176" s="1553">
        <v>360</v>
      </c>
      <c r="D176" s="1554">
        <v>3870.8149229699989</v>
      </c>
      <c r="E176" s="1555">
        <v>261</v>
      </c>
      <c r="F176" s="1556">
        <v>3092.9973986799987</v>
      </c>
      <c r="G176" s="1555">
        <v>11</v>
      </c>
      <c r="H176" s="1556">
        <v>264.99434773000002</v>
      </c>
      <c r="I176" s="1555">
        <v>0</v>
      </c>
      <c r="J176" s="1557">
        <v>0</v>
      </c>
      <c r="K176" s="1553">
        <v>632</v>
      </c>
      <c r="L176" s="1558">
        <v>7228.8066693799974</v>
      </c>
      <c r="P176" s="139"/>
      <c r="Q176" s="139"/>
      <c r="R176" s="139"/>
      <c r="S176" s="139"/>
      <c r="T176" s="139"/>
      <c r="U176" s="139"/>
      <c r="V176" s="370"/>
      <c r="W176" s="371"/>
      <c r="X176" s="372"/>
      <c r="Y176" s="371"/>
      <c r="Z176" s="372"/>
      <c r="AA176" s="229"/>
      <c r="AB176" s="230"/>
      <c r="AC176" s="229"/>
      <c r="AD176" s="231"/>
      <c r="AE176" s="231"/>
      <c r="AF176" s="116"/>
      <c r="AG176" s="116"/>
    </row>
    <row r="177" spans="1:27" s="34" customFormat="1" ht="22.5" customHeight="1" x14ac:dyDescent="0.2">
      <c r="A177" s="48"/>
      <c r="B177" s="1552" t="s">
        <v>186</v>
      </c>
      <c r="C177" s="1553">
        <v>3194</v>
      </c>
      <c r="D177" s="1554">
        <v>32937.920062149868</v>
      </c>
      <c r="E177" s="1555">
        <v>2202</v>
      </c>
      <c r="F177" s="1556">
        <v>21579.96855487</v>
      </c>
      <c r="G177" s="1555">
        <v>518</v>
      </c>
      <c r="H177" s="1556">
        <v>6691.4567351499927</v>
      </c>
      <c r="I177" s="1555">
        <v>0</v>
      </c>
      <c r="J177" s="1557">
        <v>0</v>
      </c>
      <c r="K177" s="1553">
        <v>5914</v>
      </c>
      <c r="L177" s="1558">
        <v>61209.345352169861</v>
      </c>
      <c r="P177" s="139"/>
      <c r="Q177" s="139"/>
      <c r="W177" s="371"/>
      <c r="X177" s="372"/>
      <c r="Y177" s="371"/>
    </row>
    <row r="178" spans="1:27" s="34" customFormat="1" ht="31.5" customHeight="1" x14ac:dyDescent="0.2">
      <c r="A178" s="48"/>
      <c r="B178" s="1552" t="s">
        <v>187</v>
      </c>
      <c r="C178" s="1553">
        <v>30</v>
      </c>
      <c r="D178" s="1554">
        <v>323.44200000000001</v>
      </c>
      <c r="E178" s="1555">
        <v>18</v>
      </c>
      <c r="F178" s="1556">
        <v>183.714</v>
      </c>
      <c r="G178" s="1555">
        <v>1</v>
      </c>
      <c r="H178" s="1556">
        <v>14.19991645</v>
      </c>
      <c r="I178" s="1555">
        <v>0</v>
      </c>
      <c r="J178" s="1557">
        <v>0</v>
      </c>
      <c r="K178" s="1553">
        <v>49</v>
      </c>
      <c r="L178" s="1558">
        <v>521.35591645</v>
      </c>
      <c r="N178" s="203"/>
      <c r="P178" s="139"/>
      <c r="Q178" s="139"/>
      <c r="W178" s="371"/>
      <c r="X178" s="372"/>
      <c r="Y178" s="371"/>
    </row>
    <row r="179" spans="1:27" s="34" customFormat="1" ht="39" customHeight="1" x14ac:dyDescent="0.2">
      <c r="A179" s="48"/>
      <c r="B179" s="1552" t="s">
        <v>188</v>
      </c>
      <c r="C179" s="1553">
        <v>107</v>
      </c>
      <c r="D179" s="1554">
        <v>1221.9839999999999</v>
      </c>
      <c r="E179" s="1553">
        <v>51</v>
      </c>
      <c r="F179" s="1556">
        <v>603.29700000000003</v>
      </c>
      <c r="G179" s="1555">
        <v>2</v>
      </c>
      <c r="H179" s="1554">
        <v>29.330610369999999</v>
      </c>
      <c r="I179" s="1555">
        <v>0</v>
      </c>
      <c r="J179" s="1557">
        <v>0</v>
      </c>
      <c r="K179" s="1553">
        <v>160</v>
      </c>
      <c r="L179" s="1558">
        <v>1854.6116103699999</v>
      </c>
      <c r="N179" s="203"/>
      <c r="P179" s="139"/>
      <c r="Q179" s="139"/>
    </row>
    <row r="180" spans="1:27" s="34" customFormat="1" ht="30" customHeight="1" x14ac:dyDescent="0.2">
      <c r="A180" s="48"/>
      <c r="B180" s="1552" t="s">
        <v>342</v>
      </c>
      <c r="C180" s="1553">
        <v>2</v>
      </c>
      <c r="D180" s="1554">
        <v>49.323185109999997</v>
      </c>
      <c r="E180" s="1553">
        <v>0</v>
      </c>
      <c r="F180" s="1556">
        <v>0</v>
      </c>
      <c r="G180" s="1555">
        <v>0</v>
      </c>
      <c r="H180" s="1554">
        <v>0</v>
      </c>
      <c r="I180" s="1555">
        <v>0</v>
      </c>
      <c r="J180" s="1557">
        <v>0</v>
      </c>
      <c r="K180" s="1553">
        <v>2</v>
      </c>
      <c r="L180" s="1558">
        <v>49.323185109999997</v>
      </c>
      <c r="N180" s="203"/>
      <c r="P180" s="139"/>
      <c r="Q180" s="139"/>
    </row>
    <row r="181" spans="1:27" s="34" customFormat="1" ht="21" customHeight="1" x14ac:dyDescent="0.2">
      <c r="A181" s="48"/>
      <c r="B181" s="1552" t="s">
        <v>308</v>
      </c>
      <c r="C181" s="1555">
        <v>0</v>
      </c>
      <c r="D181" s="1554">
        <v>0</v>
      </c>
      <c r="E181" s="1555">
        <v>1</v>
      </c>
      <c r="F181" s="1556">
        <v>5.2729999999999997</v>
      </c>
      <c r="G181" s="1555">
        <v>0</v>
      </c>
      <c r="H181" s="1556">
        <v>0</v>
      </c>
      <c r="I181" s="1555">
        <v>0</v>
      </c>
      <c r="J181" s="1557">
        <v>0</v>
      </c>
      <c r="K181" s="1555">
        <v>1</v>
      </c>
      <c r="L181" s="1558">
        <v>5.2729999999999997</v>
      </c>
      <c r="P181" s="139"/>
      <c r="Q181" s="139"/>
    </row>
    <row r="182" spans="1:27" s="34" customFormat="1" ht="12.75" x14ac:dyDescent="0.2">
      <c r="A182" s="48"/>
      <c r="B182" s="1559" t="s">
        <v>487</v>
      </c>
      <c r="C182" s="1560">
        <v>5082</v>
      </c>
      <c r="D182" s="1561">
        <v>61225.558195339887</v>
      </c>
      <c r="E182" s="1560">
        <v>3894</v>
      </c>
      <c r="F182" s="1561">
        <v>51657.019053030046</v>
      </c>
      <c r="G182" s="1560">
        <v>799</v>
      </c>
      <c r="H182" s="1561">
        <v>12055.492329279989</v>
      </c>
      <c r="I182" s="1560">
        <v>0</v>
      </c>
      <c r="J182" s="1562">
        <v>0</v>
      </c>
      <c r="K182" s="1563">
        <v>9775</v>
      </c>
      <c r="L182" s="1562">
        <v>124938.06957764993</v>
      </c>
      <c r="P182" s="139"/>
      <c r="Q182" s="139"/>
    </row>
    <row r="183" spans="1:27" x14ac:dyDescent="0.2">
      <c r="A183" s="16"/>
      <c r="C183" s="648"/>
      <c r="D183" s="648"/>
      <c r="E183" s="810"/>
      <c r="I183" s="137"/>
      <c r="J183" s="135"/>
      <c r="W183" s="34"/>
      <c r="X183" s="34"/>
      <c r="Y183" s="34"/>
    </row>
    <row r="184" spans="1:27" ht="18" customHeight="1" x14ac:dyDescent="0.2">
      <c r="A184" s="16"/>
      <c r="B184" s="811"/>
      <c r="C184" s="623"/>
      <c r="D184" s="623"/>
      <c r="E184" s="810"/>
      <c r="F184" s="140"/>
      <c r="H184" s="188"/>
      <c r="I184" s="137"/>
      <c r="J184" s="135"/>
      <c r="L184" s="725"/>
      <c r="W184" s="34"/>
      <c r="X184" s="34"/>
      <c r="Y184" s="34"/>
    </row>
    <row r="185" spans="1:27" s="569" customFormat="1" ht="26.25" customHeight="1" x14ac:dyDescent="0.2">
      <c r="A185" s="1394"/>
      <c r="B185" s="1743" t="s">
        <v>309</v>
      </c>
      <c r="C185" s="1743"/>
      <c r="D185" s="1743"/>
      <c r="E185" s="1743"/>
      <c r="F185" s="1253" t="s">
        <v>544</v>
      </c>
      <c r="G185" s="1253"/>
      <c r="H185" s="1253"/>
      <c r="I185" s="220"/>
      <c r="J185" s="220"/>
      <c r="K185" s="585"/>
      <c r="L185" s="585"/>
      <c r="M185" s="1395"/>
      <c r="Q185" s="1395"/>
      <c r="R185" s="1395"/>
      <c r="S185" s="1395"/>
      <c r="T185" s="1395"/>
      <c r="U185" s="1395"/>
      <c r="V185" s="1395"/>
      <c r="W185" s="340"/>
      <c r="X185" s="317"/>
      <c r="Y185" s="317"/>
      <c r="Z185" s="326"/>
      <c r="AA185" s="326"/>
    </row>
    <row r="186" spans="1:27" ht="10.5" customHeight="1" x14ac:dyDescent="0.2">
      <c r="A186" s="30"/>
      <c r="B186" s="638"/>
      <c r="C186" s="639"/>
      <c r="D186" s="639"/>
      <c r="G186" s="27"/>
      <c r="H186" s="31"/>
      <c r="J186" s="47"/>
      <c r="K186" s="140"/>
      <c r="L186" s="140"/>
    </row>
    <row r="187" spans="1:27" ht="25.5" x14ac:dyDescent="0.2">
      <c r="A187" s="16"/>
      <c r="B187" s="823" t="s">
        <v>28</v>
      </c>
      <c r="C187" s="824" t="s">
        <v>3</v>
      </c>
      <c r="D187" s="825" t="s">
        <v>117</v>
      </c>
      <c r="F187" s="303" t="s">
        <v>28</v>
      </c>
      <c r="G187" s="42" t="s">
        <v>272</v>
      </c>
      <c r="H187" s="302" t="s">
        <v>273</v>
      </c>
      <c r="I187" s="47"/>
      <c r="J187" s="195"/>
      <c r="K187" s="140"/>
      <c r="L187" s="24"/>
      <c r="M187" s="20"/>
      <c r="P187" s="24"/>
      <c r="W187" s="327"/>
      <c r="X187" s="326"/>
      <c r="Y187" s="326"/>
    </row>
    <row r="188" spans="1:27" x14ac:dyDescent="0.2">
      <c r="A188" s="16"/>
      <c r="B188" s="648" t="s">
        <v>69</v>
      </c>
      <c r="C188" s="631">
        <v>0</v>
      </c>
      <c r="D188" s="641">
        <v>0</v>
      </c>
      <c r="F188" s="44" t="s">
        <v>69</v>
      </c>
      <c r="G188" s="43">
        <v>20</v>
      </c>
      <c r="H188" s="43">
        <v>0</v>
      </c>
      <c r="I188" s="47"/>
      <c r="J188" s="140"/>
      <c r="L188" s="24"/>
      <c r="M188" s="20"/>
      <c r="P188" s="24"/>
    </row>
    <row r="189" spans="1:27" x14ac:dyDescent="0.2">
      <c r="A189" s="16"/>
      <c r="B189" s="648" t="s">
        <v>32</v>
      </c>
      <c r="C189" s="631">
        <v>0</v>
      </c>
      <c r="D189" s="641">
        <v>0</v>
      </c>
      <c r="F189" s="44" t="s">
        <v>32</v>
      </c>
      <c r="G189" s="43">
        <v>18</v>
      </c>
      <c r="H189" s="43">
        <v>0</v>
      </c>
      <c r="I189" s="47"/>
      <c r="L189" s="24"/>
      <c r="M189" s="20"/>
      <c r="P189" s="24"/>
    </row>
    <row r="190" spans="1:27" x14ac:dyDescent="0.2">
      <c r="A190" s="16"/>
      <c r="B190" s="648" t="s">
        <v>33</v>
      </c>
      <c r="C190" s="631">
        <v>0</v>
      </c>
      <c r="D190" s="641">
        <v>0</v>
      </c>
      <c r="F190" s="44" t="s">
        <v>33</v>
      </c>
      <c r="G190" s="43">
        <v>30</v>
      </c>
      <c r="H190" s="43">
        <v>0</v>
      </c>
      <c r="I190" s="47"/>
      <c r="L190" s="24"/>
      <c r="M190" s="20"/>
      <c r="P190" s="24"/>
    </row>
    <row r="191" spans="1:27" x14ac:dyDescent="0.2">
      <c r="A191" s="16"/>
      <c r="B191" s="648" t="s">
        <v>34</v>
      </c>
      <c r="C191" s="631">
        <v>0</v>
      </c>
      <c r="D191" s="641">
        <v>0</v>
      </c>
      <c r="F191" s="44" t="s">
        <v>34</v>
      </c>
      <c r="G191" s="43">
        <v>10</v>
      </c>
      <c r="H191" s="43">
        <v>0</v>
      </c>
      <c r="I191" s="47"/>
      <c r="L191" s="24"/>
      <c r="M191" s="20"/>
      <c r="P191" s="24"/>
    </row>
    <row r="192" spans="1:27" x14ac:dyDescent="0.2">
      <c r="A192" s="16"/>
      <c r="B192" s="648" t="s">
        <v>35</v>
      </c>
      <c r="C192" s="631">
        <v>0</v>
      </c>
      <c r="D192" s="641">
        <v>0</v>
      </c>
      <c r="F192" s="44" t="s">
        <v>35</v>
      </c>
      <c r="G192" s="43">
        <v>28</v>
      </c>
      <c r="H192" s="43">
        <v>0</v>
      </c>
      <c r="I192" s="47"/>
      <c r="L192" s="24"/>
      <c r="M192" s="20"/>
      <c r="P192" s="24"/>
    </row>
    <row r="193" spans="1:40" x14ac:dyDescent="0.2">
      <c r="A193" s="16"/>
      <c r="B193" s="648" t="s">
        <v>31</v>
      </c>
      <c r="C193" s="631">
        <v>0</v>
      </c>
      <c r="D193" s="641">
        <v>0</v>
      </c>
      <c r="F193" s="44" t="s">
        <v>31</v>
      </c>
      <c r="G193" s="43">
        <v>14</v>
      </c>
      <c r="H193" s="43">
        <v>0</v>
      </c>
      <c r="I193" s="47"/>
      <c r="L193" s="24"/>
      <c r="M193" s="20"/>
      <c r="P193" s="24"/>
      <c r="V193" s="340"/>
      <c r="AA193" s="20"/>
      <c r="AB193" s="17"/>
    </row>
    <row r="194" spans="1:40" x14ac:dyDescent="0.2">
      <c r="A194" s="16"/>
      <c r="B194" s="648" t="s">
        <v>36</v>
      </c>
      <c r="C194" s="631">
        <v>0</v>
      </c>
      <c r="D194" s="641">
        <v>0</v>
      </c>
      <c r="F194" s="44" t="s">
        <v>36</v>
      </c>
      <c r="G194" s="43">
        <v>9</v>
      </c>
      <c r="H194" s="43">
        <v>0</v>
      </c>
      <c r="I194" s="47"/>
      <c r="L194" s="24"/>
      <c r="M194" s="20"/>
      <c r="P194" s="24"/>
      <c r="V194" s="340"/>
      <c r="AA194" s="20"/>
      <c r="AB194" s="17"/>
    </row>
    <row r="195" spans="1:40" x14ac:dyDescent="0.2">
      <c r="A195" s="16"/>
      <c r="B195" s="648" t="s">
        <v>37</v>
      </c>
      <c r="C195" s="631">
        <v>0</v>
      </c>
      <c r="D195" s="641">
        <v>0</v>
      </c>
      <c r="F195" s="44" t="s">
        <v>37</v>
      </c>
      <c r="G195" s="43">
        <v>9</v>
      </c>
      <c r="H195" s="43">
        <v>0</v>
      </c>
      <c r="I195" s="47"/>
      <c r="L195" s="24"/>
      <c r="M195" s="20"/>
      <c r="P195" s="24"/>
      <c r="V195" s="340"/>
      <c r="W195" s="317"/>
      <c r="AA195" s="20"/>
      <c r="AB195" s="17"/>
    </row>
    <row r="196" spans="1:40" x14ac:dyDescent="0.2">
      <c r="A196" s="16"/>
      <c r="B196" s="648" t="s">
        <v>41</v>
      </c>
      <c r="C196" s="826">
        <v>0</v>
      </c>
      <c r="D196" s="816">
        <v>0</v>
      </c>
      <c r="F196" s="44" t="s">
        <v>41</v>
      </c>
      <c r="G196" s="43">
        <v>28</v>
      </c>
      <c r="H196" s="43">
        <v>6</v>
      </c>
      <c r="I196" s="47"/>
      <c r="L196" s="24"/>
      <c r="M196" s="20"/>
      <c r="P196" s="24"/>
      <c r="V196" s="340"/>
      <c r="W196" s="317"/>
      <c r="AA196" s="20"/>
      <c r="AB196" s="17"/>
    </row>
    <row r="197" spans="1:40" x14ac:dyDescent="0.25">
      <c r="A197" s="16"/>
      <c r="B197" s="648" t="s">
        <v>39</v>
      </c>
      <c r="C197" s="826">
        <v>0</v>
      </c>
      <c r="D197" s="816">
        <v>0</v>
      </c>
      <c r="F197" s="44" t="s">
        <v>39</v>
      </c>
      <c r="G197" s="43">
        <v>23</v>
      </c>
      <c r="H197" s="43">
        <v>2</v>
      </c>
      <c r="I197" s="47"/>
      <c r="J197" s="199"/>
      <c r="L197" s="24"/>
      <c r="M197" s="20"/>
      <c r="P197" s="24"/>
      <c r="V197" s="340"/>
      <c r="W197" s="589"/>
      <c r="X197" s="589"/>
      <c r="Y197" s="589"/>
      <c r="AA197" s="20"/>
      <c r="AB197" s="17"/>
    </row>
    <row r="198" spans="1:40" x14ac:dyDescent="0.25">
      <c r="A198" s="16"/>
      <c r="B198" s="44" t="s">
        <v>40</v>
      </c>
      <c r="C198" s="826">
        <v>0</v>
      </c>
      <c r="D198" s="816">
        <v>0</v>
      </c>
      <c r="F198" s="44" t="s">
        <v>40</v>
      </c>
      <c r="G198" s="43">
        <v>20</v>
      </c>
      <c r="H198" s="43">
        <v>0</v>
      </c>
      <c r="I198" s="47"/>
      <c r="L198" s="24"/>
      <c r="M198" s="20"/>
      <c r="P198" s="24"/>
      <c r="V198" s="340"/>
      <c r="W198" s="590"/>
      <c r="X198" s="591"/>
      <c r="Y198" s="591"/>
      <c r="AA198" s="20"/>
      <c r="AB198" s="17"/>
    </row>
    <row r="199" spans="1:40" hidden="1" x14ac:dyDescent="0.2">
      <c r="A199" s="16"/>
      <c r="B199" s="648" t="s">
        <v>70</v>
      </c>
      <c r="C199" s="826">
        <v>0</v>
      </c>
      <c r="D199" s="816">
        <v>0</v>
      </c>
      <c r="F199" s="44" t="s">
        <v>70</v>
      </c>
      <c r="G199" s="43">
        <v>0</v>
      </c>
      <c r="H199" s="43">
        <v>0</v>
      </c>
      <c r="I199" s="47"/>
      <c r="L199" s="25"/>
      <c r="M199" s="20"/>
      <c r="P199" s="24"/>
      <c r="V199" s="340"/>
      <c r="W199" s="317"/>
      <c r="AA199" s="20"/>
      <c r="AB199" s="17"/>
    </row>
    <row r="200" spans="1:40" x14ac:dyDescent="0.25">
      <c r="A200" s="16"/>
      <c r="B200" s="823" t="s">
        <v>29</v>
      </c>
      <c r="C200" s="620">
        <f>SUM(C188:C199)</f>
        <v>0</v>
      </c>
      <c r="D200" s="1466">
        <f>SUM(D188:D199)</f>
        <v>0</v>
      </c>
      <c r="F200" s="303" t="s">
        <v>29</v>
      </c>
      <c r="G200" s="42">
        <f>SUM(G188:G199)</f>
        <v>209</v>
      </c>
      <c r="H200" s="42">
        <f>SUM(H188:H199)</f>
        <v>8</v>
      </c>
      <c r="I200" s="47"/>
      <c r="J200" s="140"/>
      <c r="K200" s="199"/>
      <c r="L200" s="24"/>
      <c r="M200" s="20"/>
      <c r="P200" s="24"/>
      <c r="V200" s="340"/>
      <c r="W200" s="590"/>
      <c r="X200" s="591"/>
      <c r="Y200" s="591"/>
      <c r="AA200" s="20"/>
      <c r="AB200" s="17"/>
    </row>
    <row r="201" spans="1:40" ht="18" customHeight="1" x14ac:dyDescent="0.25">
      <c r="A201" s="16"/>
      <c r="H201" s="47"/>
      <c r="I201" s="47"/>
      <c r="J201" s="47"/>
      <c r="W201" s="590"/>
      <c r="X201" s="591"/>
      <c r="Y201" s="591"/>
      <c r="AC201" s="17"/>
    </row>
    <row r="202" spans="1:40" ht="18" customHeight="1" x14ac:dyDescent="0.2">
      <c r="A202" s="16"/>
      <c r="H202" s="47"/>
      <c r="I202" s="47"/>
      <c r="J202" s="47"/>
      <c r="W202" s="317"/>
      <c r="AC202" s="17"/>
    </row>
    <row r="203" spans="1:40" ht="18" customHeight="1" x14ac:dyDescent="0.2">
      <c r="A203" s="16"/>
      <c r="B203" s="811"/>
      <c r="C203" s="648"/>
      <c r="D203" s="648"/>
      <c r="E203" s="810"/>
      <c r="H203" s="47"/>
      <c r="I203" s="47"/>
      <c r="J203" s="47"/>
      <c r="AC203" s="17"/>
    </row>
    <row r="204" spans="1:40" ht="18" customHeight="1" x14ac:dyDescent="0.2">
      <c r="A204" s="16"/>
      <c r="B204" s="811"/>
      <c r="C204" s="648"/>
      <c r="D204" s="648"/>
      <c r="E204" s="810"/>
      <c r="H204" s="47"/>
      <c r="I204" s="47"/>
      <c r="J204" s="47"/>
      <c r="AC204" s="17"/>
    </row>
    <row r="205" spans="1:40" s="569" customFormat="1" ht="27.75" customHeight="1" x14ac:dyDescent="0.2">
      <c r="A205" s="1394"/>
      <c r="B205" s="1741" t="s">
        <v>376</v>
      </c>
      <c r="C205" s="1741"/>
      <c r="D205" s="1741"/>
      <c r="E205" s="1636"/>
      <c r="G205" s="1396"/>
      <c r="H205" s="1396"/>
      <c r="I205" s="1396"/>
      <c r="J205" s="1396"/>
      <c r="L205" s="1397"/>
      <c r="M205" s="1395"/>
      <c r="Q205" s="1398"/>
      <c r="R205" s="1398"/>
      <c r="S205" s="1398"/>
      <c r="T205" s="1398"/>
      <c r="U205" s="1398"/>
      <c r="V205" s="1398"/>
      <c r="W205" s="340"/>
      <c r="X205" s="317"/>
      <c r="Y205" s="317"/>
      <c r="Z205" s="1400"/>
      <c r="AA205" s="1401"/>
      <c r="AB205" s="578"/>
      <c r="AC205" s="1402"/>
      <c r="AD205" s="578"/>
      <c r="AE205" s="1402"/>
      <c r="AF205" s="1402"/>
    </row>
    <row r="206" spans="1:40" ht="18" customHeight="1" x14ac:dyDescent="0.2">
      <c r="A206" s="30"/>
      <c r="B206" s="638"/>
      <c r="C206" s="631"/>
      <c r="D206" s="1516"/>
      <c r="E206" s="827"/>
      <c r="J206" s="19"/>
    </row>
    <row r="207" spans="1:40" ht="15" customHeight="1" x14ac:dyDescent="0.2">
      <c r="A207" s="16"/>
      <c r="B207" s="827"/>
      <c r="C207" s="1779" t="s">
        <v>193</v>
      </c>
      <c r="D207" s="1780"/>
      <c r="E207" s="1748" t="s">
        <v>193</v>
      </c>
      <c r="F207" s="1749"/>
      <c r="G207" s="1783"/>
      <c r="H207" s="1784"/>
      <c r="K207" s="1748" t="s">
        <v>190</v>
      </c>
      <c r="L207" s="1749"/>
      <c r="M207" s="1748" t="s">
        <v>190</v>
      </c>
      <c r="N207" s="1749"/>
      <c r="P207" s="24"/>
      <c r="Q207" s="20"/>
      <c r="W207" s="327"/>
      <c r="X207" s="326"/>
      <c r="Y207" s="1399"/>
    </row>
    <row r="208" spans="1:40" x14ac:dyDescent="0.2">
      <c r="A208" s="16"/>
      <c r="B208" s="828"/>
      <c r="C208" s="1746" t="s">
        <v>1775</v>
      </c>
      <c r="D208" s="1747"/>
      <c r="E208" s="1746" t="s">
        <v>1776</v>
      </c>
      <c r="F208" s="1747"/>
      <c r="G208" s="1781" t="s">
        <v>383</v>
      </c>
      <c r="H208" s="1782"/>
      <c r="I208" s="140"/>
      <c r="K208" s="1746" t="s">
        <v>1775</v>
      </c>
      <c r="L208" s="1747"/>
      <c r="M208" s="1746" t="s">
        <v>1776</v>
      </c>
      <c r="N208" s="1747"/>
      <c r="O208" s="1750" t="s">
        <v>383</v>
      </c>
      <c r="P208" s="1751"/>
      <c r="X208" s="373"/>
      <c r="Z208" s="568"/>
      <c r="AA208" s="568"/>
      <c r="AB208" s="569"/>
      <c r="AC208" s="570"/>
      <c r="AD208" s="570"/>
      <c r="AE208" s="570"/>
      <c r="AG208" s="317"/>
      <c r="AH208" s="1753" t="s">
        <v>193</v>
      </c>
      <c r="AI208" s="1753"/>
      <c r="AJ208" s="1753"/>
      <c r="AL208" s="1753" t="s">
        <v>190</v>
      </c>
      <c r="AM208" s="1753"/>
      <c r="AN208" s="1753"/>
    </row>
    <row r="209" spans="1:40" ht="15" customHeight="1" x14ac:dyDescent="0.2">
      <c r="A209" s="16"/>
      <c r="B209" s="829" t="s">
        <v>189</v>
      </c>
      <c r="C209" s="830" t="s">
        <v>68</v>
      </c>
      <c r="D209" s="831" t="s">
        <v>191</v>
      </c>
      <c r="E209" s="830" t="s">
        <v>68</v>
      </c>
      <c r="F209" s="314" t="s">
        <v>191</v>
      </c>
      <c r="G209" s="521" t="s">
        <v>760</v>
      </c>
      <c r="H209" s="314" t="s">
        <v>761</v>
      </c>
      <c r="I209" s="140"/>
      <c r="J209" s="156" t="s">
        <v>189</v>
      </c>
      <c r="K209" s="314" t="s">
        <v>68</v>
      </c>
      <c r="L209" s="314" t="s">
        <v>191</v>
      </c>
      <c r="M209" s="314" t="s">
        <v>68</v>
      </c>
      <c r="N209" s="314" t="s">
        <v>191</v>
      </c>
      <c r="O209" s="521" t="s">
        <v>760</v>
      </c>
      <c r="P209" s="314" t="s">
        <v>761</v>
      </c>
      <c r="V209" s="340"/>
      <c r="X209" s="374"/>
      <c r="Z209" s="572"/>
      <c r="AA209" s="569"/>
      <c r="AB209" s="573"/>
      <c r="AC209" s="573"/>
      <c r="AD209" s="573"/>
      <c r="AF209" s="375" t="s">
        <v>351</v>
      </c>
      <c r="AG209" s="474" t="s">
        <v>68</v>
      </c>
      <c r="AH209" s="376" t="s">
        <v>49</v>
      </c>
      <c r="AI209" s="376" t="s">
        <v>191</v>
      </c>
      <c r="AK209" s="474" t="s">
        <v>68</v>
      </c>
      <c r="AL209" s="376" t="s">
        <v>49</v>
      </c>
      <c r="AM209" s="376" t="s">
        <v>191</v>
      </c>
    </row>
    <row r="210" spans="1:40" ht="15" customHeight="1" x14ac:dyDescent="0.2">
      <c r="A210" s="16"/>
      <c r="B210" s="832" t="s">
        <v>172</v>
      </c>
      <c r="C210" s="927">
        <v>6886</v>
      </c>
      <c r="D210" s="301">
        <v>9.2369676059613717</v>
      </c>
      <c r="E210" s="942">
        <v>6642</v>
      </c>
      <c r="F210" s="301">
        <v>9.2243140620295101</v>
      </c>
      <c r="G210" s="138">
        <f>C210-E210</f>
        <v>244</v>
      </c>
      <c r="H210" s="618">
        <f>D210-F210</f>
        <v>1.2653543931861577E-2</v>
      </c>
      <c r="I210" s="140"/>
      <c r="J210" s="157" t="s">
        <v>172</v>
      </c>
      <c r="K210" s="927">
        <v>7302</v>
      </c>
      <c r="L210" s="301">
        <v>9.2358447000821702</v>
      </c>
      <c r="M210" s="927">
        <v>6689</v>
      </c>
      <c r="N210" s="301">
        <v>9.0063236657198384</v>
      </c>
      <c r="O210" s="138">
        <f>K210-M210</f>
        <v>613</v>
      </c>
      <c r="P210" s="301">
        <f>L210-N210</f>
        <v>0.22952103436233173</v>
      </c>
      <c r="V210" s="340"/>
      <c r="X210" s="326"/>
      <c r="Y210" s="568"/>
      <c r="Z210" s="576"/>
      <c r="AA210" s="569"/>
      <c r="AB210" s="577"/>
      <c r="AC210" s="578"/>
      <c r="AD210" s="578"/>
      <c r="AF210" s="475" t="s">
        <v>172</v>
      </c>
      <c r="AG210" s="378">
        <v>3200</v>
      </c>
      <c r="AH210" s="360">
        <v>21514.3410817</v>
      </c>
      <c r="AI210" s="360">
        <f>+AH210/AG210</f>
        <v>6.7232315880312505</v>
      </c>
      <c r="AK210" s="378">
        <v>2970</v>
      </c>
      <c r="AL210" s="360">
        <v>19460.86</v>
      </c>
      <c r="AM210" s="360">
        <f>+AL210/AK210</f>
        <v>6.5524781144781148</v>
      </c>
    </row>
    <row r="211" spans="1:40" ht="15" customHeight="1" x14ac:dyDescent="0.2">
      <c r="A211" s="16"/>
      <c r="B211" s="832" t="s">
        <v>192</v>
      </c>
      <c r="C211" s="927">
        <v>2776</v>
      </c>
      <c r="D211" s="301">
        <v>23.037238484719023</v>
      </c>
      <c r="E211" s="942">
        <v>1589</v>
      </c>
      <c r="F211" s="301">
        <v>21.064176772920078</v>
      </c>
      <c r="G211" s="138">
        <f>C211-E211</f>
        <v>1187</v>
      </c>
      <c r="H211" s="618">
        <f>D211-F211</f>
        <v>1.9730617117989446</v>
      </c>
      <c r="I211" s="140"/>
      <c r="J211" s="157" t="s">
        <v>192</v>
      </c>
      <c r="K211" s="927">
        <v>2473</v>
      </c>
      <c r="L211" s="301">
        <v>23.250275607622321</v>
      </c>
      <c r="M211" s="927">
        <v>1572</v>
      </c>
      <c r="N211" s="301">
        <v>21.739824350368956</v>
      </c>
      <c r="O211" s="612">
        <f>K211-M211</f>
        <v>901</v>
      </c>
      <c r="P211" s="301">
        <f>L211-N211</f>
        <v>1.510451257253365</v>
      </c>
      <c r="V211" s="340"/>
      <c r="W211" s="571"/>
      <c r="X211" s="572"/>
      <c r="Y211" s="572"/>
      <c r="Z211" s="576"/>
      <c r="AA211" s="569"/>
      <c r="AB211" s="577"/>
      <c r="AC211" s="578"/>
      <c r="AD211" s="578"/>
      <c r="AF211" s="377" t="s">
        <v>192</v>
      </c>
      <c r="AG211" s="378">
        <v>613</v>
      </c>
      <c r="AH211" s="360">
        <v>11387.261850180001</v>
      </c>
      <c r="AI211" s="360">
        <f>+AH211/AG211</f>
        <v>18.576283605513868</v>
      </c>
      <c r="AK211" s="378">
        <v>698</v>
      </c>
      <c r="AL211" s="360">
        <v>14183.69741406</v>
      </c>
      <c r="AM211" s="360">
        <f>+AL211/AK211</f>
        <v>20.320483401232092</v>
      </c>
    </row>
    <row r="212" spans="1:40" ht="15" customHeight="1" x14ac:dyDescent="0.2">
      <c r="A212" s="16"/>
      <c r="B212" s="833" t="s">
        <v>6</v>
      </c>
      <c r="C212" s="224">
        <f>SUM(C210:C211)</f>
        <v>9662</v>
      </c>
      <c r="D212" s="834"/>
      <c r="E212" s="943">
        <f>SUM(E210:E211)</f>
        <v>8231</v>
      </c>
      <c r="F212" s="13"/>
      <c r="G212" s="4"/>
      <c r="J212" s="45" t="s">
        <v>6</v>
      </c>
      <c r="K212" s="224">
        <f>SUM(K210:K211)</f>
        <v>9775</v>
      </c>
      <c r="L212" s="24"/>
      <c r="M212" s="224">
        <f>SUM(M210:M211)</f>
        <v>8261</v>
      </c>
      <c r="O212" s="696"/>
      <c r="P212" s="24"/>
      <c r="Q212" s="20"/>
      <c r="W212" s="574"/>
      <c r="X212" s="575"/>
      <c r="Y212" s="576"/>
      <c r="Z212" s="581"/>
      <c r="AA212" s="326"/>
      <c r="AB212" s="569"/>
      <c r="AC212" s="582"/>
      <c r="AD212" s="583"/>
      <c r="AE212" s="569"/>
      <c r="AG212" s="379" t="s">
        <v>6</v>
      </c>
      <c r="AH212" s="380">
        <f>SUM(AG210:AG211)</f>
        <v>3813</v>
      </c>
      <c r="AI212" s="381"/>
      <c r="AJ212" s="317"/>
      <c r="AL212" s="380">
        <f>SUM(AK210:AK211)</f>
        <v>3668</v>
      </c>
      <c r="AM212" s="381"/>
      <c r="AN212" s="317"/>
    </row>
    <row r="213" spans="1:40" x14ac:dyDescent="0.2">
      <c r="A213" s="16"/>
      <c r="B213" s="835"/>
      <c r="C213" s="834"/>
      <c r="D213" s="834"/>
      <c r="E213" s="810"/>
      <c r="F213" s="290"/>
      <c r="G213" s="908"/>
      <c r="I213" s="290"/>
      <c r="J213" s="11"/>
      <c r="K213" s="290"/>
      <c r="L213" s="295"/>
      <c r="W213" s="574"/>
      <c r="X213" s="575"/>
      <c r="Y213" s="576"/>
      <c r="Z213" s="326"/>
      <c r="AA213" s="326"/>
      <c r="AB213" s="569"/>
      <c r="AC213" s="584"/>
      <c r="AD213" s="585"/>
      <c r="AE213" s="569"/>
    </row>
    <row r="214" spans="1:40" ht="18" customHeight="1" x14ac:dyDescent="0.2">
      <c r="A214" s="16"/>
      <c r="B214" s="811"/>
      <c r="C214" s="648"/>
      <c r="D214" s="886"/>
      <c r="E214" s="836"/>
      <c r="I214" s="523"/>
      <c r="J214" s="135"/>
      <c r="K214" s="23"/>
      <c r="L214" s="23"/>
      <c r="N214" s="23"/>
      <c r="O214" s="23"/>
      <c r="P214" s="523"/>
      <c r="X214" s="579"/>
      <c r="Y214" s="580"/>
      <c r="Z214" s="326"/>
      <c r="AA214" s="326"/>
      <c r="AB214" s="569"/>
      <c r="AC214" s="584"/>
      <c r="AD214" s="585"/>
      <c r="AE214" s="569"/>
    </row>
    <row r="215" spans="1:40" ht="27.75" customHeight="1" x14ac:dyDescent="0.2">
      <c r="A215" s="30"/>
      <c r="B215" s="1741" t="s">
        <v>209</v>
      </c>
      <c r="C215" s="1741"/>
      <c r="D215" s="1741"/>
      <c r="E215" s="1636"/>
      <c r="H215" s="13"/>
      <c r="I215" s="13"/>
      <c r="J215" s="13"/>
      <c r="L215" s="137"/>
      <c r="N215" s="23"/>
      <c r="Q215" s="4"/>
      <c r="R215" s="4"/>
      <c r="S215" s="4"/>
      <c r="T215" s="4"/>
      <c r="U215" s="4"/>
      <c r="V215" s="4"/>
      <c r="X215" s="326"/>
      <c r="Y215" s="326"/>
      <c r="Z215" s="383"/>
      <c r="AA215" s="359"/>
      <c r="AB215" s="19"/>
      <c r="AC215" s="23"/>
      <c r="AD215" s="19"/>
      <c r="AE215" s="23"/>
      <c r="AF215" s="23"/>
    </row>
    <row r="216" spans="1:40" ht="15" customHeight="1" x14ac:dyDescent="0.2">
      <c r="A216" s="16"/>
      <c r="H216" s="13"/>
      <c r="I216" s="13"/>
      <c r="J216" s="13"/>
      <c r="L216" s="23"/>
      <c r="N216" s="23"/>
      <c r="P216" s="4"/>
      <c r="X216" s="326"/>
      <c r="Y216" s="326"/>
      <c r="Z216" s="383"/>
      <c r="AA216" s="359"/>
      <c r="AB216" s="19"/>
      <c r="AC216" s="23"/>
      <c r="AD216" s="19"/>
      <c r="AE216" s="23"/>
      <c r="AF216" s="23"/>
    </row>
    <row r="217" spans="1:40" ht="15" customHeight="1" x14ac:dyDescent="0.2">
      <c r="A217" s="16"/>
      <c r="B217" s="823" t="s">
        <v>28</v>
      </c>
      <c r="C217" s="830" t="s">
        <v>3</v>
      </c>
      <c r="D217" s="837" t="s">
        <v>117</v>
      </c>
      <c r="F217" s="13"/>
      <c r="H217" s="13"/>
      <c r="I217" s="13"/>
      <c r="L217" s="24"/>
      <c r="M217" s="20"/>
      <c r="O217" s="23"/>
      <c r="P217" s="24"/>
      <c r="V217" s="340"/>
      <c r="Y217" s="382"/>
      <c r="AA217" s="19"/>
      <c r="AB217" s="17"/>
      <c r="AC217" s="140"/>
    </row>
    <row r="218" spans="1:40" x14ac:dyDescent="0.2">
      <c r="A218" s="16"/>
      <c r="B218" s="648" t="s">
        <v>69</v>
      </c>
      <c r="C218" s="826">
        <v>845</v>
      </c>
      <c r="D218" s="641">
        <v>9247.7704987500001</v>
      </c>
      <c r="F218" s="13"/>
      <c r="H218" s="13"/>
      <c r="I218" s="13"/>
      <c r="L218" s="24"/>
      <c r="M218" s="20"/>
      <c r="P218" s="23"/>
      <c r="Q218" s="23"/>
      <c r="R218" s="23"/>
      <c r="S218" s="23"/>
      <c r="T218" s="23"/>
      <c r="U218" s="23"/>
      <c r="V218" s="340"/>
      <c r="W218" s="323"/>
      <c r="Y218" s="382"/>
      <c r="Z218" s="386"/>
      <c r="AA218" s="23"/>
      <c r="AB218" s="23"/>
      <c r="AC218" s="23"/>
      <c r="AD218" s="23"/>
      <c r="AE218" s="158"/>
    </row>
    <row r="219" spans="1:40" x14ac:dyDescent="0.2">
      <c r="A219" s="16"/>
      <c r="B219" s="648" t="s">
        <v>32</v>
      </c>
      <c r="C219" s="826">
        <v>809</v>
      </c>
      <c r="D219" s="641">
        <v>9165.7979012199994</v>
      </c>
      <c r="F219" s="13"/>
      <c r="H219" s="13"/>
      <c r="I219" s="13"/>
      <c r="L219" s="24"/>
      <c r="M219" s="20"/>
      <c r="N219" s="23"/>
      <c r="P219" s="4"/>
      <c r="Q219" s="4"/>
      <c r="R219" s="4"/>
      <c r="S219" s="4"/>
      <c r="T219" s="4"/>
      <c r="U219" s="4"/>
      <c r="V219" s="387"/>
      <c r="W219" s="317"/>
      <c r="X219" s="382"/>
      <c r="Z219" s="386"/>
      <c r="AA219" s="23"/>
      <c r="AB219" s="23"/>
      <c r="AC219" s="23"/>
      <c r="AD219" s="23"/>
      <c r="AE219" s="159"/>
      <c r="AH219" s="1754"/>
      <c r="AI219" s="1754"/>
    </row>
    <row r="220" spans="1:40" x14ac:dyDescent="0.2">
      <c r="A220" s="16"/>
      <c r="B220" s="648" t="s">
        <v>33</v>
      </c>
      <c r="C220" s="826">
        <v>858</v>
      </c>
      <c r="D220" s="641">
        <v>8988.9563298699995</v>
      </c>
      <c r="F220" s="13"/>
      <c r="H220" s="13"/>
      <c r="I220" s="13"/>
      <c r="L220" s="1185"/>
      <c r="M220" s="20"/>
      <c r="O220" s="4"/>
      <c r="P220" s="23"/>
      <c r="Q220" s="23"/>
      <c r="R220" s="23"/>
      <c r="S220" s="23"/>
      <c r="T220" s="23"/>
      <c r="U220" s="23"/>
      <c r="V220" s="388"/>
      <c r="W220" s="317"/>
      <c r="X220" s="359"/>
      <c r="Y220" s="358"/>
      <c r="Z220" s="359"/>
      <c r="AA220" s="19"/>
      <c r="AB220" s="23"/>
      <c r="AC220" s="23"/>
      <c r="AD220" s="23"/>
      <c r="AE220" s="289"/>
      <c r="AH220" s="141"/>
      <c r="AI220" s="141"/>
    </row>
    <row r="221" spans="1:40" x14ac:dyDescent="0.2">
      <c r="A221" s="16"/>
      <c r="B221" s="648" t="s">
        <v>34</v>
      </c>
      <c r="C221" s="826">
        <v>957</v>
      </c>
      <c r="D221" s="641">
        <v>13439.095442999998</v>
      </c>
      <c r="F221" s="13"/>
      <c r="H221" s="13"/>
      <c r="I221" s="13"/>
      <c r="L221" s="24"/>
      <c r="M221" s="20"/>
      <c r="P221" s="23"/>
      <c r="Q221" s="23"/>
      <c r="R221" s="23"/>
      <c r="S221" s="23"/>
      <c r="T221" s="23"/>
      <c r="U221" s="23"/>
      <c r="V221" s="340"/>
      <c r="W221" s="317"/>
      <c r="X221" s="359">
        <v>1421</v>
      </c>
      <c r="Y221" s="358">
        <v>12252.63411767688</v>
      </c>
      <c r="Z221" s="386"/>
      <c r="AA221" s="23"/>
      <c r="AB221" s="23"/>
      <c r="AC221" s="23"/>
      <c r="AD221" s="23"/>
      <c r="AE221" s="158"/>
    </row>
    <row r="222" spans="1:40" x14ac:dyDescent="0.2">
      <c r="A222" s="16"/>
      <c r="B222" s="648" t="s">
        <v>35</v>
      </c>
      <c r="C222" s="826">
        <v>838</v>
      </c>
      <c r="D222" s="641">
        <v>10794.272742609999</v>
      </c>
      <c r="F222" s="13"/>
      <c r="H222" s="13"/>
      <c r="I222" s="13"/>
      <c r="L222" s="24"/>
      <c r="M222" s="20"/>
      <c r="P222" s="4"/>
      <c r="Q222" s="4"/>
      <c r="R222" s="4"/>
      <c r="S222" s="4"/>
      <c r="T222" s="4"/>
      <c r="U222" s="4"/>
      <c r="V222" s="387"/>
      <c r="W222" s="317"/>
      <c r="X222" s="359">
        <v>1041</v>
      </c>
      <c r="Y222" s="358">
        <v>8292.7401420099995</v>
      </c>
      <c r="Z222" s="386"/>
      <c r="AA222" s="23"/>
      <c r="AB222" s="23"/>
      <c r="AC222" s="23"/>
      <c r="AD222" s="23"/>
      <c r="AE222" s="159"/>
      <c r="AH222" s="1754"/>
      <c r="AI222" s="1754"/>
    </row>
    <row r="223" spans="1:40" x14ac:dyDescent="0.2">
      <c r="A223" s="16"/>
      <c r="B223" s="648" t="s">
        <v>31</v>
      </c>
      <c r="C223" s="826">
        <v>775</v>
      </c>
      <c r="D223" s="641">
        <v>8943.0206398299997</v>
      </c>
      <c r="F223" s="13"/>
      <c r="H223" s="13"/>
      <c r="I223" s="13"/>
      <c r="L223" s="24"/>
      <c r="M223" s="20"/>
      <c r="O223" s="4"/>
      <c r="P223" s="23"/>
      <c r="Q223" s="23"/>
      <c r="R223" s="23"/>
      <c r="S223" s="23"/>
      <c r="T223" s="23"/>
      <c r="U223" s="23"/>
      <c r="V223" s="388"/>
      <c r="W223" s="317"/>
      <c r="X223" s="359">
        <v>770</v>
      </c>
      <c r="Y223" s="358">
        <v>6038.1425611800005</v>
      </c>
      <c r="Z223" s="359"/>
      <c r="AA223" s="19"/>
      <c r="AB223" s="23"/>
      <c r="AC223" s="23"/>
      <c r="AD223" s="23"/>
      <c r="AE223" s="289"/>
      <c r="AH223" s="141"/>
      <c r="AI223" s="141"/>
    </row>
    <row r="224" spans="1:40" x14ac:dyDescent="0.2">
      <c r="A224" s="16"/>
      <c r="B224" s="648" t="s">
        <v>36</v>
      </c>
      <c r="C224" s="826">
        <v>678</v>
      </c>
      <c r="D224" s="641">
        <v>7343.8936927800005</v>
      </c>
      <c r="F224" s="13"/>
      <c r="H224" s="13"/>
      <c r="I224" s="13"/>
      <c r="L224" s="24"/>
      <c r="M224" s="20"/>
      <c r="P224" s="23"/>
      <c r="Q224" s="23"/>
      <c r="R224" s="23"/>
      <c r="S224" s="23"/>
      <c r="T224" s="23"/>
      <c r="U224" s="23"/>
      <c r="V224" s="340"/>
      <c r="W224" s="317"/>
      <c r="X224" s="359">
        <v>1043</v>
      </c>
      <c r="Y224" s="358">
        <v>10247.784376600001</v>
      </c>
      <c r="Z224" s="386"/>
      <c r="AA224" s="23"/>
      <c r="AB224" s="23"/>
      <c r="AC224" s="23"/>
      <c r="AD224" s="23"/>
      <c r="AE224" s="158"/>
    </row>
    <row r="225" spans="1:35" x14ac:dyDescent="0.2">
      <c r="A225" s="16"/>
      <c r="B225" s="648" t="s">
        <v>37</v>
      </c>
      <c r="C225" s="826">
        <v>520</v>
      </c>
      <c r="D225" s="641">
        <v>5860.4278325199994</v>
      </c>
      <c r="F225" s="13"/>
      <c r="H225" s="13"/>
      <c r="I225" s="13"/>
      <c r="L225" s="24"/>
      <c r="M225" s="20"/>
      <c r="P225" s="4"/>
      <c r="Q225" s="4"/>
      <c r="R225" s="4"/>
      <c r="S225" s="4"/>
      <c r="T225" s="4"/>
      <c r="U225" s="4"/>
      <c r="V225" s="387"/>
      <c r="W225" s="317"/>
      <c r="X225" s="359">
        <v>1349</v>
      </c>
      <c r="Y225" s="358">
        <v>13272.00041705</v>
      </c>
      <c r="Z225" s="386"/>
      <c r="AA225" s="23"/>
      <c r="AB225" s="23"/>
      <c r="AC225" s="23"/>
      <c r="AD225" s="23"/>
      <c r="AE225" s="159"/>
      <c r="AH225" s="1754"/>
      <c r="AI225" s="1754"/>
    </row>
    <row r="226" spans="1:35" x14ac:dyDescent="0.2">
      <c r="A226" s="16"/>
      <c r="B226" s="648" t="s">
        <v>41</v>
      </c>
      <c r="C226" s="826">
        <v>1295</v>
      </c>
      <c r="D226" s="641">
        <v>15921.119067390002</v>
      </c>
      <c r="F226" s="13"/>
      <c r="H226" s="13"/>
      <c r="I226" s="13"/>
      <c r="L226" s="24"/>
      <c r="M226" s="20"/>
      <c r="O226" s="4"/>
      <c r="P226" s="23"/>
      <c r="Q226" s="23"/>
      <c r="R226" s="23"/>
      <c r="S226" s="23"/>
      <c r="T226" s="23"/>
      <c r="U226" s="23"/>
      <c r="V226" s="388"/>
      <c r="W226" s="317"/>
      <c r="X226" s="359">
        <v>1296</v>
      </c>
      <c r="Y226" s="358">
        <v>12990.21725528</v>
      </c>
      <c r="Z226" s="359"/>
      <c r="AA226" s="19"/>
      <c r="AB226" s="23"/>
      <c r="AC226" s="23"/>
      <c r="AD226" s="23"/>
      <c r="AE226" s="289"/>
      <c r="AH226" s="141"/>
      <c r="AI226" s="141"/>
    </row>
    <row r="227" spans="1:35" x14ac:dyDescent="0.2">
      <c r="A227" s="16"/>
      <c r="B227" s="648" t="s">
        <v>39</v>
      </c>
      <c r="C227" s="826">
        <v>1219</v>
      </c>
      <c r="D227" s="641">
        <v>20192.233542729999</v>
      </c>
      <c r="F227" s="13"/>
      <c r="H227" s="13"/>
      <c r="I227" s="13"/>
      <c r="L227" s="24"/>
      <c r="M227" s="20"/>
      <c r="P227" s="23"/>
      <c r="Q227" s="23"/>
      <c r="R227" s="23"/>
      <c r="S227" s="23"/>
      <c r="T227" s="23"/>
      <c r="U227" s="23"/>
      <c r="V227" s="340"/>
      <c r="W227" s="317"/>
      <c r="X227" s="359">
        <v>1345</v>
      </c>
      <c r="Y227" s="358">
        <v>11734.405629929999</v>
      </c>
      <c r="Z227" s="386"/>
      <c r="AA227" s="23"/>
      <c r="AB227" s="23"/>
      <c r="AC227" s="23"/>
      <c r="AD227" s="23"/>
      <c r="AE227" s="158"/>
    </row>
    <row r="228" spans="1:35" x14ac:dyDescent="0.2">
      <c r="A228" s="16"/>
      <c r="B228" s="648" t="s">
        <v>40</v>
      </c>
      <c r="C228" s="826">
        <v>981</v>
      </c>
      <c r="D228" s="641">
        <v>15041.481886950001</v>
      </c>
      <c r="F228" s="13"/>
      <c r="H228" s="13"/>
      <c r="I228" s="13"/>
      <c r="L228" s="24"/>
      <c r="M228" s="20"/>
      <c r="P228" s="4"/>
      <c r="Q228" s="4"/>
      <c r="R228" s="4"/>
      <c r="S228" s="4"/>
      <c r="T228" s="4"/>
      <c r="U228" s="4"/>
      <c r="V228" s="387"/>
      <c r="W228" s="317"/>
      <c r="X228" s="384"/>
      <c r="Y228" s="383"/>
      <c r="Z228" s="386"/>
      <c r="AA228" s="23"/>
      <c r="AB228" s="23"/>
      <c r="AC228" s="23"/>
      <c r="AD228" s="23"/>
      <c r="AE228" s="159"/>
      <c r="AH228" s="1754"/>
      <c r="AI228" s="1754"/>
    </row>
    <row r="229" spans="1:35" hidden="1" x14ac:dyDescent="0.2">
      <c r="A229" s="16"/>
      <c r="B229" s="648" t="s">
        <v>70</v>
      </c>
      <c r="C229" s="826">
        <v>0</v>
      </c>
      <c r="D229" s="641">
        <v>0</v>
      </c>
      <c r="F229" s="13"/>
      <c r="H229" s="13"/>
      <c r="I229" s="13"/>
      <c r="L229" s="24"/>
      <c r="M229" s="20"/>
      <c r="O229" s="4"/>
      <c r="P229" s="23"/>
      <c r="Q229" s="23"/>
      <c r="R229" s="23"/>
      <c r="S229" s="23"/>
      <c r="T229" s="23"/>
      <c r="U229" s="23"/>
      <c r="V229" s="388"/>
      <c r="W229" s="317"/>
      <c r="X229" s="384"/>
      <c r="Y229" s="385"/>
      <c r="Z229" s="359"/>
      <c r="AA229" s="19"/>
      <c r="AB229" s="23"/>
      <c r="AC229" s="23"/>
      <c r="AD229" s="23"/>
      <c r="AE229" s="289"/>
      <c r="AH229" s="141"/>
      <c r="AI229" s="141"/>
    </row>
    <row r="230" spans="1:35" x14ac:dyDescent="0.2">
      <c r="A230" s="16"/>
      <c r="B230" s="838" t="s">
        <v>29</v>
      </c>
      <c r="C230" s="839">
        <f>SUM(C218:C229)</f>
        <v>9775</v>
      </c>
      <c r="D230" s="840">
        <f>D218+D219+D220+D221+D222+D223+D224+D225+D226+D227+D228+D229</f>
        <v>124938.06957764999</v>
      </c>
      <c r="F230" s="13"/>
      <c r="H230" s="13"/>
      <c r="I230" s="13"/>
      <c r="L230" s="24"/>
      <c r="M230" s="20"/>
      <c r="P230" s="117"/>
      <c r="Q230" s="117"/>
      <c r="R230" s="117"/>
      <c r="S230" s="117"/>
      <c r="T230" s="117"/>
      <c r="U230" s="117"/>
      <c r="V230" s="359"/>
      <c r="W230" s="317"/>
      <c r="X230" s="384"/>
      <c r="Y230" s="385"/>
      <c r="Z230" s="359"/>
      <c r="AA230" s="19"/>
      <c r="AB230" s="23"/>
      <c r="AC230" s="23"/>
      <c r="AD230" s="23"/>
      <c r="AH230" s="23"/>
      <c r="AI230" s="19"/>
    </row>
    <row r="231" spans="1:35" ht="15" customHeight="1" x14ac:dyDescent="0.2">
      <c r="A231" s="16"/>
      <c r="C231" s="651"/>
      <c r="D231" s="651"/>
      <c r="F231" s="13"/>
      <c r="H231" s="13"/>
      <c r="I231" s="13"/>
      <c r="J231" s="13"/>
      <c r="W231" s="317"/>
      <c r="X231" s="384"/>
      <c r="Y231" s="383"/>
      <c r="Z231" s="385"/>
      <c r="AA231" s="386"/>
      <c r="AC231" s="23"/>
      <c r="AD231" s="23"/>
      <c r="AE231" s="23"/>
      <c r="AI231" s="23"/>
    </row>
    <row r="232" spans="1:35" ht="15" customHeight="1" x14ac:dyDescent="0.2">
      <c r="A232" s="16"/>
      <c r="F232" s="13"/>
      <c r="H232" s="13"/>
      <c r="I232" s="13"/>
      <c r="J232" s="13"/>
      <c r="W232" s="358"/>
      <c r="X232" s="384"/>
      <c r="Y232" s="383"/>
      <c r="Z232" s="389"/>
      <c r="AA232" s="390"/>
      <c r="AC232" s="23"/>
      <c r="AD232" s="23"/>
      <c r="AE232" s="19"/>
      <c r="AI232" s="23"/>
    </row>
    <row r="233" spans="1:35" ht="15" customHeight="1" x14ac:dyDescent="0.2">
      <c r="A233" s="16"/>
      <c r="E233" s="841"/>
      <c r="F233" s="13"/>
      <c r="H233" s="13"/>
      <c r="I233" s="13"/>
      <c r="J233" s="13"/>
      <c r="X233" s="358"/>
      <c r="Y233" s="384"/>
      <c r="AC233" s="23"/>
      <c r="AD233" s="23"/>
      <c r="AE233" s="19"/>
      <c r="AI233" s="23"/>
    </row>
    <row r="234" spans="1:35" ht="15" customHeight="1" x14ac:dyDescent="0.2">
      <c r="A234" s="16"/>
      <c r="C234" s="651"/>
      <c r="D234" s="651"/>
      <c r="F234" s="13"/>
      <c r="H234" s="13"/>
      <c r="I234" s="13"/>
      <c r="J234" s="13"/>
      <c r="X234" s="358"/>
      <c r="Y234" s="389"/>
      <c r="Z234" s="389"/>
      <c r="AA234" s="390"/>
      <c r="AC234" s="23"/>
      <c r="AD234" s="23"/>
      <c r="AE234" s="19"/>
      <c r="AI234" s="23"/>
    </row>
    <row r="235" spans="1:35" ht="15" customHeight="1" x14ac:dyDescent="0.2">
      <c r="A235" s="16"/>
      <c r="F235" s="13"/>
      <c r="H235" s="13"/>
      <c r="I235" s="13"/>
      <c r="J235" s="13"/>
      <c r="X235" s="358"/>
      <c r="Z235" s="389"/>
      <c r="AA235" s="390"/>
      <c r="AC235" s="23"/>
      <c r="AD235" s="23"/>
      <c r="AE235" s="19"/>
      <c r="AI235" s="23"/>
    </row>
    <row r="236" spans="1:35" ht="15" customHeight="1" x14ac:dyDescent="0.2">
      <c r="A236" s="16"/>
      <c r="F236" s="13"/>
      <c r="H236" s="13"/>
      <c r="I236" s="13"/>
      <c r="J236" s="13"/>
      <c r="X236" s="358"/>
      <c r="Y236" s="389"/>
      <c r="Z236" s="389"/>
      <c r="AA236" s="390"/>
      <c r="AC236" s="23"/>
      <c r="AD236" s="23"/>
      <c r="AE236" s="19"/>
      <c r="AI236" s="23"/>
    </row>
    <row r="237" spans="1:35" ht="15" customHeight="1" x14ac:dyDescent="0.2">
      <c r="A237" s="16"/>
      <c r="F237" s="13"/>
      <c r="H237" s="13"/>
      <c r="I237" s="13"/>
      <c r="J237" s="13"/>
      <c r="X237" s="358"/>
      <c r="Y237" s="389"/>
      <c r="Z237" s="389"/>
      <c r="AA237" s="390"/>
      <c r="AC237" s="23"/>
      <c r="AD237" s="23"/>
      <c r="AE237" s="19"/>
      <c r="AI237" s="23"/>
    </row>
    <row r="238" spans="1:35" ht="15" customHeight="1" x14ac:dyDescent="0.2">
      <c r="A238" s="16"/>
      <c r="F238" s="13"/>
      <c r="H238" s="13"/>
      <c r="I238" s="13"/>
      <c r="J238" s="13"/>
      <c r="X238" s="358"/>
      <c r="Y238" s="389"/>
      <c r="Z238" s="389"/>
      <c r="AA238" s="390"/>
      <c r="AC238" s="23"/>
      <c r="AD238" s="23"/>
      <c r="AE238" s="19"/>
      <c r="AI238" s="23"/>
    </row>
    <row r="239" spans="1:35" ht="15" customHeight="1" x14ac:dyDescent="0.2">
      <c r="A239" s="16"/>
      <c r="F239" s="13"/>
      <c r="H239" s="13"/>
      <c r="I239" s="13"/>
      <c r="J239" s="13"/>
      <c r="X239" s="358"/>
      <c r="Y239" s="389"/>
      <c r="Z239" s="389"/>
      <c r="AA239" s="390"/>
      <c r="AC239" s="23"/>
      <c r="AD239" s="23"/>
      <c r="AE239" s="19"/>
      <c r="AI239" s="23"/>
    </row>
    <row r="240" spans="1:35" ht="15" customHeight="1" x14ac:dyDescent="0.2">
      <c r="A240" s="16"/>
      <c r="B240" s="835"/>
      <c r="C240" s="842"/>
      <c r="D240" s="842"/>
      <c r="E240" s="843"/>
      <c r="G240" s="38"/>
      <c r="H240" s="13"/>
      <c r="I240" s="13"/>
      <c r="J240" s="13"/>
      <c r="X240" s="358"/>
      <c r="Y240" s="389"/>
      <c r="AC240" s="23"/>
      <c r="AD240" s="23"/>
      <c r="AE240" s="19"/>
      <c r="AI240" s="23"/>
    </row>
    <row r="241" spans="1:32" ht="23.45" customHeight="1" x14ac:dyDescent="0.2">
      <c r="A241" s="30"/>
      <c r="B241" s="1741" t="s">
        <v>349</v>
      </c>
      <c r="C241" s="1741"/>
      <c r="D241" s="1741"/>
      <c r="E241" s="1741"/>
      <c r="F241" s="1778"/>
      <c r="G241" s="1778"/>
      <c r="H241" s="1778"/>
      <c r="I241" s="13"/>
      <c r="J241" s="13"/>
      <c r="K241" s="13"/>
      <c r="L241" s="13"/>
      <c r="M241" s="439"/>
      <c r="X241" s="358"/>
      <c r="Y241" s="389"/>
      <c r="Z241" s="359"/>
      <c r="AA241" s="358"/>
      <c r="AC241" s="17"/>
    </row>
    <row r="242" spans="1:32" ht="15.75" customHeight="1" x14ac:dyDescent="0.2">
      <c r="A242" s="16"/>
      <c r="E242" s="627"/>
      <c r="H242" s="13"/>
      <c r="I242" s="13"/>
      <c r="J242" s="13"/>
      <c r="K242" s="13"/>
      <c r="L242" s="13"/>
      <c r="M242" s="439"/>
      <c r="X242" s="358"/>
      <c r="Z242" s="359"/>
      <c r="AA242" s="358"/>
      <c r="AC242" s="33"/>
      <c r="AE242" s="27"/>
    </row>
    <row r="243" spans="1:32" ht="30.75" customHeight="1" x14ac:dyDescent="0.2">
      <c r="A243" s="16"/>
      <c r="B243" s="844"/>
      <c r="C243" s="1758" t="s">
        <v>1777</v>
      </c>
      <c r="D243" s="1759"/>
      <c r="E243" s="1756" t="s">
        <v>1778</v>
      </c>
      <c r="F243" s="1757"/>
      <c r="G243" s="20"/>
      <c r="Y243" s="389"/>
      <c r="Z243" s="1519"/>
      <c r="AA243" s="1519"/>
      <c r="AB243" s="53"/>
      <c r="AC243" s="1755" t="s">
        <v>490</v>
      </c>
      <c r="AD243" s="1755"/>
      <c r="AE243" s="1755"/>
      <c r="AF243" s="1755"/>
    </row>
    <row r="244" spans="1:32" ht="26.25" customHeight="1" x14ac:dyDescent="0.2">
      <c r="A244" s="16"/>
      <c r="B244" s="845" t="s">
        <v>189</v>
      </c>
      <c r="C244" s="1048" t="s">
        <v>68</v>
      </c>
      <c r="D244" s="846" t="s">
        <v>174</v>
      </c>
      <c r="E244" s="847" t="s">
        <v>68</v>
      </c>
      <c r="F244" s="736" t="s">
        <v>174</v>
      </c>
      <c r="G244" s="20"/>
      <c r="H244" s="20"/>
      <c r="L244" s="24"/>
      <c r="M244" s="20"/>
      <c r="P244" s="160"/>
      <c r="Q244" s="160"/>
      <c r="R244" s="160"/>
      <c r="S244" s="160"/>
      <c r="T244" s="160"/>
      <c r="U244" s="160"/>
      <c r="V244" s="391"/>
      <c r="Y244" s="389"/>
      <c r="Z244" s="393" t="s">
        <v>174</v>
      </c>
      <c r="AA244" s="296"/>
      <c r="AB244" s="392" t="s">
        <v>189</v>
      </c>
      <c r="AC244" s="393" t="s">
        <v>68</v>
      </c>
      <c r="AD244" s="393" t="s">
        <v>347</v>
      </c>
      <c r="AE244" s="393" t="s">
        <v>174</v>
      </c>
    </row>
    <row r="245" spans="1:32" ht="21" customHeight="1" x14ac:dyDescent="0.2">
      <c r="A245" s="16"/>
      <c r="B245" s="848" t="s">
        <v>172</v>
      </c>
      <c r="C245" s="1049">
        <v>640</v>
      </c>
      <c r="D245" s="625">
        <v>9.3079015624999997</v>
      </c>
      <c r="E245" s="826">
        <v>600</v>
      </c>
      <c r="F245" s="625">
        <v>9.3403050000000007</v>
      </c>
      <c r="G245" s="20"/>
      <c r="H245" s="20"/>
      <c r="L245" s="24"/>
      <c r="M245" s="20"/>
      <c r="O245" s="160"/>
      <c r="P245" s="161"/>
      <c r="Q245" s="161"/>
      <c r="R245" s="161"/>
      <c r="S245" s="161"/>
      <c r="T245" s="161"/>
      <c r="U245" s="161"/>
      <c r="V245" s="340"/>
      <c r="X245" s="1519" t="s">
        <v>504</v>
      </c>
      <c r="Y245" s="1519"/>
      <c r="Z245" s="1100">
        <f>+Y247/X247</f>
        <v>8.7789680851063832</v>
      </c>
      <c r="AA245" s="51"/>
      <c r="AB245" s="394" t="s">
        <v>172</v>
      </c>
      <c r="AC245" s="378">
        <v>830</v>
      </c>
      <c r="AD245" s="360">
        <v>5428.8249999999998</v>
      </c>
      <c r="AE245" s="360">
        <f>+AD245/AC245</f>
        <v>6.5407530120481923</v>
      </c>
    </row>
    <row r="246" spans="1:32" ht="21" customHeight="1" x14ac:dyDescent="0.2">
      <c r="A246" s="16"/>
      <c r="B246" s="849" t="s">
        <v>173</v>
      </c>
      <c r="C246" s="1049">
        <v>341</v>
      </c>
      <c r="D246" s="625">
        <v>26.640542190469212</v>
      </c>
      <c r="E246" s="826">
        <v>80</v>
      </c>
      <c r="F246" s="625">
        <v>18.944336388874998</v>
      </c>
      <c r="G246" s="20"/>
      <c r="H246" s="20"/>
      <c r="L246" s="24"/>
      <c r="M246" s="20"/>
      <c r="P246" s="24"/>
      <c r="V246" s="340"/>
      <c r="W246" s="392" t="s">
        <v>189</v>
      </c>
      <c r="X246" s="393" t="s">
        <v>68</v>
      </c>
      <c r="Y246" s="393" t="s">
        <v>347</v>
      </c>
      <c r="Z246" s="1100">
        <f>+Y248/X248</f>
        <v>19.096080081830987</v>
      </c>
      <c r="AA246" s="51"/>
      <c r="AB246" s="394" t="s">
        <v>173</v>
      </c>
      <c r="AC246" s="378">
        <v>43</v>
      </c>
      <c r="AD246" s="360">
        <v>686.34394599000007</v>
      </c>
      <c r="AE246" s="360">
        <f>+AD246/AC246</f>
        <v>15.961487116046513</v>
      </c>
    </row>
    <row r="247" spans="1:32" ht="15" customHeight="1" x14ac:dyDescent="0.2">
      <c r="A247" s="16"/>
      <c r="B247" s="850" t="s">
        <v>29</v>
      </c>
      <c r="C247" s="1050">
        <f>SUM(C245:C246)</f>
        <v>981</v>
      </c>
      <c r="D247" s="851"/>
      <c r="E247" s="852">
        <f>+E246+E245</f>
        <v>680</v>
      </c>
      <c r="F247" s="737"/>
      <c r="G247" s="20"/>
      <c r="H247" s="20"/>
      <c r="K247" s="26"/>
      <c r="L247" s="24"/>
      <c r="M247" s="20"/>
      <c r="P247" s="24"/>
      <c r="V247" s="340"/>
      <c r="W247" s="394" t="s">
        <v>172</v>
      </c>
      <c r="X247" s="423">
        <v>658</v>
      </c>
      <c r="Y247" s="424">
        <v>5776.5609999999997</v>
      </c>
      <c r="Z247" s="398"/>
      <c r="AA247" s="297"/>
      <c r="AB247" s="395" t="s">
        <v>29</v>
      </c>
      <c r="AC247" s="396">
        <f>SUM(AC245:AC246)</f>
        <v>873</v>
      </c>
      <c r="AD247" s="397"/>
      <c r="AE247" s="398"/>
    </row>
    <row r="248" spans="1:32" ht="15.75" customHeight="1" x14ac:dyDescent="0.2">
      <c r="A248" s="16"/>
      <c r="B248" s="853"/>
      <c r="C248" s="854"/>
      <c r="D248" s="854"/>
      <c r="E248" s="854"/>
      <c r="F248" s="297"/>
      <c r="G248" s="298"/>
      <c r="H248" s="20"/>
      <c r="L248" s="26"/>
      <c r="W248" s="394" t="s">
        <v>173</v>
      </c>
      <c r="X248" s="694">
        <v>71</v>
      </c>
      <c r="Y248" s="695">
        <v>1355.82168581</v>
      </c>
      <c r="Z248" s="398"/>
      <c r="AA248" s="398"/>
      <c r="AB248" s="297"/>
      <c r="AC248" s="298"/>
      <c r="AE248" s="27"/>
    </row>
    <row r="249" spans="1:32" ht="15.75" customHeight="1" x14ac:dyDescent="0.2">
      <c r="A249" s="16"/>
      <c r="G249" s="20"/>
      <c r="H249" s="20"/>
      <c r="P249" s="160"/>
      <c r="Q249" s="160"/>
      <c r="R249" s="160"/>
      <c r="S249" s="160"/>
      <c r="T249" s="160"/>
      <c r="U249" s="160"/>
      <c r="V249" s="160"/>
      <c r="W249" s="395" t="s">
        <v>29</v>
      </c>
      <c r="X249" s="396">
        <f>SUM(X247:X248)</f>
        <v>729</v>
      </c>
      <c r="Y249" s="397"/>
      <c r="Z249" s="383"/>
      <c r="AA249" s="358"/>
      <c r="AC249" s="17"/>
    </row>
    <row r="250" spans="1:32" ht="15.75" customHeight="1" x14ac:dyDescent="0.2">
      <c r="A250" s="16"/>
      <c r="E250" s="627"/>
      <c r="P250" s="160"/>
      <c r="Q250" s="160"/>
      <c r="R250" s="160"/>
      <c r="S250" s="160"/>
      <c r="T250" s="160"/>
      <c r="U250" s="160"/>
      <c r="V250" s="160"/>
      <c r="Y250" s="399"/>
      <c r="Z250" s="383"/>
      <c r="AA250" s="358"/>
      <c r="AC250" s="17"/>
    </row>
    <row r="251" spans="1:32" ht="15.75" customHeight="1" x14ac:dyDescent="0.2">
      <c r="A251" s="16"/>
      <c r="E251" s="627"/>
      <c r="H251" s="143"/>
      <c r="I251" s="144"/>
      <c r="J251" s="143"/>
      <c r="P251" s="160"/>
      <c r="Q251" s="160"/>
      <c r="R251" s="160"/>
      <c r="S251" s="160"/>
      <c r="T251" s="160"/>
      <c r="U251" s="160"/>
      <c r="V251" s="160"/>
      <c r="W251" s="400"/>
      <c r="Y251" s="389"/>
      <c r="Z251" s="359"/>
      <c r="AA251" s="358"/>
      <c r="AC251" s="17"/>
    </row>
    <row r="252" spans="1:32" ht="15.75" customHeight="1" x14ac:dyDescent="0.2">
      <c r="A252" s="16"/>
      <c r="E252" s="627"/>
      <c r="H252" s="144"/>
      <c r="I252" s="145"/>
      <c r="J252" s="26"/>
      <c r="P252" s="160"/>
      <c r="Q252" s="160"/>
      <c r="R252" s="160"/>
      <c r="S252" s="160"/>
      <c r="T252" s="160"/>
      <c r="U252" s="160"/>
      <c r="V252" s="160"/>
      <c r="W252" s="400"/>
      <c r="Y252" s="389"/>
      <c r="Z252" s="359"/>
      <c r="AA252" s="358"/>
      <c r="AC252" s="17"/>
    </row>
    <row r="253" spans="1:32" ht="15.75" customHeight="1" x14ac:dyDescent="0.2">
      <c r="A253" s="16"/>
      <c r="E253" s="627"/>
      <c r="G253" s="20"/>
      <c r="H253" s="20"/>
      <c r="P253" s="160"/>
      <c r="Q253" s="161"/>
      <c r="R253" s="161"/>
      <c r="S253" s="161"/>
      <c r="T253" s="161"/>
      <c r="U253" s="161"/>
      <c r="V253" s="161"/>
      <c r="W253" s="400"/>
      <c r="Y253" s="389"/>
      <c r="Z253" s="359"/>
      <c r="AA253" s="358"/>
      <c r="AC253" s="17"/>
    </row>
    <row r="254" spans="1:32" ht="15.75" customHeight="1" x14ac:dyDescent="0.2">
      <c r="A254" s="16"/>
      <c r="E254" s="627"/>
      <c r="G254" s="26"/>
      <c r="H254" s="26"/>
      <c r="Q254" s="160"/>
      <c r="R254" s="160"/>
      <c r="S254" s="160"/>
      <c r="T254" s="160"/>
      <c r="U254" s="160"/>
      <c r="V254" s="160"/>
      <c r="W254" s="400"/>
      <c r="Y254" s="389"/>
      <c r="Z254" s="359"/>
      <c r="AA254" s="358"/>
      <c r="AC254" s="17"/>
    </row>
    <row r="255" spans="1:32" ht="15.75" customHeight="1" x14ac:dyDescent="0.2">
      <c r="A255" s="16"/>
      <c r="E255" s="627"/>
      <c r="Q255" s="160"/>
      <c r="R255" s="160"/>
      <c r="S255" s="160"/>
      <c r="T255" s="160"/>
      <c r="U255" s="160"/>
      <c r="V255" s="160"/>
      <c r="W255" s="400"/>
      <c r="Y255" s="389"/>
      <c r="Z255" s="359"/>
      <c r="AA255" s="358"/>
      <c r="AC255" s="17"/>
    </row>
    <row r="256" spans="1:32" ht="15.75" customHeight="1" x14ac:dyDescent="0.2">
      <c r="A256" s="16"/>
      <c r="E256" s="627"/>
      <c r="Q256" s="160"/>
      <c r="R256" s="160"/>
      <c r="S256" s="160"/>
      <c r="T256" s="160"/>
      <c r="U256" s="160"/>
      <c r="V256" s="160"/>
      <c r="W256" s="400"/>
      <c r="Y256" s="389"/>
      <c r="Z256" s="359"/>
      <c r="AA256" s="358"/>
      <c r="AC256" s="17"/>
    </row>
    <row r="257" spans="1:26" ht="15.75" customHeight="1" x14ac:dyDescent="0.2">
      <c r="A257" s="16"/>
      <c r="E257" s="627"/>
      <c r="Q257" s="160"/>
      <c r="R257" s="160"/>
      <c r="S257" s="160"/>
      <c r="T257" s="160"/>
      <c r="U257" s="160"/>
      <c r="V257" s="160"/>
      <c r="W257" s="400"/>
      <c r="Y257" s="389"/>
      <c r="Z257" s="359"/>
    </row>
    <row r="258" spans="1:26" ht="15.75" customHeight="1" x14ac:dyDescent="0.2">
      <c r="A258" s="16"/>
      <c r="E258" s="627"/>
      <c r="Q258" s="160"/>
      <c r="R258" s="160"/>
      <c r="S258" s="160"/>
      <c r="T258" s="160"/>
      <c r="U258" s="160"/>
      <c r="V258" s="160"/>
      <c r="W258" s="400"/>
      <c r="Y258" s="389"/>
      <c r="Z258" s="359"/>
    </row>
    <row r="259" spans="1:26" ht="15.75" customHeight="1" x14ac:dyDescent="0.2">
      <c r="A259" s="16"/>
      <c r="E259" s="627"/>
      <c r="Q259" s="160"/>
      <c r="R259" s="160"/>
      <c r="S259" s="160"/>
      <c r="T259" s="160"/>
      <c r="U259" s="160"/>
      <c r="V259" s="160"/>
      <c r="W259" s="400"/>
      <c r="Y259" s="389"/>
      <c r="Z259" s="359"/>
    </row>
    <row r="260" spans="1:26" ht="15.75" customHeight="1" x14ac:dyDescent="0.2">
      <c r="A260" s="16"/>
      <c r="E260" s="627"/>
      <c r="Q260" s="160"/>
      <c r="R260" s="160"/>
      <c r="S260" s="160"/>
      <c r="T260" s="160"/>
      <c r="U260" s="160"/>
      <c r="V260" s="160"/>
      <c r="W260" s="400"/>
      <c r="Y260" s="389"/>
      <c r="Z260" s="359"/>
    </row>
    <row r="261" spans="1:26" ht="15.75" customHeight="1" x14ac:dyDescent="0.2">
      <c r="A261" s="16"/>
      <c r="E261" s="627"/>
      <c r="Q261" s="160"/>
      <c r="R261" s="160"/>
      <c r="S261" s="160"/>
      <c r="T261" s="160"/>
      <c r="U261" s="160"/>
      <c r="V261" s="160"/>
      <c r="W261" s="400"/>
      <c r="Y261" s="389"/>
      <c r="Z261" s="359"/>
    </row>
    <row r="262" spans="1:26" ht="15.75" customHeight="1" x14ac:dyDescent="0.2">
      <c r="A262" s="16"/>
      <c r="E262" s="627"/>
      <c r="Q262" s="160"/>
      <c r="R262" s="160"/>
      <c r="S262" s="160"/>
      <c r="T262" s="160"/>
      <c r="U262" s="160"/>
      <c r="V262" s="160"/>
      <c r="W262" s="400"/>
      <c r="Y262" s="389"/>
      <c r="Z262" s="359"/>
    </row>
    <row r="263" spans="1:26" ht="15.75" customHeight="1" x14ac:dyDescent="0.2">
      <c r="A263" s="16"/>
      <c r="E263" s="627"/>
      <c r="Q263" s="160"/>
      <c r="R263" s="160"/>
      <c r="S263" s="160"/>
      <c r="T263" s="160"/>
      <c r="U263" s="160"/>
      <c r="V263" s="160"/>
      <c r="W263" s="400"/>
      <c r="Y263" s="389"/>
      <c r="Z263" s="359"/>
    </row>
    <row r="264" spans="1:26" ht="15.75" customHeight="1" x14ac:dyDescent="0.2">
      <c r="A264" s="16"/>
      <c r="E264" s="627"/>
      <c r="Q264" s="160"/>
      <c r="R264" s="160"/>
      <c r="S264" s="160"/>
      <c r="T264" s="160"/>
      <c r="U264" s="160"/>
      <c r="V264" s="160"/>
      <c r="W264" s="400"/>
      <c r="Y264" s="389"/>
      <c r="Z264" s="359"/>
    </row>
    <row r="265" spans="1:26" ht="15.75" customHeight="1" x14ac:dyDescent="0.2">
      <c r="A265" s="16"/>
      <c r="E265" s="627"/>
      <c r="Q265" s="160"/>
      <c r="R265" s="160"/>
      <c r="S265" s="160"/>
      <c r="T265" s="160"/>
      <c r="U265" s="160"/>
      <c r="V265" s="160"/>
      <c r="W265" s="400"/>
      <c r="Y265" s="389"/>
      <c r="Z265" s="359"/>
    </row>
    <row r="266" spans="1:26" ht="26.25" customHeight="1" x14ac:dyDescent="0.2">
      <c r="A266" s="30"/>
      <c r="B266" s="1743" t="s">
        <v>415</v>
      </c>
      <c r="C266" s="1743"/>
      <c r="D266" s="1743"/>
      <c r="E266" s="1743"/>
      <c r="F266" s="1743"/>
      <c r="G266" s="1743"/>
      <c r="H266" s="20"/>
      <c r="I266" s="27"/>
      <c r="J266" s="27"/>
      <c r="K266" s="27"/>
      <c r="L266" s="27"/>
      <c r="Q266" s="160"/>
      <c r="R266" s="160"/>
      <c r="S266" s="160"/>
      <c r="T266" s="160"/>
      <c r="U266" s="160"/>
      <c r="V266" s="160"/>
      <c r="W266" s="400"/>
      <c r="Y266" s="389"/>
      <c r="Z266" s="359"/>
    </row>
    <row r="267" spans="1:26" ht="15.75" customHeight="1" x14ac:dyDescent="0.2">
      <c r="A267" s="16"/>
      <c r="E267" s="627"/>
      <c r="Q267" s="160"/>
      <c r="R267" s="160"/>
      <c r="S267" s="160"/>
      <c r="T267" s="160"/>
      <c r="U267" s="160"/>
      <c r="V267" s="160"/>
      <c r="W267" s="400"/>
      <c r="Y267" s="389"/>
      <c r="Z267" s="359"/>
    </row>
    <row r="268" spans="1:26" ht="15.75" customHeight="1" x14ac:dyDescent="0.2">
      <c r="A268" s="16"/>
      <c r="E268" s="627"/>
      <c r="Q268" s="160"/>
      <c r="R268" s="160"/>
      <c r="S268" s="160"/>
      <c r="T268" s="160"/>
      <c r="U268" s="160"/>
      <c r="V268" s="160"/>
      <c r="W268" s="400"/>
      <c r="Y268" s="389"/>
    </row>
    <row r="269" spans="1:26" ht="15.75" customHeight="1" x14ac:dyDescent="0.2">
      <c r="A269" s="16"/>
      <c r="E269" s="627"/>
      <c r="Q269" s="160"/>
      <c r="R269" s="160"/>
      <c r="S269" s="160"/>
      <c r="T269" s="160"/>
      <c r="U269" s="160"/>
      <c r="V269" s="160"/>
      <c r="W269" s="391"/>
      <c r="Y269" s="389"/>
      <c r="Z269" s="401"/>
    </row>
    <row r="270" spans="1:26" ht="24" customHeight="1" x14ac:dyDescent="0.2">
      <c r="A270" s="16"/>
      <c r="B270" s="801" t="s">
        <v>128</v>
      </c>
      <c r="C270" s="846" t="s">
        <v>68</v>
      </c>
      <c r="D270" s="855" t="s">
        <v>174</v>
      </c>
      <c r="F270" s="13"/>
      <c r="G270" s="4"/>
      <c r="H270" s="20"/>
      <c r="L270" s="24"/>
      <c r="M270" s="20"/>
      <c r="P270" s="160"/>
      <c r="Q270" s="160"/>
      <c r="R270" s="160"/>
      <c r="S270" s="160"/>
      <c r="T270" s="160"/>
      <c r="U270" s="160"/>
      <c r="V270" s="317"/>
      <c r="W270" s="391"/>
    </row>
    <row r="271" spans="1:26" s="4" customFormat="1" ht="21" customHeight="1" x14ac:dyDescent="0.2">
      <c r="A271" s="99"/>
      <c r="B271" s="631" t="s">
        <v>175</v>
      </c>
      <c r="C271" s="621">
        <f>+X273</f>
        <v>0</v>
      </c>
      <c r="D271" s="625">
        <f>+Y273</f>
        <v>0</v>
      </c>
      <c r="E271" s="621"/>
      <c r="L271" s="460"/>
      <c r="P271" s="162"/>
      <c r="Q271" s="162"/>
      <c r="R271" s="162"/>
      <c r="S271" s="162"/>
      <c r="T271" s="162"/>
      <c r="U271" s="162"/>
      <c r="V271" s="323"/>
      <c r="W271" s="317"/>
      <c r="X271" s="317"/>
      <c r="Y271" s="323"/>
    </row>
    <row r="272" spans="1:26" s="4" customFormat="1" ht="21" customHeight="1" x14ac:dyDescent="0.2">
      <c r="A272" s="99"/>
      <c r="B272" s="631" t="s">
        <v>176</v>
      </c>
      <c r="C272" s="621">
        <f>+X274</f>
        <v>142</v>
      </c>
      <c r="D272" s="625">
        <f t="shared" ref="D272:D273" si="10">+Y274</f>
        <v>37.73259527295771</v>
      </c>
      <c r="E272" s="621"/>
      <c r="L272" s="460"/>
      <c r="P272" s="162"/>
      <c r="Q272" s="162"/>
      <c r="R272" s="162"/>
      <c r="S272" s="162"/>
      <c r="T272" s="162"/>
      <c r="U272" s="162"/>
      <c r="V272" s="323"/>
      <c r="W272" s="402" t="s">
        <v>128</v>
      </c>
      <c r="X272" s="393" t="s">
        <v>68</v>
      </c>
      <c r="Y272" s="393" t="s">
        <v>374</v>
      </c>
      <c r="Z272" s="393" t="s">
        <v>373</v>
      </c>
    </row>
    <row r="273" spans="1:32" s="4" customFormat="1" ht="21" customHeight="1" x14ac:dyDescent="0.2">
      <c r="A273" s="99"/>
      <c r="B273" s="631" t="s">
        <v>177</v>
      </c>
      <c r="C273" s="621">
        <f>+X275</f>
        <v>199</v>
      </c>
      <c r="D273" s="625">
        <f t="shared" si="10"/>
        <v>18.725609840251259</v>
      </c>
      <c r="E273" s="621"/>
      <c r="L273" s="460"/>
      <c r="P273" s="162"/>
      <c r="Q273" s="162"/>
      <c r="R273" s="162"/>
      <c r="S273" s="162"/>
      <c r="T273" s="162"/>
      <c r="U273" s="162"/>
      <c r="V273" s="404"/>
      <c r="W273" s="310" t="s">
        <v>175</v>
      </c>
      <c r="X273" s="323">
        <v>0</v>
      </c>
      <c r="Y273" s="403">
        <v>0</v>
      </c>
      <c r="Z273" s="403">
        <v>0</v>
      </c>
    </row>
    <row r="274" spans="1:32" ht="15.75" customHeight="1" x14ac:dyDescent="0.2">
      <c r="A274" s="16"/>
      <c r="B274" s="856" t="s">
        <v>29</v>
      </c>
      <c r="C274" s="622">
        <f>SUM(C271:C273)</f>
        <v>341</v>
      </c>
      <c r="D274" s="771">
        <f>SUM(D271:D273)</f>
        <v>56.458205113208969</v>
      </c>
      <c r="F274" s="13"/>
      <c r="G274" s="4"/>
      <c r="H274" s="20"/>
      <c r="L274" s="24"/>
      <c r="M274" s="20"/>
      <c r="P274" s="160"/>
      <c r="Q274" s="160"/>
      <c r="R274" s="160"/>
      <c r="S274" s="160"/>
      <c r="T274" s="160"/>
      <c r="U274" s="160"/>
      <c r="V274" s="391"/>
      <c r="W274" s="310" t="s">
        <v>176</v>
      </c>
      <c r="X274" s="323">
        <v>142</v>
      </c>
      <c r="Y274" s="403">
        <f>(Z274/X274)/1000000</f>
        <v>37.73259527295771</v>
      </c>
      <c r="Z274" s="403">
        <v>5358028528.7599955</v>
      </c>
    </row>
    <row r="275" spans="1:32" ht="15.75" customHeight="1" x14ac:dyDescent="0.2">
      <c r="A275" s="16"/>
      <c r="E275" s="621"/>
      <c r="Q275" s="160"/>
      <c r="R275" s="160"/>
      <c r="S275" s="160"/>
      <c r="T275" s="160"/>
      <c r="U275" s="160"/>
      <c r="V275" s="160"/>
      <c r="W275" s="310" t="s">
        <v>177</v>
      </c>
      <c r="X275" s="323">
        <v>199</v>
      </c>
      <c r="Y275" s="403">
        <f>(Z275/X275)/1000000</f>
        <v>18.725609840251259</v>
      </c>
      <c r="Z275" s="403">
        <v>3726396358.2100005</v>
      </c>
    </row>
    <row r="276" spans="1:32" ht="15.75" customHeight="1" x14ac:dyDescent="0.2">
      <c r="A276" s="16"/>
      <c r="Q276" s="160"/>
      <c r="R276" s="160"/>
      <c r="S276" s="160"/>
      <c r="T276" s="160"/>
      <c r="U276" s="160"/>
      <c r="V276" s="160"/>
      <c r="W276" s="395" t="s">
        <v>29</v>
      </c>
      <c r="X276" s="405">
        <f>SUM(X273:X275)</f>
        <v>341</v>
      </c>
      <c r="Y276" s="406">
        <f>SUM(Y273:Y275)</f>
        <v>56.458205113208969</v>
      </c>
      <c r="Z276" s="406">
        <f>SUM(Z273:Z275)</f>
        <v>9084424886.9699955</v>
      </c>
    </row>
    <row r="277" spans="1:32" ht="15.75" customHeight="1" x14ac:dyDescent="0.2">
      <c r="A277" s="16"/>
      <c r="E277" s="627"/>
      <c r="Q277" s="160"/>
      <c r="R277" s="160"/>
      <c r="S277" s="160"/>
      <c r="T277" s="160"/>
      <c r="U277" s="160"/>
      <c r="V277" s="160"/>
      <c r="W277" s="391"/>
      <c r="Y277" s="389"/>
      <c r="Z277" s="359"/>
    </row>
    <row r="278" spans="1:32" ht="15.75" customHeight="1" x14ac:dyDescent="0.2">
      <c r="E278" s="810"/>
      <c r="J278" s="146"/>
      <c r="W278" s="391"/>
      <c r="Y278" s="389"/>
      <c r="Z278" s="359"/>
    </row>
    <row r="279" spans="1:32" ht="15.75" customHeight="1" x14ac:dyDescent="0.2">
      <c r="B279" s="827"/>
      <c r="C279" s="631"/>
      <c r="D279" s="631"/>
      <c r="E279" s="631"/>
      <c r="J279" s="14"/>
      <c r="W279" s="400"/>
      <c r="Y279" s="389"/>
      <c r="Z279" s="359"/>
    </row>
    <row r="280" spans="1:32" ht="15" customHeight="1" x14ac:dyDescent="0.2">
      <c r="B280" s="827"/>
      <c r="C280" s="631"/>
      <c r="D280" s="631"/>
      <c r="E280" s="631"/>
      <c r="J280" s="14"/>
      <c r="Y280" s="389"/>
      <c r="Z280" s="359"/>
    </row>
    <row r="281" spans="1:32" ht="14.25" customHeight="1" x14ac:dyDescent="0.2">
      <c r="B281" s="827"/>
      <c r="C281" s="631"/>
      <c r="D281" s="631"/>
      <c r="E281" s="631"/>
      <c r="J281" s="14"/>
      <c r="W281" s="407"/>
      <c r="Y281" s="389"/>
      <c r="Z281" s="359"/>
    </row>
    <row r="282" spans="1:32" ht="15" customHeight="1" x14ac:dyDescent="0.2">
      <c r="B282" s="827"/>
      <c r="C282" s="631"/>
      <c r="D282" s="631"/>
      <c r="E282" s="631"/>
      <c r="J282" s="14"/>
      <c r="W282" s="408"/>
      <c r="Y282" s="389"/>
      <c r="Z282" s="359"/>
    </row>
    <row r="283" spans="1:32" x14ac:dyDescent="0.2">
      <c r="B283" s="827"/>
      <c r="C283" s="631"/>
      <c r="D283" s="631"/>
      <c r="E283" s="631"/>
      <c r="J283" s="14"/>
      <c r="W283" s="408"/>
      <c r="Y283" s="389"/>
      <c r="Z283" s="359"/>
    </row>
    <row r="284" spans="1:32" ht="15" customHeight="1" x14ac:dyDescent="0.2">
      <c r="B284" s="827"/>
      <c r="C284" s="826"/>
      <c r="D284" s="826"/>
      <c r="E284" s="631"/>
      <c r="J284" s="14"/>
      <c r="W284" s="408"/>
      <c r="Y284" s="389"/>
      <c r="Z284" s="359"/>
    </row>
    <row r="285" spans="1:32" ht="15" customHeight="1" x14ac:dyDescent="0.2">
      <c r="B285" s="827"/>
      <c r="C285" s="631"/>
      <c r="D285" s="631"/>
      <c r="E285" s="631"/>
      <c r="J285" s="14"/>
      <c r="W285" s="408"/>
      <c r="Y285" s="389"/>
      <c r="Z285" s="359"/>
    </row>
    <row r="286" spans="1:32" ht="15" customHeight="1" x14ac:dyDescent="0.2">
      <c r="B286" s="827"/>
      <c r="C286" s="631"/>
      <c r="D286" s="631"/>
      <c r="E286" s="631"/>
      <c r="J286" s="14"/>
      <c r="W286" s="408"/>
      <c r="Y286" s="389"/>
      <c r="Z286" s="358"/>
    </row>
    <row r="287" spans="1:32" ht="27.75" customHeight="1" x14ac:dyDescent="0.2">
      <c r="A287" s="30"/>
      <c r="B287" s="1743" t="s">
        <v>248</v>
      </c>
      <c r="C287" s="1743"/>
      <c r="D287" s="1743"/>
      <c r="E287" s="1743"/>
      <c r="H287" s="13"/>
      <c r="I287" s="13"/>
      <c r="J287" s="13"/>
      <c r="L287" s="137"/>
      <c r="Q287" s="4"/>
      <c r="R287" s="4"/>
      <c r="S287" s="4"/>
      <c r="T287" s="4"/>
      <c r="U287" s="4"/>
      <c r="V287" s="4"/>
      <c r="W287" s="408"/>
      <c r="Z287" s="383"/>
      <c r="AA287" s="359"/>
      <c r="AB287" s="19"/>
      <c r="AC287" s="23"/>
      <c r="AD287" s="19"/>
      <c r="AE287" s="23"/>
      <c r="AF287" s="23"/>
    </row>
    <row r="288" spans="1:32" ht="15" customHeight="1" x14ac:dyDescent="0.2">
      <c r="A288" s="30"/>
      <c r="B288" s="638"/>
      <c r="C288" s="639"/>
      <c r="D288" s="639"/>
      <c r="E288" s="621"/>
      <c r="J288" s="4"/>
      <c r="W288" s="408"/>
      <c r="Y288" s="359"/>
      <c r="Z288" s="358"/>
    </row>
    <row r="289" spans="1:25" ht="15" customHeight="1" x14ac:dyDescent="0.2">
      <c r="A289" s="30"/>
      <c r="B289" s="638"/>
      <c r="C289" s="1786" t="s">
        <v>60</v>
      </c>
      <c r="D289" s="1786"/>
      <c r="E289" s="1786" t="s">
        <v>236</v>
      </c>
      <c r="F289" s="1786"/>
      <c r="G289" s="1786" t="s">
        <v>657</v>
      </c>
      <c r="H289" s="1786"/>
      <c r="J289" s="4"/>
      <c r="Y289" s="382"/>
    </row>
    <row r="290" spans="1:25" ht="15" customHeight="1" x14ac:dyDescent="0.2">
      <c r="A290" s="16"/>
      <c r="B290" s="1416" t="s">
        <v>28</v>
      </c>
      <c r="C290" s="1416" t="s">
        <v>68</v>
      </c>
      <c r="D290" s="1417" t="s">
        <v>117</v>
      </c>
      <c r="E290" s="1416" t="s">
        <v>68</v>
      </c>
      <c r="F290" s="1417" t="s">
        <v>117</v>
      </c>
      <c r="G290" s="1418" t="s">
        <v>658</v>
      </c>
      <c r="H290" s="1418" t="s">
        <v>659</v>
      </c>
      <c r="I290" s="4"/>
      <c r="L290" s="24"/>
      <c r="M290" s="20"/>
      <c r="Q290" s="20"/>
      <c r="W290" s="408"/>
      <c r="Y290" s="359"/>
    </row>
    <row r="291" spans="1:25" x14ac:dyDescent="0.2">
      <c r="A291" s="16"/>
      <c r="B291" s="1423" t="s">
        <v>69</v>
      </c>
      <c r="C291" s="1419">
        <v>53</v>
      </c>
      <c r="D291" s="1420">
        <v>498.00700000000001</v>
      </c>
      <c r="E291" s="1419">
        <v>95</v>
      </c>
      <c r="F291" s="1420">
        <v>1844.1658275699999</v>
      </c>
      <c r="G291" s="1419">
        <v>148</v>
      </c>
      <c r="H291" s="1420">
        <v>2342.1728275699998</v>
      </c>
      <c r="I291" s="4"/>
      <c r="L291" s="24"/>
      <c r="M291" s="20"/>
      <c r="O291" s="13"/>
      <c r="P291" s="13"/>
      <c r="Q291" s="20"/>
    </row>
    <row r="292" spans="1:25" x14ac:dyDescent="0.2">
      <c r="A292" s="16"/>
      <c r="B292" s="1423" t="s">
        <v>32</v>
      </c>
      <c r="C292" s="1419">
        <v>289</v>
      </c>
      <c r="D292" s="1420">
        <v>2576.7829999999999</v>
      </c>
      <c r="E292" s="1419">
        <v>137</v>
      </c>
      <c r="F292" s="1420">
        <v>2622.9705079299997</v>
      </c>
      <c r="G292" s="1419">
        <v>426</v>
      </c>
      <c r="H292" s="1420">
        <v>5199.7535079299996</v>
      </c>
      <c r="I292" s="4"/>
      <c r="L292" s="24"/>
      <c r="M292" s="20"/>
      <c r="O292" s="13"/>
      <c r="P292" s="13"/>
      <c r="Q292" s="20"/>
    </row>
    <row r="293" spans="1:25" x14ac:dyDescent="0.2">
      <c r="A293" s="16"/>
      <c r="B293" s="1423" t="s">
        <v>33</v>
      </c>
      <c r="C293" s="1419">
        <v>797</v>
      </c>
      <c r="D293" s="1420">
        <v>7416.701</v>
      </c>
      <c r="E293" s="1419">
        <v>391</v>
      </c>
      <c r="F293" s="1420">
        <v>9797.8541735199997</v>
      </c>
      <c r="G293" s="1419">
        <v>1188</v>
      </c>
      <c r="H293" s="1420">
        <v>17214.555173519999</v>
      </c>
      <c r="I293" s="4"/>
      <c r="L293" s="24"/>
      <c r="M293" s="20"/>
      <c r="O293" s="13"/>
      <c r="P293" s="13"/>
      <c r="Q293" s="20"/>
    </row>
    <row r="294" spans="1:25" x14ac:dyDescent="0.2">
      <c r="A294" s="16"/>
      <c r="B294" s="1423" t="s">
        <v>34</v>
      </c>
      <c r="C294" s="1419">
        <v>201</v>
      </c>
      <c r="D294" s="1420">
        <v>1771.499</v>
      </c>
      <c r="E294" s="1419">
        <v>138</v>
      </c>
      <c r="F294" s="1420">
        <v>2923.5774514499999</v>
      </c>
      <c r="G294" s="1419">
        <v>339</v>
      </c>
      <c r="H294" s="1420">
        <v>4695.0764514499997</v>
      </c>
      <c r="I294" s="4"/>
      <c r="L294" s="24"/>
      <c r="M294" s="20"/>
      <c r="Q294" s="23"/>
    </row>
    <row r="295" spans="1:25" x14ac:dyDescent="0.2">
      <c r="A295" s="16"/>
      <c r="B295" s="1423" t="s">
        <v>35</v>
      </c>
      <c r="C295" s="1419">
        <v>967</v>
      </c>
      <c r="D295" s="1420">
        <v>8954.6630000000005</v>
      </c>
      <c r="E295" s="1419">
        <v>199</v>
      </c>
      <c r="F295" s="1420">
        <v>3769.5070975799999</v>
      </c>
      <c r="G295" s="1419">
        <v>1166</v>
      </c>
      <c r="H295" s="1420">
        <v>12724.170097580001</v>
      </c>
      <c r="I295" s="4"/>
      <c r="L295" s="24"/>
      <c r="M295" s="20"/>
      <c r="Q295" s="23"/>
    </row>
    <row r="296" spans="1:25" x14ac:dyDescent="0.2">
      <c r="A296" s="16"/>
      <c r="B296" s="1423" t="s">
        <v>31</v>
      </c>
      <c r="C296" s="1419">
        <v>923</v>
      </c>
      <c r="D296" s="1420">
        <v>8543.5730000000003</v>
      </c>
      <c r="E296" s="1419">
        <v>155</v>
      </c>
      <c r="F296" s="1420">
        <v>2906.5720580799998</v>
      </c>
      <c r="G296" s="1419">
        <v>1078</v>
      </c>
      <c r="H296" s="1420">
        <v>11450.145058080001</v>
      </c>
      <c r="I296" s="4"/>
      <c r="L296" s="24"/>
      <c r="M296" s="20"/>
      <c r="Q296" s="23"/>
    </row>
    <row r="297" spans="1:25" x14ac:dyDescent="0.2">
      <c r="A297" s="16"/>
      <c r="B297" s="1423" t="s">
        <v>36</v>
      </c>
      <c r="C297" s="1419">
        <v>582</v>
      </c>
      <c r="D297" s="1420">
        <v>5289.585</v>
      </c>
      <c r="E297" s="1419">
        <v>249</v>
      </c>
      <c r="F297" s="1420">
        <v>4788.0980225800004</v>
      </c>
      <c r="G297" s="1419">
        <v>831</v>
      </c>
      <c r="H297" s="1420">
        <v>10077.68302258</v>
      </c>
      <c r="I297" s="4"/>
      <c r="L297" s="24"/>
      <c r="M297" s="20"/>
      <c r="Q297" s="23"/>
    </row>
    <row r="298" spans="1:25" x14ac:dyDescent="0.2">
      <c r="A298" s="16"/>
      <c r="B298" s="1423" t="s">
        <v>37</v>
      </c>
      <c r="C298" s="1419">
        <v>601</v>
      </c>
      <c r="D298" s="1420">
        <v>5594.558</v>
      </c>
      <c r="E298" s="1419">
        <v>613</v>
      </c>
      <c r="F298" s="1420">
        <v>16598.223715430002</v>
      </c>
      <c r="G298" s="1419">
        <v>1214</v>
      </c>
      <c r="H298" s="1420">
        <v>22192.781715430003</v>
      </c>
      <c r="I298" s="4"/>
      <c r="L298" s="24"/>
      <c r="M298" s="20"/>
      <c r="Q298" s="23"/>
    </row>
    <row r="299" spans="1:25" x14ac:dyDescent="0.2">
      <c r="A299" s="16"/>
      <c r="B299" s="1423" t="s">
        <v>38</v>
      </c>
      <c r="C299" s="1419">
        <v>384</v>
      </c>
      <c r="D299" s="1420">
        <v>3448.1439999999998</v>
      </c>
      <c r="E299" s="1419">
        <v>297</v>
      </c>
      <c r="F299" s="1420">
        <v>8018.2362476499993</v>
      </c>
      <c r="G299" s="1419">
        <v>681</v>
      </c>
      <c r="H299" s="1420">
        <v>11466.380247649999</v>
      </c>
      <c r="I299" s="4"/>
      <c r="L299" s="24"/>
      <c r="M299" s="20"/>
      <c r="Q299" s="23"/>
    </row>
    <row r="300" spans="1:25" x14ac:dyDescent="0.2">
      <c r="A300" s="16"/>
      <c r="B300" s="1423" t="s">
        <v>39</v>
      </c>
      <c r="C300" s="1419">
        <v>1127</v>
      </c>
      <c r="D300" s="1420">
        <v>10532.183999999999</v>
      </c>
      <c r="E300" s="1419">
        <v>288</v>
      </c>
      <c r="F300" s="1420">
        <v>6420.54392964</v>
      </c>
      <c r="G300" s="1419">
        <v>1415</v>
      </c>
      <c r="H300" s="1420">
        <v>16952.727929640001</v>
      </c>
      <c r="I300" s="4">
        <v>959</v>
      </c>
      <c r="J300" s="20">
        <v>11038.270843050001</v>
      </c>
      <c r="L300" s="24"/>
      <c r="M300" s="20"/>
      <c r="Q300" s="23"/>
    </row>
    <row r="301" spans="1:25" x14ac:dyDescent="0.2">
      <c r="A301" s="16"/>
      <c r="B301" s="1423" t="s">
        <v>40</v>
      </c>
      <c r="C301" s="1419">
        <v>962</v>
      </c>
      <c r="D301" s="1420">
        <v>8980.0619346499989</v>
      </c>
      <c r="E301" s="1419">
        <v>214</v>
      </c>
      <c r="F301" s="1420">
        <v>4261.62500215</v>
      </c>
      <c r="G301" s="1419">
        <v>1176</v>
      </c>
      <c r="H301" s="1420">
        <v>13241.686936799999</v>
      </c>
      <c r="I301" s="4"/>
      <c r="L301" s="24"/>
      <c r="M301" s="20"/>
      <c r="Q301" s="20"/>
    </row>
    <row r="302" spans="1:25" hidden="1" x14ac:dyDescent="0.2">
      <c r="A302" s="16"/>
      <c r="B302" s="1423" t="s">
        <v>70</v>
      </c>
      <c r="C302" s="1419">
        <v>0</v>
      </c>
      <c r="D302" s="1420">
        <v>0</v>
      </c>
      <c r="E302" s="1419">
        <v>0</v>
      </c>
      <c r="F302" s="1420">
        <v>0</v>
      </c>
      <c r="G302" s="1419">
        <v>0</v>
      </c>
      <c r="H302" s="1420">
        <v>0</v>
      </c>
      <c r="I302" s="4"/>
      <c r="L302" s="24"/>
      <c r="M302" s="20"/>
      <c r="Q302" s="20"/>
    </row>
    <row r="303" spans="1:25" x14ac:dyDescent="0.2">
      <c r="A303" s="16"/>
      <c r="B303" s="1424" t="s">
        <v>6</v>
      </c>
      <c r="C303" s="1421">
        <f t="shared" ref="C303:H303" si="11">SUM(C291:C302)</f>
        <v>6886</v>
      </c>
      <c r="D303" s="1422">
        <f t="shared" si="11"/>
        <v>63605.758934650003</v>
      </c>
      <c r="E303" s="1421">
        <f t="shared" si="11"/>
        <v>2776</v>
      </c>
      <c r="F303" s="1422">
        <f t="shared" si="11"/>
        <v>63951.374033580003</v>
      </c>
      <c r="G303" s="1421">
        <f t="shared" si="11"/>
        <v>9662</v>
      </c>
      <c r="H303" s="1422">
        <f t="shared" si="11"/>
        <v>127557.13296823001</v>
      </c>
      <c r="I303" s="4"/>
      <c r="L303" s="24"/>
      <c r="M303" s="20"/>
      <c r="O303" s="13"/>
      <c r="P303" s="13"/>
      <c r="Q303" s="20"/>
    </row>
    <row r="304" spans="1:25" ht="12.75" x14ac:dyDescent="0.2">
      <c r="A304" s="16"/>
      <c r="B304" s="1785" t="s">
        <v>644</v>
      </c>
      <c r="C304" s="1785"/>
      <c r="D304" s="1785"/>
      <c r="E304" s="1785"/>
      <c r="F304" s="34"/>
      <c r="G304" s="14"/>
      <c r="H304" s="43"/>
      <c r="I304" s="34"/>
      <c r="J304" s="4"/>
    </row>
    <row r="305" spans="1:16" ht="15" customHeight="1" x14ac:dyDescent="0.2">
      <c r="A305" s="16"/>
      <c r="B305" s="1785"/>
      <c r="C305" s="1785"/>
      <c r="D305" s="1785"/>
      <c r="E305" s="1785"/>
      <c r="J305" s="4"/>
    </row>
    <row r="306" spans="1:16" ht="45" customHeight="1" x14ac:dyDescent="0.2">
      <c r="A306" s="16"/>
      <c r="B306" s="1785"/>
      <c r="C306" s="1785"/>
      <c r="D306" s="1785"/>
      <c r="E306" s="1785"/>
      <c r="J306" s="15"/>
      <c r="N306" s="24"/>
      <c r="O306" s="24"/>
      <c r="P306" s="24"/>
    </row>
    <row r="307" spans="1:16" ht="17.25" customHeight="1" x14ac:dyDescent="0.2">
      <c r="A307" s="16"/>
      <c r="B307" s="760"/>
      <c r="C307" s="652"/>
      <c r="D307" s="652"/>
      <c r="E307" s="760"/>
      <c r="J307" s="15"/>
      <c r="N307" s="24"/>
      <c r="O307" s="24"/>
      <c r="P307" s="24"/>
    </row>
    <row r="308" spans="1:16" ht="15.75" customHeight="1" x14ac:dyDescent="0.2">
      <c r="A308" s="16"/>
      <c r="B308" s="760"/>
      <c r="C308" s="760"/>
      <c r="D308" s="760"/>
      <c r="E308" s="760"/>
      <c r="J308" s="15"/>
      <c r="N308" s="24"/>
      <c r="O308" s="24"/>
      <c r="P308" s="24"/>
    </row>
    <row r="309" spans="1:16" ht="17.25" hidden="1" customHeight="1" x14ac:dyDescent="0.2">
      <c r="A309" s="16"/>
      <c r="B309" s="760"/>
      <c r="C309" s="760"/>
      <c r="D309" s="760"/>
      <c r="E309" s="760"/>
      <c r="J309" s="15"/>
      <c r="N309" s="24"/>
      <c r="O309" s="24"/>
      <c r="P309" s="24"/>
    </row>
    <row r="310" spans="1:16" ht="17.25" customHeight="1" x14ac:dyDescent="0.2">
      <c r="A310" s="16"/>
      <c r="B310" s="760"/>
      <c r="C310" s="652"/>
      <c r="D310" s="652"/>
      <c r="E310" s="760"/>
      <c r="J310" s="15"/>
      <c r="N310" s="24"/>
      <c r="O310" s="24"/>
      <c r="P310" s="24"/>
    </row>
    <row r="311" spans="1:16" ht="15" customHeight="1" x14ac:dyDescent="0.2">
      <c r="A311" s="16"/>
      <c r="B311" s="653"/>
      <c r="C311" s="654"/>
      <c r="D311" s="654"/>
      <c r="E311" s="655"/>
      <c r="G311" s="20"/>
      <c r="N311" s="24"/>
      <c r="O311" s="24"/>
      <c r="P311" s="24"/>
    </row>
    <row r="312" spans="1:16" ht="26.25" customHeight="1" x14ac:dyDescent="0.2">
      <c r="A312" s="16"/>
      <c r="B312" s="1743" t="s">
        <v>249</v>
      </c>
      <c r="C312" s="1743"/>
      <c r="D312" s="802"/>
      <c r="E312" s="656"/>
      <c r="G312" s="34"/>
      <c r="M312" s="20"/>
      <c r="N312" s="24"/>
      <c r="O312" s="24"/>
      <c r="P312" s="24"/>
    </row>
    <row r="313" spans="1:16" ht="15" customHeight="1" x14ac:dyDescent="0.2">
      <c r="A313" s="16"/>
      <c r="G313" s="34"/>
      <c r="N313" s="24"/>
      <c r="O313" s="24"/>
      <c r="P313" s="24"/>
    </row>
    <row r="314" spans="1:16" ht="15" customHeight="1" x14ac:dyDescent="0.2">
      <c r="A314" s="16"/>
      <c r="B314" s="764" t="s">
        <v>28</v>
      </c>
      <c r="C314" s="622" t="s">
        <v>3</v>
      </c>
      <c r="D314" s="762" t="s">
        <v>117</v>
      </c>
      <c r="F314" s="34"/>
      <c r="G314" s="4"/>
      <c r="H314" s="20"/>
      <c r="L314" s="24"/>
      <c r="N314" s="24"/>
      <c r="O314" s="24"/>
      <c r="P314" s="24"/>
    </row>
    <row r="315" spans="1:16" x14ac:dyDescent="0.2">
      <c r="A315" s="16"/>
      <c r="B315" s="755" t="s">
        <v>69</v>
      </c>
      <c r="C315" s="621">
        <v>10</v>
      </c>
      <c r="D315" s="625">
        <v>91438000</v>
      </c>
      <c r="F315" s="34"/>
      <c r="G315" s="4"/>
      <c r="H315" s="20"/>
      <c r="L315" s="24"/>
      <c r="N315" s="24"/>
      <c r="O315" s="24"/>
      <c r="P315" s="24"/>
    </row>
    <row r="316" spans="1:16" x14ac:dyDescent="0.2">
      <c r="A316" s="16"/>
      <c r="B316" s="755" t="s">
        <v>32</v>
      </c>
      <c r="C316" s="621">
        <v>9</v>
      </c>
      <c r="D316" s="625">
        <v>79709000</v>
      </c>
      <c r="F316" s="34"/>
      <c r="G316" s="4"/>
      <c r="H316" s="20"/>
      <c r="L316" s="24"/>
      <c r="N316" s="24"/>
      <c r="O316" s="24"/>
      <c r="P316" s="24"/>
    </row>
    <row r="317" spans="1:16" x14ac:dyDescent="0.2">
      <c r="A317" s="16"/>
      <c r="B317" s="755" t="s">
        <v>33</v>
      </c>
      <c r="C317" s="621">
        <v>70</v>
      </c>
      <c r="D317" s="625">
        <v>624635000</v>
      </c>
      <c r="F317" s="34"/>
      <c r="G317" s="4"/>
      <c r="H317" s="20"/>
      <c r="L317" s="24"/>
      <c r="N317" s="24"/>
      <c r="O317" s="24"/>
      <c r="P317" s="24"/>
    </row>
    <row r="318" spans="1:16" x14ac:dyDescent="0.2">
      <c r="A318" s="16"/>
      <c r="B318" s="755" t="s">
        <v>34</v>
      </c>
      <c r="C318" s="621">
        <v>8</v>
      </c>
      <c r="D318" s="625">
        <v>73353000</v>
      </c>
      <c r="F318" s="34"/>
      <c r="G318" s="4"/>
      <c r="H318" s="20"/>
      <c r="L318" s="24"/>
      <c r="N318" s="24"/>
      <c r="O318" s="24"/>
      <c r="P318" s="24"/>
    </row>
    <row r="319" spans="1:16" x14ac:dyDescent="0.2">
      <c r="A319" s="16"/>
      <c r="B319" s="755" t="s">
        <v>35</v>
      </c>
      <c r="C319" s="621">
        <v>66</v>
      </c>
      <c r="D319" s="625">
        <v>582322000</v>
      </c>
      <c r="F319" s="34"/>
      <c r="G319" s="4"/>
      <c r="H319" s="20"/>
      <c r="L319" s="24"/>
      <c r="N319" s="24"/>
      <c r="O319" s="24"/>
      <c r="P319" s="24"/>
    </row>
    <row r="320" spans="1:16" x14ac:dyDescent="0.2">
      <c r="A320" s="16"/>
      <c r="B320" s="755" t="s">
        <v>31</v>
      </c>
      <c r="C320" s="621">
        <v>81</v>
      </c>
      <c r="D320" s="625">
        <v>774443373.85000002</v>
      </c>
      <c r="F320" s="34"/>
      <c r="G320" s="4"/>
      <c r="H320" s="20"/>
      <c r="L320" s="24"/>
      <c r="N320" s="24"/>
      <c r="O320" s="24"/>
      <c r="P320" s="24"/>
    </row>
    <row r="321" spans="1:17" x14ac:dyDescent="0.2">
      <c r="A321" s="16"/>
      <c r="B321" s="755" t="s">
        <v>36</v>
      </c>
      <c r="C321" s="621">
        <v>50</v>
      </c>
      <c r="D321" s="625">
        <v>448473000</v>
      </c>
      <c r="F321" s="34"/>
      <c r="G321" s="4"/>
      <c r="H321" s="20"/>
      <c r="L321" s="24"/>
      <c r="N321" s="24"/>
      <c r="O321" s="24"/>
      <c r="P321" s="24"/>
    </row>
    <row r="322" spans="1:17" x14ac:dyDescent="0.2">
      <c r="A322" s="16"/>
      <c r="B322" s="755" t="s">
        <v>37</v>
      </c>
      <c r="C322" s="621">
        <v>66</v>
      </c>
      <c r="D322" s="625">
        <v>595251000</v>
      </c>
      <c r="F322" s="34"/>
      <c r="G322" s="4"/>
      <c r="H322" s="20"/>
      <c r="L322" s="24"/>
      <c r="N322" s="24"/>
      <c r="O322" s="24"/>
      <c r="P322" s="24"/>
    </row>
    <row r="323" spans="1:17" x14ac:dyDescent="0.2">
      <c r="A323" s="16"/>
      <c r="B323" s="755" t="s">
        <v>38</v>
      </c>
      <c r="C323" s="621">
        <v>21</v>
      </c>
      <c r="D323" s="625">
        <v>192760000</v>
      </c>
      <c r="E323" s="464"/>
      <c r="F323" s="34"/>
      <c r="G323" s="4"/>
      <c r="H323" s="20"/>
      <c r="L323" s="24"/>
      <c r="N323" s="24"/>
      <c r="O323" s="24"/>
      <c r="P323" s="24"/>
    </row>
    <row r="324" spans="1:17" x14ac:dyDescent="0.2">
      <c r="A324" s="16"/>
      <c r="B324" s="755" t="s">
        <v>39</v>
      </c>
      <c r="C324" s="621">
        <v>109</v>
      </c>
      <c r="D324" s="625">
        <v>982303000</v>
      </c>
      <c r="E324" s="464"/>
      <c r="F324" s="34"/>
      <c r="G324" s="4"/>
      <c r="H324" s="20"/>
      <c r="L324" s="24"/>
      <c r="N324" s="24"/>
      <c r="O324" s="24"/>
      <c r="P324" s="24"/>
    </row>
    <row r="325" spans="1:17" x14ac:dyDescent="0.2">
      <c r="A325" s="16"/>
      <c r="B325" s="755" t="s">
        <v>40</v>
      </c>
      <c r="C325" s="621">
        <v>128</v>
      </c>
      <c r="D325" s="625">
        <v>1629342744.55</v>
      </c>
      <c r="E325" s="464"/>
      <c r="F325" s="34"/>
      <c r="G325" s="4"/>
      <c r="H325" s="20"/>
      <c r="L325" s="24"/>
      <c r="N325" s="24"/>
      <c r="O325" s="24"/>
      <c r="P325" s="24"/>
    </row>
    <row r="326" spans="1:17" hidden="1" x14ac:dyDescent="0.2">
      <c r="A326" s="16"/>
      <c r="B326" s="755" t="s">
        <v>70</v>
      </c>
      <c r="C326" s="621">
        <v>0</v>
      </c>
      <c r="D326" s="625">
        <v>0</v>
      </c>
      <c r="E326" s="464"/>
      <c r="F326" s="34"/>
      <c r="G326" s="4"/>
      <c r="H326" s="20"/>
      <c r="L326" s="24"/>
      <c r="N326" s="24"/>
      <c r="O326" s="24"/>
      <c r="P326" s="24"/>
    </row>
    <row r="327" spans="1:17" hidden="1" x14ac:dyDescent="0.2">
      <c r="A327" s="16"/>
      <c r="B327" s="657"/>
      <c r="D327" s="625"/>
      <c r="E327" s="464"/>
      <c r="F327" s="34"/>
      <c r="G327" s="4"/>
      <c r="H327" s="20"/>
      <c r="I327" s="19"/>
      <c r="L327" s="24"/>
      <c r="N327" s="24"/>
      <c r="O327" s="24"/>
      <c r="P327" s="24"/>
    </row>
    <row r="328" spans="1:17" x14ac:dyDescent="0.2">
      <c r="A328" s="16"/>
      <c r="B328" s="768" t="s">
        <v>6</v>
      </c>
      <c r="C328" s="761">
        <f>SUM(C315:C327)</f>
        <v>618</v>
      </c>
      <c r="D328" s="773">
        <f>SUM(D315:D327)</f>
        <v>6074030118.4000006</v>
      </c>
      <c r="F328" s="13"/>
      <c r="G328" s="4"/>
      <c r="H328" s="20"/>
      <c r="I328" s="19"/>
      <c r="L328" s="24"/>
      <c r="N328" s="24"/>
      <c r="O328" s="24"/>
      <c r="P328" s="24"/>
    </row>
    <row r="329" spans="1:17" x14ac:dyDescent="0.2">
      <c r="A329" s="16"/>
      <c r="B329" s="933" t="s">
        <v>530</v>
      </c>
      <c r="C329" s="639"/>
      <c r="D329" s="937"/>
      <c r="F329" s="13"/>
      <c r="G329" s="4"/>
      <c r="H329" s="20"/>
      <c r="I329" s="19"/>
      <c r="L329" s="24"/>
      <c r="N329" s="24"/>
      <c r="O329" s="24"/>
      <c r="P329" s="24"/>
    </row>
    <row r="330" spans="1:17" ht="15.75" customHeight="1" x14ac:dyDescent="0.2">
      <c r="A330" s="16"/>
      <c r="B330" s="1785" t="s">
        <v>114</v>
      </c>
      <c r="C330" s="1785"/>
      <c r="D330" s="1785"/>
      <c r="E330" s="1785"/>
      <c r="J330" s="19"/>
      <c r="N330" s="24"/>
      <c r="O330" s="24"/>
      <c r="P330" s="24"/>
    </row>
    <row r="331" spans="1:17" ht="15" customHeight="1" x14ac:dyDescent="0.2">
      <c r="A331" s="16"/>
      <c r="B331" s="1785"/>
      <c r="C331" s="1785"/>
      <c r="D331" s="1785"/>
      <c r="E331" s="1785"/>
      <c r="J331" s="19"/>
      <c r="N331" s="24"/>
      <c r="O331" s="24"/>
      <c r="P331" s="24"/>
    </row>
    <row r="332" spans="1:17" ht="15.75" customHeight="1" x14ac:dyDescent="0.2">
      <c r="B332" s="1785"/>
      <c r="C332" s="1785"/>
      <c r="D332" s="1785"/>
      <c r="E332" s="1785"/>
      <c r="F332" s="30"/>
      <c r="G332" s="30"/>
      <c r="H332" s="30"/>
      <c r="I332" s="27"/>
      <c r="J332" s="155"/>
      <c r="K332" s="4"/>
      <c r="N332" s="24"/>
      <c r="O332" s="24"/>
      <c r="P332" s="24"/>
    </row>
    <row r="333" spans="1:17" ht="15.75" customHeight="1" x14ac:dyDescent="0.2">
      <c r="B333" s="800"/>
      <c r="C333" s="800"/>
      <c r="D333" s="800"/>
      <c r="E333" s="800"/>
      <c r="F333" s="30"/>
      <c r="G333" s="30"/>
      <c r="H333" s="30"/>
      <c r="I333" s="27"/>
      <c r="J333" s="155"/>
      <c r="K333" s="4"/>
      <c r="P333" s="27"/>
      <c r="Q333" s="25"/>
    </row>
    <row r="334" spans="1:17" ht="15.75" customHeight="1" x14ac:dyDescent="0.2">
      <c r="B334" s="800"/>
      <c r="C334" s="800"/>
      <c r="D334" s="800"/>
      <c r="E334" s="1144"/>
      <c r="F334" s="30"/>
      <c r="G334" s="30"/>
      <c r="H334" s="30"/>
      <c r="I334" s="27"/>
      <c r="J334" s="155"/>
      <c r="K334" s="4"/>
      <c r="P334" s="27"/>
      <c r="Q334" s="25"/>
    </row>
    <row r="335" spans="1:17" ht="15.75" customHeight="1" x14ac:dyDescent="0.2">
      <c r="B335" s="800"/>
      <c r="C335" s="800"/>
      <c r="D335" s="800"/>
      <c r="E335" s="800"/>
      <c r="F335" s="30"/>
      <c r="G335" s="30"/>
      <c r="H335" s="30"/>
      <c r="I335" s="27"/>
      <c r="J335" s="155"/>
      <c r="K335" s="4"/>
      <c r="P335" s="27"/>
      <c r="Q335" s="25"/>
    </row>
    <row r="336" spans="1:17" ht="15.75" customHeight="1" x14ac:dyDescent="0.2">
      <c r="B336" s="800"/>
      <c r="C336" s="800"/>
      <c r="D336" s="800"/>
      <c r="E336" s="800"/>
      <c r="F336" s="30"/>
      <c r="G336" s="30"/>
      <c r="H336" s="30"/>
      <c r="I336" s="27"/>
      <c r="J336" s="155"/>
      <c r="K336" s="4"/>
      <c r="P336" s="27"/>
      <c r="Q336" s="25"/>
    </row>
    <row r="337" spans="1:25" ht="26.25" customHeight="1" x14ac:dyDescent="0.2">
      <c r="A337" s="30"/>
      <c r="B337" s="1743" t="s">
        <v>286</v>
      </c>
      <c r="C337" s="1743"/>
      <c r="D337" s="1743"/>
      <c r="E337" s="1743"/>
      <c r="F337" s="27"/>
      <c r="G337" s="155"/>
      <c r="M337" s="461"/>
      <c r="Q337" s="25"/>
      <c r="R337" s="25"/>
      <c r="S337" s="25"/>
      <c r="T337" s="25"/>
      <c r="U337" s="25"/>
      <c r="V337" s="25"/>
    </row>
    <row r="338" spans="1:25" ht="15.75" customHeight="1" x14ac:dyDescent="0.2">
      <c r="A338" s="30"/>
      <c r="B338" s="638"/>
      <c r="C338" s="639"/>
      <c r="D338" s="639"/>
      <c r="M338" s="461"/>
      <c r="Q338" s="1763"/>
      <c r="R338" s="163"/>
      <c r="S338" s="163"/>
      <c r="T338" s="163"/>
      <c r="U338" s="163"/>
      <c r="V338" s="163"/>
    </row>
    <row r="339" spans="1:25" ht="15.75" customHeight="1" x14ac:dyDescent="0.2">
      <c r="A339" s="16"/>
      <c r="C339" s="1758" t="s">
        <v>1779</v>
      </c>
      <c r="D339" s="1770"/>
      <c r="E339" s="1770"/>
      <c r="F339" s="1770"/>
      <c r="G339" s="1770"/>
      <c r="H339" s="1759"/>
      <c r="J339" s="2"/>
      <c r="K339" s="1756" t="s">
        <v>1782</v>
      </c>
      <c r="L339" s="1777"/>
      <c r="M339" s="1777"/>
      <c r="N339" s="1757"/>
      <c r="O339" s="167"/>
      <c r="Q339" s="1763"/>
      <c r="R339" s="163"/>
      <c r="S339" s="163"/>
      <c r="T339" s="163"/>
      <c r="U339" s="163"/>
      <c r="V339" s="163"/>
      <c r="W339" s="357"/>
    </row>
    <row r="340" spans="1:25" s="34" customFormat="1" ht="24.6" customHeight="1" x14ac:dyDescent="0.2">
      <c r="A340" s="48"/>
      <c r="B340" s="464"/>
      <c r="C340" s="1771" t="s">
        <v>1780</v>
      </c>
      <c r="D340" s="1772"/>
      <c r="E340" s="1772"/>
      <c r="F340" s="1760" t="s">
        <v>1781</v>
      </c>
      <c r="G340" s="1761"/>
      <c r="H340" s="1762"/>
      <c r="I340" s="20"/>
      <c r="J340" s="464"/>
      <c r="K340" s="1760" t="s">
        <v>1783</v>
      </c>
      <c r="L340" s="1762"/>
      <c r="M340" s="1760" t="s">
        <v>1784</v>
      </c>
      <c r="N340" s="1762"/>
      <c r="O340" s="167"/>
      <c r="Q340" s="163"/>
      <c r="R340" s="163"/>
      <c r="S340" s="163"/>
      <c r="T340" s="163"/>
      <c r="U340" s="163"/>
      <c r="V340" s="163"/>
      <c r="W340" s="357"/>
      <c r="X340" s="1764"/>
      <c r="Y340" s="1764"/>
    </row>
    <row r="341" spans="1:25" x14ac:dyDescent="0.2">
      <c r="A341" s="16"/>
      <c r="B341" s="620" t="s">
        <v>48</v>
      </c>
      <c r="C341" s="620" t="s">
        <v>385</v>
      </c>
      <c r="D341" s="620" t="s">
        <v>49</v>
      </c>
      <c r="E341" s="830" t="s">
        <v>384</v>
      </c>
      <c r="F341" s="42" t="s">
        <v>30</v>
      </c>
      <c r="G341" s="42" t="s">
        <v>49</v>
      </c>
      <c r="H341" s="314" t="s">
        <v>384</v>
      </c>
      <c r="J341" s="620" t="s">
        <v>48</v>
      </c>
      <c r="K341" s="620" t="s">
        <v>251</v>
      </c>
      <c r="L341" s="620" t="s">
        <v>49</v>
      </c>
      <c r="M341" s="620" t="s">
        <v>30</v>
      </c>
      <c r="N341" s="944" t="s">
        <v>49</v>
      </c>
      <c r="O341" s="167"/>
      <c r="P341" s="164"/>
      <c r="Q341" s="164"/>
      <c r="R341" s="164"/>
      <c r="S341" s="164"/>
      <c r="T341" s="164"/>
      <c r="U341" s="164"/>
      <c r="V341" s="413"/>
      <c r="W341" s="409"/>
      <c r="X341" s="410"/>
      <c r="Y341" s="410"/>
    </row>
    <row r="342" spans="1:25" s="43" customFormat="1" x14ac:dyDescent="0.2">
      <c r="A342" s="40"/>
      <c r="B342" s="857" t="s">
        <v>50</v>
      </c>
      <c r="C342" s="858">
        <v>2457</v>
      </c>
      <c r="D342" s="1314">
        <f>26897502146.15/1000000</f>
        <v>26897.50214615</v>
      </c>
      <c r="E342" s="859">
        <f>C342/$C$367</f>
        <v>0.25429517698199133</v>
      </c>
      <c r="F342" s="858">
        <v>2448</v>
      </c>
      <c r="G342" s="1314">
        <f>26566383071.31/1000000</f>
        <v>26566.38307131</v>
      </c>
      <c r="H342" s="859">
        <f t="shared" ref="H342:H366" si="12">F342/$F$367</f>
        <v>0.25043478260869567</v>
      </c>
      <c r="J342" s="857" t="s">
        <v>50</v>
      </c>
      <c r="K342" s="858">
        <v>2548</v>
      </c>
      <c r="L342" s="1314">
        <f>25142123806.86/1000000</f>
        <v>25142.12380686</v>
      </c>
      <c r="M342" s="858">
        <v>2429</v>
      </c>
      <c r="N342" s="1314">
        <f>23840527882.08/1000000</f>
        <v>23840.527882080001</v>
      </c>
      <c r="P342" s="165"/>
      <c r="Q342" s="165"/>
      <c r="R342" s="165"/>
      <c r="S342" s="165"/>
      <c r="T342" s="165"/>
      <c r="U342" s="165"/>
      <c r="V342" s="416"/>
      <c r="W342" s="411"/>
      <c r="X342" s="412"/>
      <c r="Y342" s="412"/>
    </row>
    <row r="343" spans="1:25" s="43" customFormat="1" x14ac:dyDescent="0.2">
      <c r="A343" s="40"/>
      <c r="B343" s="857" t="s">
        <v>51</v>
      </c>
      <c r="C343" s="858">
        <v>2690</v>
      </c>
      <c r="D343" s="1314">
        <f>42303588172.16/1000000</f>
        <v>42303.588172160002</v>
      </c>
      <c r="E343" s="859">
        <f>C343/$C$367</f>
        <v>0.27841026702546057</v>
      </c>
      <c r="F343" s="858">
        <v>2701</v>
      </c>
      <c r="G343" s="1314">
        <f>41508179341.67/1000000</f>
        <v>41508.179341669995</v>
      </c>
      <c r="H343" s="859">
        <f t="shared" si="12"/>
        <v>0.27631713554987214</v>
      </c>
      <c r="J343" s="857" t="s">
        <v>51</v>
      </c>
      <c r="K343" s="858">
        <v>2327</v>
      </c>
      <c r="L343" s="1314">
        <f>33194898388.04/1000000</f>
        <v>33194.898388039997</v>
      </c>
      <c r="M343" s="858">
        <v>2400</v>
      </c>
      <c r="N343" s="1392">
        <f>34063007659.77/1000000</f>
        <v>34063.007659770003</v>
      </c>
      <c r="P343" s="165"/>
      <c r="Q343" s="165"/>
      <c r="R343" s="165"/>
      <c r="S343" s="165"/>
      <c r="T343" s="165"/>
      <c r="U343" s="165"/>
      <c r="V343" s="416"/>
      <c r="W343" s="414"/>
      <c r="X343" s="415"/>
      <c r="Y343" s="317"/>
    </row>
    <row r="344" spans="1:25" s="43" customFormat="1" x14ac:dyDescent="0.2">
      <c r="A344" s="40"/>
      <c r="B344" s="857" t="s">
        <v>52</v>
      </c>
      <c r="C344" s="858">
        <v>59</v>
      </c>
      <c r="D344" s="1314">
        <f>1132542485.03/1000000</f>
        <v>1132.5424850300001</v>
      </c>
      <c r="E344" s="859">
        <f t="shared" ref="E344:E366" si="13">C344/$C$367</f>
        <v>6.1063961912647489E-3</v>
      </c>
      <c r="F344" s="858">
        <v>49</v>
      </c>
      <c r="G344" s="1314">
        <f>919388786.56/1000000</f>
        <v>919.38878655999997</v>
      </c>
      <c r="H344" s="859">
        <f>F344/$F$367</f>
        <v>5.0127877237851667E-3</v>
      </c>
      <c r="J344" s="857" t="s">
        <v>52</v>
      </c>
      <c r="K344" s="858">
        <v>45</v>
      </c>
      <c r="L344" s="1314">
        <f>675338761.03/1000000</f>
        <v>675.33876103</v>
      </c>
      <c r="M344" s="858">
        <v>56</v>
      </c>
      <c r="N344" s="1392">
        <f>785094579.88/1000000</f>
        <v>785.09457987999997</v>
      </c>
      <c r="O344" s="165"/>
      <c r="P344" s="165"/>
      <c r="Q344" s="165"/>
      <c r="R344" s="165"/>
      <c r="S344" s="165"/>
      <c r="T344" s="165"/>
      <c r="U344" s="165"/>
      <c r="V344" s="416"/>
      <c r="W344" s="417"/>
      <c r="X344" s="418"/>
      <c r="Y344" s="310"/>
    </row>
    <row r="345" spans="1:25" s="43" customFormat="1" x14ac:dyDescent="0.2">
      <c r="A345" s="40"/>
      <c r="B345" s="857" t="s">
        <v>53</v>
      </c>
      <c r="C345" s="858">
        <v>408</v>
      </c>
      <c r="D345" s="1314">
        <f>6051948418.81/1000000</f>
        <v>6051.9484188100005</v>
      </c>
      <c r="E345" s="859">
        <f t="shared" si="13"/>
        <v>4.2227282136203685E-2</v>
      </c>
      <c r="F345" s="858">
        <v>377</v>
      </c>
      <c r="G345" s="1314">
        <f>5416382251.69/1000000</f>
        <v>5416.38225169</v>
      </c>
      <c r="H345" s="859">
        <f t="shared" si="12"/>
        <v>3.856777493606138E-2</v>
      </c>
      <c r="J345" s="857" t="s">
        <v>53</v>
      </c>
      <c r="K345" s="858">
        <v>152</v>
      </c>
      <c r="L345" s="1314">
        <f>1293772951.71/1000000</f>
        <v>1293.7729517100001</v>
      </c>
      <c r="M345" s="858">
        <v>218</v>
      </c>
      <c r="N345" s="1392">
        <f>2619854092.28/1000000</f>
        <v>2619.8540922800003</v>
      </c>
      <c r="O345" s="167"/>
      <c r="P345" s="167"/>
      <c r="Q345" s="167"/>
      <c r="R345" s="167"/>
      <c r="S345" s="167"/>
      <c r="T345" s="167"/>
      <c r="U345" s="167"/>
      <c r="V345" s="416"/>
      <c r="W345" s="417"/>
      <c r="X345" s="418"/>
      <c r="Y345" s="310"/>
    </row>
    <row r="346" spans="1:25" s="43" customFormat="1" x14ac:dyDescent="0.2">
      <c r="A346" s="40"/>
      <c r="B346" s="857" t="s">
        <v>54</v>
      </c>
      <c r="C346" s="858">
        <v>38</v>
      </c>
      <c r="D346" s="1314">
        <f>316806000/1000000</f>
        <v>316.80599999999998</v>
      </c>
      <c r="E346" s="859">
        <f t="shared" si="13"/>
        <v>3.932933140136618E-3</v>
      </c>
      <c r="F346" s="858">
        <v>32</v>
      </c>
      <c r="G346" s="1314">
        <f>263595000/1000000</f>
        <v>263.59500000000003</v>
      </c>
      <c r="H346" s="859">
        <f t="shared" si="12"/>
        <v>3.2736572890025577E-3</v>
      </c>
      <c r="J346" s="857" t="s">
        <v>54</v>
      </c>
      <c r="K346" s="858">
        <v>29</v>
      </c>
      <c r="L346" s="1314">
        <f>231805000/1000000</f>
        <v>231.80500000000001</v>
      </c>
      <c r="M346" s="858">
        <v>37</v>
      </c>
      <c r="N346" s="1392">
        <f>297588000/1000000</f>
        <v>297.58800000000002</v>
      </c>
      <c r="O346" s="167"/>
      <c r="P346" s="167"/>
      <c r="Q346" s="167"/>
      <c r="R346" s="167"/>
      <c r="S346" s="167"/>
      <c r="T346" s="167"/>
      <c r="U346" s="167"/>
      <c r="V346" s="416"/>
      <c r="W346" s="417"/>
      <c r="X346" s="418"/>
      <c r="Y346" s="310"/>
    </row>
    <row r="347" spans="1:25" s="43" customFormat="1" x14ac:dyDescent="0.2">
      <c r="A347" s="40"/>
      <c r="B347" s="857" t="s">
        <v>55</v>
      </c>
      <c r="C347" s="858">
        <v>294</v>
      </c>
      <c r="D347" s="1314">
        <f>2423322973.99/1000000</f>
        <v>2423.3229739899998</v>
      </c>
      <c r="E347" s="859">
        <f t="shared" si="13"/>
        <v>3.042848271579383E-2</v>
      </c>
      <c r="F347" s="858">
        <v>293</v>
      </c>
      <c r="G347" s="1314">
        <f>2527006178.27/1000000</f>
        <v>2527.00617827</v>
      </c>
      <c r="H347" s="859">
        <f t="shared" si="12"/>
        <v>2.9974424552429667E-2</v>
      </c>
      <c r="J347" s="857" t="s">
        <v>55</v>
      </c>
      <c r="K347" s="858">
        <v>246</v>
      </c>
      <c r="L347" s="1314">
        <f>2216015192.05/1000000</f>
        <v>2216.0151920500002</v>
      </c>
      <c r="M347" s="858">
        <v>221</v>
      </c>
      <c r="N347" s="1392">
        <f>1990775360.81/1000000</f>
        <v>1990.7753608099999</v>
      </c>
      <c r="O347" s="165"/>
      <c r="P347" s="165"/>
      <c r="Q347" s="165"/>
      <c r="R347" s="165"/>
      <c r="S347" s="165"/>
      <c r="T347" s="165"/>
      <c r="U347" s="165"/>
      <c r="V347" s="416"/>
      <c r="W347" s="417"/>
      <c r="X347" s="418"/>
      <c r="Y347" s="310"/>
    </row>
    <row r="348" spans="1:25" s="43" customFormat="1" x14ac:dyDescent="0.2">
      <c r="A348" s="40"/>
      <c r="B348" s="857" t="s">
        <v>113</v>
      </c>
      <c r="C348" s="858">
        <v>693</v>
      </c>
      <c r="D348" s="1314">
        <f>7063714031.31/1000000</f>
        <v>7063.7140313100008</v>
      </c>
      <c r="E348" s="859">
        <f t="shared" si="13"/>
        <v>7.1724280687228317E-2</v>
      </c>
      <c r="F348" s="858">
        <v>754</v>
      </c>
      <c r="G348" s="1314">
        <f>7646976807.08/1000000</f>
        <v>7646.9768070800001</v>
      </c>
      <c r="H348" s="859">
        <f t="shared" si="12"/>
        <v>7.7135549872122761E-2</v>
      </c>
      <c r="J348" s="857" t="s">
        <v>113</v>
      </c>
      <c r="K348" s="858">
        <v>601</v>
      </c>
      <c r="L348" s="1314">
        <f>6675233488.81/1000000</f>
        <v>6675.2334888100004</v>
      </c>
      <c r="M348" s="858">
        <v>550</v>
      </c>
      <c r="N348" s="1392">
        <f>5729735419.76/1000000</f>
        <v>5729.7354197599998</v>
      </c>
      <c r="O348" s="165"/>
      <c r="P348" s="165"/>
      <c r="Q348" s="165"/>
      <c r="R348" s="165"/>
      <c r="S348" s="165"/>
      <c r="T348" s="165"/>
      <c r="U348" s="165"/>
      <c r="V348" s="416"/>
      <c r="W348" s="417"/>
      <c r="X348" s="418"/>
      <c r="Y348" s="310"/>
    </row>
    <row r="349" spans="1:25" s="43" customFormat="1" x14ac:dyDescent="0.2">
      <c r="A349" s="40"/>
      <c r="B349" s="857" t="s">
        <v>287</v>
      </c>
      <c r="C349" s="858">
        <v>616</v>
      </c>
      <c r="D349" s="1314">
        <f>9418233151.68/1000000</f>
        <v>9418.2331516800004</v>
      </c>
      <c r="E349" s="859">
        <f t="shared" si="13"/>
        <v>6.3754916166425174E-2</v>
      </c>
      <c r="F349" s="858">
        <v>559</v>
      </c>
      <c r="G349" s="1314">
        <f>8447329726.64/1000000</f>
        <v>8447.3297266400004</v>
      </c>
      <c r="H349" s="859">
        <f t="shared" si="12"/>
        <v>5.7186700767263426E-2</v>
      </c>
      <c r="J349" s="857" t="s">
        <v>287</v>
      </c>
      <c r="K349" s="858">
        <v>395</v>
      </c>
      <c r="L349" s="1314">
        <f>4865500507.21/1000000</f>
        <v>4865.5005072100003</v>
      </c>
      <c r="M349" s="858">
        <v>510</v>
      </c>
      <c r="N349" s="1392">
        <f>5924649268.73/1000000</f>
        <v>5924.6492687299997</v>
      </c>
      <c r="O349" s="165"/>
      <c r="P349" s="165"/>
      <c r="Q349" s="165"/>
      <c r="R349" s="165"/>
      <c r="S349" s="165"/>
      <c r="T349" s="165"/>
      <c r="U349" s="165"/>
      <c r="V349" s="416"/>
      <c r="W349" s="417"/>
      <c r="X349" s="418"/>
      <c r="Y349" s="310"/>
    </row>
    <row r="350" spans="1:25" s="43" customFormat="1" x14ac:dyDescent="0.2">
      <c r="A350" s="40"/>
      <c r="B350" s="857" t="s">
        <v>56</v>
      </c>
      <c r="C350" s="858">
        <v>646</v>
      </c>
      <c r="D350" s="1314">
        <f>11767850760.78/1000000</f>
        <v>11767.85076078</v>
      </c>
      <c r="E350" s="859">
        <f t="shared" si="13"/>
        <v>6.6859863382322499E-2</v>
      </c>
      <c r="F350" s="858">
        <v>565</v>
      </c>
      <c r="G350" s="1314">
        <f>9590043967.7/1000000</f>
        <v>9590.0439677000013</v>
      </c>
      <c r="H350" s="859">
        <f t="shared" si="12"/>
        <v>5.7800511508951408E-2</v>
      </c>
      <c r="J350" s="857" t="s">
        <v>56</v>
      </c>
      <c r="K350" s="858">
        <v>528</v>
      </c>
      <c r="L350" s="1314">
        <f>6349943640.14/1000000</f>
        <v>6349.9436401400008</v>
      </c>
      <c r="M350" s="858">
        <v>508</v>
      </c>
      <c r="N350" s="1392">
        <f>6156611302.53/1000000</f>
        <v>6156.6113025300001</v>
      </c>
      <c r="O350" s="165"/>
      <c r="P350" s="165"/>
      <c r="Q350" s="165"/>
      <c r="R350" s="165"/>
      <c r="S350" s="165"/>
      <c r="T350" s="165"/>
      <c r="U350" s="165"/>
      <c r="V350" s="416"/>
      <c r="W350" s="417"/>
      <c r="X350" s="418"/>
      <c r="Y350" s="310"/>
    </row>
    <row r="351" spans="1:25" s="43" customFormat="1" x14ac:dyDescent="0.2">
      <c r="A351" s="40"/>
      <c r="B351" s="857" t="s">
        <v>288</v>
      </c>
      <c r="C351" s="858">
        <v>379</v>
      </c>
      <c r="D351" s="1314">
        <f>5123303446.92/1000000</f>
        <v>5123.3034469200002</v>
      </c>
      <c r="E351" s="859">
        <f t="shared" si="13"/>
        <v>3.9225833160836263E-2</v>
      </c>
      <c r="F351" s="858">
        <v>366</v>
      </c>
      <c r="G351" s="1314">
        <f>4628038359.14/1000000</f>
        <v>4628.0383591400005</v>
      </c>
      <c r="H351" s="859">
        <f t="shared" si="12"/>
        <v>3.744245524296675E-2</v>
      </c>
      <c r="J351" s="857" t="s">
        <v>288</v>
      </c>
      <c r="K351" s="858">
        <v>276</v>
      </c>
      <c r="L351" s="1314">
        <f>3130351453.13/1000000</f>
        <v>3130.3514531300002</v>
      </c>
      <c r="M351" s="858">
        <v>274</v>
      </c>
      <c r="N351" s="1392">
        <f>2947316906.32/1000000</f>
        <v>2947.3169063200003</v>
      </c>
      <c r="O351" s="165"/>
      <c r="P351" s="165"/>
      <c r="Q351" s="165"/>
      <c r="R351" s="165"/>
      <c r="S351" s="165"/>
      <c r="T351" s="165"/>
      <c r="U351" s="165"/>
      <c r="V351" s="416"/>
      <c r="W351" s="417"/>
      <c r="X351" s="418"/>
      <c r="Y351" s="310"/>
    </row>
    <row r="352" spans="1:25" s="43" customFormat="1" x14ac:dyDescent="0.2">
      <c r="A352" s="40"/>
      <c r="B352" s="857" t="s">
        <v>289</v>
      </c>
      <c r="C352" s="858">
        <v>0</v>
      </c>
      <c r="D352" s="945">
        <v>0</v>
      </c>
      <c r="E352" s="859">
        <f t="shared" si="13"/>
        <v>0</v>
      </c>
      <c r="F352" s="858">
        <v>0</v>
      </c>
      <c r="G352" s="1314">
        <v>0</v>
      </c>
      <c r="H352" s="859">
        <f t="shared" si="12"/>
        <v>0</v>
      </c>
      <c r="J352" s="857" t="s">
        <v>289</v>
      </c>
      <c r="K352" s="858">
        <v>82</v>
      </c>
      <c r="L352" s="1314">
        <f>860399127.19/1000000</f>
        <v>860.39912719000006</v>
      </c>
      <c r="M352" s="858">
        <v>36</v>
      </c>
      <c r="N352" s="1392">
        <f>332862028.53/1000000</f>
        <v>332.86202852999998</v>
      </c>
      <c r="O352" s="165"/>
      <c r="P352" s="165"/>
      <c r="Q352" s="165"/>
      <c r="R352" s="165"/>
      <c r="S352" s="165"/>
      <c r="T352" s="165"/>
      <c r="U352" s="165"/>
      <c r="V352" s="416"/>
      <c r="W352" s="417"/>
      <c r="X352" s="418"/>
      <c r="Y352" s="310"/>
    </row>
    <row r="353" spans="1:25" s="43" customFormat="1" x14ac:dyDescent="0.2">
      <c r="A353" s="40"/>
      <c r="B353" s="857" t="s">
        <v>71</v>
      </c>
      <c r="C353" s="858">
        <v>22</v>
      </c>
      <c r="D353" s="1314">
        <f>213068898.96/1000000</f>
        <v>213.06889896000001</v>
      </c>
      <c r="E353" s="859">
        <f t="shared" si="13"/>
        <v>2.276961291658042E-3</v>
      </c>
      <c r="F353" s="858">
        <v>28</v>
      </c>
      <c r="G353" s="1314">
        <f>298951181.44/1000000</f>
        <v>298.95118143999997</v>
      </c>
      <c r="H353" s="859">
        <f t="shared" si="12"/>
        <v>2.864450127877238E-3</v>
      </c>
      <c r="J353" s="857" t="s">
        <v>71</v>
      </c>
      <c r="K353" s="858">
        <v>44</v>
      </c>
      <c r="L353" s="1314">
        <f>446946977.45/1000000</f>
        <v>446.94697744999996</v>
      </c>
      <c r="M353" s="858">
        <v>49</v>
      </c>
      <c r="N353" s="946">
        <f>468069000/1000000</f>
        <v>468.06900000000002</v>
      </c>
      <c r="O353" s="165"/>
      <c r="P353" s="165"/>
      <c r="Q353" s="165"/>
      <c r="W353" s="417"/>
      <c r="X353" s="418"/>
      <c r="Y353" s="310"/>
    </row>
    <row r="354" spans="1:25" s="43" customFormat="1" x14ac:dyDescent="0.2">
      <c r="A354" s="40"/>
      <c r="B354" s="857" t="s">
        <v>290</v>
      </c>
      <c r="C354" s="858">
        <v>35</v>
      </c>
      <c r="D354" s="1314">
        <f>337965433.42/1000000</f>
        <v>337.96543342000001</v>
      </c>
      <c r="E354" s="859">
        <f t="shared" si="13"/>
        <v>3.6224384185468846E-3</v>
      </c>
      <c r="F354" s="858">
        <v>31</v>
      </c>
      <c r="G354" s="1314">
        <f>306715433.42/1000000</f>
        <v>306.71543342000001</v>
      </c>
      <c r="H354" s="859">
        <f t="shared" si="12"/>
        <v>3.1713554987212278E-3</v>
      </c>
      <c r="J354" s="857" t="s">
        <v>290</v>
      </c>
      <c r="K354" s="858">
        <v>22</v>
      </c>
      <c r="L354" s="1314">
        <f>204787000/1000000</f>
        <v>204.78700000000001</v>
      </c>
      <c r="M354" s="858">
        <v>39</v>
      </c>
      <c r="N354" s="1392">
        <f>340789000/1000000</f>
        <v>340.78899999999999</v>
      </c>
      <c r="O354" s="165"/>
      <c r="P354" s="608"/>
      <c r="Q354" s="165"/>
      <c r="W354" s="417"/>
      <c r="X354" s="418"/>
      <c r="Y354" s="310"/>
    </row>
    <row r="355" spans="1:25" s="43" customFormat="1" x14ac:dyDescent="0.2">
      <c r="A355" s="40"/>
      <c r="B355" s="857" t="s">
        <v>291</v>
      </c>
      <c r="C355" s="858">
        <v>200</v>
      </c>
      <c r="D355" s="1314">
        <f>2181291172.33/1000000</f>
        <v>2181.2911723299999</v>
      </c>
      <c r="E355" s="859">
        <f t="shared" si="13"/>
        <v>2.06996481059822E-2</v>
      </c>
      <c r="F355" s="858">
        <v>284</v>
      </c>
      <c r="G355" s="1314">
        <f>3067293931.89/1000000</f>
        <v>3067.2939318899998</v>
      </c>
      <c r="H355" s="859">
        <f t="shared" si="12"/>
        <v>2.9053708439897699E-2</v>
      </c>
      <c r="J355" s="857" t="s">
        <v>291</v>
      </c>
      <c r="K355" s="858">
        <v>221</v>
      </c>
      <c r="L355" s="1314">
        <f>2281765970.45/1000000</f>
        <v>2281.7659704499997</v>
      </c>
      <c r="M355" s="858">
        <v>211</v>
      </c>
      <c r="N355" s="1392">
        <f>2053555225.48/1000000</f>
        <v>2053.55522548</v>
      </c>
      <c r="O355" s="165"/>
      <c r="P355" s="608"/>
      <c r="Q355" s="165"/>
    </row>
    <row r="356" spans="1:25" s="43" customFormat="1" x14ac:dyDescent="0.2">
      <c r="A356" s="40"/>
      <c r="B356" s="857" t="s">
        <v>124</v>
      </c>
      <c r="C356" s="858">
        <v>242</v>
      </c>
      <c r="D356" s="1314">
        <f>2643115995.25/1000000</f>
        <v>2643.1159952500002</v>
      </c>
      <c r="E356" s="859">
        <f t="shared" si="13"/>
        <v>2.504657420823846E-2</v>
      </c>
      <c r="F356" s="858">
        <v>331</v>
      </c>
      <c r="G356" s="1314">
        <f>3352135173.77/1000000</f>
        <v>3352.1351737700002</v>
      </c>
      <c r="H356" s="859">
        <f t="shared" si="12"/>
        <v>3.3861892583120203E-2</v>
      </c>
      <c r="J356" s="857" t="s">
        <v>124</v>
      </c>
      <c r="K356" s="858">
        <v>253</v>
      </c>
      <c r="L356" s="945">
        <f>2377842453.29/1000000</f>
        <v>2377.8424532899999</v>
      </c>
      <c r="M356" s="858">
        <v>313</v>
      </c>
      <c r="N356" s="1392">
        <f>2868876939.17/1000000</f>
        <v>2868.8769391700002</v>
      </c>
      <c r="O356" s="165"/>
      <c r="P356" s="165"/>
      <c r="Q356" s="165"/>
    </row>
    <row r="357" spans="1:25" s="43" customFormat="1" x14ac:dyDescent="0.2">
      <c r="A357" s="40"/>
      <c r="B357" s="857" t="s">
        <v>763</v>
      </c>
      <c r="C357" s="858">
        <v>217</v>
      </c>
      <c r="D357" s="1314">
        <f>2362742553.76/1000000</f>
        <v>2362.7425537600002</v>
      </c>
      <c r="E357" s="859">
        <f t="shared" si="13"/>
        <v>2.2459118194990683E-2</v>
      </c>
      <c r="F357" s="858">
        <v>296</v>
      </c>
      <c r="G357" s="1314">
        <f>3082204810.07/1000000</f>
        <v>3082.2048100700003</v>
      </c>
      <c r="H357" s="859">
        <f t="shared" si="12"/>
        <v>3.0281329923273658E-2</v>
      </c>
      <c r="J357" s="857" t="s">
        <v>763</v>
      </c>
      <c r="K357" s="858">
        <v>128</v>
      </c>
      <c r="L357" s="1392">
        <f>1325130519.83/1000000</f>
        <v>1325.1305198299999</v>
      </c>
      <c r="M357" s="858">
        <v>125</v>
      </c>
      <c r="N357" s="1392">
        <f>1238067414.18/1000000</f>
        <v>1238.06741418</v>
      </c>
      <c r="O357" s="165"/>
      <c r="P357" s="165"/>
      <c r="Q357" s="165"/>
    </row>
    <row r="358" spans="1:25" s="43" customFormat="1" x14ac:dyDescent="0.2">
      <c r="A358" s="40"/>
      <c r="B358" s="857" t="s">
        <v>328</v>
      </c>
      <c r="C358" s="858">
        <v>44</v>
      </c>
      <c r="D358" s="1314">
        <f>398369000/1000000</f>
        <v>398.36900000000003</v>
      </c>
      <c r="E358" s="859">
        <f t="shared" si="13"/>
        <v>4.553922583316084E-3</v>
      </c>
      <c r="F358" s="858">
        <v>22</v>
      </c>
      <c r="G358" s="1314">
        <f>201483000/1000000</f>
        <v>201.483</v>
      </c>
      <c r="H358" s="859">
        <f t="shared" si="12"/>
        <v>2.2506393861892581E-3</v>
      </c>
      <c r="J358" s="857" t="s">
        <v>328</v>
      </c>
      <c r="K358" s="858">
        <v>13</v>
      </c>
      <c r="L358" s="945">
        <f>122447000/1000000</f>
        <v>122.447</v>
      </c>
      <c r="M358" s="858">
        <v>13</v>
      </c>
      <c r="N358" s="1392">
        <f>120655000/1000000</f>
        <v>120.655</v>
      </c>
      <c r="P358" s="147"/>
      <c r="Q358" s="147"/>
    </row>
    <row r="359" spans="1:25" s="43" customFormat="1" x14ac:dyDescent="0.2">
      <c r="A359" s="40"/>
      <c r="B359" s="1063" t="s">
        <v>753</v>
      </c>
      <c r="C359" s="1064">
        <v>10</v>
      </c>
      <c r="D359" s="1314">
        <f>92270000/1000000</f>
        <v>92.27</v>
      </c>
      <c r="E359" s="859">
        <f t="shared" si="13"/>
        <v>1.0349824052991099E-3</v>
      </c>
      <c r="F359" s="1064">
        <v>10</v>
      </c>
      <c r="G359" s="1314">
        <f>91404000/1000000</f>
        <v>91.403999999999996</v>
      </c>
      <c r="H359" s="859">
        <f t="shared" si="12"/>
        <v>1.0230179028132991E-3</v>
      </c>
      <c r="J359" s="1063" t="s">
        <v>753</v>
      </c>
      <c r="K359" s="1064">
        <v>25</v>
      </c>
      <c r="L359" s="1065">
        <f>237324000/1000000</f>
        <v>237.32400000000001</v>
      </c>
      <c r="M359" s="1064">
        <v>26</v>
      </c>
      <c r="N359" s="1393">
        <f>244975000/1000000</f>
        <v>244.97499999999999</v>
      </c>
      <c r="P359" s="147"/>
      <c r="Q359" s="147"/>
    </row>
    <row r="360" spans="1:25" s="43" customFormat="1" x14ac:dyDescent="0.2">
      <c r="A360" s="40"/>
      <c r="B360" s="857" t="s">
        <v>118</v>
      </c>
      <c r="C360" s="858">
        <v>0</v>
      </c>
      <c r="D360" s="1314">
        <v>0</v>
      </c>
      <c r="E360" s="859">
        <f t="shared" si="13"/>
        <v>0</v>
      </c>
      <c r="F360" s="858">
        <v>0</v>
      </c>
      <c r="G360" s="1314">
        <v>0</v>
      </c>
      <c r="H360" s="859">
        <f t="shared" si="12"/>
        <v>0</v>
      </c>
      <c r="J360" s="857" t="s">
        <v>118</v>
      </c>
      <c r="K360" s="858">
        <v>4</v>
      </c>
      <c r="L360" s="1314">
        <f>71772666.65/1000000</f>
        <v>71.772666650000005</v>
      </c>
      <c r="M360" s="858">
        <v>10</v>
      </c>
      <c r="N360" s="1392">
        <f>126219666.65/1000000</f>
        <v>126.21966665000001</v>
      </c>
      <c r="P360" s="147"/>
      <c r="Q360" s="147"/>
    </row>
    <row r="361" spans="1:25" s="43" customFormat="1" x14ac:dyDescent="0.2">
      <c r="A361" s="40"/>
      <c r="B361" s="857" t="s">
        <v>243</v>
      </c>
      <c r="C361" s="858">
        <v>0</v>
      </c>
      <c r="D361" s="1314">
        <v>0</v>
      </c>
      <c r="E361" s="859">
        <f t="shared" si="13"/>
        <v>0</v>
      </c>
      <c r="F361" s="858">
        <v>0</v>
      </c>
      <c r="G361" s="1314">
        <v>0</v>
      </c>
      <c r="H361" s="859">
        <f t="shared" si="12"/>
        <v>0</v>
      </c>
      <c r="J361" s="857" t="s">
        <v>243</v>
      </c>
      <c r="K361" s="858">
        <v>0</v>
      </c>
      <c r="L361" s="946">
        <v>0</v>
      </c>
      <c r="M361" s="858">
        <v>1</v>
      </c>
      <c r="N361" s="1392">
        <f>5605000/1000000</f>
        <v>5.6050000000000004</v>
      </c>
      <c r="P361" s="147"/>
      <c r="Q361" s="147"/>
    </row>
    <row r="362" spans="1:25" s="43" customFormat="1" x14ac:dyDescent="0.2">
      <c r="A362" s="40"/>
      <c r="B362" s="857" t="s">
        <v>318</v>
      </c>
      <c r="C362" s="858">
        <v>0</v>
      </c>
      <c r="D362" s="1314">
        <v>0</v>
      </c>
      <c r="E362" s="859">
        <f t="shared" si="13"/>
        <v>0</v>
      </c>
      <c r="F362" s="858">
        <v>0</v>
      </c>
      <c r="G362" s="1314">
        <v>0</v>
      </c>
      <c r="H362" s="859">
        <f t="shared" si="12"/>
        <v>0</v>
      </c>
      <c r="J362" s="857" t="s">
        <v>318</v>
      </c>
      <c r="K362" s="858">
        <v>0</v>
      </c>
      <c r="L362" s="945">
        <v>0</v>
      </c>
      <c r="M362" s="858">
        <v>0</v>
      </c>
      <c r="N362" s="946">
        <v>0</v>
      </c>
      <c r="P362" s="166"/>
      <c r="Q362" s="166"/>
    </row>
    <row r="363" spans="1:25" s="43" customFormat="1" x14ac:dyDescent="0.2">
      <c r="A363" s="40"/>
      <c r="B363" s="857" t="s">
        <v>764</v>
      </c>
      <c r="C363" s="858">
        <v>0</v>
      </c>
      <c r="D363" s="1314">
        <v>0</v>
      </c>
      <c r="E363" s="859">
        <f t="shared" si="13"/>
        <v>0</v>
      </c>
      <c r="F363" s="858">
        <v>0</v>
      </c>
      <c r="G363" s="1314">
        <v>0</v>
      </c>
      <c r="H363" s="859">
        <f t="shared" si="12"/>
        <v>0</v>
      </c>
      <c r="J363" s="857" t="s">
        <v>764</v>
      </c>
      <c r="K363" s="858">
        <v>0</v>
      </c>
      <c r="L363" s="945">
        <v>0</v>
      </c>
      <c r="M363" s="858">
        <v>0</v>
      </c>
      <c r="N363" s="946">
        <v>0</v>
      </c>
      <c r="P363" s="166"/>
      <c r="Q363" s="166"/>
    </row>
    <row r="364" spans="1:25" s="43" customFormat="1" x14ac:dyDescent="0.2">
      <c r="A364" s="40"/>
      <c r="B364" s="857" t="s">
        <v>317</v>
      </c>
      <c r="C364" s="858">
        <v>239</v>
      </c>
      <c r="D364" s="1314">
        <f>2678700906.8/1000000</f>
        <v>2678.7009068000002</v>
      </c>
      <c r="E364" s="859">
        <f t="shared" si="13"/>
        <v>2.4736079486648726E-2</v>
      </c>
      <c r="F364" s="858">
        <v>203</v>
      </c>
      <c r="G364" s="1314">
        <f>2346640044.14/1000000</f>
        <v>2346.6400441399996</v>
      </c>
      <c r="H364" s="859">
        <f t="shared" si="12"/>
        <v>2.0767263427109973E-2</v>
      </c>
      <c r="J364" s="857" t="s">
        <v>317</v>
      </c>
      <c r="K364" s="858">
        <v>115</v>
      </c>
      <c r="L364" s="1314">
        <f>1354339213.68/1000000</f>
        <v>1354.3392136800001</v>
      </c>
      <c r="M364" s="858">
        <v>122</v>
      </c>
      <c r="N364" s="1392">
        <f>1243755132.61/1000000</f>
        <v>1243.7551326099999</v>
      </c>
      <c r="P364" s="166"/>
      <c r="Q364" s="166"/>
    </row>
    <row r="365" spans="1:25" s="43" customFormat="1" x14ac:dyDescent="0.2">
      <c r="A365" s="40"/>
      <c r="B365" s="857" t="s">
        <v>375</v>
      </c>
      <c r="C365" s="858">
        <v>185</v>
      </c>
      <c r="D365" s="1314">
        <f>1934560631.79/10000000</f>
        <v>193.45606317899998</v>
      </c>
      <c r="E365" s="859">
        <f t="shared" si="13"/>
        <v>1.9147174498033534E-2</v>
      </c>
      <c r="F365" s="858">
        <v>195</v>
      </c>
      <c r="G365" s="1314">
        <f>2073436630.62/1000000</f>
        <v>2073.43663062</v>
      </c>
      <c r="H365" s="859">
        <f t="shared" si="12"/>
        <v>1.9948849104859334E-2</v>
      </c>
      <c r="J365" s="857" t="s">
        <v>375</v>
      </c>
      <c r="K365" s="858">
        <v>130</v>
      </c>
      <c r="L365" s="946">
        <f>1228933774.65/1000000</f>
        <v>1228.93377465</v>
      </c>
      <c r="M365" s="858">
        <v>113</v>
      </c>
      <c r="N365" s="1392">
        <f>1019713000/1000000</f>
        <v>1019.713</v>
      </c>
      <c r="P365" s="166"/>
      <c r="Q365" s="166"/>
    </row>
    <row r="366" spans="1:25" s="43" customFormat="1" x14ac:dyDescent="0.2">
      <c r="A366" s="40"/>
      <c r="B366" s="857" t="s">
        <v>762</v>
      </c>
      <c r="C366" s="858">
        <v>188</v>
      </c>
      <c r="D366" s="1314">
        <f>2216236789.09/1000000</f>
        <v>2216.23678909</v>
      </c>
      <c r="E366" s="859">
        <f t="shared" si="13"/>
        <v>1.9457669219623268E-2</v>
      </c>
      <c r="F366" s="858">
        <v>231</v>
      </c>
      <c r="G366" s="1314">
        <f>2604481882.24/1000000</f>
        <v>2604.4818822399998</v>
      </c>
      <c r="H366" s="859">
        <f t="shared" si="12"/>
        <v>2.3631713554987211E-2</v>
      </c>
      <c r="J366" s="857" t="s">
        <v>1160</v>
      </c>
      <c r="K366" s="858">
        <v>47</v>
      </c>
      <c r="L366" s="946">
        <f>452199000/1000000</f>
        <v>452.19900000000001</v>
      </c>
      <c r="M366" s="858">
        <v>0</v>
      </c>
      <c r="N366" s="1392">
        <v>0</v>
      </c>
      <c r="P366" s="166"/>
      <c r="Q366" s="166"/>
    </row>
    <row r="367" spans="1:25" s="43" customFormat="1" ht="17.100000000000001" customHeight="1" x14ac:dyDescent="0.2">
      <c r="A367" s="40"/>
      <c r="B367" s="860" t="s">
        <v>57</v>
      </c>
      <c r="C367" s="861">
        <f>SUM(C342:C366)</f>
        <v>9662</v>
      </c>
      <c r="D367" s="1315">
        <f>SUM(D342:D366)</f>
        <v>125816.02839961904</v>
      </c>
      <c r="E367" s="862">
        <f t="shared" ref="E367:H367" si="14">SUM(E342:E366)</f>
        <v>0.99999999999999989</v>
      </c>
      <c r="F367" s="861">
        <f t="shared" si="14"/>
        <v>9775</v>
      </c>
      <c r="G367" s="1315">
        <f>SUM(G342:G366)</f>
        <v>124938.06957765001</v>
      </c>
      <c r="H367" s="862">
        <f t="shared" si="14"/>
        <v>1.0000000000000004</v>
      </c>
      <c r="J367" s="860" t="s">
        <v>57</v>
      </c>
      <c r="K367" s="861">
        <f>SUM(K342:K366)</f>
        <v>8231</v>
      </c>
      <c r="L367" s="840">
        <f>SUM(L342:L366)</f>
        <v>94738.870892169958</v>
      </c>
      <c r="M367" s="861">
        <f>SUM(M342:M366)</f>
        <v>8261</v>
      </c>
      <c r="N367" s="840">
        <f>SUM(N342:N366)</f>
        <v>94418.302878780014</v>
      </c>
      <c r="P367" s="147"/>
      <c r="Q367" s="147"/>
    </row>
    <row r="368" spans="1:25" ht="18.75" customHeight="1" x14ac:dyDescent="0.2">
      <c r="A368" s="16"/>
      <c r="B368" s="470" t="s">
        <v>122</v>
      </c>
      <c r="C368" s="854"/>
      <c r="D368" s="854"/>
      <c r="E368" s="854"/>
      <c r="F368" s="168"/>
      <c r="G368" s="168"/>
      <c r="H368" s="20"/>
      <c r="K368" s="140"/>
      <c r="L368" s="140"/>
      <c r="N368" s="140"/>
      <c r="Q368" s="100"/>
      <c r="W368" s="43"/>
      <c r="X368" s="43"/>
      <c r="Y368" s="43"/>
    </row>
    <row r="369" spans="1:25" x14ac:dyDescent="0.2">
      <c r="A369" s="16"/>
      <c r="C369" s="2"/>
      <c r="D369" s="2"/>
      <c r="G369" s="20"/>
      <c r="H369" s="20"/>
      <c r="Q369" s="20"/>
      <c r="W369" s="43"/>
      <c r="X369" s="43"/>
      <c r="Y369" s="43"/>
    </row>
    <row r="370" spans="1:25" x14ac:dyDescent="0.2">
      <c r="A370" s="16"/>
      <c r="C370" s="2"/>
      <c r="D370" s="2"/>
      <c r="G370" s="20"/>
      <c r="H370" s="20"/>
      <c r="Q370" s="22"/>
    </row>
    <row r="371" spans="1:25" x14ac:dyDescent="0.2">
      <c r="A371" s="16"/>
      <c r="B371" s="802"/>
      <c r="C371" s="854"/>
      <c r="D371" s="854"/>
      <c r="E371" s="854"/>
      <c r="F371" s="148"/>
      <c r="G371" s="148"/>
      <c r="H371" s="20"/>
      <c r="Q371" s="22"/>
    </row>
    <row r="372" spans="1:25" x14ac:dyDescent="0.2">
      <c r="A372" s="16"/>
      <c r="B372" s="802"/>
      <c r="C372" s="639"/>
      <c r="D372" s="639"/>
      <c r="E372" s="802"/>
      <c r="F372" s="15"/>
      <c r="G372" s="149"/>
      <c r="H372" s="20"/>
      <c r="O372" s="140"/>
      <c r="Q372" s="22"/>
    </row>
    <row r="373" spans="1:25" x14ac:dyDescent="0.2">
      <c r="A373" s="16"/>
      <c r="B373" s="802"/>
      <c r="C373" s="639"/>
      <c r="D373" s="639"/>
      <c r="E373" s="802"/>
      <c r="F373" s="15"/>
      <c r="G373" s="150"/>
      <c r="I373" s="15"/>
      <c r="J373" s="151"/>
      <c r="N373" s="23"/>
      <c r="O373" s="23"/>
      <c r="P373" s="5"/>
      <c r="Q373" s="22"/>
    </row>
    <row r="374" spans="1:25" x14ac:dyDescent="0.2">
      <c r="A374" s="16"/>
      <c r="B374" s="802"/>
      <c r="C374" s="639"/>
      <c r="D374" s="639"/>
      <c r="E374" s="802"/>
      <c r="F374" s="15"/>
      <c r="G374" s="150"/>
      <c r="I374" s="15"/>
      <c r="J374" s="151"/>
      <c r="L374" s="100"/>
      <c r="M374" s="25"/>
      <c r="N374" s="135"/>
      <c r="O374" s="135"/>
      <c r="P374" s="5"/>
      <c r="Q374" s="22"/>
    </row>
    <row r="375" spans="1:25" x14ac:dyDescent="0.2">
      <c r="A375" s="16"/>
      <c r="B375" s="802"/>
      <c r="C375" s="639"/>
      <c r="D375" s="639"/>
      <c r="E375" s="802"/>
      <c r="F375" s="15"/>
      <c r="G375" s="150"/>
      <c r="I375" s="15"/>
      <c r="L375" s="17"/>
      <c r="M375" s="25"/>
      <c r="N375" s="135"/>
      <c r="O375" s="135"/>
      <c r="P375" s="5"/>
      <c r="Q375" s="22"/>
    </row>
    <row r="376" spans="1:25" ht="12.75" customHeight="1" x14ac:dyDescent="0.2">
      <c r="A376" s="16"/>
      <c r="B376" s="802"/>
      <c r="C376" s="639"/>
      <c r="D376" s="639"/>
      <c r="E376" s="802"/>
      <c r="F376" s="15"/>
      <c r="G376" s="150"/>
      <c r="I376" s="15"/>
      <c r="L376" s="17"/>
      <c r="M376" s="25"/>
      <c r="N376" s="135"/>
      <c r="O376" s="135"/>
      <c r="P376" s="5"/>
      <c r="Q376" s="22"/>
    </row>
    <row r="377" spans="1:25" ht="12.75" customHeight="1" x14ac:dyDescent="0.2">
      <c r="A377" s="16"/>
      <c r="B377" s="843"/>
      <c r="C377" s="639"/>
      <c r="D377" s="639"/>
      <c r="F377" s="152"/>
      <c r="G377" s="153"/>
      <c r="L377" s="17"/>
      <c r="M377" s="25"/>
      <c r="N377" s="135"/>
      <c r="O377" s="135"/>
      <c r="P377" s="5"/>
      <c r="Q377" s="22"/>
    </row>
    <row r="378" spans="1:25" ht="15" customHeight="1" x14ac:dyDescent="0.2">
      <c r="A378" s="16"/>
      <c r="L378" s="17"/>
      <c r="M378" s="25"/>
      <c r="N378" s="135"/>
      <c r="O378" s="135"/>
      <c r="P378" s="5"/>
      <c r="Q378" s="22"/>
    </row>
    <row r="379" spans="1:25" ht="15" customHeight="1" x14ac:dyDescent="0.2">
      <c r="A379" s="16"/>
      <c r="L379" s="17"/>
      <c r="M379" s="25"/>
      <c r="N379" s="135"/>
      <c r="O379" s="135"/>
      <c r="P379" s="5"/>
      <c r="Q379" s="22"/>
    </row>
    <row r="380" spans="1:25" ht="14.25" customHeight="1" x14ac:dyDescent="0.2">
      <c r="A380" s="16"/>
      <c r="L380" s="17"/>
      <c r="M380" s="25"/>
      <c r="N380" s="135"/>
      <c r="O380" s="135"/>
      <c r="Q380" s="22"/>
    </row>
    <row r="381" spans="1:25" ht="12.75" customHeight="1" x14ac:dyDescent="0.2">
      <c r="A381" s="16"/>
      <c r="L381" s="17"/>
      <c r="M381" s="25"/>
      <c r="N381" s="135"/>
      <c r="O381" s="135"/>
      <c r="Q381" s="25"/>
    </row>
    <row r="382" spans="1:25" x14ac:dyDescent="0.2">
      <c r="A382" s="16"/>
      <c r="L382" s="17"/>
      <c r="M382" s="25"/>
      <c r="N382" s="135"/>
      <c r="O382" s="135"/>
      <c r="Q382" s="25"/>
    </row>
    <row r="383" spans="1:25" x14ac:dyDescent="0.2">
      <c r="A383" s="16"/>
      <c r="L383" s="17"/>
      <c r="M383" s="25"/>
      <c r="N383" s="135"/>
      <c r="O383" s="135"/>
      <c r="Q383" s="25"/>
    </row>
    <row r="384" spans="1:25" x14ac:dyDescent="0.2">
      <c r="A384" s="16"/>
      <c r="L384" s="17"/>
      <c r="N384" s="135"/>
      <c r="O384" s="135"/>
      <c r="Q384" s="25"/>
    </row>
    <row r="385" spans="1:17" x14ac:dyDescent="0.2">
      <c r="A385" s="16"/>
      <c r="L385" s="17"/>
      <c r="N385" s="135"/>
      <c r="O385" s="135"/>
      <c r="Q385" s="25"/>
    </row>
    <row r="386" spans="1:17" x14ac:dyDescent="0.2">
      <c r="A386" s="16"/>
      <c r="L386" s="17"/>
      <c r="N386" s="135"/>
      <c r="O386" s="135"/>
      <c r="Q386" s="25"/>
    </row>
    <row r="387" spans="1:17" x14ac:dyDescent="0.2">
      <c r="A387" s="16"/>
      <c r="L387" s="17"/>
      <c r="Q387" s="25"/>
    </row>
    <row r="388" spans="1:17" ht="12.75" customHeight="1"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C418" s="2"/>
      <c r="D418" s="2"/>
      <c r="Q418" s="25"/>
    </row>
    <row r="419" spans="1:17" x14ac:dyDescent="0.2">
      <c r="A419" s="16"/>
      <c r="C419" s="2"/>
      <c r="D419" s="2"/>
      <c r="Q419" s="25"/>
    </row>
    <row r="420" spans="1:17" x14ac:dyDescent="0.2">
      <c r="A420" s="16"/>
      <c r="C420" s="2"/>
      <c r="D420" s="2"/>
      <c r="Q420" s="25"/>
    </row>
    <row r="421" spans="1:17" ht="26.25" customHeight="1" x14ac:dyDescent="0.2">
      <c r="A421" s="1743" t="s">
        <v>296</v>
      </c>
      <c r="B421" s="1743"/>
      <c r="C421" s="1743"/>
      <c r="D421" s="1743"/>
      <c r="E421" s="1743"/>
      <c r="F421" s="27"/>
      <c r="Q421" s="25"/>
    </row>
    <row r="422" spans="1:17" x14ac:dyDescent="0.2">
      <c r="A422" s="16"/>
      <c r="K422" s="24"/>
      <c r="Q422" s="25"/>
    </row>
    <row r="423" spans="1:17" ht="15" customHeight="1" x14ac:dyDescent="0.25">
      <c r="A423" s="16"/>
      <c r="B423" s="1771" t="s">
        <v>294</v>
      </c>
      <c r="C423" s="1772"/>
      <c r="D423" s="1772"/>
      <c r="E423" s="1773"/>
      <c r="F423" s="181"/>
      <c r="G423" s="1760" t="s">
        <v>294</v>
      </c>
      <c r="H423" s="1761"/>
      <c r="I423" s="1761"/>
      <c r="J423" s="1762"/>
      <c r="K423" s="24"/>
      <c r="Q423" s="25"/>
    </row>
    <row r="424" spans="1:17" ht="15" customHeight="1" x14ac:dyDescent="0.25">
      <c r="A424" s="16"/>
      <c r="B424" s="1771" t="s">
        <v>1785</v>
      </c>
      <c r="C424" s="1772"/>
      <c r="D424" s="1772"/>
      <c r="E424" s="1773"/>
      <c r="F424" s="181"/>
      <c r="G424" s="1760" t="s">
        <v>1786</v>
      </c>
      <c r="H424" s="1761"/>
      <c r="I424" s="1761"/>
      <c r="J424" s="1762"/>
      <c r="K424" s="24"/>
      <c r="Q424" s="25"/>
    </row>
    <row r="425" spans="1:17" x14ac:dyDescent="0.25">
      <c r="A425" s="16"/>
      <c r="B425" s="1774" t="s">
        <v>48</v>
      </c>
      <c r="C425" s="1774" t="s">
        <v>60</v>
      </c>
      <c r="D425" s="1765" t="s">
        <v>242</v>
      </c>
      <c r="E425" s="1767" t="s">
        <v>29</v>
      </c>
      <c r="F425" s="181"/>
      <c r="G425" s="1768" t="s">
        <v>48</v>
      </c>
      <c r="H425" s="1768" t="s">
        <v>60</v>
      </c>
      <c r="I425" s="1768" t="s">
        <v>242</v>
      </c>
      <c r="J425" s="1768" t="s">
        <v>29</v>
      </c>
      <c r="K425" s="24"/>
      <c r="L425" s="24"/>
      <c r="M425" s="20"/>
      <c r="P425" s="25"/>
      <c r="Q425" s="25"/>
    </row>
    <row r="426" spans="1:17" ht="10.5" hidden="1" customHeight="1" x14ac:dyDescent="0.25">
      <c r="A426" s="16"/>
      <c r="B426" s="1766"/>
      <c r="C426" s="1766"/>
      <c r="D426" s="1766"/>
      <c r="E426" s="1766"/>
      <c r="F426" s="181"/>
      <c r="G426" s="1769"/>
      <c r="H426" s="1769"/>
      <c r="I426" s="1769"/>
      <c r="J426" s="1769"/>
      <c r="L426" s="24"/>
      <c r="M426" s="20"/>
      <c r="P426" s="25"/>
      <c r="Q426" s="25"/>
    </row>
    <row r="427" spans="1:17" x14ac:dyDescent="0.25">
      <c r="A427" s="16"/>
      <c r="B427" s="863" t="s">
        <v>50</v>
      </c>
      <c r="C427" s="864">
        <v>2211</v>
      </c>
      <c r="D427" s="864">
        <v>246</v>
      </c>
      <c r="E427" s="864">
        <v>2457</v>
      </c>
      <c r="F427" s="181"/>
      <c r="G427" s="928" t="s">
        <v>93</v>
      </c>
      <c r="H427" s="864">
        <v>2393</v>
      </c>
      <c r="I427" s="864">
        <v>155</v>
      </c>
      <c r="J427" s="864">
        <v>2548</v>
      </c>
      <c r="L427" s="24"/>
      <c r="M427" s="20"/>
      <c r="P427" s="25"/>
      <c r="Q427" s="25"/>
    </row>
    <row r="428" spans="1:17" x14ac:dyDescent="0.25">
      <c r="A428" s="16"/>
      <c r="B428" s="863" t="s">
        <v>51</v>
      </c>
      <c r="C428" s="864">
        <v>1509</v>
      </c>
      <c r="D428" s="864">
        <v>1181</v>
      </c>
      <c r="E428" s="864">
        <v>2690</v>
      </c>
      <c r="F428" s="181"/>
      <c r="G428" s="928" t="s">
        <v>137</v>
      </c>
      <c r="H428" s="864">
        <v>1490</v>
      </c>
      <c r="I428" s="864">
        <v>837</v>
      </c>
      <c r="J428" s="864">
        <v>2327</v>
      </c>
      <c r="L428" s="24"/>
      <c r="M428" s="20"/>
      <c r="P428" s="25"/>
      <c r="Q428" s="25"/>
    </row>
    <row r="429" spans="1:17" x14ac:dyDescent="0.25">
      <c r="A429" s="16"/>
      <c r="B429" s="863" t="s">
        <v>52</v>
      </c>
      <c r="C429" s="864">
        <v>8</v>
      </c>
      <c r="D429" s="864">
        <v>51</v>
      </c>
      <c r="E429" s="864">
        <v>59</v>
      </c>
      <c r="F429" s="181"/>
      <c r="G429" s="928" t="s">
        <v>138</v>
      </c>
      <c r="H429" s="864">
        <v>10</v>
      </c>
      <c r="I429" s="864">
        <v>35</v>
      </c>
      <c r="J429" s="864">
        <v>45</v>
      </c>
      <c r="L429" s="24"/>
      <c r="M429" s="20"/>
      <c r="P429" s="25"/>
      <c r="Q429" s="25"/>
    </row>
    <row r="430" spans="1:17" x14ac:dyDescent="0.25">
      <c r="A430" s="16"/>
      <c r="B430" s="863" t="s">
        <v>53</v>
      </c>
      <c r="C430" s="864">
        <v>191</v>
      </c>
      <c r="D430" s="864">
        <v>217</v>
      </c>
      <c r="E430" s="864">
        <v>408</v>
      </c>
      <c r="F430" s="181"/>
      <c r="G430" s="928" t="s">
        <v>995</v>
      </c>
      <c r="H430" s="864">
        <v>143</v>
      </c>
      <c r="I430" s="864">
        <v>9</v>
      </c>
      <c r="J430" s="864">
        <v>152</v>
      </c>
      <c r="L430" s="24"/>
      <c r="M430" s="20"/>
      <c r="P430" s="25"/>
      <c r="Q430" s="25"/>
    </row>
    <row r="431" spans="1:17" x14ac:dyDescent="0.25">
      <c r="A431" s="16"/>
      <c r="B431" s="863" t="s">
        <v>54</v>
      </c>
      <c r="C431" s="864">
        <v>38</v>
      </c>
      <c r="D431" s="864">
        <v>0</v>
      </c>
      <c r="E431" s="864">
        <v>38</v>
      </c>
      <c r="F431" s="181"/>
      <c r="G431" s="928" t="s">
        <v>1139</v>
      </c>
      <c r="H431" s="864">
        <v>29</v>
      </c>
      <c r="I431" s="864">
        <v>0</v>
      </c>
      <c r="J431" s="864">
        <v>29</v>
      </c>
      <c r="L431" s="24"/>
      <c r="M431" s="20"/>
      <c r="P431" s="25"/>
      <c r="Q431" s="25"/>
    </row>
    <row r="432" spans="1:17" x14ac:dyDescent="0.25">
      <c r="A432" s="16"/>
      <c r="B432" s="863" t="s">
        <v>55</v>
      </c>
      <c r="C432" s="864">
        <v>290</v>
      </c>
      <c r="D432" s="864">
        <v>4</v>
      </c>
      <c r="E432" s="864">
        <v>294</v>
      </c>
      <c r="F432" s="181"/>
      <c r="G432" s="928" t="s">
        <v>996</v>
      </c>
      <c r="H432" s="864">
        <v>230</v>
      </c>
      <c r="I432" s="864">
        <v>16</v>
      </c>
      <c r="J432" s="864">
        <v>246</v>
      </c>
      <c r="L432" s="24"/>
      <c r="M432" s="20"/>
      <c r="P432" s="25"/>
      <c r="Q432" s="25"/>
    </row>
    <row r="433" spans="1:17" x14ac:dyDescent="0.25">
      <c r="A433" s="16"/>
      <c r="B433" s="863" t="s">
        <v>113</v>
      </c>
      <c r="C433" s="864">
        <v>644</v>
      </c>
      <c r="D433" s="864">
        <v>49</v>
      </c>
      <c r="E433" s="864">
        <v>693</v>
      </c>
      <c r="F433" s="181"/>
      <c r="G433" s="928" t="s">
        <v>218</v>
      </c>
      <c r="H433" s="864">
        <v>482</v>
      </c>
      <c r="I433" s="864">
        <v>119</v>
      </c>
      <c r="J433" s="864">
        <v>601</v>
      </c>
      <c r="L433" s="24"/>
      <c r="M433" s="20"/>
      <c r="P433" s="25"/>
      <c r="Q433" s="25"/>
    </row>
    <row r="434" spans="1:17" x14ac:dyDescent="0.25">
      <c r="A434" s="16"/>
      <c r="B434" s="863" t="s">
        <v>287</v>
      </c>
      <c r="C434" s="864">
        <v>244</v>
      </c>
      <c r="D434" s="864">
        <v>372</v>
      </c>
      <c r="E434" s="864">
        <v>616</v>
      </c>
      <c r="F434" s="181"/>
      <c r="G434" s="928" t="s">
        <v>997</v>
      </c>
      <c r="H434" s="864">
        <v>304</v>
      </c>
      <c r="I434" s="864">
        <v>91</v>
      </c>
      <c r="J434" s="864">
        <v>395</v>
      </c>
      <c r="L434" s="24"/>
      <c r="M434" s="20"/>
      <c r="P434" s="25"/>
      <c r="Q434" s="25"/>
    </row>
    <row r="435" spans="1:17" x14ac:dyDescent="0.25">
      <c r="A435" s="16"/>
      <c r="B435" s="863" t="s">
        <v>56</v>
      </c>
      <c r="C435" s="864">
        <v>369</v>
      </c>
      <c r="D435" s="864">
        <v>277</v>
      </c>
      <c r="E435" s="864">
        <v>646</v>
      </c>
      <c r="F435" s="181"/>
      <c r="G435" s="928" t="s">
        <v>297</v>
      </c>
      <c r="H435" s="864">
        <v>373</v>
      </c>
      <c r="I435" s="864">
        <v>155</v>
      </c>
      <c r="J435" s="864">
        <v>528</v>
      </c>
      <c r="L435" s="24"/>
      <c r="M435" s="20"/>
      <c r="P435" s="25"/>
      <c r="Q435" s="25"/>
    </row>
    <row r="436" spans="1:17" x14ac:dyDescent="0.25">
      <c r="A436" s="16"/>
      <c r="B436" s="863" t="s">
        <v>288</v>
      </c>
      <c r="C436" s="864">
        <v>211</v>
      </c>
      <c r="D436" s="864">
        <v>168</v>
      </c>
      <c r="E436" s="864">
        <v>379</v>
      </c>
      <c r="F436" s="181"/>
      <c r="G436" s="928" t="s">
        <v>178</v>
      </c>
      <c r="H436" s="864">
        <v>219</v>
      </c>
      <c r="I436" s="864">
        <v>57</v>
      </c>
      <c r="J436" s="864">
        <v>276</v>
      </c>
      <c r="L436" s="24"/>
      <c r="M436" s="20"/>
      <c r="P436" s="25"/>
      <c r="Q436" s="25"/>
    </row>
    <row r="437" spans="1:17" x14ac:dyDescent="0.25">
      <c r="A437" s="16"/>
      <c r="B437" s="863" t="s">
        <v>289</v>
      </c>
      <c r="C437" s="864">
        <v>0</v>
      </c>
      <c r="D437" s="864">
        <v>0</v>
      </c>
      <c r="E437" s="864">
        <v>0</v>
      </c>
      <c r="F437" s="181"/>
      <c r="G437" s="928" t="s">
        <v>126</v>
      </c>
      <c r="H437" s="864">
        <v>61</v>
      </c>
      <c r="I437" s="864">
        <v>21</v>
      </c>
      <c r="J437" s="864">
        <v>82</v>
      </c>
      <c r="L437" s="24"/>
      <c r="M437" s="20"/>
      <c r="P437" s="25"/>
      <c r="Q437" s="25"/>
    </row>
    <row r="438" spans="1:17" x14ac:dyDescent="0.25">
      <c r="A438" s="16"/>
      <c r="B438" s="863" t="s">
        <v>71</v>
      </c>
      <c r="C438" s="864">
        <v>21</v>
      </c>
      <c r="D438" s="864">
        <v>1</v>
      </c>
      <c r="E438" s="864">
        <v>22</v>
      </c>
      <c r="F438" s="181"/>
      <c r="G438" s="928" t="s">
        <v>303</v>
      </c>
      <c r="H438" s="864">
        <v>42</v>
      </c>
      <c r="I438" s="864">
        <v>2</v>
      </c>
      <c r="J438" s="864">
        <v>44</v>
      </c>
      <c r="L438" s="24"/>
      <c r="M438" s="20"/>
      <c r="P438" s="25"/>
      <c r="Q438" s="25"/>
    </row>
    <row r="439" spans="1:17" x14ac:dyDescent="0.25">
      <c r="A439" s="16"/>
      <c r="B439" s="863" t="s">
        <v>290</v>
      </c>
      <c r="C439" s="864">
        <v>34</v>
      </c>
      <c r="D439" s="864">
        <v>1</v>
      </c>
      <c r="E439" s="864">
        <v>35</v>
      </c>
      <c r="F439" s="181"/>
      <c r="G439" s="928" t="s">
        <v>998</v>
      </c>
      <c r="H439" s="864">
        <v>22</v>
      </c>
      <c r="I439" s="864">
        <v>0</v>
      </c>
      <c r="J439" s="864">
        <v>22</v>
      </c>
      <c r="L439" s="24"/>
      <c r="M439" s="20"/>
      <c r="P439" s="25"/>
      <c r="Q439" s="25"/>
    </row>
    <row r="440" spans="1:17" x14ac:dyDescent="0.25">
      <c r="A440" s="16"/>
      <c r="B440" s="863" t="s">
        <v>291</v>
      </c>
      <c r="C440" s="864">
        <v>165</v>
      </c>
      <c r="D440" s="864">
        <v>35</v>
      </c>
      <c r="E440" s="864">
        <v>200</v>
      </c>
      <c r="F440" s="181"/>
      <c r="G440" s="928" t="s">
        <v>1140</v>
      </c>
      <c r="H440" s="864">
        <v>185</v>
      </c>
      <c r="I440" s="864">
        <v>36</v>
      </c>
      <c r="J440" s="864">
        <v>221</v>
      </c>
      <c r="L440" s="24"/>
      <c r="M440" s="20"/>
      <c r="P440" s="25"/>
      <c r="Q440" s="25"/>
    </row>
    <row r="441" spans="1:17" x14ac:dyDescent="0.25">
      <c r="A441" s="16"/>
      <c r="B441" s="863" t="s">
        <v>124</v>
      </c>
      <c r="C441" s="864">
        <v>212</v>
      </c>
      <c r="D441" s="864">
        <v>30</v>
      </c>
      <c r="E441" s="864">
        <v>242</v>
      </c>
      <c r="F441" s="181"/>
      <c r="G441" s="928" t="s">
        <v>164</v>
      </c>
      <c r="H441" s="864">
        <v>248</v>
      </c>
      <c r="I441" s="864">
        <v>5</v>
      </c>
      <c r="J441" s="864">
        <v>253</v>
      </c>
      <c r="L441" s="24"/>
      <c r="M441" s="20"/>
      <c r="P441" s="25"/>
      <c r="Q441" s="25"/>
    </row>
    <row r="442" spans="1:17" x14ac:dyDescent="0.25">
      <c r="A442" s="16"/>
      <c r="B442" s="863" t="s">
        <v>763</v>
      </c>
      <c r="C442" s="864">
        <v>181</v>
      </c>
      <c r="D442" s="864">
        <v>36</v>
      </c>
      <c r="E442" s="864">
        <v>217</v>
      </c>
      <c r="F442" s="181"/>
      <c r="G442" s="1316" t="s">
        <v>341</v>
      </c>
      <c r="H442" s="864">
        <v>113</v>
      </c>
      <c r="I442" s="864">
        <v>15</v>
      </c>
      <c r="J442" s="864">
        <v>128</v>
      </c>
      <c r="L442" s="24"/>
      <c r="M442" s="20"/>
      <c r="P442" s="25"/>
      <c r="Q442" s="25"/>
    </row>
    <row r="443" spans="1:17" x14ac:dyDescent="0.25">
      <c r="A443" s="16"/>
      <c r="B443" s="863" t="s">
        <v>328</v>
      </c>
      <c r="C443" s="864">
        <v>44</v>
      </c>
      <c r="D443" s="864">
        <v>0</v>
      </c>
      <c r="E443" s="864">
        <v>44</v>
      </c>
      <c r="F443" s="181"/>
      <c r="G443" s="928" t="s">
        <v>292</v>
      </c>
      <c r="H443" s="864">
        <v>13</v>
      </c>
      <c r="I443" s="864">
        <v>0</v>
      </c>
      <c r="J443" s="864">
        <v>13</v>
      </c>
      <c r="L443" s="24"/>
      <c r="M443" s="20"/>
      <c r="P443" s="25"/>
      <c r="Q443" s="25"/>
    </row>
    <row r="444" spans="1:17" x14ac:dyDescent="0.25">
      <c r="A444" s="16"/>
      <c r="B444" s="1066" t="s">
        <v>753</v>
      </c>
      <c r="C444" s="1067">
        <v>10</v>
      </c>
      <c r="D444" s="1067">
        <v>0</v>
      </c>
      <c r="E444" s="864">
        <v>10</v>
      </c>
      <c r="F444" s="181"/>
      <c r="G444" s="928" t="s">
        <v>614</v>
      </c>
      <c r="H444" s="1067">
        <v>25</v>
      </c>
      <c r="I444" s="1067">
        <v>0</v>
      </c>
      <c r="J444" s="1067">
        <v>25</v>
      </c>
      <c r="L444" s="24"/>
      <c r="M444" s="20"/>
      <c r="P444" s="25"/>
      <c r="Q444" s="25"/>
    </row>
    <row r="445" spans="1:17" x14ac:dyDescent="0.25">
      <c r="A445" s="16"/>
      <c r="B445" s="863" t="s">
        <v>118</v>
      </c>
      <c r="C445" s="864">
        <v>0</v>
      </c>
      <c r="D445" s="864">
        <v>0</v>
      </c>
      <c r="E445" s="864">
        <v>0</v>
      </c>
      <c r="F445" s="181"/>
      <c r="G445" s="928" t="s">
        <v>1141</v>
      </c>
      <c r="H445" s="864">
        <v>0</v>
      </c>
      <c r="I445" s="864">
        <v>4</v>
      </c>
      <c r="J445" s="864">
        <v>4</v>
      </c>
      <c r="L445" s="24"/>
      <c r="M445" s="20"/>
      <c r="P445" s="25"/>
      <c r="Q445" s="25"/>
    </row>
    <row r="446" spans="1:17" x14ac:dyDescent="0.25">
      <c r="A446" s="16"/>
      <c r="B446" s="863" t="s">
        <v>243</v>
      </c>
      <c r="C446" s="864">
        <v>0</v>
      </c>
      <c r="D446" s="864">
        <v>0</v>
      </c>
      <c r="E446" s="864">
        <v>0</v>
      </c>
      <c r="F446" s="181"/>
      <c r="G446" s="928" t="s">
        <v>168</v>
      </c>
      <c r="H446" s="864">
        <v>0</v>
      </c>
      <c r="I446" s="864">
        <v>0</v>
      </c>
      <c r="J446" s="864">
        <v>0</v>
      </c>
      <c r="L446" s="24"/>
      <c r="M446" s="20"/>
      <c r="P446" s="25"/>
      <c r="Q446" s="25"/>
    </row>
    <row r="447" spans="1:17" x14ac:dyDescent="0.25">
      <c r="A447" s="16"/>
      <c r="B447" s="863" t="s">
        <v>318</v>
      </c>
      <c r="C447" s="864">
        <v>0</v>
      </c>
      <c r="D447" s="864">
        <v>0</v>
      </c>
      <c r="E447" s="864">
        <v>0</v>
      </c>
      <c r="F447" s="181"/>
      <c r="G447" s="928" t="s">
        <v>282</v>
      </c>
      <c r="H447" s="864">
        <v>0</v>
      </c>
      <c r="I447" s="864">
        <v>0</v>
      </c>
      <c r="J447" s="864">
        <v>0</v>
      </c>
      <c r="L447" s="24"/>
      <c r="M447" s="20"/>
      <c r="P447" s="25"/>
      <c r="Q447" s="25"/>
    </row>
    <row r="448" spans="1:17" x14ac:dyDescent="0.25">
      <c r="A448" s="16"/>
      <c r="B448" s="863" t="s">
        <v>764</v>
      </c>
      <c r="C448" s="864">
        <v>0</v>
      </c>
      <c r="D448" s="864">
        <v>0</v>
      </c>
      <c r="E448" s="864">
        <v>0</v>
      </c>
      <c r="F448" s="181"/>
      <c r="G448" s="1316" t="s">
        <v>327</v>
      </c>
      <c r="H448" s="864">
        <v>0</v>
      </c>
      <c r="I448" s="864">
        <v>0</v>
      </c>
      <c r="J448" s="864">
        <v>0</v>
      </c>
      <c r="L448" s="24"/>
      <c r="M448" s="20"/>
      <c r="P448" s="25"/>
      <c r="Q448" s="25"/>
    </row>
    <row r="449" spans="1:17" x14ac:dyDescent="0.25">
      <c r="A449" s="16"/>
      <c r="B449" s="863" t="s">
        <v>317</v>
      </c>
      <c r="C449" s="864">
        <v>195</v>
      </c>
      <c r="D449" s="864">
        <v>44</v>
      </c>
      <c r="E449" s="864">
        <v>239</v>
      </c>
      <c r="F449" s="181"/>
      <c r="G449" s="1316" t="s">
        <v>609</v>
      </c>
      <c r="H449" s="864">
        <v>84</v>
      </c>
      <c r="I449" s="864">
        <v>31</v>
      </c>
      <c r="J449" s="864">
        <v>115</v>
      </c>
      <c r="L449" s="24"/>
      <c r="M449" s="20"/>
      <c r="P449" s="25"/>
      <c r="Q449" s="25"/>
    </row>
    <row r="450" spans="1:17" x14ac:dyDescent="0.25">
      <c r="A450" s="16"/>
      <c r="B450" s="863" t="s">
        <v>375</v>
      </c>
      <c r="C450" s="864">
        <v>163</v>
      </c>
      <c r="D450" s="864">
        <v>22</v>
      </c>
      <c r="E450" s="864">
        <v>185</v>
      </c>
      <c r="F450" s="181"/>
      <c r="G450" s="928" t="s">
        <v>283</v>
      </c>
      <c r="H450" s="864">
        <v>129</v>
      </c>
      <c r="I450" s="864">
        <v>1</v>
      </c>
      <c r="J450" s="864">
        <v>130</v>
      </c>
      <c r="L450" s="24"/>
      <c r="M450" s="20"/>
      <c r="P450" s="25"/>
      <c r="Q450" s="25"/>
    </row>
    <row r="451" spans="1:17" x14ac:dyDescent="0.25">
      <c r="A451" s="16"/>
      <c r="B451" s="863" t="s">
        <v>762</v>
      </c>
      <c r="C451" s="864">
        <v>146</v>
      </c>
      <c r="D451" s="864">
        <v>42</v>
      </c>
      <c r="E451" s="864">
        <v>188</v>
      </c>
      <c r="F451" s="181"/>
      <c r="G451" s="928" t="s">
        <v>762</v>
      </c>
      <c r="H451" s="864">
        <v>47</v>
      </c>
      <c r="I451" s="864">
        <v>0</v>
      </c>
      <c r="J451" s="864">
        <v>47</v>
      </c>
      <c r="L451" s="24"/>
      <c r="M451" s="20"/>
      <c r="P451" s="25"/>
      <c r="Q451" s="25"/>
    </row>
    <row r="452" spans="1:17" x14ac:dyDescent="0.25">
      <c r="A452" s="16"/>
      <c r="B452" s="865" t="s">
        <v>57</v>
      </c>
      <c r="C452" s="866">
        <f>SUM(C427:C451)</f>
        <v>6886</v>
      </c>
      <c r="D452" s="866">
        <f>SUM(D427:D451)</f>
        <v>2776</v>
      </c>
      <c r="E452" s="866">
        <f>SUM(E427:E451)</f>
        <v>9662</v>
      </c>
      <c r="F452" s="181"/>
      <c r="G452" s="866" t="s">
        <v>57</v>
      </c>
      <c r="H452" s="866">
        <v>6642</v>
      </c>
      <c r="I452" s="866">
        <v>1589</v>
      </c>
      <c r="J452" s="929">
        <v>8231</v>
      </c>
      <c r="K452" s="140"/>
      <c r="L452" s="24"/>
      <c r="M452" s="20"/>
      <c r="P452" s="25"/>
      <c r="Q452" s="25"/>
    </row>
    <row r="453" spans="1:17" x14ac:dyDescent="0.2">
      <c r="A453" s="16"/>
      <c r="B453" s="867" t="s">
        <v>293</v>
      </c>
      <c r="C453" s="867"/>
      <c r="D453" s="867"/>
      <c r="E453" s="867"/>
      <c r="F453" s="183"/>
      <c r="G453" s="867" t="s">
        <v>293</v>
      </c>
      <c r="H453" s="621"/>
      <c r="I453" s="930"/>
      <c r="J453" s="930"/>
      <c r="K453" s="182"/>
      <c r="Q453" s="25"/>
    </row>
    <row r="454" spans="1:17" x14ac:dyDescent="0.2">
      <c r="A454" s="16"/>
      <c r="B454" s="176"/>
      <c r="C454" s="177"/>
      <c r="D454" s="177"/>
      <c r="E454" s="178"/>
      <c r="F454" s="179"/>
      <c r="H454" s="178"/>
      <c r="I454" s="179"/>
      <c r="K454" s="24"/>
      <c r="Q454" s="25"/>
    </row>
    <row r="455" spans="1:17" x14ac:dyDescent="0.2">
      <c r="A455" s="16"/>
      <c r="B455" s="1771" t="s">
        <v>295</v>
      </c>
      <c r="C455" s="1772"/>
      <c r="D455" s="1772"/>
      <c r="E455" s="1773"/>
      <c r="F455" s="177"/>
      <c r="G455" s="1760" t="s">
        <v>295</v>
      </c>
      <c r="H455" s="1761"/>
      <c r="I455" s="1761"/>
      <c r="J455" s="1762"/>
      <c r="K455" s="24"/>
      <c r="Q455" s="25"/>
    </row>
    <row r="456" spans="1:17" ht="15" customHeight="1" x14ac:dyDescent="0.2">
      <c r="A456" s="16"/>
      <c r="B456" s="1771" t="s">
        <v>1785</v>
      </c>
      <c r="C456" s="1772"/>
      <c r="D456" s="1772"/>
      <c r="E456" s="1773"/>
      <c r="F456" s="177"/>
      <c r="G456" s="1760" t="s">
        <v>1582</v>
      </c>
      <c r="H456" s="1761"/>
      <c r="I456" s="1761"/>
      <c r="J456" s="1762"/>
      <c r="K456" s="24"/>
      <c r="Q456" s="25"/>
    </row>
    <row r="457" spans="1:17" ht="12" customHeight="1" x14ac:dyDescent="0.2">
      <c r="A457" s="16"/>
      <c r="B457" s="1774" t="s">
        <v>48</v>
      </c>
      <c r="C457" s="1774" t="s">
        <v>60</v>
      </c>
      <c r="D457" s="1765" t="s">
        <v>242</v>
      </c>
      <c r="E457" s="1767" t="s">
        <v>29</v>
      </c>
      <c r="F457" s="177"/>
      <c r="G457" s="1768" t="s">
        <v>48</v>
      </c>
      <c r="H457" s="1768" t="s">
        <v>60</v>
      </c>
      <c r="I457" s="1768" t="s">
        <v>242</v>
      </c>
      <c r="J457" s="1768" t="s">
        <v>29</v>
      </c>
      <c r="K457" s="24"/>
      <c r="L457" s="24"/>
      <c r="M457" s="20"/>
      <c r="P457" s="25"/>
      <c r="Q457" s="25"/>
    </row>
    <row r="458" spans="1:17" ht="2.4500000000000002" customHeight="1" x14ac:dyDescent="0.2">
      <c r="A458" s="16"/>
      <c r="B458" s="1766"/>
      <c r="C458" s="1766"/>
      <c r="D458" s="1766"/>
      <c r="E458" s="1766"/>
      <c r="F458" s="177"/>
      <c r="G458" s="1769"/>
      <c r="H458" s="1769"/>
      <c r="I458" s="1769"/>
      <c r="J458" s="1769"/>
      <c r="L458" s="24"/>
      <c r="M458" s="20"/>
      <c r="P458" s="25"/>
      <c r="Q458" s="25"/>
    </row>
    <row r="459" spans="1:17" x14ac:dyDescent="0.2">
      <c r="A459" s="16"/>
      <c r="B459" s="863" t="s">
        <v>50</v>
      </c>
      <c r="C459" s="864">
        <v>2214</v>
      </c>
      <c r="D459" s="864">
        <v>234</v>
      </c>
      <c r="E459" s="864">
        <v>2448</v>
      </c>
      <c r="F459" s="177"/>
      <c r="G459" s="1425" t="s">
        <v>93</v>
      </c>
      <c r="H459" s="931">
        <v>2268</v>
      </c>
      <c r="I459" s="931">
        <v>161</v>
      </c>
      <c r="J459" s="864">
        <v>2429</v>
      </c>
      <c r="L459" s="24"/>
      <c r="M459" s="20"/>
      <c r="P459" s="25"/>
      <c r="Q459" s="25"/>
    </row>
    <row r="460" spans="1:17" x14ac:dyDescent="0.2">
      <c r="A460" s="16"/>
      <c r="B460" s="863" t="s">
        <v>51</v>
      </c>
      <c r="C460" s="864">
        <v>1619</v>
      </c>
      <c r="D460" s="864">
        <v>1082</v>
      </c>
      <c r="E460" s="864">
        <v>2701</v>
      </c>
      <c r="F460" s="177"/>
      <c r="G460" s="1425" t="s">
        <v>137</v>
      </c>
      <c r="H460" s="931">
        <v>1600</v>
      </c>
      <c r="I460" s="931">
        <v>800</v>
      </c>
      <c r="J460" s="864">
        <v>2400</v>
      </c>
      <c r="L460" s="24"/>
      <c r="M460" s="20"/>
      <c r="P460" s="25"/>
      <c r="Q460" s="25"/>
    </row>
    <row r="461" spans="1:17" x14ac:dyDescent="0.2">
      <c r="A461" s="16"/>
      <c r="B461" s="863" t="s">
        <v>52</v>
      </c>
      <c r="C461" s="864">
        <v>10</v>
      </c>
      <c r="D461" s="864">
        <v>39</v>
      </c>
      <c r="E461" s="864">
        <v>49</v>
      </c>
      <c r="F461" s="177"/>
      <c r="G461" s="1425" t="s">
        <v>138</v>
      </c>
      <c r="H461" s="931">
        <v>10</v>
      </c>
      <c r="I461" s="931">
        <v>46</v>
      </c>
      <c r="J461" s="864">
        <v>56</v>
      </c>
      <c r="L461" s="24"/>
      <c r="M461" s="20"/>
      <c r="P461" s="25"/>
      <c r="Q461" s="25"/>
    </row>
    <row r="462" spans="1:17" x14ac:dyDescent="0.2">
      <c r="A462" s="16"/>
      <c r="B462" s="863" t="s">
        <v>53</v>
      </c>
      <c r="C462" s="864">
        <v>191</v>
      </c>
      <c r="D462" s="864">
        <v>186</v>
      </c>
      <c r="E462" s="864">
        <v>377</v>
      </c>
      <c r="F462" s="177"/>
      <c r="G462" s="1425" t="s">
        <v>995</v>
      </c>
      <c r="H462" s="931">
        <v>140</v>
      </c>
      <c r="I462" s="931">
        <v>78</v>
      </c>
      <c r="J462" s="864">
        <v>218</v>
      </c>
      <c r="L462" s="24"/>
      <c r="M462" s="20"/>
      <c r="P462" s="25"/>
      <c r="Q462" s="25"/>
    </row>
    <row r="463" spans="1:17" x14ac:dyDescent="0.2">
      <c r="A463" s="16"/>
      <c r="B463" s="863" t="s">
        <v>54</v>
      </c>
      <c r="C463" s="864">
        <v>32</v>
      </c>
      <c r="D463" s="864">
        <v>0</v>
      </c>
      <c r="E463" s="864">
        <v>32</v>
      </c>
      <c r="F463" s="177"/>
      <c r="G463" s="1425" t="s">
        <v>1139</v>
      </c>
      <c r="H463" s="931">
        <v>37</v>
      </c>
      <c r="I463" s="931">
        <v>0</v>
      </c>
      <c r="J463" s="864">
        <v>37</v>
      </c>
      <c r="L463" s="24"/>
      <c r="M463" s="20"/>
      <c r="P463" s="25"/>
      <c r="Q463" s="25"/>
    </row>
    <row r="464" spans="1:17" x14ac:dyDescent="0.2">
      <c r="A464" s="16"/>
      <c r="B464" s="863" t="s">
        <v>55</v>
      </c>
      <c r="C464" s="864">
        <v>281</v>
      </c>
      <c r="D464" s="864">
        <v>12</v>
      </c>
      <c r="E464" s="864">
        <v>293</v>
      </c>
      <c r="F464" s="177"/>
      <c r="G464" s="1425" t="s">
        <v>996</v>
      </c>
      <c r="H464" s="931">
        <v>205</v>
      </c>
      <c r="I464" s="931">
        <v>16</v>
      </c>
      <c r="J464" s="864">
        <v>221</v>
      </c>
      <c r="L464" s="24"/>
      <c r="M464" s="20"/>
      <c r="P464" s="25"/>
      <c r="Q464" s="25"/>
    </row>
    <row r="465" spans="1:17" x14ac:dyDescent="0.2">
      <c r="A465" s="16"/>
      <c r="B465" s="863" t="s">
        <v>113</v>
      </c>
      <c r="C465" s="864">
        <v>699</v>
      </c>
      <c r="D465" s="864">
        <v>55</v>
      </c>
      <c r="E465" s="864">
        <v>754</v>
      </c>
      <c r="F465" s="177"/>
      <c r="G465" s="1425" t="s">
        <v>218</v>
      </c>
      <c r="H465" s="931">
        <v>480</v>
      </c>
      <c r="I465" s="931">
        <v>70</v>
      </c>
      <c r="J465" s="864">
        <v>550</v>
      </c>
      <c r="L465" s="24"/>
      <c r="M465" s="20"/>
      <c r="P465" s="25"/>
      <c r="Q465" s="25"/>
    </row>
    <row r="466" spans="1:17" x14ac:dyDescent="0.2">
      <c r="A466" s="16"/>
      <c r="B466" s="863" t="s">
        <v>287</v>
      </c>
      <c r="C466" s="864">
        <v>244</v>
      </c>
      <c r="D466" s="864">
        <v>315</v>
      </c>
      <c r="E466" s="864">
        <v>559</v>
      </c>
      <c r="F466" s="177"/>
      <c r="G466" s="1425" t="s">
        <v>997</v>
      </c>
      <c r="H466" s="931">
        <v>377</v>
      </c>
      <c r="I466" s="931">
        <v>133</v>
      </c>
      <c r="J466" s="864">
        <v>510</v>
      </c>
      <c r="L466" s="24"/>
      <c r="M466" s="20"/>
      <c r="P466" s="25"/>
      <c r="Q466" s="25"/>
    </row>
    <row r="467" spans="1:17" x14ac:dyDescent="0.2">
      <c r="A467" s="16"/>
      <c r="B467" s="863" t="s">
        <v>56</v>
      </c>
      <c r="C467" s="864">
        <v>369</v>
      </c>
      <c r="D467" s="864">
        <v>196</v>
      </c>
      <c r="E467" s="864">
        <v>565</v>
      </c>
      <c r="F467" s="177"/>
      <c r="G467" s="1425" t="s">
        <v>297</v>
      </c>
      <c r="H467" s="931">
        <v>342</v>
      </c>
      <c r="I467" s="931">
        <v>166</v>
      </c>
      <c r="J467" s="864">
        <v>508</v>
      </c>
      <c r="L467" s="24"/>
      <c r="M467" s="20"/>
      <c r="P467" s="25"/>
      <c r="Q467" s="25"/>
    </row>
    <row r="468" spans="1:17" x14ac:dyDescent="0.2">
      <c r="A468" s="16"/>
      <c r="B468" s="1481" t="s">
        <v>288</v>
      </c>
      <c r="C468" s="864">
        <v>233</v>
      </c>
      <c r="D468" s="864">
        <v>133</v>
      </c>
      <c r="E468" s="864">
        <v>366</v>
      </c>
      <c r="F468" s="177"/>
      <c r="G468" s="1425" t="s">
        <v>178</v>
      </c>
      <c r="H468" s="931">
        <v>225</v>
      </c>
      <c r="I468" s="931">
        <v>49</v>
      </c>
      <c r="J468" s="864">
        <v>274</v>
      </c>
      <c r="L468" s="24"/>
      <c r="M468" s="20"/>
      <c r="P468" s="25"/>
      <c r="Q468" s="25"/>
    </row>
    <row r="469" spans="1:17" x14ac:dyDescent="0.2">
      <c r="A469" s="16"/>
      <c r="B469" s="863" t="s">
        <v>289</v>
      </c>
      <c r="C469" s="864">
        <v>0</v>
      </c>
      <c r="D469" s="864">
        <v>0</v>
      </c>
      <c r="E469" s="864">
        <v>0</v>
      </c>
      <c r="F469" s="177"/>
      <c r="G469" s="1425" t="s">
        <v>126</v>
      </c>
      <c r="H469" s="931">
        <v>33</v>
      </c>
      <c r="I469" s="931">
        <v>3</v>
      </c>
      <c r="J469" s="864">
        <v>36</v>
      </c>
      <c r="L469" s="24"/>
      <c r="M469" s="20"/>
      <c r="P469" s="25"/>
      <c r="Q469" s="25"/>
    </row>
    <row r="470" spans="1:17" x14ac:dyDescent="0.2">
      <c r="A470" s="16"/>
      <c r="B470" s="1481" t="s">
        <v>71</v>
      </c>
      <c r="C470" s="864">
        <v>24</v>
      </c>
      <c r="D470" s="864">
        <v>4</v>
      </c>
      <c r="E470" s="864">
        <v>28</v>
      </c>
      <c r="F470" s="177"/>
      <c r="G470" s="1425" t="s">
        <v>303</v>
      </c>
      <c r="H470" s="931">
        <v>49</v>
      </c>
      <c r="I470" s="931">
        <v>0</v>
      </c>
      <c r="J470" s="864">
        <v>49</v>
      </c>
      <c r="L470" s="24"/>
      <c r="M470" s="20"/>
      <c r="P470" s="25"/>
      <c r="Q470" s="25"/>
    </row>
    <row r="471" spans="1:17" x14ac:dyDescent="0.2">
      <c r="A471" s="16"/>
      <c r="B471" s="863" t="s">
        <v>290</v>
      </c>
      <c r="C471" s="864">
        <v>30</v>
      </c>
      <c r="D471" s="864">
        <v>1</v>
      </c>
      <c r="E471" s="864">
        <v>31</v>
      </c>
      <c r="F471" s="177"/>
      <c r="G471" s="1425" t="s">
        <v>998</v>
      </c>
      <c r="H471" s="931">
        <v>39</v>
      </c>
      <c r="I471" s="931">
        <v>0</v>
      </c>
      <c r="J471" s="864">
        <v>39</v>
      </c>
      <c r="L471" s="24"/>
      <c r="M471" s="20"/>
      <c r="P471" s="25"/>
      <c r="Q471" s="25"/>
    </row>
    <row r="472" spans="1:17" x14ac:dyDescent="0.2">
      <c r="A472" s="16"/>
      <c r="B472" s="863" t="s">
        <v>291</v>
      </c>
      <c r="C472" s="864">
        <v>235</v>
      </c>
      <c r="D472" s="864">
        <v>49</v>
      </c>
      <c r="E472" s="864">
        <v>284</v>
      </c>
      <c r="F472" s="177"/>
      <c r="G472" s="1425" t="s">
        <v>1140</v>
      </c>
      <c r="H472" s="931">
        <v>199</v>
      </c>
      <c r="I472" s="931">
        <v>12</v>
      </c>
      <c r="J472" s="864">
        <v>211</v>
      </c>
      <c r="L472" s="24"/>
      <c r="M472" s="20"/>
      <c r="P472" s="25"/>
      <c r="Q472" s="25"/>
    </row>
    <row r="473" spans="1:17" x14ac:dyDescent="0.2">
      <c r="A473" s="16"/>
      <c r="B473" s="863" t="s">
        <v>124</v>
      </c>
      <c r="C473" s="864">
        <v>304</v>
      </c>
      <c r="D473" s="864">
        <v>27</v>
      </c>
      <c r="E473" s="864">
        <v>331</v>
      </c>
      <c r="F473" s="177"/>
      <c r="G473" s="1425" t="s">
        <v>164</v>
      </c>
      <c r="H473" s="931">
        <v>310</v>
      </c>
      <c r="I473" s="931">
        <v>3</v>
      </c>
      <c r="J473" s="864">
        <v>313</v>
      </c>
      <c r="L473" s="24"/>
      <c r="M473" s="20"/>
      <c r="P473" s="25"/>
      <c r="Q473" s="25"/>
    </row>
    <row r="474" spans="1:17" x14ac:dyDescent="0.2">
      <c r="A474" s="16"/>
      <c r="B474" s="1481" t="s">
        <v>763</v>
      </c>
      <c r="C474" s="864">
        <v>263</v>
      </c>
      <c r="D474" s="864">
        <v>33</v>
      </c>
      <c r="E474" s="864">
        <v>296</v>
      </c>
      <c r="F474" s="177"/>
      <c r="G474" s="1425" t="s">
        <v>341</v>
      </c>
      <c r="H474" s="931">
        <v>112</v>
      </c>
      <c r="I474" s="931">
        <v>13</v>
      </c>
      <c r="J474" s="864">
        <v>125</v>
      </c>
      <c r="L474" s="24"/>
      <c r="M474" s="20"/>
      <c r="P474" s="25"/>
      <c r="Q474" s="25"/>
    </row>
    <row r="475" spans="1:17" x14ac:dyDescent="0.2">
      <c r="A475" s="16"/>
      <c r="B475" s="1481" t="s">
        <v>328</v>
      </c>
      <c r="C475" s="864">
        <v>22</v>
      </c>
      <c r="D475" s="864">
        <v>0</v>
      </c>
      <c r="E475" s="864">
        <v>22</v>
      </c>
      <c r="F475" s="177"/>
      <c r="G475" s="928" t="s">
        <v>292</v>
      </c>
      <c r="H475" s="931">
        <v>13</v>
      </c>
      <c r="I475" s="931">
        <v>0</v>
      </c>
      <c r="J475" s="864">
        <v>13</v>
      </c>
      <c r="L475" s="24"/>
      <c r="M475" s="20"/>
      <c r="P475" s="25"/>
      <c r="Q475" s="25"/>
    </row>
    <row r="476" spans="1:17" x14ac:dyDescent="0.2">
      <c r="A476" s="16"/>
      <c r="B476" s="1066" t="s">
        <v>753</v>
      </c>
      <c r="C476" s="1067">
        <v>10</v>
      </c>
      <c r="D476" s="1067">
        <v>0</v>
      </c>
      <c r="E476" s="864">
        <v>10</v>
      </c>
      <c r="F476" s="177"/>
      <c r="G476" s="1068" t="s">
        <v>614</v>
      </c>
      <c r="H476" s="1067">
        <v>26</v>
      </c>
      <c r="I476" s="1067">
        <v>0</v>
      </c>
      <c r="J476" s="864">
        <v>26</v>
      </c>
      <c r="L476" s="24"/>
      <c r="M476" s="20"/>
      <c r="P476" s="25"/>
      <c r="Q476" s="25"/>
    </row>
    <row r="477" spans="1:17" ht="17.100000000000001" customHeight="1" x14ac:dyDescent="0.2">
      <c r="A477" s="16"/>
      <c r="B477" s="863" t="s">
        <v>118</v>
      </c>
      <c r="C477" s="864">
        <v>0</v>
      </c>
      <c r="D477" s="864">
        <v>0</v>
      </c>
      <c r="E477" s="864">
        <v>0</v>
      </c>
      <c r="F477" s="177"/>
      <c r="G477" s="1426" t="s">
        <v>1141</v>
      </c>
      <c r="H477" s="931">
        <v>6</v>
      </c>
      <c r="I477" s="931">
        <v>4</v>
      </c>
      <c r="J477" s="864">
        <v>10</v>
      </c>
      <c r="L477" s="24"/>
      <c r="M477" s="20"/>
      <c r="P477" s="25"/>
      <c r="Q477" s="25"/>
    </row>
    <row r="478" spans="1:17" x14ac:dyDescent="0.2">
      <c r="A478" s="16"/>
      <c r="B478" s="863" t="s">
        <v>243</v>
      </c>
      <c r="C478" s="864">
        <v>0</v>
      </c>
      <c r="D478" s="864">
        <v>0</v>
      </c>
      <c r="E478" s="864">
        <v>0</v>
      </c>
      <c r="F478" s="177"/>
      <c r="G478" s="1426" t="s">
        <v>168</v>
      </c>
      <c r="H478" s="931">
        <v>1</v>
      </c>
      <c r="I478" s="931">
        <v>0</v>
      </c>
      <c r="J478" s="864">
        <v>1</v>
      </c>
      <c r="L478" s="24"/>
      <c r="M478" s="20"/>
      <c r="P478" s="25"/>
      <c r="Q478" s="25"/>
    </row>
    <row r="479" spans="1:17" x14ac:dyDescent="0.2">
      <c r="A479" s="16"/>
      <c r="B479" s="863" t="s">
        <v>318</v>
      </c>
      <c r="C479" s="868">
        <v>0</v>
      </c>
      <c r="D479" s="868">
        <v>0</v>
      </c>
      <c r="E479" s="864">
        <v>0</v>
      </c>
      <c r="F479" s="177"/>
      <c r="G479" s="1425" t="s">
        <v>282</v>
      </c>
      <c r="H479" s="932">
        <v>0</v>
      </c>
      <c r="I479" s="932">
        <v>0</v>
      </c>
      <c r="J479" s="864">
        <v>0</v>
      </c>
      <c r="L479" s="24"/>
      <c r="M479" s="20"/>
      <c r="P479" s="25"/>
      <c r="Q479" s="25"/>
    </row>
    <row r="480" spans="1:17" x14ac:dyDescent="0.2">
      <c r="A480" s="16"/>
      <c r="B480" s="863" t="s">
        <v>764</v>
      </c>
      <c r="C480" s="868">
        <v>0</v>
      </c>
      <c r="D480" s="864">
        <v>0</v>
      </c>
      <c r="E480" s="864">
        <v>0</v>
      </c>
      <c r="F480" s="177"/>
      <c r="G480" s="1425" t="s">
        <v>327</v>
      </c>
      <c r="H480" s="932">
        <v>0</v>
      </c>
      <c r="I480" s="931">
        <v>0</v>
      </c>
      <c r="J480" s="864">
        <v>0</v>
      </c>
      <c r="L480" s="24"/>
      <c r="M480" s="20"/>
      <c r="P480" s="25"/>
      <c r="Q480" s="25"/>
    </row>
    <row r="481" spans="1:25" x14ac:dyDescent="0.2">
      <c r="A481" s="16"/>
      <c r="B481" s="1481" t="s">
        <v>317</v>
      </c>
      <c r="C481" s="868">
        <v>160</v>
      </c>
      <c r="D481" s="864">
        <v>43</v>
      </c>
      <c r="E481" s="864">
        <v>203</v>
      </c>
      <c r="F481" s="177"/>
      <c r="G481" s="1425" t="s">
        <v>609</v>
      </c>
      <c r="H481" s="932">
        <v>104</v>
      </c>
      <c r="I481" s="931">
        <v>18</v>
      </c>
      <c r="J481" s="864">
        <v>122</v>
      </c>
      <c r="L481" s="24"/>
      <c r="M481" s="20"/>
      <c r="P481" s="25"/>
      <c r="Q481" s="25"/>
    </row>
    <row r="482" spans="1:25" x14ac:dyDescent="0.2">
      <c r="A482" s="16"/>
      <c r="B482" s="863" t="s">
        <v>375</v>
      </c>
      <c r="C482" s="868">
        <v>168</v>
      </c>
      <c r="D482" s="864">
        <v>27</v>
      </c>
      <c r="E482" s="864">
        <v>195</v>
      </c>
      <c r="F482" s="177"/>
      <c r="G482" s="1425" t="s">
        <v>283</v>
      </c>
      <c r="H482" s="932">
        <v>113</v>
      </c>
      <c r="I482" s="931">
        <v>0</v>
      </c>
      <c r="J482" s="864">
        <v>113</v>
      </c>
      <c r="L482" s="24"/>
      <c r="M482" s="20"/>
      <c r="P482" s="25"/>
      <c r="Q482" s="25"/>
    </row>
    <row r="483" spans="1:25" x14ac:dyDescent="0.2">
      <c r="A483" s="16"/>
      <c r="B483" s="1524" t="s">
        <v>762</v>
      </c>
      <c r="C483" s="868">
        <v>194</v>
      </c>
      <c r="D483" s="864">
        <v>37</v>
      </c>
      <c r="E483" s="864">
        <v>231</v>
      </c>
      <c r="F483" s="177"/>
      <c r="G483" s="1425" t="s">
        <v>762</v>
      </c>
      <c r="H483" s="932">
        <v>0</v>
      </c>
      <c r="I483" s="931">
        <v>0</v>
      </c>
      <c r="J483" s="864">
        <v>0</v>
      </c>
      <c r="L483" s="24"/>
      <c r="M483" s="20"/>
      <c r="O483" s="23"/>
      <c r="P483" s="25"/>
      <c r="Q483" s="25"/>
    </row>
    <row r="484" spans="1:25" s="27" customFormat="1" ht="14.25" customHeight="1" x14ac:dyDescent="0.2">
      <c r="A484" s="30"/>
      <c r="B484" s="869" t="s">
        <v>57</v>
      </c>
      <c r="C484" s="866">
        <f>SUM(C459:C483)</f>
        <v>7302</v>
      </c>
      <c r="D484" s="866">
        <f>SUM(D459:D483)</f>
        <v>2473</v>
      </c>
      <c r="E484" s="866">
        <f>SUM(E459:E483)</f>
        <v>9775</v>
      </c>
      <c r="F484" s="184"/>
      <c r="G484" s="869" t="s">
        <v>57</v>
      </c>
      <c r="H484" s="866">
        <v>6689</v>
      </c>
      <c r="I484" s="866">
        <v>1572</v>
      </c>
      <c r="J484" s="866">
        <v>8261</v>
      </c>
      <c r="K484" s="196"/>
      <c r="L484" s="462"/>
      <c r="P484" s="142"/>
      <c r="Q484" s="142"/>
      <c r="W484" s="340"/>
      <c r="X484" s="317"/>
      <c r="Y484" s="317"/>
    </row>
    <row r="485" spans="1:25" x14ac:dyDescent="0.2">
      <c r="A485" s="16"/>
      <c r="B485" s="870"/>
      <c r="C485" s="871"/>
      <c r="D485" s="871"/>
      <c r="E485" s="872"/>
      <c r="F485" s="180"/>
      <c r="G485" s="175"/>
      <c r="Q485" s="25"/>
    </row>
    <row r="486" spans="1:25" x14ac:dyDescent="0.2">
      <c r="A486" s="16"/>
      <c r="H486" s="35"/>
      <c r="I486" s="9"/>
      <c r="K486" s="6"/>
      <c r="Q486" s="25"/>
      <c r="W486" s="27"/>
      <c r="X486" s="27"/>
      <c r="Y486" s="27"/>
    </row>
    <row r="487" spans="1:25" ht="20.25" customHeight="1" x14ac:dyDescent="0.2">
      <c r="A487" s="30"/>
      <c r="B487" s="1743" t="s">
        <v>717</v>
      </c>
      <c r="C487" s="1743"/>
      <c r="D487" s="1743"/>
      <c r="E487" s="1743"/>
      <c r="F487" s="1743"/>
      <c r="G487" s="514"/>
      <c r="H487" s="515"/>
      <c r="I487" s="7"/>
      <c r="K487" s="6"/>
      <c r="L487" s="8"/>
      <c r="M487" s="25"/>
      <c r="N487" s="9"/>
      <c r="O487" s="6"/>
      <c r="P487" s="6"/>
      <c r="Q487" s="4"/>
    </row>
    <row r="488" spans="1:25" x14ac:dyDescent="0.2">
      <c r="B488" s="873"/>
      <c r="C488" s="874"/>
      <c r="D488" s="874"/>
      <c r="E488" s="873"/>
      <c r="F488" s="6"/>
      <c r="G488" s="514"/>
      <c r="H488" s="516"/>
      <c r="I488" s="516"/>
      <c r="J488" s="516"/>
      <c r="K488" s="516"/>
      <c r="L488" s="8"/>
      <c r="M488" s="1101"/>
      <c r="N488" s="7"/>
      <c r="O488" s="6"/>
      <c r="P488" s="6"/>
      <c r="Q488" s="4"/>
    </row>
    <row r="489" spans="1:25" s="34" customFormat="1" x14ac:dyDescent="0.2">
      <c r="B489" s="1297" t="s">
        <v>740</v>
      </c>
      <c r="C489" s="1297" t="s">
        <v>159</v>
      </c>
      <c r="D489" s="1297" t="s">
        <v>9</v>
      </c>
      <c r="E489" s="1297" t="s">
        <v>160</v>
      </c>
      <c r="F489" s="1298" t="s">
        <v>161</v>
      </c>
      <c r="G489" s="35"/>
      <c r="H489" s="1304" t="s">
        <v>745</v>
      </c>
      <c r="I489" s="1304" t="s">
        <v>159</v>
      </c>
      <c r="J489" s="1305" t="s">
        <v>9</v>
      </c>
      <c r="K489" s="1304" t="s">
        <v>160</v>
      </c>
      <c r="L489" s="1304" t="s">
        <v>161</v>
      </c>
      <c r="M489" s="154"/>
      <c r="N489" s="103"/>
      <c r="O489" s="103"/>
      <c r="P489" s="43"/>
      <c r="Q489" s="43"/>
      <c r="W489" s="340"/>
      <c r="X489" s="317"/>
      <c r="Y489" s="317"/>
    </row>
    <row r="490" spans="1:25" ht="28.5" customHeight="1" x14ac:dyDescent="0.2">
      <c r="B490" s="1406" t="s">
        <v>741</v>
      </c>
      <c r="C490" s="1299">
        <v>10214.222164630561</v>
      </c>
      <c r="D490" s="1299">
        <v>7547.2759999999998</v>
      </c>
      <c r="E490" s="1299">
        <v>2666.9461646305608</v>
      </c>
      <c r="F490" s="1300">
        <v>0.73889875101154878</v>
      </c>
      <c r="G490" s="35"/>
      <c r="H490" s="1031" t="s">
        <v>162</v>
      </c>
      <c r="I490" s="1301">
        <v>10000</v>
      </c>
      <c r="J490" s="1301">
        <v>9731.4108336900008</v>
      </c>
      <c r="K490" s="1302">
        <v>268.5891663099992</v>
      </c>
      <c r="L490" s="1303">
        <v>0.97314108336900007</v>
      </c>
      <c r="M490" s="7"/>
      <c r="N490" s="6"/>
      <c r="O490" s="6"/>
      <c r="P490" s="4"/>
      <c r="Q490" s="4"/>
    </row>
    <row r="491" spans="1:25" ht="24" customHeight="1" x14ac:dyDescent="0.2">
      <c r="B491" s="1406" t="s">
        <v>742</v>
      </c>
      <c r="C491" s="1299">
        <v>62277.336791313603</v>
      </c>
      <c r="D491" s="1299">
        <v>43810.32799999998</v>
      </c>
      <c r="E491" s="1299">
        <v>18467.008791313623</v>
      </c>
      <c r="F491" s="1300">
        <v>0.70347144334069556</v>
      </c>
      <c r="G491" s="35"/>
      <c r="H491" s="1031" t="s">
        <v>746</v>
      </c>
      <c r="I491" s="1301">
        <v>5000</v>
      </c>
      <c r="J491" s="1301">
        <v>4245.36606889</v>
      </c>
      <c r="K491" s="1302">
        <v>754.63393111000005</v>
      </c>
      <c r="L491" s="1303">
        <v>0.84907321377799994</v>
      </c>
      <c r="M491" s="7"/>
      <c r="N491" s="6"/>
      <c r="O491" s="6"/>
      <c r="P491" s="4"/>
      <c r="Q491" s="4"/>
      <c r="W491" s="34"/>
      <c r="X491" s="34"/>
      <c r="Y491" s="34"/>
    </row>
    <row r="492" spans="1:25" ht="36.75" customHeight="1" x14ac:dyDescent="0.2">
      <c r="B492" s="1406" t="s">
        <v>743</v>
      </c>
      <c r="C492" s="1299">
        <v>4548.1475681610355</v>
      </c>
      <c r="D492" s="1299">
        <v>3800.078</v>
      </c>
      <c r="E492" s="1299">
        <v>748.06956816103548</v>
      </c>
      <c r="F492" s="1300">
        <v>0.83552214237773637</v>
      </c>
      <c r="G492" s="35"/>
      <c r="H492" s="1306" t="s">
        <v>747</v>
      </c>
      <c r="I492" s="1301">
        <v>0</v>
      </c>
      <c r="J492" s="1301">
        <v>0</v>
      </c>
      <c r="K492" s="1302">
        <v>0</v>
      </c>
      <c r="L492" s="1303">
        <v>0</v>
      </c>
      <c r="M492" s="7"/>
      <c r="N492" s="6"/>
      <c r="O492" s="6"/>
      <c r="P492" s="4"/>
      <c r="Q492" s="4"/>
    </row>
    <row r="493" spans="1:25" ht="24" customHeight="1" x14ac:dyDescent="0.2">
      <c r="B493" s="1406" t="s">
        <v>135</v>
      </c>
      <c r="C493" s="1299">
        <v>2860.3328039933299</v>
      </c>
      <c r="D493" s="1299">
        <v>2819.1309999999999</v>
      </c>
      <c r="E493" s="1299">
        <v>41.201803993330032</v>
      </c>
      <c r="F493" s="1300">
        <v>0.98559545101331991</v>
      </c>
      <c r="G493" s="35"/>
      <c r="H493" s="1031" t="s">
        <v>748</v>
      </c>
      <c r="I493" s="1301">
        <v>50</v>
      </c>
      <c r="J493" s="1301">
        <v>18.152577879999999</v>
      </c>
      <c r="K493" s="1302">
        <v>31.847422120000001</v>
      </c>
      <c r="L493" s="1303">
        <v>0.36305155759999996</v>
      </c>
      <c r="M493" s="7"/>
      <c r="N493" s="6"/>
      <c r="O493" s="6"/>
      <c r="P493" s="4"/>
      <c r="Q493" s="4"/>
    </row>
    <row r="494" spans="1:25" ht="29.25" customHeight="1" x14ac:dyDescent="0.2">
      <c r="B494" s="1406" t="s">
        <v>744</v>
      </c>
      <c r="C494" s="1299">
        <v>5329.1620073731401</v>
      </c>
      <c r="D494" s="1299">
        <v>4988.8109999999997</v>
      </c>
      <c r="E494" s="1299">
        <v>340.35100737314042</v>
      </c>
      <c r="F494" s="1300">
        <v>0.93613423519452976</v>
      </c>
      <c r="G494" s="35"/>
      <c r="H494" s="1306" t="s">
        <v>749</v>
      </c>
      <c r="I494" s="1301">
        <v>1500</v>
      </c>
      <c r="J494" s="1301">
        <v>1239.9131883300001</v>
      </c>
      <c r="K494" s="1302">
        <v>260.08681166999986</v>
      </c>
      <c r="L494" s="1303">
        <v>0.82660879222000005</v>
      </c>
      <c r="M494" s="7"/>
      <c r="N494" s="6"/>
      <c r="O494" s="6"/>
      <c r="P494" s="4"/>
      <c r="Q494" s="4"/>
    </row>
    <row r="495" spans="1:25" ht="29.25" customHeight="1" x14ac:dyDescent="0.2">
      <c r="B495" s="1482" t="s">
        <v>308</v>
      </c>
      <c r="C495" s="1483">
        <v>15</v>
      </c>
      <c r="D495" s="1483">
        <v>5.2729999999999997</v>
      </c>
      <c r="E495" s="1483">
        <v>9.7270000000000003</v>
      </c>
      <c r="F495" s="1484">
        <v>0.35153333333333331</v>
      </c>
      <c r="G495" s="35"/>
      <c r="H495" s="1306" t="s">
        <v>750</v>
      </c>
      <c r="I495" s="1301">
        <v>40279.47</v>
      </c>
      <c r="J495" s="1301">
        <v>34098.127540995003</v>
      </c>
      <c r="K495" s="1302">
        <v>6181.3424590049981</v>
      </c>
      <c r="L495" s="1303">
        <v>0.84653863471875379</v>
      </c>
      <c r="M495" s="7"/>
      <c r="N495" s="6"/>
      <c r="O495" s="6"/>
      <c r="P495" s="4"/>
      <c r="Q495" s="4"/>
    </row>
    <row r="496" spans="1:25" ht="24" customHeight="1" x14ac:dyDescent="0.2">
      <c r="B496" s="1297" t="s">
        <v>6</v>
      </c>
      <c r="C496" s="1407">
        <v>85244.201335471662</v>
      </c>
      <c r="D496" s="1407">
        <v>62970.896999999983</v>
      </c>
      <c r="E496" s="1407">
        <v>22273.30433547169</v>
      </c>
      <c r="F496" s="1408">
        <v>0.73871179521271024</v>
      </c>
      <c r="G496" s="35"/>
      <c r="H496" s="1305" t="s">
        <v>6</v>
      </c>
      <c r="I496" s="1307">
        <v>56829.47</v>
      </c>
      <c r="J496" s="1308">
        <v>49332.970209785002</v>
      </c>
      <c r="K496" s="1307">
        <v>7496.4997902149971</v>
      </c>
      <c r="L496" s="1309">
        <v>0.86808781095063881</v>
      </c>
      <c r="M496" s="7"/>
      <c r="N496" s="6"/>
      <c r="O496" s="6"/>
      <c r="P496" s="4"/>
      <c r="Q496" s="4"/>
    </row>
    <row r="497" spans="2:17" x14ac:dyDescent="0.2">
      <c r="B497" s="20"/>
      <c r="C497" s="20"/>
      <c r="E497" s="876"/>
      <c r="H497" s="20"/>
      <c r="M497" s="25"/>
      <c r="N497" s="25"/>
      <c r="O497" s="6"/>
      <c r="P497" s="6"/>
      <c r="Q497" s="4"/>
    </row>
    <row r="498" spans="2:17" ht="21" customHeight="1" x14ac:dyDescent="0.2">
      <c r="B498" s="875" t="s">
        <v>645</v>
      </c>
      <c r="D498" s="877"/>
      <c r="E498" s="878"/>
      <c r="F498" s="463"/>
      <c r="G498" s="563"/>
      <c r="H498" s="564"/>
      <c r="I498" s="565"/>
      <c r="J498" s="566"/>
      <c r="K498" s="567"/>
      <c r="L498" s="8"/>
      <c r="M498" s="25"/>
      <c r="N498" s="7"/>
      <c r="O498" s="6"/>
      <c r="P498" s="6"/>
      <c r="Q498" s="4"/>
    </row>
    <row r="499" spans="2:17" x14ac:dyDescent="0.2">
      <c r="G499" s="20"/>
      <c r="H499" s="35"/>
      <c r="I499" s="25"/>
      <c r="J499" s="33"/>
      <c r="K499" s="6"/>
      <c r="L499" s="8"/>
      <c r="M499" s="25"/>
      <c r="N499" s="7"/>
      <c r="O499" s="6"/>
      <c r="P499" s="6"/>
      <c r="Q499" s="4"/>
    </row>
    <row r="500" spans="2:17" x14ac:dyDescent="0.2">
      <c r="G500" s="20"/>
      <c r="H500" s="35"/>
      <c r="I500" s="25"/>
      <c r="J500" s="33"/>
      <c r="K500" s="6"/>
      <c r="L500" s="8"/>
      <c r="M500" s="25"/>
      <c r="N500" s="7"/>
      <c r="O500" s="6"/>
      <c r="P500" s="6"/>
      <c r="Q500" s="4"/>
    </row>
    <row r="501" spans="2:17" x14ac:dyDescent="0.2">
      <c r="G501" s="20"/>
      <c r="H501" s="35"/>
      <c r="I501" s="25"/>
      <c r="J501" s="33"/>
      <c r="K501" s="6"/>
      <c r="L501" s="8"/>
      <c r="M501" s="25"/>
      <c r="N501" s="7"/>
      <c r="O501" s="6"/>
      <c r="P501" s="6"/>
      <c r="Q501" s="4"/>
    </row>
    <row r="502" spans="2:17" ht="71.25" customHeight="1" x14ac:dyDescent="0.2">
      <c r="G502" s="20"/>
      <c r="H502" s="35"/>
      <c r="I502" s="25"/>
      <c r="J502" s="33"/>
      <c r="K502" s="6"/>
      <c r="L502" s="8"/>
      <c r="M502" s="25"/>
      <c r="N502" s="7"/>
      <c r="O502" s="6"/>
      <c r="P502" s="6"/>
      <c r="Q502" s="4"/>
    </row>
    <row r="503" spans="2:17" ht="16.5" customHeight="1" x14ac:dyDescent="0.2">
      <c r="G503" s="20"/>
      <c r="H503" s="35"/>
      <c r="I503" s="25"/>
      <c r="J503" s="33"/>
      <c r="K503" s="6"/>
      <c r="L503" s="8"/>
      <c r="M503" s="25"/>
      <c r="N503" s="7"/>
      <c r="O503" s="6"/>
      <c r="P503" s="6"/>
      <c r="Q503" s="4"/>
    </row>
    <row r="504" spans="2:17" x14ac:dyDescent="0.2">
      <c r="G504" s="20"/>
      <c r="H504" s="35"/>
      <c r="I504" s="7"/>
      <c r="K504" s="6"/>
      <c r="L504" s="8"/>
      <c r="M504" s="25"/>
      <c r="N504" s="7"/>
      <c r="O504" s="6"/>
      <c r="P504" s="6"/>
      <c r="Q504" s="4"/>
    </row>
    <row r="505" spans="2:17" x14ac:dyDescent="0.2">
      <c r="G505" s="20"/>
      <c r="H505" s="35"/>
      <c r="I505" s="7"/>
      <c r="K505" s="6"/>
      <c r="L505" s="8"/>
      <c r="M505" s="25"/>
      <c r="N505" s="25"/>
      <c r="O505" s="6"/>
      <c r="P505" s="6"/>
      <c r="Q505" s="4"/>
    </row>
    <row r="506" spans="2:17" x14ac:dyDescent="0.2">
      <c r="G506" s="20"/>
      <c r="H506" s="35"/>
      <c r="I506" s="7"/>
      <c r="K506" s="6"/>
      <c r="L506" s="8"/>
      <c r="M506" s="25"/>
      <c r="N506" s="25"/>
      <c r="O506" s="6"/>
      <c r="P506" s="6"/>
      <c r="Q506" s="4"/>
    </row>
    <row r="507" spans="2:17" x14ac:dyDescent="0.2">
      <c r="G507" s="20"/>
      <c r="H507" s="35"/>
      <c r="I507" s="7"/>
      <c r="K507" s="6"/>
      <c r="L507" s="8"/>
      <c r="M507" s="25"/>
      <c r="N507" s="25"/>
      <c r="O507" s="6"/>
      <c r="P507" s="6"/>
      <c r="Q507" s="4"/>
    </row>
    <row r="508" spans="2:17" x14ac:dyDescent="0.2">
      <c r="G508" s="20"/>
      <c r="H508" s="35"/>
      <c r="I508" s="7"/>
      <c r="K508" s="6"/>
      <c r="L508" s="8"/>
      <c r="M508" s="25"/>
      <c r="N508" s="25"/>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x14ac:dyDescent="0.2">
      <c r="G515" s="20"/>
      <c r="H515" s="35"/>
      <c r="I515" s="7"/>
      <c r="K515" s="6"/>
      <c r="L515" s="8"/>
      <c r="M515" s="25"/>
      <c r="N515" s="25"/>
      <c r="O515" s="6"/>
      <c r="P515" s="6"/>
      <c r="Q515" s="4"/>
    </row>
    <row r="516" spans="2:17" ht="3" customHeight="1" x14ac:dyDescent="0.2">
      <c r="G516" s="20"/>
      <c r="H516" s="35"/>
      <c r="I516" s="7"/>
      <c r="K516" s="6"/>
      <c r="L516" s="8"/>
      <c r="M516" s="25"/>
      <c r="N516" s="25"/>
      <c r="O516" s="6"/>
      <c r="P516" s="6"/>
      <c r="Q516" s="4"/>
    </row>
    <row r="517" spans="2:17" ht="3.75" customHeight="1" x14ac:dyDescent="0.2">
      <c r="C517" s="2"/>
      <c r="D517" s="2"/>
      <c r="G517" s="20"/>
      <c r="H517" s="35"/>
      <c r="I517" s="7"/>
      <c r="K517" s="6"/>
      <c r="L517" s="8"/>
      <c r="M517" s="25"/>
      <c r="N517" s="25"/>
      <c r="O517" s="6"/>
      <c r="P517" s="6"/>
      <c r="Q517" s="4"/>
    </row>
    <row r="518" spans="2:17" ht="12.75" x14ac:dyDescent="0.2">
      <c r="B518" s="1743" t="s">
        <v>1787</v>
      </c>
      <c r="C518" s="1743"/>
      <c r="D518" s="1743"/>
      <c r="E518" s="1743"/>
      <c r="F518" s="569"/>
    </row>
    <row r="519" spans="2:17" ht="5.0999999999999996" customHeight="1" x14ac:dyDescent="0.2">
      <c r="B519" s="1743"/>
      <c r="C519" s="1743"/>
      <c r="D519" s="1743"/>
      <c r="E519" s="1743"/>
      <c r="F519" s="220"/>
      <c r="G519" s="155"/>
    </row>
    <row r="521" spans="2:17" ht="15" customHeight="1" x14ac:dyDescent="0.2">
      <c r="B521" s="1787" t="s">
        <v>380</v>
      </c>
      <c r="C521" s="1771" t="s">
        <v>379</v>
      </c>
      <c r="D521" s="1772"/>
      <c r="E521" s="1761" t="s">
        <v>242</v>
      </c>
      <c r="F521" s="1762"/>
      <c r="G521" s="4"/>
    </row>
    <row r="522" spans="2:17" x14ac:dyDescent="0.2">
      <c r="B522" s="1788"/>
      <c r="C522" s="830" t="s">
        <v>68</v>
      </c>
      <c r="D522" s="879" t="s">
        <v>49</v>
      </c>
      <c r="E522" s="830" t="s">
        <v>68</v>
      </c>
      <c r="F522" s="521" t="s">
        <v>49</v>
      </c>
      <c r="G522" s="4"/>
      <c r="H522" s="20"/>
      <c r="L522" s="24"/>
      <c r="M522" s="20"/>
      <c r="P522" s="24"/>
    </row>
    <row r="523" spans="2:17" ht="14.1" customHeight="1" x14ac:dyDescent="0.2">
      <c r="B523" s="880" t="s">
        <v>183</v>
      </c>
      <c r="C523" s="820">
        <v>0</v>
      </c>
      <c r="D523" s="821">
        <v>0</v>
      </c>
      <c r="E523" s="822">
        <v>0</v>
      </c>
      <c r="F523" s="275">
        <v>0</v>
      </c>
      <c r="G523" s="4"/>
      <c r="H523" s="20"/>
      <c r="L523" s="24"/>
      <c r="M523" s="20"/>
      <c r="P523" s="24"/>
    </row>
    <row r="524" spans="2:17" ht="14.1" customHeight="1" x14ac:dyDescent="0.2">
      <c r="B524" s="880" t="s">
        <v>184</v>
      </c>
      <c r="C524" s="820">
        <v>0</v>
      </c>
      <c r="D524" s="821">
        <v>0</v>
      </c>
      <c r="E524" s="822">
        <v>0</v>
      </c>
      <c r="F524" s="275">
        <v>0</v>
      </c>
      <c r="G524" s="4"/>
      <c r="H524" s="20"/>
      <c r="L524" s="24"/>
      <c r="M524" s="20"/>
      <c r="P524" s="24"/>
    </row>
    <row r="525" spans="2:17" ht="45" hidden="1" x14ac:dyDescent="0.2">
      <c r="B525" s="880" t="s">
        <v>307</v>
      </c>
      <c r="C525" s="820">
        <v>0</v>
      </c>
      <c r="D525" s="821">
        <v>0</v>
      </c>
      <c r="E525" s="822">
        <v>0</v>
      </c>
      <c r="F525" s="275">
        <v>0</v>
      </c>
      <c r="G525" s="4"/>
      <c r="H525" s="20"/>
      <c r="L525" s="24"/>
      <c r="M525" s="20"/>
      <c r="P525" s="24"/>
    </row>
    <row r="526" spans="2:17" x14ac:dyDescent="0.2">
      <c r="B526" s="880" t="s">
        <v>185</v>
      </c>
      <c r="C526" s="820">
        <v>0</v>
      </c>
      <c r="D526" s="1525">
        <v>0</v>
      </c>
      <c r="E526" s="822">
        <v>0</v>
      </c>
      <c r="F526" s="275">
        <v>0</v>
      </c>
      <c r="G526" s="4"/>
      <c r="H526" s="20"/>
      <c r="L526" s="24"/>
      <c r="M526" s="20"/>
      <c r="P526" s="24"/>
    </row>
    <row r="527" spans="2:17" x14ac:dyDescent="0.2">
      <c r="B527" s="880" t="s">
        <v>381</v>
      </c>
      <c r="C527" s="820">
        <v>0</v>
      </c>
      <c r="D527" s="1487">
        <v>0</v>
      </c>
      <c r="E527" s="822">
        <v>0</v>
      </c>
      <c r="F527" s="275">
        <v>0</v>
      </c>
      <c r="G527" s="4"/>
      <c r="H527" s="20"/>
      <c r="L527" s="24"/>
      <c r="M527" s="20"/>
      <c r="P527" s="24"/>
    </row>
    <row r="528" spans="2:17" ht="30" hidden="1" x14ac:dyDescent="0.2">
      <c r="B528" s="880" t="s">
        <v>187</v>
      </c>
      <c r="C528" s="820">
        <v>0</v>
      </c>
      <c r="D528" s="821">
        <v>0</v>
      </c>
      <c r="E528" s="822">
        <v>0</v>
      </c>
      <c r="F528" s="275">
        <v>0</v>
      </c>
      <c r="G528" s="4"/>
      <c r="H528" s="20"/>
      <c r="L528" s="24"/>
      <c r="M528" s="20"/>
      <c r="P528" s="24"/>
    </row>
    <row r="529" spans="2:29" ht="30" hidden="1" x14ac:dyDescent="0.2">
      <c r="B529" s="880" t="s">
        <v>188</v>
      </c>
      <c r="C529" s="820">
        <v>0</v>
      </c>
      <c r="D529" s="821">
        <v>0</v>
      </c>
      <c r="E529" s="822">
        <v>0</v>
      </c>
      <c r="F529" s="275">
        <v>0</v>
      </c>
      <c r="G529" s="4"/>
      <c r="H529" s="20"/>
      <c r="L529" s="24"/>
      <c r="M529" s="20"/>
      <c r="P529" s="24"/>
    </row>
    <row r="530" spans="2:29" ht="30" hidden="1" x14ac:dyDescent="0.2">
      <c r="B530" s="880" t="s">
        <v>342</v>
      </c>
      <c r="C530" s="820">
        <v>0</v>
      </c>
      <c r="D530" s="821">
        <v>0</v>
      </c>
      <c r="E530" s="822">
        <v>0</v>
      </c>
      <c r="F530" s="275">
        <v>0</v>
      </c>
      <c r="G530" s="4"/>
      <c r="H530" s="20"/>
      <c r="L530" s="24"/>
      <c r="M530" s="20"/>
      <c r="P530" s="24"/>
    </row>
    <row r="531" spans="2:29" hidden="1" x14ac:dyDescent="0.2">
      <c r="B531" s="880" t="s">
        <v>308</v>
      </c>
      <c r="C531" s="820">
        <v>0</v>
      </c>
      <c r="D531" s="821">
        <v>0</v>
      </c>
      <c r="E531" s="822">
        <v>0</v>
      </c>
      <c r="F531" s="275">
        <v>0</v>
      </c>
      <c r="G531" s="4"/>
      <c r="H531" s="20"/>
      <c r="L531" s="24"/>
      <c r="M531" s="20"/>
      <c r="P531" s="24"/>
      <c r="V531" s="340"/>
      <c r="AA531" s="20"/>
    </row>
    <row r="532" spans="2:29" x14ac:dyDescent="0.2">
      <c r="B532" s="881" t="s">
        <v>305</v>
      </c>
      <c r="C532" s="882">
        <f>SUM(C523:C531)</f>
        <v>0</v>
      </c>
      <c r="D532" s="883">
        <f>SUM(D523:D531)</f>
        <v>0</v>
      </c>
      <c r="E532" s="882">
        <f>SUM(E523:E531)</f>
        <v>0</v>
      </c>
      <c r="F532" s="1409">
        <f>SUM(F523:F531)</f>
        <v>0</v>
      </c>
      <c r="G532" s="4"/>
      <c r="H532" s="517"/>
      <c r="L532" s="24"/>
      <c r="M532" s="20"/>
      <c r="P532" s="24"/>
      <c r="V532" s="340"/>
      <c r="AA532" s="20"/>
    </row>
    <row r="533" spans="2:29" x14ac:dyDescent="0.2">
      <c r="H533" s="892"/>
      <c r="W533" s="317"/>
    </row>
    <row r="534" spans="2:29" x14ac:dyDescent="0.2">
      <c r="D534" s="989"/>
      <c r="E534" s="939"/>
      <c r="F534" s="517"/>
      <c r="G534" s="948"/>
      <c r="H534" s="892"/>
      <c r="W534" s="317"/>
    </row>
    <row r="535" spans="2:29" ht="19.5" customHeight="1" x14ac:dyDescent="0.2">
      <c r="B535" s="1743" t="s">
        <v>459</v>
      </c>
      <c r="C535" s="1743"/>
      <c r="D535" s="1743"/>
      <c r="E535" s="1743"/>
      <c r="F535" s="1743"/>
      <c r="G535" s="1077"/>
      <c r="H535" s="1106"/>
    </row>
    <row r="536" spans="2:29" x14ac:dyDescent="0.2">
      <c r="G536" s="948"/>
      <c r="H536" s="892"/>
    </row>
    <row r="537" spans="2:29" x14ac:dyDescent="0.2">
      <c r="B537" s="884" t="s">
        <v>28</v>
      </c>
      <c r="C537" s="885" t="s">
        <v>458</v>
      </c>
      <c r="D537" s="885" t="s">
        <v>49</v>
      </c>
      <c r="E537" s="885" t="s">
        <v>173</v>
      </c>
      <c r="F537" s="774" t="s">
        <v>49</v>
      </c>
      <c r="G537" s="4"/>
      <c r="H537" s="20"/>
      <c r="L537" s="24"/>
      <c r="M537" s="20"/>
      <c r="P537" s="24"/>
      <c r="V537" s="340"/>
      <c r="Z537" s="317" t="s">
        <v>458</v>
      </c>
      <c r="AA537" s="20" t="s">
        <v>49</v>
      </c>
      <c r="AB537" s="20" t="s">
        <v>173</v>
      </c>
      <c r="AC537" s="20" t="s">
        <v>49</v>
      </c>
    </row>
    <row r="538" spans="2:29" x14ac:dyDescent="0.2">
      <c r="B538" s="2" t="s">
        <v>69</v>
      </c>
      <c r="C538" s="621">
        <v>3</v>
      </c>
      <c r="D538" s="886">
        <v>23.85</v>
      </c>
      <c r="E538" s="621">
        <v>0</v>
      </c>
      <c r="F538" s="619">
        <f>F532/1000000</f>
        <v>0</v>
      </c>
      <c r="G538" s="892"/>
      <c r="H538" s="20"/>
      <c r="L538" s="24"/>
      <c r="M538" s="20"/>
      <c r="P538" s="24"/>
      <c r="V538" s="340"/>
      <c r="Z538" s="317">
        <v>1</v>
      </c>
      <c r="AA538" s="20">
        <v>5.3659999999999997</v>
      </c>
      <c r="AB538" s="20">
        <v>0</v>
      </c>
      <c r="AC538" s="20">
        <v>0</v>
      </c>
    </row>
    <row r="539" spans="2:29" x14ac:dyDescent="0.2">
      <c r="B539" s="2" t="s">
        <v>32</v>
      </c>
      <c r="C539" s="621">
        <v>1</v>
      </c>
      <c r="D539" s="886">
        <v>21.113593000000002</v>
      </c>
      <c r="E539" s="621">
        <v>0</v>
      </c>
      <c r="F539" s="619">
        <v>0</v>
      </c>
      <c r="G539" s="4"/>
      <c r="H539" s="20"/>
      <c r="L539" s="24"/>
      <c r="M539" s="20"/>
      <c r="P539" s="24"/>
      <c r="V539" s="340"/>
      <c r="W539" s="317"/>
      <c r="Y539" s="317" t="s">
        <v>28</v>
      </c>
      <c r="Z539" s="317">
        <v>1</v>
      </c>
      <c r="AA539" s="20">
        <v>5.0449999999999999</v>
      </c>
      <c r="AB539" s="20">
        <v>0</v>
      </c>
      <c r="AC539" s="20">
        <v>0</v>
      </c>
    </row>
    <row r="540" spans="2:29" x14ac:dyDescent="0.2">
      <c r="B540" s="2" t="s">
        <v>33</v>
      </c>
      <c r="C540" s="621">
        <v>2</v>
      </c>
      <c r="D540" s="886">
        <v>18.16</v>
      </c>
      <c r="E540" s="621">
        <v>0</v>
      </c>
      <c r="F540" s="619">
        <v>0</v>
      </c>
      <c r="G540" s="4"/>
      <c r="H540" s="517"/>
      <c r="L540" s="24"/>
      <c r="M540" s="20"/>
      <c r="P540" s="24"/>
      <c r="V540" s="340"/>
      <c r="W540" s="317"/>
      <c r="Y540" s="317" t="s">
        <v>69</v>
      </c>
      <c r="Z540" s="317">
        <v>1</v>
      </c>
      <c r="AA540" s="20">
        <v>4.9169999999999998</v>
      </c>
      <c r="AB540" s="20">
        <v>0</v>
      </c>
      <c r="AC540" s="20">
        <v>0</v>
      </c>
    </row>
    <row r="541" spans="2:29" x14ac:dyDescent="0.2">
      <c r="B541" s="2" t="s">
        <v>34</v>
      </c>
      <c r="C541" s="621">
        <v>1</v>
      </c>
      <c r="D541" s="886">
        <v>8.3290000000000006</v>
      </c>
      <c r="E541" s="621">
        <v>0</v>
      </c>
      <c r="F541" s="619">
        <v>0</v>
      </c>
      <c r="G541" s="4"/>
      <c r="H541" s="20"/>
      <c r="L541" s="24"/>
      <c r="M541" s="20"/>
      <c r="P541" s="24"/>
      <c r="V541" s="340"/>
      <c r="W541" s="317"/>
      <c r="Y541" s="317" t="s">
        <v>32</v>
      </c>
      <c r="Z541" s="317">
        <v>1</v>
      </c>
      <c r="AA541" s="20">
        <v>5.0640000000000001</v>
      </c>
      <c r="AB541" s="20">
        <v>0</v>
      </c>
      <c r="AC541" s="20">
        <v>0</v>
      </c>
    </row>
    <row r="542" spans="2:29" x14ac:dyDescent="0.2">
      <c r="B542" s="2" t="s">
        <v>35</v>
      </c>
      <c r="C542" s="621">
        <v>4</v>
      </c>
      <c r="D542" s="886">
        <v>35.22</v>
      </c>
      <c r="E542" s="621">
        <v>0</v>
      </c>
      <c r="F542" s="619">
        <v>0</v>
      </c>
      <c r="G542" s="4"/>
      <c r="H542" s="20"/>
      <c r="L542" s="24"/>
      <c r="M542" s="20"/>
      <c r="P542" s="24"/>
      <c r="V542" s="340"/>
      <c r="W542" s="317"/>
      <c r="Y542" s="317" t="s">
        <v>33</v>
      </c>
      <c r="Z542" s="317">
        <v>2</v>
      </c>
      <c r="AA542" s="20">
        <v>12.92</v>
      </c>
      <c r="AB542" s="20">
        <v>1</v>
      </c>
      <c r="AC542" s="20">
        <v>25.288903999999999</v>
      </c>
    </row>
    <row r="543" spans="2:29" x14ac:dyDescent="0.2">
      <c r="B543" s="2" t="s">
        <v>31</v>
      </c>
      <c r="C543" s="621">
        <v>0</v>
      </c>
      <c r="D543" s="886">
        <v>0</v>
      </c>
      <c r="E543" s="621">
        <v>0</v>
      </c>
      <c r="F543" s="619">
        <v>0</v>
      </c>
      <c r="G543" s="4"/>
      <c r="H543" s="20"/>
      <c r="L543" s="24"/>
      <c r="M543" s="20"/>
      <c r="P543" s="24"/>
      <c r="V543" s="340"/>
      <c r="W543" s="317"/>
      <c r="Y543" s="317" t="s">
        <v>34</v>
      </c>
      <c r="Z543" s="317">
        <v>0</v>
      </c>
      <c r="AA543" s="20">
        <v>0</v>
      </c>
      <c r="AB543" s="20">
        <v>0</v>
      </c>
      <c r="AC543" s="20">
        <v>0</v>
      </c>
    </row>
    <row r="544" spans="2:29" x14ac:dyDescent="0.2">
      <c r="B544" s="2" t="s">
        <v>36</v>
      </c>
      <c r="C544" s="621">
        <v>1</v>
      </c>
      <c r="D544" s="886">
        <v>9.3000000000000007</v>
      </c>
      <c r="E544" s="621">
        <v>0</v>
      </c>
      <c r="F544" s="619">
        <v>0</v>
      </c>
      <c r="G544" s="4"/>
      <c r="H544" s="20"/>
      <c r="L544" s="24"/>
      <c r="M544" s="20"/>
      <c r="P544" s="24"/>
      <c r="V544" s="340"/>
      <c r="W544" s="317"/>
      <c r="Y544" s="317" t="s">
        <v>35</v>
      </c>
      <c r="Z544" s="317">
        <v>0</v>
      </c>
      <c r="AA544" s="20">
        <v>0</v>
      </c>
      <c r="AB544" s="20">
        <v>0</v>
      </c>
      <c r="AC544" s="20">
        <v>0</v>
      </c>
    </row>
    <row r="545" spans="2:29" x14ac:dyDescent="0.2">
      <c r="B545" s="2" t="s">
        <v>37</v>
      </c>
      <c r="C545" s="621">
        <v>1</v>
      </c>
      <c r="D545" s="886">
        <v>9.3000000000000007</v>
      </c>
      <c r="E545" s="621">
        <v>0</v>
      </c>
      <c r="F545" s="619">
        <v>0</v>
      </c>
      <c r="G545" s="4"/>
      <c r="H545" s="20"/>
      <c r="L545" s="24"/>
      <c r="M545" s="20"/>
      <c r="P545" s="24"/>
      <c r="V545" s="340"/>
      <c r="W545" s="317"/>
      <c r="Y545" s="317" t="s">
        <v>31</v>
      </c>
      <c r="Z545" s="317">
        <v>0</v>
      </c>
      <c r="AA545" s="20">
        <v>0</v>
      </c>
      <c r="AB545" s="20">
        <v>0</v>
      </c>
      <c r="AC545" s="20">
        <v>0</v>
      </c>
    </row>
    <row r="546" spans="2:29" x14ac:dyDescent="0.2">
      <c r="B546" s="2" t="s">
        <v>38</v>
      </c>
      <c r="C546" s="621">
        <v>4</v>
      </c>
      <c r="D546" s="886">
        <v>30.677</v>
      </c>
      <c r="E546" s="621">
        <v>0</v>
      </c>
      <c r="F546" s="619">
        <v>0</v>
      </c>
      <c r="G546" s="4"/>
      <c r="H546" s="20"/>
      <c r="L546" s="24"/>
      <c r="M546" s="20"/>
      <c r="P546" s="24"/>
      <c r="V546" s="340"/>
      <c r="W546" s="317"/>
      <c r="Y546" s="317" t="s">
        <v>36</v>
      </c>
      <c r="Z546" s="317">
        <v>0</v>
      </c>
      <c r="AA546" s="20">
        <v>0</v>
      </c>
      <c r="AB546" s="20">
        <v>0</v>
      </c>
      <c r="AC546" s="20">
        <v>0</v>
      </c>
    </row>
    <row r="547" spans="2:29" x14ac:dyDescent="0.2">
      <c r="B547" s="2" t="s">
        <v>39</v>
      </c>
      <c r="C547" s="621">
        <v>5</v>
      </c>
      <c r="D547" s="886">
        <v>41.531999999999996</v>
      </c>
      <c r="E547" s="621">
        <v>0</v>
      </c>
      <c r="F547" s="619">
        <v>0</v>
      </c>
      <c r="G547" s="4"/>
      <c r="H547" s="20"/>
      <c r="L547" s="24"/>
      <c r="M547" s="20"/>
      <c r="P547" s="24"/>
      <c r="V547" s="340"/>
      <c r="W547" s="317"/>
      <c r="Y547" s="317" t="s">
        <v>37</v>
      </c>
      <c r="Z547" s="317">
        <v>0</v>
      </c>
      <c r="AA547" s="20">
        <v>0</v>
      </c>
      <c r="AB547" s="20">
        <v>0</v>
      </c>
      <c r="AC547" s="20">
        <v>0</v>
      </c>
    </row>
    <row r="548" spans="2:29" x14ac:dyDescent="0.2">
      <c r="B548" s="2" t="s">
        <v>40</v>
      </c>
      <c r="C548" s="621">
        <v>0</v>
      </c>
      <c r="D548" s="886">
        <v>0</v>
      </c>
      <c r="E548" s="621">
        <v>0</v>
      </c>
      <c r="F548" s="619">
        <v>0</v>
      </c>
      <c r="G548" s="4"/>
      <c r="H548" s="20"/>
      <c r="L548" s="24"/>
      <c r="M548" s="20"/>
      <c r="P548" s="24"/>
      <c r="V548" s="340"/>
      <c r="W548" s="317"/>
      <c r="Y548" s="317" t="s">
        <v>38</v>
      </c>
      <c r="Z548" s="317">
        <v>0</v>
      </c>
      <c r="AA548" s="20">
        <v>18022000</v>
      </c>
      <c r="AB548" s="20">
        <v>0</v>
      </c>
      <c r="AC548" s="20">
        <v>0</v>
      </c>
    </row>
    <row r="549" spans="2:29" hidden="1" x14ac:dyDescent="0.2">
      <c r="B549" s="2" t="s">
        <v>70</v>
      </c>
      <c r="C549" s="621">
        <v>0</v>
      </c>
      <c r="D549" s="886">
        <v>0</v>
      </c>
      <c r="E549" s="621">
        <v>0</v>
      </c>
      <c r="F549" s="619">
        <v>0</v>
      </c>
      <c r="G549" s="4"/>
      <c r="H549" s="20"/>
      <c r="L549" s="24"/>
      <c r="M549" s="20"/>
      <c r="P549" s="24"/>
      <c r="V549" s="340"/>
      <c r="W549" s="317"/>
      <c r="Y549" s="317" t="s">
        <v>39</v>
      </c>
      <c r="Z549" s="317">
        <v>0</v>
      </c>
      <c r="AA549" s="20">
        <v>0</v>
      </c>
      <c r="AB549" s="20">
        <v>0</v>
      </c>
      <c r="AC549" s="20">
        <v>0</v>
      </c>
    </row>
    <row r="550" spans="2:29" hidden="1" x14ac:dyDescent="0.2">
      <c r="D550" s="886"/>
      <c r="F550" s="13"/>
      <c r="G550" s="4"/>
      <c r="H550" s="20"/>
      <c r="L550" s="24"/>
      <c r="M550" s="20"/>
      <c r="P550" s="24"/>
      <c r="V550" s="340"/>
      <c r="W550" s="317"/>
      <c r="Y550" s="317" t="s">
        <v>40</v>
      </c>
      <c r="AA550" s="20"/>
    </row>
    <row r="551" spans="2:29" x14ac:dyDescent="0.2">
      <c r="B551" s="884" t="s">
        <v>6</v>
      </c>
      <c r="C551" s="885">
        <f>SUM(C538:C550)</f>
        <v>22</v>
      </c>
      <c r="D551" s="887">
        <f>SUM(D538:D549)</f>
        <v>197.48159299999998</v>
      </c>
      <c r="E551" s="885">
        <f>SUM(E538:E549)</f>
        <v>0</v>
      </c>
      <c r="F551" s="775">
        <f>SUM(F538:F549)</f>
        <v>0</v>
      </c>
      <c r="G551" s="4"/>
      <c r="H551" s="20"/>
      <c r="L551" s="24"/>
      <c r="M551" s="20"/>
      <c r="P551" s="24"/>
      <c r="V551" s="340"/>
      <c r="W551" s="317"/>
      <c r="Y551" s="317" t="s">
        <v>70</v>
      </c>
      <c r="Z551" s="317">
        <v>6</v>
      </c>
      <c r="AA551" s="20">
        <v>33.311999999999998</v>
      </c>
      <c r="AB551" s="20">
        <v>1</v>
      </c>
      <c r="AC551" s="20">
        <v>25.288903999999999</v>
      </c>
    </row>
    <row r="552" spans="2:29" x14ac:dyDescent="0.2">
      <c r="W552" s="317"/>
    </row>
    <row r="553" spans="2:29" x14ac:dyDescent="0.2">
      <c r="W553" s="317"/>
      <c r="Y553" s="317" t="s">
        <v>6</v>
      </c>
    </row>
    <row r="555" spans="2:29" ht="29.45" customHeight="1" x14ac:dyDescent="0.2">
      <c r="B555" s="1743" t="s">
        <v>447</v>
      </c>
      <c r="C555" s="1743"/>
      <c r="D555" s="1743"/>
      <c r="E555" s="1253"/>
      <c r="F555" s="1253"/>
      <c r="G555" s="1253"/>
      <c r="H555" s="1398"/>
      <c r="I555" s="569"/>
      <c r="J555" s="569"/>
    </row>
    <row r="556" spans="2:29" ht="12.75" x14ac:dyDescent="0.2">
      <c r="B556" s="1731" t="s">
        <v>1800</v>
      </c>
      <c r="C556" s="1732"/>
      <c r="D556" s="1732"/>
      <c r="E556" s="1732"/>
      <c r="F556" s="1732"/>
      <c r="G556" s="1732"/>
      <c r="H556" s="1732"/>
      <c r="I556" s="1732"/>
      <c r="J556" s="1732"/>
      <c r="K556" s="1732"/>
      <c r="L556" s="1732"/>
      <c r="M556" s="1732"/>
      <c r="N556" s="1732"/>
      <c r="O556" s="27"/>
      <c r="P556" s="24"/>
    </row>
    <row r="557" spans="2:29" ht="21.6" customHeight="1" x14ac:dyDescent="0.2">
      <c r="B557" s="1731"/>
      <c r="C557" s="1732"/>
      <c r="D557" s="1732"/>
      <c r="E557" s="1732"/>
      <c r="F557" s="1732"/>
      <c r="G557" s="1732"/>
      <c r="H557" s="1732"/>
      <c r="I557" s="1732"/>
      <c r="J557" s="1732"/>
      <c r="K557" s="1732"/>
      <c r="L557" s="1732"/>
      <c r="M557" s="1732"/>
      <c r="N557" s="1732"/>
      <c r="O557" s="27"/>
      <c r="P557" s="24"/>
    </row>
    <row r="558" spans="2:29" ht="6.75" customHeight="1" thickBot="1" x14ac:dyDescent="0.25">
      <c r="B558" s="1733"/>
      <c r="C558" s="1734"/>
      <c r="D558" s="1734"/>
      <c r="E558" s="1734"/>
      <c r="F558" s="1734"/>
      <c r="G558" s="1734"/>
      <c r="H558" s="1734"/>
      <c r="I558" s="1734"/>
      <c r="J558" s="1734"/>
      <c r="K558" s="1734"/>
      <c r="L558" s="1734"/>
      <c r="M558" s="1734"/>
      <c r="N558" s="1734"/>
      <c r="O558" s="27"/>
      <c r="P558" s="24"/>
    </row>
    <row r="559" spans="2:29" ht="25.5" customHeight="1" thickBot="1" x14ac:dyDescent="0.25">
      <c r="B559" s="1162" t="s">
        <v>48</v>
      </c>
      <c r="C559" s="1163" t="s">
        <v>444</v>
      </c>
      <c r="D559" s="1163" t="s">
        <v>917</v>
      </c>
      <c r="E559" s="1410" t="s">
        <v>953</v>
      </c>
      <c r="F559" s="1163" t="s">
        <v>989</v>
      </c>
      <c r="G559" s="1163" t="s">
        <v>1013</v>
      </c>
      <c r="H559" s="1163" t="s">
        <v>1109</v>
      </c>
      <c r="I559" s="1163" t="s">
        <v>1138</v>
      </c>
      <c r="J559" s="1163" t="s">
        <v>1176</v>
      </c>
      <c r="K559" s="1163" t="s">
        <v>1220</v>
      </c>
      <c r="L559" s="1163" t="s">
        <v>1679</v>
      </c>
      <c r="M559" s="1163" t="s">
        <v>1801</v>
      </c>
      <c r="N559" s="938" t="s">
        <v>445</v>
      </c>
      <c r="Q559" s="20"/>
      <c r="R559" s="20"/>
      <c r="S559" s="20"/>
      <c r="T559" s="20"/>
      <c r="U559" s="20"/>
      <c r="V559" s="20"/>
      <c r="Z559" s="20"/>
      <c r="AA559" s="20"/>
    </row>
    <row r="560" spans="2:29" ht="15.95" customHeight="1" x14ac:dyDescent="0.2">
      <c r="B560" s="891" t="s">
        <v>50</v>
      </c>
      <c r="C560" s="1380">
        <v>22</v>
      </c>
      <c r="D560" s="1380">
        <v>44</v>
      </c>
      <c r="E560" s="1380">
        <v>387</v>
      </c>
      <c r="F560" s="1380">
        <v>35</v>
      </c>
      <c r="G560" s="1380">
        <v>360</v>
      </c>
      <c r="H560" s="1380">
        <v>290</v>
      </c>
      <c r="I560" s="1380">
        <v>265</v>
      </c>
      <c r="J560" s="1380">
        <v>218</v>
      </c>
      <c r="K560" s="1380">
        <v>99</v>
      </c>
      <c r="L560" s="1380">
        <v>421</v>
      </c>
      <c r="M560" s="1380">
        <v>296</v>
      </c>
      <c r="N560" s="798">
        <v>2437</v>
      </c>
      <c r="Q560" s="20"/>
      <c r="R560" s="20"/>
      <c r="S560" s="20"/>
      <c r="T560" s="20"/>
      <c r="U560" s="20"/>
      <c r="V560" s="20"/>
      <c r="Z560" s="20"/>
      <c r="AA560" s="20"/>
    </row>
    <row r="561" spans="2:27" ht="15.95" customHeight="1" x14ac:dyDescent="0.2">
      <c r="B561" s="1540" t="s">
        <v>51</v>
      </c>
      <c r="C561" s="1541">
        <v>0</v>
      </c>
      <c r="D561" s="1541">
        <v>116</v>
      </c>
      <c r="E561" s="1541">
        <v>187</v>
      </c>
      <c r="F561" s="1541">
        <v>67</v>
      </c>
      <c r="G561" s="1541">
        <v>298</v>
      </c>
      <c r="H561" s="1541">
        <v>236</v>
      </c>
      <c r="I561" s="1541">
        <v>147</v>
      </c>
      <c r="J561" s="1541">
        <v>126</v>
      </c>
      <c r="K561" s="1541">
        <v>121</v>
      </c>
      <c r="L561" s="1541">
        <v>244</v>
      </c>
      <c r="M561" s="1541">
        <v>233</v>
      </c>
      <c r="N561" s="798">
        <v>1775</v>
      </c>
      <c r="Q561" s="20"/>
      <c r="R561" s="20"/>
      <c r="S561" s="20"/>
      <c r="T561" s="20"/>
      <c r="U561" s="20"/>
      <c r="V561" s="20"/>
      <c r="W561" s="20"/>
      <c r="X561" s="20"/>
      <c r="Y561" s="20"/>
      <c r="Z561" s="20"/>
      <c r="AA561" s="20"/>
    </row>
    <row r="562" spans="2:27" ht="15.95" customHeight="1" x14ac:dyDescent="0.2">
      <c r="B562" s="1540" t="s">
        <v>52</v>
      </c>
      <c r="C562" s="1541">
        <v>0</v>
      </c>
      <c r="D562" s="1541">
        <v>0</v>
      </c>
      <c r="E562" s="1541">
        <v>4</v>
      </c>
      <c r="F562" s="1541">
        <v>0</v>
      </c>
      <c r="G562" s="1541">
        <v>3</v>
      </c>
      <c r="H562" s="1541">
        <v>0</v>
      </c>
      <c r="I562" s="1541">
        <v>0</v>
      </c>
      <c r="J562" s="1541">
        <v>0</v>
      </c>
      <c r="K562" s="1541">
        <v>0</v>
      </c>
      <c r="L562" s="1541">
        <v>1</v>
      </c>
      <c r="M562" s="1541">
        <v>1</v>
      </c>
      <c r="N562" s="798">
        <v>9</v>
      </c>
      <c r="Q562" s="20"/>
      <c r="R562" s="20"/>
      <c r="S562" s="20"/>
      <c r="T562" s="20"/>
      <c r="U562" s="20"/>
      <c r="V562" s="20"/>
      <c r="W562" s="20"/>
      <c r="X562" s="20"/>
      <c r="Y562" s="20"/>
      <c r="Z562" s="20"/>
      <c r="AA562" s="20"/>
    </row>
    <row r="563" spans="2:27" ht="15.95" customHeight="1" x14ac:dyDescent="0.2">
      <c r="B563" s="1540" t="s">
        <v>53</v>
      </c>
      <c r="C563" s="1541">
        <v>0</v>
      </c>
      <c r="D563" s="1541">
        <v>10</v>
      </c>
      <c r="E563" s="1541">
        <v>18</v>
      </c>
      <c r="F563" s="1541">
        <v>9</v>
      </c>
      <c r="G563" s="1541">
        <v>18</v>
      </c>
      <c r="H563" s="1541">
        <v>29</v>
      </c>
      <c r="I563" s="1541">
        <v>24</v>
      </c>
      <c r="J563" s="1541">
        <v>14</v>
      </c>
      <c r="K563" s="1541">
        <v>14</v>
      </c>
      <c r="L563" s="1541">
        <v>39</v>
      </c>
      <c r="M563" s="1541">
        <v>24</v>
      </c>
      <c r="N563" s="798">
        <v>199</v>
      </c>
      <c r="Q563" s="20"/>
      <c r="W563" s="20"/>
      <c r="X563" s="20"/>
      <c r="Y563" s="20"/>
    </row>
    <row r="564" spans="2:27" ht="15.95" customHeight="1" x14ac:dyDescent="0.2">
      <c r="B564" s="1540" t="s">
        <v>54</v>
      </c>
      <c r="C564" s="1541">
        <v>2</v>
      </c>
      <c r="D564" s="1541">
        <v>9</v>
      </c>
      <c r="E564" s="1541">
        <v>2</v>
      </c>
      <c r="F564" s="1541">
        <v>2</v>
      </c>
      <c r="G564" s="1541">
        <v>2</v>
      </c>
      <c r="H564" s="1541">
        <v>7</v>
      </c>
      <c r="I564" s="1541">
        <v>6</v>
      </c>
      <c r="J564" s="1541">
        <v>4</v>
      </c>
      <c r="K564" s="1541">
        <v>5</v>
      </c>
      <c r="L564" s="1541">
        <v>3</v>
      </c>
      <c r="M564" s="1541">
        <v>6</v>
      </c>
      <c r="N564" s="798">
        <v>48</v>
      </c>
      <c r="Q564" s="20"/>
      <c r="W564" s="20"/>
      <c r="X564" s="20"/>
      <c r="Y564" s="20"/>
    </row>
    <row r="565" spans="2:27" ht="15.95" customHeight="1" x14ac:dyDescent="0.2">
      <c r="B565" s="1540" t="s">
        <v>55</v>
      </c>
      <c r="C565" s="1541">
        <v>0</v>
      </c>
      <c r="D565" s="1541">
        <v>25</v>
      </c>
      <c r="E565" s="1541">
        <v>40</v>
      </c>
      <c r="F565" s="1541">
        <v>20</v>
      </c>
      <c r="G565" s="1541">
        <v>36</v>
      </c>
      <c r="H565" s="1541">
        <v>40</v>
      </c>
      <c r="I565" s="1541">
        <v>37</v>
      </c>
      <c r="J565" s="1541">
        <v>6</v>
      </c>
      <c r="K565" s="1541">
        <v>34</v>
      </c>
      <c r="L565" s="1541">
        <v>34</v>
      </c>
      <c r="M565" s="1541">
        <v>43</v>
      </c>
      <c r="N565" s="798">
        <v>315</v>
      </c>
      <c r="Q565" s="20"/>
    </row>
    <row r="566" spans="2:27" ht="15.95" customHeight="1" x14ac:dyDescent="0.2">
      <c r="B566" s="1540" t="s">
        <v>113</v>
      </c>
      <c r="C566" s="1541">
        <v>0</v>
      </c>
      <c r="D566" s="1541">
        <v>61</v>
      </c>
      <c r="E566" s="1541">
        <v>70</v>
      </c>
      <c r="F566" s="1541">
        <v>1</v>
      </c>
      <c r="G566" s="1541">
        <v>132</v>
      </c>
      <c r="H566" s="1541">
        <v>52</v>
      </c>
      <c r="I566" s="1541">
        <v>77</v>
      </c>
      <c r="J566" s="1541">
        <v>65</v>
      </c>
      <c r="K566" s="1541">
        <v>6</v>
      </c>
      <c r="L566" s="1541">
        <v>161</v>
      </c>
      <c r="M566" s="1541">
        <v>72</v>
      </c>
      <c r="N566" s="798">
        <v>697</v>
      </c>
      <c r="Q566" s="20"/>
    </row>
    <row r="567" spans="2:27" ht="15.95" customHeight="1" x14ac:dyDescent="0.2">
      <c r="B567" s="1540" t="s">
        <v>287</v>
      </c>
      <c r="C567" s="1541">
        <v>0</v>
      </c>
      <c r="D567" s="1541">
        <v>8</v>
      </c>
      <c r="E567" s="1541">
        <v>20</v>
      </c>
      <c r="F567" s="1541">
        <v>11</v>
      </c>
      <c r="G567" s="1541">
        <v>57</v>
      </c>
      <c r="H567" s="1541">
        <v>81</v>
      </c>
      <c r="I567" s="1541">
        <v>2</v>
      </c>
      <c r="J567" s="1541">
        <v>10</v>
      </c>
      <c r="K567" s="1541">
        <v>30</v>
      </c>
      <c r="L567" s="1541">
        <v>45</v>
      </c>
      <c r="M567" s="1541">
        <v>43</v>
      </c>
      <c r="N567" s="798">
        <v>307</v>
      </c>
      <c r="Q567" s="20"/>
    </row>
    <row r="568" spans="2:27" ht="15.95" customHeight="1" x14ac:dyDescent="0.2">
      <c r="B568" s="1540" t="s">
        <v>56</v>
      </c>
      <c r="C568" s="1541">
        <v>0</v>
      </c>
      <c r="D568" s="1541">
        <v>3</v>
      </c>
      <c r="E568" s="1541">
        <v>11</v>
      </c>
      <c r="F568" s="1541">
        <v>47</v>
      </c>
      <c r="G568" s="1541">
        <v>37</v>
      </c>
      <c r="H568" s="1541">
        <v>84</v>
      </c>
      <c r="I568" s="1541">
        <v>7</v>
      </c>
      <c r="J568" s="1541">
        <v>38</v>
      </c>
      <c r="K568" s="1541">
        <v>54</v>
      </c>
      <c r="L568" s="1541">
        <v>53</v>
      </c>
      <c r="M568" s="1541">
        <v>74</v>
      </c>
      <c r="N568" s="798">
        <v>408</v>
      </c>
      <c r="Q568" s="20"/>
    </row>
    <row r="569" spans="2:27" ht="15.95" customHeight="1" x14ac:dyDescent="0.2">
      <c r="B569" s="1540" t="s">
        <v>288</v>
      </c>
      <c r="C569" s="1541">
        <v>0</v>
      </c>
      <c r="D569" s="1541">
        <v>15</v>
      </c>
      <c r="E569" s="1541">
        <v>23</v>
      </c>
      <c r="F569" s="1541">
        <v>0</v>
      </c>
      <c r="G569" s="1541">
        <v>37</v>
      </c>
      <c r="H569" s="1541">
        <v>25</v>
      </c>
      <c r="I569" s="1541">
        <v>56</v>
      </c>
      <c r="J569" s="1541">
        <v>9</v>
      </c>
      <c r="K569" s="1541">
        <v>2</v>
      </c>
      <c r="L569" s="1541">
        <v>76</v>
      </c>
      <c r="M569" s="1541">
        <v>0</v>
      </c>
      <c r="N569" s="798">
        <v>243</v>
      </c>
      <c r="Q569" s="20"/>
    </row>
    <row r="570" spans="2:27" ht="15.95" customHeight="1" x14ac:dyDescent="0.2">
      <c r="B570" s="1540" t="s">
        <v>71</v>
      </c>
      <c r="C570" s="1541">
        <v>0</v>
      </c>
      <c r="D570" s="1541">
        <v>0</v>
      </c>
      <c r="E570" s="1541">
        <v>8</v>
      </c>
      <c r="F570" s="1541">
        <v>0</v>
      </c>
      <c r="G570" s="1541">
        <v>3</v>
      </c>
      <c r="H570" s="1541">
        <v>3</v>
      </c>
      <c r="I570" s="1541">
        <v>0</v>
      </c>
      <c r="J570" s="1541">
        <v>0</v>
      </c>
      <c r="K570" s="1541">
        <v>1</v>
      </c>
      <c r="L570" s="1541">
        <v>7</v>
      </c>
      <c r="M570" s="1541">
        <v>2</v>
      </c>
      <c r="N570" s="798">
        <v>24</v>
      </c>
      <c r="Q570" s="20"/>
    </row>
    <row r="571" spans="2:27" ht="15.95" customHeight="1" x14ac:dyDescent="0.2">
      <c r="B571" s="1540" t="s">
        <v>290</v>
      </c>
      <c r="C571" s="1541">
        <v>0</v>
      </c>
      <c r="D571" s="1541">
        <v>3</v>
      </c>
      <c r="E571" s="1541">
        <v>2</v>
      </c>
      <c r="F571" s="1541">
        <v>0</v>
      </c>
      <c r="G571" s="1541">
        <v>3</v>
      </c>
      <c r="H571" s="1541">
        <v>6</v>
      </c>
      <c r="I571" s="1541">
        <v>0</v>
      </c>
      <c r="J571" s="1541">
        <v>0</v>
      </c>
      <c r="K571" s="1541">
        <v>6</v>
      </c>
      <c r="L571" s="1541">
        <v>11</v>
      </c>
      <c r="M571" s="1541">
        <v>9</v>
      </c>
      <c r="N571" s="798">
        <v>40</v>
      </c>
      <c r="Q571" s="20"/>
    </row>
    <row r="572" spans="2:27" ht="15.95" customHeight="1" x14ac:dyDescent="0.2">
      <c r="B572" s="1540" t="s">
        <v>291</v>
      </c>
      <c r="C572" s="1541">
        <v>0</v>
      </c>
      <c r="D572" s="1541">
        <v>2</v>
      </c>
      <c r="E572" s="1541">
        <v>27</v>
      </c>
      <c r="F572" s="1541">
        <v>0</v>
      </c>
      <c r="G572" s="1541">
        <v>37</v>
      </c>
      <c r="H572" s="1541">
        <v>21</v>
      </c>
      <c r="I572" s="1541">
        <v>0</v>
      </c>
      <c r="J572" s="1541">
        <v>20</v>
      </c>
      <c r="K572" s="1541">
        <v>0</v>
      </c>
      <c r="L572" s="1541">
        <v>33</v>
      </c>
      <c r="M572" s="1541">
        <v>63</v>
      </c>
      <c r="N572" s="798">
        <v>203</v>
      </c>
      <c r="Q572" s="20"/>
    </row>
    <row r="573" spans="2:27" ht="15.95" customHeight="1" x14ac:dyDescent="0.2">
      <c r="B573" s="1540" t="s">
        <v>124</v>
      </c>
      <c r="C573" s="1541">
        <v>0</v>
      </c>
      <c r="D573" s="1541">
        <v>4</v>
      </c>
      <c r="E573" s="1541">
        <v>36</v>
      </c>
      <c r="F573" s="1541">
        <v>0</v>
      </c>
      <c r="G573" s="1541">
        <v>17</v>
      </c>
      <c r="H573" s="1541">
        <v>47</v>
      </c>
      <c r="I573" s="1541">
        <v>11</v>
      </c>
      <c r="J573" s="1541">
        <v>16</v>
      </c>
      <c r="K573" s="1541">
        <v>22</v>
      </c>
      <c r="L573" s="1541">
        <v>23</v>
      </c>
      <c r="M573" s="1541">
        <v>63</v>
      </c>
      <c r="N573" s="798">
        <v>239</v>
      </c>
      <c r="Q573" s="20"/>
    </row>
    <row r="574" spans="2:27" ht="15.95" customHeight="1" x14ac:dyDescent="0.2">
      <c r="B574" s="1540" t="s">
        <v>150</v>
      </c>
      <c r="C574" s="1541">
        <v>0</v>
      </c>
      <c r="D574" s="1541">
        <v>0</v>
      </c>
      <c r="E574" s="1541">
        <v>0</v>
      </c>
      <c r="F574" s="1541">
        <v>0</v>
      </c>
      <c r="G574" s="1541">
        <v>0</v>
      </c>
      <c r="H574" s="1541">
        <v>0</v>
      </c>
      <c r="I574" s="1541">
        <v>0</v>
      </c>
      <c r="J574" s="1541">
        <v>0</v>
      </c>
      <c r="K574" s="1541">
        <v>0</v>
      </c>
      <c r="L574" s="1541">
        <v>0</v>
      </c>
      <c r="M574" s="1541">
        <v>0</v>
      </c>
      <c r="N574" s="798">
        <v>0</v>
      </c>
      <c r="Q574" s="20"/>
    </row>
    <row r="575" spans="2:27" ht="15.95" customHeight="1" x14ac:dyDescent="0.2">
      <c r="B575" s="1540" t="s">
        <v>341</v>
      </c>
      <c r="C575" s="1541">
        <v>0</v>
      </c>
      <c r="D575" s="1541">
        <v>0</v>
      </c>
      <c r="E575" s="1541">
        <v>53</v>
      </c>
      <c r="F575" s="1541">
        <v>6</v>
      </c>
      <c r="G575" s="1541">
        <v>24</v>
      </c>
      <c r="H575" s="1541">
        <v>57</v>
      </c>
      <c r="I575" s="1541">
        <v>1</v>
      </c>
      <c r="J575" s="1541">
        <v>24</v>
      </c>
      <c r="K575" s="1541">
        <v>19</v>
      </c>
      <c r="L575" s="1541">
        <v>25</v>
      </c>
      <c r="M575" s="1541">
        <v>54</v>
      </c>
      <c r="N575" s="798">
        <v>263</v>
      </c>
      <c r="Q575" s="20"/>
    </row>
    <row r="576" spans="2:27" ht="15.95" customHeight="1" x14ac:dyDescent="0.2">
      <c r="B576" s="1540" t="s">
        <v>292</v>
      </c>
      <c r="C576" s="1541">
        <v>0</v>
      </c>
      <c r="D576" s="1541">
        <v>0</v>
      </c>
      <c r="E576" s="1541">
        <v>1</v>
      </c>
      <c r="F576" s="1541">
        <v>0</v>
      </c>
      <c r="G576" s="1541">
        <v>3</v>
      </c>
      <c r="H576" s="1541">
        <v>20</v>
      </c>
      <c r="I576" s="1541">
        <v>4</v>
      </c>
      <c r="J576" s="1541">
        <v>2</v>
      </c>
      <c r="K576" s="1541">
        <v>0</v>
      </c>
      <c r="L576" s="1541">
        <v>7</v>
      </c>
      <c r="M576" s="1541">
        <v>19</v>
      </c>
      <c r="N576" s="798">
        <v>56</v>
      </c>
      <c r="Q576" s="20"/>
    </row>
    <row r="577" spans="2:27" ht="15.95" customHeight="1" x14ac:dyDescent="0.2">
      <c r="B577" s="1540" t="s">
        <v>118</v>
      </c>
      <c r="C577" s="1541">
        <v>0</v>
      </c>
      <c r="D577" s="1541">
        <v>0</v>
      </c>
      <c r="E577" s="1541">
        <v>1</v>
      </c>
      <c r="F577" s="1541">
        <v>0</v>
      </c>
      <c r="G577" s="1541">
        <v>0</v>
      </c>
      <c r="H577" s="1541">
        <v>0</v>
      </c>
      <c r="I577" s="1541">
        <v>0</v>
      </c>
      <c r="J577" s="1541">
        <v>0</v>
      </c>
      <c r="K577" s="1541">
        <v>0</v>
      </c>
      <c r="L577" s="1541">
        <v>0</v>
      </c>
      <c r="M577" s="1541">
        <v>0</v>
      </c>
      <c r="N577" s="798">
        <v>1</v>
      </c>
      <c r="Q577" s="20"/>
    </row>
    <row r="578" spans="2:27" ht="15.95" customHeight="1" x14ac:dyDescent="0.2">
      <c r="B578" s="1540" t="s">
        <v>243</v>
      </c>
      <c r="C578" s="1541">
        <v>0</v>
      </c>
      <c r="D578" s="1541">
        <v>0</v>
      </c>
      <c r="E578" s="1541">
        <v>0</v>
      </c>
      <c r="F578" s="1541">
        <v>0</v>
      </c>
      <c r="G578" s="1541">
        <v>0</v>
      </c>
      <c r="H578" s="1541">
        <v>0</v>
      </c>
      <c r="I578" s="1541">
        <v>0</v>
      </c>
      <c r="J578" s="1541">
        <v>0</v>
      </c>
      <c r="K578" s="1541">
        <v>0</v>
      </c>
      <c r="L578" s="1541">
        <v>0</v>
      </c>
      <c r="M578" s="1541">
        <v>0</v>
      </c>
      <c r="N578" s="798">
        <v>0</v>
      </c>
      <c r="Q578" s="20"/>
    </row>
    <row r="579" spans="2:27" ht="15.95" customHeight="1" x14ac:dyDescent="0.2">
      <c r="B579" s="1540" t="s">
        <v>282</v>
      </c>
      <c r="C579" s="1541">
        <v>0</v>
      </c>
      <c r="D579" s="1541">
        <v>0</v>
      </c>
      <c r="E579" s="1541">
        <v>0</v>
      </c>
      <c r="F579" s="1541">
        <v>0</v>
      </c>
      <c r="G579" s="1541">
        <v>0</v>
      </c>
      <c r="H579" s="1541">
        <v>0</v>
      </c>
      <c r="I579" s="1541">
        <v>0</v>
      </c>
      <c r="J579" s="1541">
        <v>0</v>
      </c>
      <c r="K579" s="1541">
        <v>0</v>
      </c>
      <c r="L579" s="1541">
        <v>0</v>
      </c>
      <c r="M579" s="1541">
        <v>0</v>
      </c>
      <c r="N579" s="798">
        <v>0</v>
      </c>
      <c r="Q579" s="20"/>
    </row>
    <row r="580" spans="2:27" ht="15.95" customHeight="1" x14ac:dyDescent="0.2">
      <c r="B580" s="1540" t="s">
        <v>327</v>
      </c>
      <c r="C580" s="1541">
        <v>0</v>
      </c>
      <c r="D580" s="1541">
        <v>0</v>
      </c>
      <c r="E580" s="1541">
        <v>0</v>
      </c>
      <c r="F580" s="1541">
        <v>0</v>
      </c>
      <c r="G580" s="1541">
        <v>0</v>
      </c>
      <c r="H580" s="1541">
        <v>0</v>
      </c>
      <c r="I580" s="1541">
        <v>0</v>
      </c>
      <c r="J580" s="1541">
        <v>0</v>
      </c>
      <c r="K580" s="1541">
        <v>0</v>
      </c>
      <c r="L580" s="1541">
        <v>0</v>
      </c>
      <c r="M580" s="1541">
        <v>0</v>
      </c>
      <c r="N580" s="798">
        <v>0</v>
      </c>
      <c r="Q580" s="20"/>
    </row>
    <row r="581" spans="2:27" ht="15.95" customHeight="1" x14ac:dyDescent="0.2">
      <c r="B581" s="1540" t="s">
        <v>317</v>
      </c>
      <c r="C581" s="1541">
        <v>5</v>
      </c>
      <c r="D581" s="1541">
        <v>26</v>
      </c>
      <c r="E581" s="1541">
        <v>0</v>
      </c>
      <c r="F581" s="1541">
        <v>19</v>
      </c>
      <c r="G581" s="1541">
        <v>19</v>
      </c>
      <c r="H581" s="1541">
        <v>28</v>
      </c>
      <c r="I581" s="1541">
        <v>32</v>
      </c>
      <c r="J581" s="1541">
        <v>25</v>
      </c>
      <c r="K581" s="1541">
        <v>21</v>
      </c>
      <c r="L581" s="1541">
        <v>21</v>
      </c>
      <c r="M581" s="1541">
        <v>37</v>
      </c>
      <c r="N581" s="798">
        <v>233</v>
      </c>
      <c r="Q581" s="20"/>
    </row>
    <row r="582" spans="2:27" ht="15.95" customHeight="1" x14ac:dyDescent="0.2">
      <c r="B582" s="1540" t="s">
        <v>283</v>
      </c>
      <c r="C582" s="1541">
        <v>6</v>
      </c>
      <c r="D582" s="1541">
        <v>0</v>
      </c>
      <c r="E582" s="1541">
        <v>28</v>
      </c>
      <c r="F582" s="1541">
        <v>0</v>
      </c>
      <c r="G582" s="1541">
        <v>27</v>
      </c>
      <c r="H582" s="1541">
        <v>31</v>
      </c>
      <c r="I582" s="1541">
        <v>0</v>
      </c>
      <c r="J582" s="1541">
        <v>29</v>
      </c>
      <c r="K582" s="1541">
        <v>11</v>
      </c>
      <c r="L582" s="1541">
        <v>57</v>
      </c>
      <c r="M582" s="1541">
        <v>14</v>
      </c>
      <c r="N582" s="798">
        <v>203</v>
      </c>
      <c r="Q582" s="20"/>
    </row>
    <row r="583" spans="2:27" ht="15.95" customHeight="1" x14ac:dyDescent="0.2">
      <c r="B583" s="1542" t="s">
        <v>614</v>
      </c>
      <c r="C583" s="1541">
        <v>0</v>
      </c>
      <c r="D583" s="1541">
        <v>0</v>
      </c>
      <c r="E583" s="1541">
        <v>0</v>
      </c>
      <c r="F583" s="1541">
        <v>0</v>
      </c>
      <c r="G583" s="1541">
        <v>3</v>
      </c>
      <c r="H583" s="1541">
        <v>4</v>
      </c>
      <c r="I583" s="1541">
        <v>0</v>
      </c>
      <c r="J583" s="1541">
        <v>3</v>
      </c>
      <c r="K583" s="1541">
        <v>0</v>
      </c>
      <c r="L583" s="1541">
        <v>0</v>
      </c>
      <c r="M583" s="1541">
        <v>6</v>
      </c>
      <c r="N583" s="798">
        <v>16</v>
      </c>
      <c r="Q583" s="20"/>
    </row>
    <row r="584" spans="2:27" ht="15.95" customHeight="1" x14ac:dyDescent="0.2">
      <c r="B584" s="1542" t="s">
        <v>165</v>
      </c>
      <c r="C584" s="1543">
        <v>0</v>
      </c>
      <c r="D584" s="1543">
        <v>0</v>
      </c>
      <c r="E584" s="1543">
        <v>0</v>
      </c>
      <c r="F584" s="1543">
        <v>0</v>
      </c>
      <c r="G584" s="1543">
        <v>0</v>
      </c>
      <c r="H584" s="1543">
        <v>0</v>
      </c>
      <c r="I584" s="1543">
        <v>0</v>
      </c>
      <c r="J584" s="1543">
        <v>0</v>
      </c>
      <c r="K584" s="1543">
        <v>0</v>
      </c>
      <c r="L584" s="1543">
        <v>0</v>
      </c>
      <c r="M584" s="1543">
        <v>0</v>
      </c>
      <c r="N584" s="798">
        <v>0</v>
      </c>
      <c r="Q584" s="20"/>
    </row>
    <row r="585" spans="2:27" ht="15.95" customHeight="1" x14ac:dyDescent="0.2">
      <c r="B585" s="1542" t="s">
        <v>762</v>
      </c>
      <c r="C585" s="1543">
        <v>0</v>
      </c>
      <c r="D585" s="1543">
        <v>9</v>
      </c>
      <c r="E585" s="1543">
        <v>14</v>
      </c>
      <c r="F585" s="1543">
        <v>0</v>
      </c>
      <c r="G585" s="1543">
        <v>40</v>
      </c>
      <c r="H585" s="1543">
        <v>2</v>
      </c>
      <c r="I585" s="1543">
        <v>10</v>
      </c>
      <c r="J585" s="1543">
        <v>50</v>
      </c>
      <c r="K585" s="1543">
        <v>15</v>
      </c>
      <c r="L585" s="1543">
        <v>18</v>
      </c>
      <c r="M585" s="1543">
        <v>12</v>
      </c>
      <c r="N585" s="798">
        <v>170</v>
      </c>
      <c r="Q585" s="20"/>
    </row>
    <row r="586" spans="2:27" s="31" customFormat="1" ht="15.95" customHeight="1" x14ac:dyDescent="0.2">
      <c r="B586" s="1544" t="s">
        <v>446</v>
      </c>
      <c r="C586" s="1630">
        <v>35</v>
      </c>
      <c r="D586" s="1630">
        <v>335</v>
      </c>
      <c r="E586" s="1630">
        <v>932</v>
      </c>
      <c r="F586" s="1630">
        <v>217</v>
      </c>
      <c r="G586" s="1630">
        <v>1156</v>
      </c>
      <c r="H586" s="1630">
        <v>1063</v>
      </c>
      <c r="I586" s="1630">
        <v>679</v>
      </c>
      <c r="J586" s="1630">
        <v>659</v>
      </c>
      <c r="K586" s="1630">
        <v>460</v>
      </c>
      <c r="L586" s="1630">
        <v>1279</v>
      </c>
      <c r="M586" s="1630">
        <v>1071</v>
      </c>
      <c r="N586" s="224">
        <v>7886</v>
      </c>
      <c r="R586" s="1501"/>
      <c r="S586" s="1501"/>
      <c r="T586" s="1501"/>
      <c r="U586" s="1501"/>
      <c r="V586" s="1501"/>
      <c r="W586" s="1545"/>
      <c r="X586" s="1546"/>
      <c r="Y586" s="1546"/>
      <c r="Z586" s="387"/>
      <c r="AA586" s="387"/>
    </row>
    <row r="587" spans="2:27" ht="12.75" hidden="1" x14ac:dyDescent="0.2">
      <c r="B587" s="1227"/>
      <c r="C587" s="1228"/>
      <c r="D587" s="1228"/>
      <c r="E587" s="1228"/>
      <c r="F587" s="1254"/>
      <c r="G587" s="1254"/>
      <c r="H587" s="1254"/>
      <c r="I587" s="1254"/>
      <c r="J587" s="1254"/>
      <c r="K587" s="1254"/>
      <c r="L587" s="1254"/>
      <c r="M587" s="1254"/>
      <c r="N587" s="1255"/>
      <c r="O587" s="1255"/>
    </row>
    <row r="588" spans="2:27" x14ac:dyDescent="0.2">
      <c r="M588" s="25"/>
      <c r="W588" s="1502"/>
      <c r="X588" s="387"/>
      <c r="Y588" s="387"/>
    </row>
    <row r="589" spans="2:27" ht="23.1" customHeight="1" x14ac:dyDescent="0.2">
      <c r="B589" s="1735" t="s">
        <v>1802</v>
      </c>
      <c r="C589" s="1732"/>
      <c r="D589" s="1732"/>
      <c r="E589" s="1732"/>
      <c r="F589" s="1732"/>
      <c r="G589" s="1732"/>
      <c r="H589" s="1732"/>
      <c r="I589" s="1732"/>
      <c r="J589" s="1732"/>
      <c r="K589" s="1732"/>
      <c r="L589" s="1732"/>
      <c r="M589" s="1732"/>
      <c r="N589" s="1732"/>
      <c r="O589" s="27"/>
      <c r="P589" s="317"/>
    </row>
    <row r="590" spans="2:27" ht="15.75" customHeight="1" thickBot="1" x14ac:dyDescent="0.25">
      <c r="B590" s="1736"/>
      <c r="C590" s="1734"/>
      <c r="D590" s="1734"/>
      <c r="E590" s="1734"/>
      <c r="F590" s="1734"/>
      <c r="G590" s="1734"/>
      <c r="H590" s="1734"/>
      <c r="I590" s="1734"/>
      <c r="J590" s="1734"/>
      <c r="K590" s="1734"/>
      <c r="L590" s="1734"/>
      <c r="M590" s="1734"/>
      <c r="N590" s="1734"/>
      <c r="O590" s="27"/>
      <c r="P590" s="317"/>
    </row>
    <row r="591" spans="2:27" ht="25.5" customHeight="1" thickBot="1" x14ac:dyDescent="0.25">
      <c r="B591" s="1162" t="s">
        <v>48</v>
      </c>
      <c r="C591" s="1163" t="s">
        <v>444</v>
      </c>
      <c r="D591" s="1163" t="s">
        <v>917</v>
      </c>
      <c r="E591" s="1410" t="s">
        <v>953</v>
      </c>
      <c r="F591" s="1163" t="s">
        <v>989</v>
      </c>
      <c r="G591" s="1163" t="s">
        <v>1013</v>
      </c>
      <c r="H591" s="1163" t="s">
        <v>1109</v>
      </c>
      <c r="I591" s="1163" t="s">
        <v>1138</v>
      </c>
      <c r="J591" s="1163" t="s">
        <v>1176</v>
      </c>
      <c r="K591" s="1163" t="s">
        <v>1220</v>
      </c>
      <c r="L591" s="1163" t="s">
        <v>1679</v>
      </c>
      <c r="M591" s="1163" t="s">
        <v>1801</v>
      </c>
      <c r="N591" s="1163" t="s">
        <v>445</v>
      </c>
      <c r="Q591" s="20"/>
    </row>
    <row r="592" spans="2:27" ht="15.95" customHeight="1" x14ac:dyDescent="0.2">
      <c r="B592" s="891" t="s">
        <v>50</v>
      </c>
      <c r="C592" s="799">
        <v>8</v>
      </c>
      <c r="D592" s="799">
        <v>7</v>
      </c>
      <c r="E592" s="799">
        <v>26</v>
      </c>
      <c r="F592" s="799">
        <v>120</v>
      </c>
      <c r="G592" s="799">
        <v>30</v>
      </c>
      <c r="H592" s="799">
        <v>54</v>
      </c>
      <c r="I592" s="799">
        <v>17</v>
      </c>
      <c r="J592" s="799">
        <v>22</v>
      </c>
      <c r="K592" s="799">
        <v>3</v>
      </c>
      <c r="L592" s="799">
        <v>23</v>
      </c>
      <c r="M592" s="799">
        <v>4</v>
      </c>
      <c r="N592" s="799">
        <v>314</v>
      </c>
      <c r="Q592" s="20"/>
    </row>
    <row r="593" spans="2:17" ht="15.95" customHeight="1" x14ac:dyDescent="0.2">
      <c r="B593" s="1540" t="s">
        <v>51</v>
      </c>
      <c r="C593" s="799">
        <v>90</v>
      </c>
      <c r="D593" s="799">
        <v>158</v>
      </c>
      <c r="E593" s="799">
        <v>137</v>
      </c>
      <c r="F593" s="799">
        <v>94</v>
      </c>
      <c r="G593" s="799">
        <v>110</v>
      </c>
      <c r="H593" s="799">
        <v>223</v>
      </c>
      <c r="I593" s="799">
        <v>262</v>
      </c>
      <c r="J593" s="799">
        <v>126</v>
      </c>
      <c r="K593" s="799">
        <v>83</v>
      </c>
      <c r="L593" s="799">
        <v>272</v>
      </c>
      <c r="M593" s="799">
        <v>44</v>
      </c>
      <c r="N593" s="799">
        <v>1599</v>
      </c>
      <c r="Q593" s="20"/>
    </row>
    <row r="594" spans="2:17" ht="15.95" customHeight="1" x14ac:dyDescent="0.2">
      <c r="B594" s="1540" t="s">
        <v>52</v>
      </c>
      <c r="C594" s="799">
        <v>1</v>
      </c>
      <c r="D594" s="799">
        <v>3</v>
      </c>
      <c r="E594" s="799">
        <v>5</v>
      </c>
      <c r="F594" s="799">
        <v>5</v>
      </c>
      <c r="G594" s="799">
        <v>5</v>
      </c>
      <c r="H594" s="799">
        <v>8</v>
      </c>
      <c r="I594" s="799">
        <v>15</v>
      </c>
      <c r="J594" s="799">
        <v>11</v>
      </c>
      <c r="K594" s="799">
        <v>9</v>
      </c>
      <c r="L594" s="799">
        <v>8</v>
      </c>
      <c r="M594" s="799">
        <v>1</v>
      </c>
      <c r="N594" s="799">
        <v>71</v>
      </c>
      <c r="Q594" s="20"/>
    </row>
    <row r="595" spans="2:17" ht="15.95" customHeight="1" x14ac:dyDescent="0.2">
      <c r="B595" s="1540" t="s">
        <v>53</v>
      </c>
      <c r="C595" s="799">
        <v>3</v>
      </c>
      <c r="D595" s="799">
        <v>154</v>
      </c>
      <c r="E595" s="799">
        <v>3</v>
      </c>
      <c r="F595" s="799">
        <v>0</v>
      </c>
      <c r="G595" s="799">
        <v>5</v>
      </c>
      <c r="H595" s="799">
        <v>0</v>
      </c>
      <c r="I595" s="799">
        <v>5</v>
      </c>
      <c r="J595" s="799">
        <v>45</v>
      </c>
      <c r="K595" s="799">
        <v>52</v>
      </c>
      <c r="L595" s="799">
        <v>28</v>
      </c>
      <c r="M595" s="799">
        <v>27</v>
      </c>
      <c r="N595" s="799">
        <v>322</v>
      </c>
      <c r="Q595" s="20"/>
    </row>
    <row r="596" spans="2:17" ht="15.95" customHeight="1" x14ac:dyDescent="0.2">
      <c r="B596" s="1540" t="s">
        <v>54</v>
      </c>
      <c r="C596" s="799">
        <v>0</v>
      </c>
      <c r="D596" s="799">
        <v>0</v>
      </c>
      <c r="E596" s="799">
        <v>0</v>
      </c>
      <c r="F596" s="799">
        <v>0</v>
      </c>
      <c r="G596" s="799">
        <v>0</v>
      </c>
      <c r="H596" s="799">
        <v>0</v>
      </c>
      <c r="I596" s="799">
        <v>0</v>
      </c>
      <c r="J596" s="799">
        <v>0</v>
      </c>
      <c r="K596" s="799">
        <v>0</v>
      </c>
      <c r="L596" s="799">
        <v>0</v>
      </c>
      <c r="M596" s="799">
        <v>0</v>
      </c>
      <c r="N596" s="799">
        <v>0</v>
      </c>
      <c r="Q596" s="20"/>
    </row>
    <row r="597" spans="2:17" ht="15.95" customHeight="1" x14ac:dyDescent="0.2">
      <c r="B597" s="1540" t="s">
        <v>55</v>
      </c>
      <c r="C597" s="799">
        <v>1</v>
      </c>
      <c r="D597" s="799">
        <v>2</v>
      </c>
      <c r="E597" s="799">
        <v>0</v>
      </c>
      <c r="F597" s="799">
        <v>0</v>
      </c>
      <c r="G597" s="799">
        <v>0</v>
      </c>
      <c r="H597" s="799">
        <v>3</v>
      </c>
      <c r="I597" s="799">
        <v>3</v>
      </c>
      <c r="J597" s="799">
        <v>3</v>
      </c>
      <c r="K597" s="799">
        <v>0</v>
      </c>
      <c r="L597" s="799">
        <v>0</v>
      </c>
      <c r="M597" s="799">
        <v>5</v>
      </c>
      <c r="N597" s="799">
        <v>17</v>
      </c>
      <c r="Q597" s="20"/>
    </row>
    <row r="598" spans="2:17" ht="15.95" customHeight="1" x14ac:dyDescent="0.2">
      <c r="B598" s="1540" t="s">
        <v>113</v>
      </c>
      <c r="C598" s="799">
        <v>15</v>
      </c>
      <c r="D598" s="799">
        <v>16</v>
      </c>
      <c r="E598" s="799">
        <v>3</v>
      </c>
      <c r="F598" s="799">
        <v>1</v>
      </c>
      <c r="G598" s="799">
        <v>33</v>
      </c>
      <c r="H598" s="799">
        <v>11</v>
      </c>
      <c r="I598" s="799">
        <v>25</v>
      </c>
      <c r="J598" s="799">
        <v>1</v>
      </c>
      <c r="K598" s="799">
        <v>1</v>
      </c>
      <c r="L598" s="799">
        <v>22</v>
      </c>
      <c r="M598" s="799">
        <v>0</v>
      </c>
      <c r="N598" s="799">
        <v>128</v>
      </c>
      <c r="Q598" s="20"/>
    </row>
    <row r="599" spans="2:17" ht="15.95" customHeight="1" x14ac:dyDescent="0.2">
      <c r="B599" s="1540" t="s">
        <v>287</v>
      </c>
      <c r="C599" s="799">
        <v>1</v>
      </c>
      <c r="D599" s="799">
        <v>93</v>
      </c>
      <c r="E599" s="799">
        <v>43</v>
      </c>
      <c r="F599" s="799">
        <v>5</v>
      </c>
      <c r="G599" s="799">
        <v>8</v>
      </c>
      <c r="H599" s="799">
        <v>80</v>
      </c>
      <c r="I599" s="799">
        <v>32</v>
      </c>
      <c r="J599" s="799">
        <v>30</v>
      </c>
      <c r="K599" s="799">
        <v>6</v>
      </c>
      <c r="L599" s="799">
        <v>168</v>
      </c>
      <c r="M599" s="799">
        <v>111</v>
      </c>
      <c r="N599" s="799">
        <v>577</v>
      </c>
      <c r="Q599" s="20"/>
    </row>
    <row r="600" spans="2:17" ht="15.95" customHeight="1" x14ac:dyDescent="0.2">
      <c r="B600" s="1540" t="s">
        <v>56</v>
      </c>
      <c r="C600" s="799">
        <v>4</v>
      </c>
      <c r="D600" s="799">
        <v>4</v>
      </c>
      <c r="E600" s="799">
        <v>8</v>
      </c>
      <c r="F600" s="799">
        <v>20</v>
      </c>
      <c r="G600" s="799">
        <v>5</v>
      </c>
      <c r="H600" s="799">
        <v>68</v>
      </c>
      <c r="I600" s="799">
        <v>11</v>
      </c>
      <c r="J600" s="799">
        <v>15</v>
      </c>
      <c r="K600" s="799">
        <v>71</v>
      </c>
      <c r="L600" s="799">
        <v>38</v>
      </c>
      <c r="M600" s="799">
        <v>70</v>
      </c>
      <c r="N600" s="799">
        <v>314</v>
      </c>
      <c r="Q600" s="20"/>
    </row>
    <row r="601" spans="2:17" ht="15.95" customHeight="1" x14ac:dyDescent="0.2">
      <c r="B601" s="1540" t="s">
        <v>288</v>
      </c>
      <c r="C601" s="799">
        <v>1</v>
      </c>
      <c r="D601" s="799">
        <v>2</v>
      </c>
      <c r="E601" s="799">
        <v>8</v>
      </c>
      <c r="F601" s="799">
        <v>5</v>
      </c>
      <c r="G601" s="799">
        <v>10</v>
      </c>
      <c r="H601" s="799">
        <v>11</v>
      </c>
      <c r="I601" s="799">
        <v>29</v>
      </c>
      <c r="J601" s="799">
        <v>54</v>
      </c>
      <c r="K601" s="799">
        <v>28</v>
      </c>
      <c r="L601" s="799">
        <v>27</v>
      </c>
      <c r="M601" s="799">
        <v>14</v>
      </c>
      <c r="N601" s="799">
        <v>189</v>
      </c>
      <c r="Q601" s="20"/>
    </row>
    <row r="602" spans="2:17" ht="15.95" customHeight="1" x14ac:dyDescent="0.2">
      <c r="B602" s="1540" t="s">
        <v>71</v>
      </c>
      <c r="C602" s="799">
        <v>0</v>
      </c>
      <c r="D602" s="799">
        <v>0</v>
      </c>
      <c r="E602" s="799">
        <v>0</v>
      </c>
      <c r="F602" s="799">
        <v>0</v>
      </c>
      <c r="G602" s="799">
        <v>1</v>
      </c>
      <c r="H602" s="799">
        <v>0</v>
      </c>
      <c r="I602" s="799">
        <v>0</v>
      </c>
      <c r="J602" s="799">
        <v>0</v>
      </c>
      <c r="K602" s="799">
        <v>0</v>
      </c>
      <c r="L602" s="799">
        <v>0</v>
      </c>
      <c r="M602" s="799">
        <v>0</v>
      </c>
      <c r="N602" s="799">
        <v>1</v>
      </c>
      <c r="Q602" s="20"/>
    </row>
    <row r="603" spans="2:17" ht="15.95" customHeight="1" x14ac:dyDescent="0.2">
      <c r="B603" s="1540" t="s">
        <v>290</v>
      </c>
      <c r="C603" s="799">
        <v>0</v>
      </c>
      <c r="D603" s="799">
        <v>0</v>
      </c>
      <c r="E603" s="799">
        <v>0</v>
      </c>
      <c r="F603" s="799">
        <v>0</v>
      </c>
      <c r="G603" s="799">
        <v>1</v>
      </c>
      <c r="H603" s="799">
        <v>0</v>
      </c>
      <c r="I603" s="799">
        <v>0</v>
      </c>
      <c r="J603" s="799">
        <v>0</v>
      </c>
      <c r="K603" s="799">
        <v>0</v>
      </c>
      <c r="L603" s="799">
        <v>0</v>
      </c>
      <c r="M603" s="799">
        <v>0</v>
      </c>
      <c r="N603" s="799">
        <v>1</v>
      </c>
      <c r="Q603" s="20"/>
    </row>
    <row r="604" spans="2:17" ht="15.95" customHeight="1" x14ac:dyDescent="0.2">
      <c r="B604" s="1540" t="s">
        <v>291</v>
      </c>
      <c r="C604" s="799">
        <v>0</v>
      </c>
      <c r="D604" s="799">
        <v>0</v>
      </c>
      <c r="E604" s="799">
        <v>1</v>
      </c>
      <c r="F604" s="799">
        <v>1</v>
      </c>
      <c r="G604" s="799">
        <v>6</v>
      </c>
      <c r="H604" s="799">
        <v>6</v>
      </c>
      <c r="I604" s="799">
        <v>9</v>
      </c>
      <c r="J604" s="799">
        <v>9</v>
      </c>
      <c r="K604" s="799">
        <v>2</v>
      </c>
      <c r="L604" s="799">
        <v>8</v>
      </c>
      <c r="M604" s="799">
        <v>0</v>
      </c>
      <c r="N604" s="799">
        <v>42</v>
      </c>
      <c r="Q604" s="20"/>
    </row>
    <row r="605" spans="2:17" ht="15.95" customHeight="1" x14ac:dyDescent="0.2">
      <c r="B605" s="1540" t="s">
        <v>124</v>
      </c>
      <c r="C605" s="799">
        <v>6</v>
      </c>
      <c r="D605" s="799">
        <v>4</v>
      </c>
      <c r="E605" s="799">
        <v>1</v>
      </c>
      <c r="F605" s="799">
        <v>2</v>
      </c>
      <c r="G605" s="799">
        <v>5</v>
      </c>
      <c r="H605" s="799">
        <v>4</v>
      </c>
      <c r="I605" s="799">
        <v>3</v>
      </c>
      <c r="J605" s="799">
        <v>1</v>
      </c>
      <c r="K605" s="799">
        <v>11</v>
      </c>
      <c r="L605" s="799">
        <v>2</v>
      </c>
      <c r="M605" s="799">
        <v>4</v>
      </c>
      <c r="N605" s="799">
        <v>43</v>
      </c>
      <c r="Q605" s="20"/>
    </row>
    <row r="606" spans="2:17" ht="15.95" customHeight="1" x14ac:dyDescent="0.2">
      <c r="B606" s="1540" t="s">
        <v>150</v>
      </c>
      <c r="C606" s="799">
        <v>0</v>
      </c>
      <c r="D606" s="799">
        <v>0</v>
      </c>
      <c r="E606" s="799">
        <v>0</v>
      </c>
      <c r="F606" s="799">
        <v>0</v>
      </c>
      <c r="G606" s="799">
        <v>0</v>
      </c>
      <c r="H606" s="799">
        <v>0</v>
      </c>
      <c r="I606" s="799">
        <v>0</v>
      </c>
      <c r="J606" s="799">
        <v>0</v>
      </c>
      <c r="K606" s="799">
        <v>0</v>
      </c>
      <c r="L606" s="799">
        <v>0</v>
      </c>
      <c r="M606" s="799">
        <v>0</v>
      </c>
      <c r="N606" s="799">
        <v>0</v>
      </c>
      <c r="Q606" s="20"/>
    </row>
    <row r="607" spans="2:17" ht="15.95" customHeight="1" x14ac:dyDescent="0.2">
      <c r="B607" s="1540" t="s">
        <v>341</v>
      </c>
      <c r="C607" s="799">
        <v>0</v>
      </c>
      <c r="D607" s="799">
        <v>0</v>
      </c>
      <c r="E607" s="799">
        <v>1</v>
      </c>
      <c r="F607" s="799">
        <v>3</v>
      </c>
      <c r="G607" s="799">
        <v>0</v>
      </c>
      <c r="H607" s="799">
        <v>16</v>
      </c>
      <c r="I607" s="799">
        <v>20</v>
      </c>
      <c r="J607" s="799">
        <v>5</v>
      </c>
      <c r="K607" s="799">
        <v>4</v>
      </c>
      <c r="L607" s="799">
        <v>4</v>
      </c>
      <c r="M607" s="799">
        <v>5</v>
      </c>
      <c r="N607" s="799">
        <v>58</v>
      </c>
      <c r="Q607" s="20"/>
    </row>
    <row r="608" spans="2:17" ht="15.95" customHeight="1" x14ac:dyDescent="0.2">
      <c r="B608" s="1540" t="s">
        <v>292</v>
      </c>
      <c r="C608" s="799">
        <v>0</v>
      </c>
      <c r="D608" s="799">
        <v>0</v>
      </c>
      <c r="E608" s="799">
        <v>0</v>
      </c>
      <c r="F608" s="799">
        <v>0</v>
      </c>
      <c r="G608" s="799">
        <v>0</v>
      </c>
      <c r="H608" s="799">
        <v>0</v>
      </c>
      <c r="I608" s="799">
        <v>0</v>
      </c>
      <c r="J608" s="799">
        <v>0</v>
      </c>
      <c r="K608" s="799">
        <v>0</v>
      </c>
      <c r="L608" s="799">
        <v>0</v>
      </c>
      <c r="M608" s="799">
        <v>0</v>
      </c>
      <c r="N608" s="799">
        <v>0</v>
      </c>
      <c r="Q608" s="20"/>
    </row>
    <row r="609" spans="2:27" ht="15.95" customHeight="1" x14ac:dyDescent="0.2">
      <c r="B609" s="1540" t="s">
        <v>118</v>
      </c>
      <c r="C609" s="799">
        <v>0</v>
      </c>
      <c r="D609" s="799">
        <v>0</v>
      </c>
      <c r="E609" s="799">
        <v>0</v>
      </c>
      <c r="F609" s="799">
        <v>0</v>
      </c>
      <c r="G609" s="799">
        <v>0</v>
      </c>
      <c r="H609" s="799">
        <v>0</v>
      </c>
      <c r="I609" s="799">
        <v>0</v>
      </c>
      <c r="J609" s="799">
        <v>0</v>
      </c>
      <c r="K609" s="799">
        <v>2</v>
      </c>
      <c r="L609" s="799">
        <v>0</v>
      </c>
      <c r="M609" s="799">
        <v>0</v>
      </c>
      <c r="N609" s="799">
        <v>2</v>
      </c>
      <c r="Q609" s="20"/>
    </row>
    <row r="610" spans="2:27" ht="15.95" customHeight="1" x14ac:dyDescent="0.2">
      <c r="B610" s="1540" t="s">
        <v>243</v>
      </c>
      <c r="C610" s="799">
        <v>0</v>
      </c>
      <c r="D610" s="799">
        <v>0</v>
      </c>
      <c r="E610" s="799">
        <v>0</v>
      </c>
      <c r="F610" s="799">
        <v>0</v>
      </c>
      <c r="G610" s="799">
        <v>0</v>
      </c>
      <c r="H610" s="799">
        <v>0</v>
      </c>
      <c r="I610" s="799">
        <v>0</v>
      </c>
      <c r="J610" s="799">
        <v>0</v>
      </c>
      <c r="K610" s="799">
        <v>0</v>
      </c>
      <c r="L610" s="799">
        <v>0</v>
      </c>
      <c r="M610" s="799">
        <v>0</v>
      </c>
      <c r="N610" s="799">
        <v>0</v>
      </c>
      <c r="Q610" s="20"/>
    </row>
    <row r="611" spans="2:27" ht="15.95" customHeight="1" x14ac:dyDescent="0.2">
      <c r="B611" s="1540" t="s">
        <v>282</v>
      </c>
      <c r="C611" s="799">
        <v>0</v>
      </c>
      <c r="D611" s="799">
        <v>0</v>
      </c>
      <c r="E611" s="799">
        <v>0</v>
      </c>
      <c r="F611" s="799">
        <v>0</v>
      </c>
      <c r="G611" s="799">
        <v>0</v>
      </c>
      <c r="H611" s="799">
        <v>0</v>
      </c>
      <c r="I611" s="799">
        <v>0</v>
      </c>
      <c r="J611" s="799">
        <v>0</v>
      </c>
      <c r="K611" s="799">
        <v>0</v>
      </c>
      <c r="L611" s="799">
        <v>0</v>
      </c>
      <c r="M611" s="799">
        <v>0</v>
      </c>
      <c r="N611" s="799">
        <v>0</v>
      </c>
      <c r="Q611" s="20"/>
    </row>
    <row r="612" spans="2:27" ht="15.95" customHeight="1" x14ac:dyDescent="0.2">
      <c r="B612" s="1540" t="s">
        <v>327</v>
      </c>
      <c r="C612" s="799">
        <v>0</v>
      </c>
      <c r="D612" s="799">
        <v>0</v>
      </c>
      <c r="E612" s="799">
        <v>0</v>
      </c>
      <c r="F612" s="799">
        <v>0</v>
      </c>
      <c r="G612" s="799">
        <v>0</v>
      </c>
      <c r="H612" s="799">
        <v>0</v>
      </c>
      <c r="I612" s="799">
        <v>0</v>
      </c>
      <c r="J612" s="799">
        <v>0</v>
      </c>
      <c r="K612" s="799">
        <v>0</v>
      </c>
      <c r="L612" s="799">
        <v>0</v>
      </c>
      <c r="M612" s="799">
        <v>0</v>
      </c>
      <c r="N612" s="799">
        <v>0</v>
      </c>
      <c r="Q612" s="20"/>
      <c r="R612" s="20"/>
      <c r="S612" s="20"/>
      <c r="T612" s="20"/>
      <c r="U612" s="20"/>
      <c r="V612" s="20"/>
      <c r="Z612" s="20"/>
      <c r="AA612" s="20"/>
    </row>
    <row r="613" spans="2:27" ht="15.95" customHeight="1" x14ac:dyDescent="0.2">
      <c r="B613" s="1540" t="s">
        <v>317</v>
      </c>
      <c r="C613" s="799">
        <v>2</v>
      </c>
      <c r="D613" s="799">
        <v>0</v>
      </c>
      <c r="E613" s="799">
        <v>4</v>
      </c>
      <c r="F613" s="799">
        <v>1</v>
      </c>
      <c r="G613" s="799">
        <v>10</v>
      </c>
      <c r="H613" s="799">
        <v>16</v>
      </c>
      <c r="I613" s="799">
        <v>8</v>
      </c>
      <c r="J613" s="799">
        <v>14</v>
      </c>
      <c r="K613" s="799">
        <v>2</v>
      </c>
      <c r="L613" s="799">
        <v>8</v>
      </c>
      <c r="M613" s="799">
        <v>0</v>
      </c>
      <c r="N613" s="799">
        <v>65</v>
      </c>
      <c r="Q613" s="20"/>
      <c r="R613" s="20"/>
      <c r="S613" s="20"/>
      <c r="T613" s="20"/>
      <c r="U613" s="20"/>
      <c r="V613" s="20"/>
      <c r="Z613" s="20"/>
      <c r="AA613" s="20"/>
    </row>
    <row r="614" spans="2:27" ht="15.95" customHeight="1" x14ac:dyDescent="0.2">
      <c r="B614" s="1540" t="s">
        <v>283</v>
      </c>
      <c r="C614" s="799">
        <v>5</v>
      </c>
      <c r="D614" s="799">
        <v>13</v>
      </c>
      <c r="E614" s="799">
        <v>8</v>
      </c>
      <c r="F614" s="799">
        <v>3</v>
      </c>
      <c r="G614" s="799">
        <v>1</v>
      </c>
      <c r="H614" s="799">
        <v>3</v>
      </c>
      <c r="I614" s="799">
        <v>2</v>
      </c>
      <c r="J614" s="799">
        <v>0</v>
      </c>
      <c r="K614" s="799">
        <v>0</v>
      </c>
      <c r="L614" s="799">
        <v>2</v>
      </c>
      <c r="M614" s="799">
        <v>1</v>
      </c>
      <c r="N614" s="799">
        <v>38</v>
      </c>
      <c r="Q614" s="20"/>
      <c r="R614" s="20"/>
      <c r="S614" s="20"/>
      <c r="T614" s="20"/>
      <c r="U614" s="20"/>
      <c r="V614" s="20"/>
      <c r="W614" s="20"/>
      <c r="X614" s="20"/>
      <c r="Y614" s="20"/>
      <c r="Z614" s="20"/>
      <c r="AA614" s="20"/>
    </row>
    <row r="615" spans="2:27" ht="15.95" customHeight="1" x14ac:dyDescent="0.2">
      <c r="B615" s="1540" t="s">
        <v>614</v>
      </c>
      <c r="C615" s="799">
        <v>0</v>
      </c>
      <c r="D615" s="799">
        <v>0</v>
      </c>
      <c r="E615" s="799">
        <v>0</v>
      </c>
      <c r="F615" s="799">
        <v>0</v>
      </c>
      <c r="G615" s="799">
        <v>1</v>
      </c>
      <c r="H615" s="799">
        <v>0</v>
      </c>
      <c r="I615" s="799">
        <v>0</v>
      </c>
      <c r="J615" s="799">
        <v>1</v>
      </c>
      <c r="K615" s="799">
        <v>0</v>
      </c>
      <c r="L615" s="799">
        <v>0</v>
      </c>
      <c r="M615" s="799">
        <v>0</v>
      </c>
      <c r="N615" s="799">
        <v>2</v>
      </c>
      <c r="Q615" s="20"/>
      <c r="R615" s="20"/>
      <c r="S615" s="20"/>
      <c r="T615" s="20"/>
      <c r="U615" s="20"/>
      <c r="V615" s="20"/>
      <c r="W615" s="20"/>
      <c r="X615" s="20"/>
      <c r="Y615" s="20"/>
      <c r="Z615" s="20"/>
      <c r="AA615" s="20"/>
    </row>
    <row r="616" spans="2:27" ht="15.95" customHeight="1" x14ac:dyDescent="0.2">
      <c r="B616" s="1540" t="s">
        <v>165</v>
      </c>
      <c r="C616" s="799">
        <v>0</v>
      </c>
      <c r="D616" s="799">
        <v>0</v>
      </c>
      <c r="E616" s="799">
        <v>0</v>
      </c>
      <c r="F616" s="799">
        <v>0</v>
      </c>
      <c r="G616" s="799">
        <v>0</v>
      </c>
      <c r="H616" s="799">
        <v>0</v>
      </c>
      <c r="I616" s="799">
        <v>0</v>
      </c>
      <c r="J616" s="799">
        <v>0</v>
      </c>
      <c r="K616" s="799">
        <v>0</v>
      </c>
      <c r="L616" s="799">
        <v>0</v>
      </c>
      <c r="M616" s="799">
        <v>0</v>
      </c>
      <c r="N616" s="799">
        <v>0</v>
      </c>
      <c r="Q616" s="20"/>
      <c r="R616" s="20"/>
      <c r="S616" s="20"/>
      <c r="T616" s="20"/>
      <c r="U616" s="20"/>
      <c r="V616" s="20"/>
      <c r="W616" s="20"/>
      <c r="X616" s="20"/>
      <c r="Y616" s="20"/>
      <c r="Z616" s="20"/>
      <c r="AA616" s="20"/>
    </row>
    <row r="617" spans="2:27" ht="15.95" customHeight="1" x14ac:dyDescent="0.2">
      <c r="B617" s="1540" t="s">
        <v>762</v>
      </c>
      <c r="C617" s="799">
        <v>0</v>
      </c>
      <c r="D617" s="799">
        <v>0</v>
      </c>
      <c r="E617" s="799">
        <v>0</v>
      </c>
      <c r="F617" s="799">
        <v>2</v>
      </c>
      <c r="G617" s="799">
        <v>3</v>
      </c>
      <c r="H617" s="799">
        <v>7</v>
      </c>
      <c r="I617" s="799">
        <v>16</v>
      </c>
      <c r="J617" s="799">
        <v>11</v>
      </c>
      <c r="K617" s="799">
        <v>10</v>
      </c>
      <c r="L617" s="799">
        <v>9</v>
      </c>
      <c r="M617" s="799">
        <v>2</v>
      </c>
      <c r="N617" s="799">
        <v>60</v>
      </c>
      <c r="Q617" s="20"/>
      <c r="R617" s="20"/>
      <c r="S617" s="20"/>
      <c r="T617" s="20"/>
      <c r="U617" s="20"/>
      <c r="V617" s="20"/>
      <c r="W617" s="20"/>
      <c r="X617" s="20"/>
      <c r="Y617" s="20"/>
      <c r="Z617" s="20"/>
      <c r="AA617" s="20"/>
    </row>
    <row r="618" spans="2:27" s="27" customFormat="1" ht="15.95" customHeight="1" x14ac:dyDescent="0.2">
      <c r="B618" s="1544" t="s">
        <v>446</v>
      </c>
      <c r="C618" s="1430">
        <v>137</v>
      </c>
      <c r="D618" s="1430">
        <v>456</v>
      </c>
      <c r="E618" s="1430">
        <v>248</v>
      </c>
      <c r="F618" s="1430">
        <v>262</v>
      </c>
      <c r="G618" s="1430">
        <v>234</v>
      </c>
      <c r="H618" s="1430">
        <v>510</v>
      </c>
      <c r="I618" s="1430">
        <v>457</v>
      </c>
      <c r="J618" s="1430">
        <v>348</v>
      </c>
      <c r="K618" s="1430">
        <v>284</v>
      </c>
      <c r="L618" s="1430">
        <v>619</v>
      </c>
      <c r="M618" s="1430">
        <v>288</v>
      </c>
      <c r="N618" s="1430">
        <v>3843</v>
      </c>
    </row>
    <row r="619" spans="2:27" x14ac:dyDescent="0.2">
      <c r="W619" s="20"/>
      <c r="X619" s="20"/>
      <c r="Y619" s="20"/>
    </row>
    <row r="620" spans="2:27" x14ac:dyDescent="0.2">
      <c r="W620" s="27"/>
      <c r="X620" s="27"/>
      <c r="Y620" s="27"/>
    </row>
    <row r="622" spans="2:27" ht="18.600000000000001" customHeight="1" x14ac:dyDescent="0.2">
      <c r="B622" s="1743" t="s">
        <v>480</v>
      </c>
      <c r="C622" s="1743"/>
      <c r="D622" s="1743"/>
      <c r="E622" s="1743"/>
      <c r="F622" s="1743"/>
      <c r="G622" s="1743"/>
    </row>
    <row r="623" spans="2:27" x14ac:dyDescent="0.2">
      <c r="D623" s="2"/>
      <c r="F623" s="13"/>
      <c r="G623" s="4"/>
      <c r="H623" s="20"/>
      <c r="L623" s="24"/>
      <c r="M623" s="20"/>
      <c r="P623" s="24"/>
      <c r="V623" s="340"/>
      <c r="AA623" s="20"/>
    </row>
    <row r="624" spans="2:27" x14ac:dyDescent="0.2">
      <c r="D624" s="2"/>
      <c r="F624" s="13"/>
      <c r="G624" s="4"/>
      <c r="H624" s="20"/>
      <c r="L624" s="24"/>
      <c r="M624" s="20"/>
      <c r="P624" s="24"/>
      <c r="V624" s="340"/>
      <c r="AA624" s="20"/>
    </row>
    <row r="625" spans="2:29" x14ac:dyDescent="0.25">
      <c r="B625" s="764" t="s">
        <v>28</v>
      </c>
      <c r="C625" s="622" t="s">
        <v>448</v>
      </c>
      <c r="D625" s="762" t="s">
        <v>449</v>
      </c>
      <c r="E625" s="639"/>
      <c r="F625" s="13"/>
      <c r="G625" s="4"/>
      <c r="H625" s="20"/>
      <c r="L625" s="24"/>
      <c r="M625" s="20"/>
      <c r="P625" s="24"/>
      <c r="V625" s="340"/>
      <c r="W625" s="317"/>
      <c r="Z625" s="589" t="s">
        <v>28</v>
      </c>
      <c r="AA625" s="589" t="s">
        <v>5</v>
      </c>
      <c r="AB625" s="589" t="s">
        <v>347</v>
      </c>
    </row>
    <row r="626" spans="2:29" x14ac:dyDescent="0.25">
      <c r="B626" s="755" t="s">
        <v>69</v>
      </c>
      <c r="C626" s="621">
        <v>769</v>
      </c>
      <c r="D626" s="621">
        <v>76</v>
      </c>
      <c r="E626" s="628"/>
      <c r="F626" s="338"/>
      <c r="G626" s="4"/>
      <c r="H626" s="20"/>
      <c r="L626" s="24"/>
      <c r="M626" s="20"/>
      <c r="P626" s="24"/>
      <c r="V626" s="340"/>
      <c r="W626" s="317"/>
      <c r="Z626" s="590" t="s">
        <v>426</v>
      </c>
      <c r="AA626" s="4">
        <v>614</v>
      </c>
      <c r="AB626" s="4">
        <v>68</v>
      </c>
    </row>
    <row r="627" spans="2:29" x14ac:dyDescent="0.25">
      <c r="B627" s="755" t="s">
        <v>32</v>
      </c>
      <c r="C627" s="621">
        <v>742</v>
      </c>
      <c r="D627" s="621">
        <v>67</v>
      </c>
      <c r="E627" s="628"/>
      <c r="F627" s="338"/>
      <c r="G627" s="4"/>
      <c r="H627" s="20"/>
      <c r="L627" s="24"/>
      <c r="M627" s="20"/>
      <c r="P627" s="24"/>
      <c r="V627" s="340"/>
      <c r="W627" s="317"/>
      <c r="X627" s="615"/>
      <c r="Z627" s="590" t="s">
        <v>427</v>
      </c>
      <c r="AA627" s="4">
        <v>1296</v>
      </c>
      <c r="AB627" s="4">
        <v>125</v>
      </c>
    </row>
    <row r="628" spans="2:29" x14ac:dyDescent="0.25">
      <c r="B628" s="755" t="s">
        <v>33</v>
      </c>
      <c r="C628" s="621">
        <v>774</v>
      </c>
      <c r="D628" s="621">
        <v>84</v>
      </c>
      <c r="E628" s="628"/>
      <c r="F628" s="338"/>
      <c r="G628" s="4"/>
      <c r="H628" s="20"/>
      <c r="L628" s="24"/>
      <c r="M628" s="20"/>
      <c r="P628" s="24"/>
      <c r="V628" s="340"/>
      <c r="W628" s="615">
        <f>C626/C640</f>
        <v>7.8670076726342714E-2</v>
      </c>
      <c r="X628" s="615">
        <f>D626/C640</f>
        <v>7.7749360613810744E-3</v>
      </c>
      <c r="Y628" s="341"/>
      <c r="Z628" s="590" t="s">
        <v>439</v>
      </c>
      <c r="AA628" s="4">
        <v>949</v>
      </c>
      <c r="AB628" s="4">
        <v>92</v>
      </c>
    </row>
    <row r="629" spans="2:29" x14ac:dyDescent="0.25">
      <c r="B629" s="755" t="s">
        <v>34</v>
      </c>
      <c r="C629" s="621">
        <v>864</v>
      </c>
      <c r="D629" s="621">
        <v>93</v>
      </c>
      <c r="E629" s="628"/>
      <c r="F629" s="338"/>
      <c r="G629" s="4"/>
      <c r="H629" s="20"/>
      <c r="L629" s="24"/>
      <c r="M629" s="20"/>
      <c r="P629" s="24"/>
      <c r="V629" s="340"/>
      <c r="W629" s="614">
        <f>C627/C640</f>
        <v>7.5907928388746798E-2</v>
      </c>
      <c r="X629" s="615">
        <f>D627/C640</f>
        <v>6.8542199488491051E-3</v>
      </c>
      <c r="Z629" s="590" t="s">
        <v>440</v>
      </c>
      <c r="AA629" s="4">
        <v>712</v>
      </c>
      <c r="AB629" s="4">
        <v>58</v>
      </c>
    </row>
    <row r="630" spans="2:29" x14ac:dyDescent="0.25">
      <c r="B630" s="755" t="s">
        <v>35</v>
      </c>
      <c r="C630" s="621">
        <v>760</v>
      </c>
      <c r="D630" s="621">
        <v>78</v>
      </c>
      <c r="E630" s="628"/>
      <c r="F630" s="338"/>
      <c r="G630" s="4"/>
      <c r="H630" s="20"/>
      <c r="L630" s="24"/>
      <c r="M630" s="20"/>
      <c r="P630" s="24"/>
      <c r="V630" s="340"/>
      <c r="W630" s="614">
        <f>C628/C640</f>
        <v>7.9181585677749355E-2</v>
      </c>
      <c r="X630" s="615">
        <f>D628/C640</f>
        <v>8.5933503836317128E-3</v>
      </c>
      <c r="Z630" s="613" t="s">
        <v>456</v>
      </c>
      <c r="AA630" s="4">
        <v>955</v>
      </c>
      <c r="AB630" s="4">
        <v>88</v>
      </c>
    </row>
    <row r="631" spans="2:29" x14ac:dyDescent="0.25">
      <c r="B631" s="755" t="s">
        <v>31</v>
      </c>
      <c r="C631" s="621">
        <v>709</v>
      </c>
      <c r="D631" s="621">
        <v>66</v>
      </c>
      <c r="E631" s="653"/>
      <c r="F631" s="13"/>
      <c r="G631" s="4"/>
      <c r="H631" s="20"/>
      <c r="L631" s="24"/>
      <c r="M631" s="20"/>
      <c r="P631" s="24"/>
      <c r="V631" s="340"/>
      <c r="W631" s="614">
        <f>C629/C640</f>
        <v>8.838874680306906E-2</v>
      </c>
      <c r="X631" s="615">
        <f>D629/C640</f>
        <v>9.5140664961636829E-3</v>
      </c>
      <c r="Z631" s="613" t="s">
        <v>468</v>
      </c>
      <c r="AA631" s="591">
        <v>1224</v>
      </c>
      <c r="AB631" s="592">
        <v>125</v>
      </c>
    </row>
    <row r="632" spans="2:29" x14ac:dyDescent="0.25">
      <c r="B632" s="755" t="s">
        <v>36</v>
      </c>
      <c r="C632" s="621">
        <v>612</v>
      </c>
      <c r="D632" s="621">
        <v>66</v>
      </c>
      <c r="E632" s="653"/>
      <c r="F632" s="13"/>
      <c r="G632" s="4"/>
      <c r="H632" s="20"/>
      <c r="L632" s="24"/>
      <c r="M632" s="20"/>
      <c r="P632" s="24"/>
      <c r="V632" s="340"/>
      <c r="W632" s="614">
        <f>C630/C640</f>
        <v>7.7749360613810742E-2</v>
      </c>
      <c r="X632" s="615">
        <f>D630/C640</f>
        <v>7.9795396419437333E-3</v>
      </c>
      <c r="Z632" s="590" t="s">
        <v>352</v>
      </c>
      <c r="AA632" s="591"/>
      <c r="AB632" s="592"/>
    </row>
    <row r="633" spans="2:29" x14ac:dyDescent="0.25">
      <c r="B633" s="755" t="s">
        <v>37</v>
      </c>
      <c r="C633" s="621">
        <v>476</v>
      </c>
      <c r="D633" s="621">
        <v>44</v>
      </c>
      <c r="E633" s="653"/>
      <c r="F633" s="13"/>
      <c r="G633" s="4"/>
      <c r="H633" s="20"/>
      <c r="L633" s="24"/>
      <c r="M633" s="20"/>
      <c r="P633" s="24"/>
      <c r="V633" s="340"/>
      <c r="W633" s="213">
        <f>C631/C640</f>
        <v>7.2531969309462915E-2</v>
      </c>
      <c r="X633" s="615">
        <f>D631/C640</f>
        <v>6.7519181585677752E-3</v>
      </c>
      <c r="Z633" s="590" t="s">
        <v>353</v>
      </c>
      <c r="AA633" s="591"/>
      <c r="AB633" s="592"/>
    </row>
    <row r="634" spans="2:29" x14ac:dyDescent="0.25">
      <c r="B634" s="755" t="s">
        <v>38</v>
      </c>
      <c r="C634" s="621">
        <v>1161</v>
      </c>
      <c r="D634" s="621">
        <v>134</v>
      </c>
      <c r="E634" s="653"/>
      <c r="F634" s="13"/>
      <c r="G634" s="4"/>
      <c r="H634" s="20"/>
      <c r="L634" s="24"/>
      <c r="M634" s="20"/>
      <c r="P634" s="24"/>
      <c r="V634" s="340"/>
      <c r="W634" s="213">
        <f>+C632/C640</f>
        <v>6.2608695652173918E-2</v>
      </c>
      <c r="X634" s="615">
        <f>+D632/C640</f>
        <v>6.7519181585677752E-3</v>
      </c>
      <c r="Z634" s="590" t="s">
        <v>354</v>
      </c>
      <c r="AA634" s="591"/>
      <c r="AB634" s="592"/>
    </row>
    <row r="635" spans="2:29" x14ac:dyDescent="0.25">
      <c r="B635" s="755" t="s">
        <v>39</v>
      </c>
      <c r="C635" s="621">
        <v>1135</v>
      </c>
      <c r="D635" s="621">
        <v>84</v>
      </c>
      <c r="E635" s="653"/>
      <c r="F635" s="13"/>
      <c r="G635" s="4"/>
      <c r="H635" s="20"/>
      <c r="L635" s="24"/>
      <c r="M635" s="20"/>
      <c r="P635" s="24"/>
      <c r="V635" s="340"/>
      <c r="W635" s="213">
        <f>+C633/C640</f>
        <v>4.8695652173913043E-2</v>
      </c>
      <c r="X635" s="615">
        <f>+D633/C640</f>
        <v>4.5012787723785162E-3</v>
      </c>
      <c r="Z635" s="590" t="s">
        <v>355</v>
      </c>
      <c r="AA635" s="591"/>
      <c r="AB635" s="592"/>
    </row>
    <row r="636" spans="2:29" x14ac:dyDescent="0.25">
      <c r="B636" s="755" t="s">
        <v>40</v>
      </c>
      <c r="C636" s="621">
        <v>885</v>
      </c>
      <c r="D636" s="621">
        <v>96</v>
      </c>
      <c r="E636" s="653"/>
      <c r="F636" s="13"/>
      <c r="G636" s="4"/>
      <c r="H636" s="20"/>
      <c r="L636" s="24"/>
      <c r="M636" s="20"/>
      <c r="P636" s="24"/>
      <c r="V636" s="340"/>
      <c r="W636" s="213">
        <f>+C634/C640</f>
        <v>0.11877237851662405</v>
      </c>
      <c r="X636" s="615">
        <f>+D634/C640</f>
        <v>1.370843989769821E-2</v>
      </c>
      <c r="Z636" s="590" t="s">
        <v>356</v>
      </c>
      <c r="AA636" s="591"/>
      <c r="AB636" s="592"/>
    </row>
    <row r="637" spans="2:29" hidden="1" x14ac:dyDescent="0.25">
      <c r="B637" s="755" t="s">
        <v>70</v>
      </c>
      <c r="C637" s="621">
        <v>0</v>
      </c>
      <c r="D637" s="621">
        <v>0</v>
      </c>
      <c r="E637" s="653"/>
      <c r="F637" s="13"/>
      <c r="G637" s="4"/>
      <c r="H637" s="20"/>
      <c r="L637" s="24"/>
      <c r="M637" s="20"/>
      <c r="P637" s="24"/>
      <c r="V637" s="340"/>
      <c r="W637" s="213">
        <f>+C635/C640</f>
        <v>0.11611253196930946</v>
      </c>
      <c r="X637" s="615">
        <f>+D635/C640</f>
        <v>8.5933503836317128E-3</v>
      </c>
      <c r="Z637" s="590" t="s">
        <v>357</v>
      </c>
      <c r="AA637" s="591"/>
      <c r="AB637" s="592"/>
    </row>
    <row r="638" spans="2:29" hidden="1" x14ac:dyDescent="0.2">
      <c r="B638" s="657"/>
      <c r="E638" s="657"/>
      <c r="F638" s="13"/>
      <c r="G638" s="4"/>
      <c r="H638" s="20"/>
      <c r="L638" s="24"/>
      <c r="M638" s="20"/>
      <c r="P638" s="24"/>
      <c r="V638" s="340"/>
      <c r="W638" s="317"/>
      <c r="X638" s="615"/>
      <c r="Z638" s="476"/>
      <c r="AA638" s="477"/>
      <c r="AB638" s="478"/>
    </row>
    <row r="639" spans="2:29" x14ac:dyDescent="0.2">
      <c r="B639" s="768" t="s">
        <v>6</v>
      </c>
      <c r="C639" s="622">
        <f>SUM(C626:C638)</f>
        <v>8887</v>
      </c>
      <c r="D639" s="888">
        <f>SUM(D626:D638)</f>
        <v>888</v>
      </c>
      <c r="E639" s="842"/>
      <c r="F639" s="13"/>
      <c r="G639" s="4"/>
      <c r="H639" s="20"/>
      <c r="L639" s="24"/>
      <c r="M639" s="20"/>
      <c r="P639" s="24"/>
      <c r="V639" s="340"/>
      <c r="W639" s="317"/>
      <c r="X639" s="615"/>
      <c r="Z639" s="476" t="s">
        <v>358</v>
      </c>
      <c r="AA639" s="479"/>
      <c r="AB639" s="480"/>
    </row>
    <row r="640" spans="2:29" x14ac:dyDescent="0.2">
      <c r="B640" s="889" t="s">
        <v>457</v>
      </c>
      <c r="C640" s="890">
        <f>C639+D639</f>
        <v>9775</v>
      </c>
      <c r="D640" s="890"/>
      <c r="W640" s="317"/>
      <c r="X640" s="615"/>
      <c r="AA640" s="346"/>
      <c r="AB640" s="346">
        <f>SUM(AA626:AA639)</f>
        <v>5750</v>
      </c>
      <c r="AC640" s="346">
        <f>SUM(AB626:AB639)</f>
        <v>556</v>
      </c>
    </row>
    <row r="641" spans="3:25" x14ac:dyDescent="0.2">
      <c r="C641" s="628"/>
      <c r="D641" s="628"/>
      <c r="E641" s="637"/>
      <c r="W641" s="615"/>
      <c r="X641" s="615"/>
    </row>
    <row r="642" spans="3:25" x14ac:dyDescent="0.2">
      <c r="X642" s="616">
        <f>+C639/C640</f>
        <v>0.909156010230179</v>
      </c>
      <c r="Y642" s="617">
        <f>+D639/C640</f>
        <v>9.0843989769820971E-2</v>
      </c>
    </row>
  </sheetData>
  <mergeCells count="112">
    <mergeCell ref="B97:D97"/>
    <mergeCell ref="B111:D111"/>
    <mergeCell ref="B125:D125"/>
    <mergeCell ref="B139:D139"/>
    <mergeCell ref="B156:D156"/>
    <mergeCell ref="B165:D165"/>
    <mergeCell ref="B169:D169"/>
    <mergeCell ref="B205:D205"/>
    <mergeCell ref="B215:D215"/>
    <mergeCell ref="B11:D11"/>
    <mergeCell ref="B29:D29"/>
    <mergeCell ref="B49:D49"/>
    <mergeCell ref="B66:D66"/>
    <mergeCell ref="B76:D76"/>
    <mergeCell ref="C77:D77"/>
    <mergeCell ref="C78:D78"/>
    <mergeCell ref="C79:D79"/>
    <mergeCell ref="B83:D83"/>
    <mergeCell ref="B555:D555"/>
    <mergeCell ref="B622:G622"/>
    <mergeCell ref="G456:J456"/>
    <mergeCell ref="G455:J455"/>
    <mergeCell ref="G423:J423"/>
    <mergeCell ref="G424:J424"/>
    <mergeCell ref="B535:F535"/>
    <mergeCell ref="J457:J458"/>
    <mergeCell ref="D457:D458"/>
    <mergeCell ref="E457:E458"/>
    <mergeCell ref="B457:B458"/>
    <mergeCell ref="C457:C458"/>
    <mergeCell ref="B521:B522"/>
    <mergeCell ref="B487:F487"/>
    <mergeCell ref="B518:E519"/>
    <mergeCell ref="B424:E424"/>
    <mergeCell ref="I457:I458"/>
    <mergeCell ref="H457:H458"/>
    <mergeCell ref="G457:G458"/>
    <mergeCell ref="C521:D521"/>
    <mergeCell ref="E521:F521"/>
    <mergeCell ref="B425:B426"/>
    <mergeCell ref="B456:E456"/>
    <mergeCell ref="B455:E455"/>
    <mergeCell ref="B167:E167"/>
    <mergeCell ref="B148:E150"/>
    <mergeCell ref="B241:E241"/>
    <mergeCell ref="M208:N208"/>
    <mergeCell ref="K171:L171"/>
    <mergeCell ref="M340:N340"/>
    <mergeCell ref="K339:N339"/>
    <mergeCell ref="F241:H241"/>
    <mergeCell ref="C207:D207"/>
    <mergeCell ref="G208:H208"/>
    <mergeCell ref="G207:H207"/>
    <mergeCell ref="B312:C312"/>
    <mergeCell ref="B304:E306"/>
    <mergeCell ref="E289:F289"/>
    <mergeCell ref="C289:D289"/>
    <mergeCell ref="G289:H289"/>
    <mergeCell ref="B287:E287"/>
    <mergeCell ref="B337:E337"/>
    <mergeCell ref="B266:G266"/>
    <mergeCell ref="B330:E332"/>
    <mergeCell ref="Q338:Q339"/>
    <mergeCell ref="X340:Y340"/>
    <mergeCell ref="D425:D426"/>
    <mergeCell ref="E425:E426"/>
    <mergeCell ref="H425:H426"/>
    <mergeCell ref="I425:I426"/>
    <mergeCell ref="J425:J426"/>
    <mergeCell ref="G425:G426"/>
    <mergeCell ref="K340:L340"/>
    <mergeCell ref="C339:H339"/>
    <mergeCell ref="B423:E423"/>
    <mergeCell ref="C340:E340"/>
    <mergeCell ref="A421:E421"/>
    <mergeCell ref="C425:C426"/>
    <mergeCell ref="AL208:AN208"/>
    <mergeCell ref="AH222:AI222"/>
    <mergeCell ref="AH225:AI225"/>
    <mergeCell ref="AH228:AI228"/>
    <mergeCell ref="AH219:AI219"/>
    <mergeCell ref="AH208:AJ208"/>
    <mergeCell ref="AC243:AF243"/>
    <mergeCell ref="E243:F243"/>
    <mergeCell ref="C243:D243"/>
    <mergeCell ref="AB171:AC171"/>
    <mergeCell ref="AD171:AE171"/>
    <mergeCell ref="AF171:AG171"/>
    <mergeCell ref="Z171:AA171"/>
    <mergeCell ref="X173:Y173"/>
    <mergeCell ref="B185:E185"/>
    <mergeCell ref="K208:L208"/>
    <mergeCell ref="M207:N207"/>
    <mergeCell ref="O208:P208"/>
    <mergeCell ref="C171:D171"/>
    <mergeCell ref="E171:F171"/>
    <mergeCell ref="G171:H171"/>
    <mergeCell ref="E207:F207"/>
    <mergeCell ref="K207:L207"/>
    <mergeCell ref="E208:F208"/>
    <mergeCell ref="C208:D208"/>
    <mergeCell ref="I171:J171"/>
    <mergeCell ref="B556:N558"/>
    <mergeCell ref="B589:N590"/>
    <mergeCell ref="X67:Z67"/>
    <mergeCell ref="W85:Y85"/>
    <mergeCell ref="W97:Y98"/>
    <mergeCell ref="A1:M1"/>
    <mergeCell ref="A2:M2"/>
    <mergeCell ref="A3:M3"/>
    <mergeCell ref="A4:M4"/>
    <mergeCell ref="F340:H340"/>
  </mergeCells>
  <phoneticPr fontId="334"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69" max="16" man="1"/>
    <brk id="419" max="16" man="1"/>
    <brk id="486" max="16" man="1"/>
    <brk id="554" max="1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3"/>
  <sheetViews>
    <sheetView showGridLines="0" view="pageBreakPreview" zoomScale="90" zoomScaleNormal="80" zoomScaleSheetLayoutView="90" workbookViewId="0">
      <selection activeCell="C22" sqref="C22"/>
    </sheetView>
  </sheetViews>
  <sheetFormatPr baseColWidth="10" defaultColWidth="11.42578125" defaultRowHeight="15" x14ac:dyDescent="0.25"/>
  <cols>
    <col min="1" max="1" width="6.42578125" style="555" customWidth="1"/>
    <col min="2" max="2" width="15.28515625" style="555" customWidth="1"/>
    <col min="3" max="3" width="80.5703125" style="555" customWidth="1"/>
    <col min="4" max="4" width="13.42578125" style="561" customWidth="1"/>
    <col min="5" max="5" width="20" style="556" bestFit="1" customWidth="1"/>
    <col min="6" max="6" width="16.85546875" style="561" customWidth="1"/>
    <col min="7" max="7" width="19.42578125" style="556" customWidth="1"/>
    <col min="8" max="8" width="11.42578125" style="555"/>
    <col min="9" max="9" width="19.5703125" style="555" customWidth="1"/>
    <col min="10" max="10" width="11.42578125" style="555"/>
    <col min="11" max="11" width="14.7109375" style="555" customWidth="1"/>
    <col min="12" max="16384" width="11.42578125" style="555"/>
  </cols>
  <sheetData>
    <row r="1" spans="1:12" s="332" customFormat="1" ht="12.75" customHeight="1" x14ac:dyDescent="0.2">
      <c r="A1" s="1990" t="s">
        <v>0</v>
      </c>
      <c r="B1" s="1990"/>
      <c r="C1" s="1990"/>
      <c r="D1" s="1990"/>
      <c r="E1" s="1990"/>
      <c r="F1" s="1990"/>
      <c r="G1" s="1990"/>
      <c r="H1" s="529"/>
      <c r="I1" s="529"/>
      <c r="J1" s="529"/>
      <c r="K1" s="529"/>
      <c r="L1" s="530"/>
    </row>
    <row r="2" spans="1:12" s="332" customFormat="1" ht="12.75" customHeight="1" x14ac:dyDescent="0.2">
      <c r="A2" s="1990" t="s">
        <v>417</v>
      </c>
      <c r="B2" s="1990"/>
      <c r="C2" s="1990"/>
      <c r="D2" s="1990"/>
      <c r="E2" s="1990"/>
      <c r="F2" s="1990"/>
      <c r="G2" s="1990"/>
      <c r="H2" s="529"/>
      <c r="I2" s="529"/>
      <c r="J2" s="529"/>
      <c r="K2" s="529"/>
      <c r="L2" s="530"/>
    </row>
    <row r="3" spans="1:12" s="332" customFormat="1" ht="12.75" customHeight="1" x14ac:dyDescent="0.2">
      <c r="A3" s="1990" t="s">
        <v>1729</v>
      </c>
      <c r="B3" s="1990"/>
      <c r="C3" s="1990"/>
      <c r="D3" s="1990"/>
      <c r="E3" s="1990"/>
      <c r="F3" s="1990"/>
      <c r="G3" s="1990"/>
      <c r="H3" s="529"/>
      <c r="I3" s="529"/>
      <c r="J3" s="529"/>
      <c r="K3" s="529"/>
      <c r="L3" s="530"/>
    </row>
    <row r="4" spans="1:12" s="332" customFormat="1" ht="12.75" customHeight="1" thickBot="1" x14ac:dyDescent="0.25">
      <c r="A4" s="538"/>
      <c r="B4" s="538"/>
      <c r="C4" s="538"/>
      <c r="D4" s="560"/>
      <c r="E4" s="558"/>
      <c r="F4" s="560"/>
      <c r="G4" s="558"/>
      <c r="H4" s="529"/>
      <c r="I4" s="529"/>
      <c r="J4" s="529"/>
      <c r="K4" s="529"/>
      <c r="L4" s="530"/>
    </row>
    <row r="5" spans="1:12" s="332" customFormat="1" ht="12.75" customHeight="1" x14ac:dyDescent="0.2">
      <c r="A5" s="1991" t="s">
        <v>261</v>
      </c>
      <c r="B5" s="1992"/>
      <c r="C5" s="1992"/>
      <c r="D5" s="1992"/>
      <c r="E5" s="1992"/>
      <c r="F5" s="1992"/>
      <c r="G5" s="1993"/>
      <c r="H5" s="529"/>
      <c r="I5" s="529"/>
      <c r="J5" s="529"/>
      <c r="K5" s="529"/>
      <c r="L5" s="530"/>
    </row>
    <row r="6" spans="1:12" s="527" customFormat="1" ht="16.5" customHeight="1" thickBot="1" x14ac:dyDescent="0.25">
      <c r="A6" s="1994" t="s">
        <v>386</v>
      </c>
      <c r="B6" s="1995"/>
      <c r="C6" s="1995"/>
      <c r="D6" s="1995"/>
      <c r="E6" s="1995"/>
      <c r="F6" s="1995"/>
      <c r="G6" s="1996"/>
    </row>
    <row r="7" spans="1:12" s="527" customFormat="1" ht="12.75" x14ac:dyDescent="0.2">
      <c r="A7" s="528"/>
      <c r="B7" s="528"/>
      <c r="C7" s="528"/>
      <c r="D7" s="560"/>
      <c r="E7" s="558"/>
      <c r="F7" s="560"/>
      <c r="G7" s="558"/>
    </row>
    <row r="8" spans="1:12" s="527" customFormat="1" ht="12.75" x14ac:dyDescent="0.2">
      <c r="A8" s="528"/>
      <c r="B8" s="528"/>
      <c r="C8" s="528"/>
      <c r="D8" s="560"/>
      <c r="E8" s="558"/>
      <c r="F8" s="562"/>
      <c r="G8" s="559"/>
    </row>
    <row r="9" spans="1:12" s="524" customFormat="1" x14ac:dyDescent="0.25">
      <c r="A9" s="557" t="s">
        <v>387</v>
      </c>
      <c r="B9" s="704" t="s">
        <v>388</v>
      </c>
      <c r="C9" s="704" t="s">
        <v>394</v>
      </c>
      <c r="D9" s="705" t="s">
        <v>395</v>
      </c>
      <c r="E9" s="706" t="s">
        <v>396</v>
      </c>
      <c r="F9" s="705" t="s">
        <v>397</v>
      </c>
      <c r="G9" s="706" t="s">
        <v>398</v>
      </c>
    </row>
    <row r="10" spans="1:12" x14ac:dyDescent="0.25">
      <c r="A10" s="1075">
        <v>1</v>
      </c>
      <c r="B10" s="720">
        <v>3101341215</v>
      </c>
      <c r="C10" s="720" t="s">
        <v>1097</v>
      </c>
      <c r="D10" s="707">
        <v>19</v>
      </c>
      <c r="E10" s="708">
        <v>355397181.69</v>
      </c>
      <c r="F10" s="1082">
        <v>2</v>
      </c>
      <c r="G10" s="708">
        <v>18300000</v>
      </c>
      <c r="H10" s="524"/>
      <c r="I10" s="524"/>
      <c r="J10" s="524"/>
      <c r="K10" s="524"/>
    </row>
    <row r="11" spans="1:12" x14ac:dyDescent="0.25">
      <c r="A11" s="555">
        <v>2</v>
      </c>
      <c r="B11" s="721">
        <v>3102871213</v>
      </c>
      <c r="C11" s="721" t="s">
        <v>1098</v>
      </c>
      <c r="D11" s="703"/>
      <c r="E11" s="709"/>
      <c r="F11" s="710">
        <v>6</v>
      </c>
      <c r="G11" s="709">
        <v>55693000</v>
      </c>
      <c r="H11" s="524"/>
      <c r="I11" s="524"/>
      <c r="J11" s="524"/>
      <c r="K11" s="524"/>
    </row>
    <row r="12" spans="1:12" x14ac:dyDescent="0.25">
      <c r="A12" s="555">
        <v>3</v>
      </c>
      <c r="B12" s="721">
        <v>3102809189</v>
      </c>
      <c r="C12" s="721" t="s">
        <v>1099</v>
      </c>
      <c r="D12" s="703">
        <v>2</v>
      </c>
      <c r="E12" s="709">
        <v>29260853.48</v>
      </c>
      <c r="F12" s="710">
        <v>36</v>
      </c>
      <c r="G12" s="709">
        <v>328974000</v>
      </c>
      <c r="H12" s="524"/>
      <c r="I12" s="524"/>
      <c r="J12" s="524"/>
      <c r="K12" s="524"/>
    </row>
    <row r="13" spans="1:12" x14ac:dyDescent="0.25">
      <c r="A13" s="555">
        <v>4</v>
      </c>
      <c r="B13" s="721">
        <v>3101804127</v>
      </c>
      <c r="C13" s="721" t="s">
        <v>1100</v>
      </c>
      <c r="D13" s="703"/>
      <c r="E13" s="709"/>
      <c r="F13" s="710">
        <v>11</v>
      </c>
      <c r="G13" s="709">
        <v>98982000</v>
      </c>
    </row>
    <row r="14" spans="1:12" x14ac:dyDescent="0.25">
      <c r="A14" s="555">
        <v>5</v>
      </c>
      <c r="B14" s="721">
        <v>3101719421</v>
      </c>
      <c r="C14" s="721" t="s">
        <v>692</v>
      </c>
      <c r="D14" s="703">
        <v>2</v>
      </c>
      <c r="E14" s="709">
        <v>50840206.899999999</v>
      </c>
      <c r="F14" s="710">
        <v>9</v>
      </c>
      <c r="G14" s="709">
        <v>81597000</v>
      </c>
    </row>
    <row r="15" spans="1:12" x14ac:dyDescent="0.25">
      <c r="A15" s="555">
        <v>6</v>
      </c>
      <c r="B15" s="721">
        <v>3101826802</v>
      </c>
      <c r="C15" s="721" t="s">
        <v>851</v>
      </c>
      <c r="D15" s="703"/>
      <c r="E15" s="709"/>
      <c r="F15" s="710">
        <v>40</v>
      </c>
      <c r="G15" s="709">
        <v>367922000</v>
      </c>
    </row>
    <row r="16" spans="1:12" x14ac:dyDescent="0.25">
      <c r="A16" s="555">
        <v>7</v>
      </c>
      <c r="B16" s="721">
        <v>3102576303</v>
      </c>
      <c r="C16" s="721" t="s">
        <v>533</v>
      </c>
      <c r="D16" s="703">
        <v>27</v>
      </c>
      <c r="E16" s="709">
        <v>509690826.26999998</v>
      </c>
      <c r="F16" s="710">
        <v>47</v>
      </c>
      <c r="G16" s="709">
        <v>440974000</v>
      </c>
    </row>
    <row r="17" spans="1:9" x14ac:dyDescent="0.25">
      <c r="A17" s="555">
        <v>8</v>
      </c>
      <c r="B17" s="721">
        <v>3101175521</v>
      </c>
      <c r="C17" s="721" t="s">
        <v>389</v>
      </c>
      <c r="D17" s="703">
        <v>14</v>
      </c>
      <c r="E17" s="709">
        <v>264538396.80000001</v>
      </c>
      <c r="F17" s="710">
        <v>98</v>
      </c>
      <c r="G17" s="709">
        <v>942379000</v>
      </c>
    </row>
    <row r="18" spans="1:9" x14ac:dyDescent="0.25">
      <c r="A18" s="555">
        <v>9</v>
      </c>
      <c r="B18" s="721">
        <v>3101591858</v>
      </c>
      <c r="C18" s="721" t="s">
        <v>390</v>
      </c>
      <c r="D18" s="703">
        <v>8</v>
      </c>
      <c r="E18" s="709">
        <v>138355418.56</v>
      </c>
      <c r="F18" s="710">
        <v>71</v>
      </c>
      <c r="G18" s="709">
        <v>644079000</v>
      </c>
    </row>
    <row r="19" spans="1:9" x14ac:dyDescent="0.25">
      <c r="A19" s="555">
        <v>10</v>
      </c>
      <c r="B19" s="721">
        <v>3102341088</v>
      </c>
      <c r="C19" s="721" t="s">
        <v>1170</v>
      </c>
      <c r="D19" s="703">
        <v>3</v>
      </c>
      <c r="E19" s="709">
        <v>76917163.480000004</v>
      </c>
      <c r="F19" s="710"/>
      <c r="G19" s="709"/>
    </row>
    <row r="20" spans="1:9" x14ac:dyDescent="0.25">
      <c r="A20" s="555">
        <v>11</v>
      </c>
      <c r="B20" s="721">
        <v>3101568647</v>
      </c>
      <c r="C20" s="721" t="s">
        <v>633</v>
      </c>
      <c r="D20" s="703"/>
      <c r="E20" s="709"/>
      <c r="F20" s="710">
        <v>89</v>
      </c>
      <c r="G20" s="709">
        <v>834755000</v>
      </c>
    </row>
    <row r="21" spans="1:9" ht="24" customHeight="1" x14ac:dyDescent="0.25">
      <c r="A21" s="555">
        <v>12</v>
      </c>
      <c r="B21" s="721">
        <v>3101767487</v>
      </c>
      <c r="C21" s="721" t="s">
        <v>852</v>
      </c>
      <c r="D21" s="703">
        <v>1</v>
      </c>
      <c r="E21" s="709">
        <v>14299883.029999999</v>
      </c>
      <c r="F21" s="710">
        <v>67</v>
      </c>
      <c r="G21" s="709">
        <v>615841000</v>
      </c>
    </row>
    <row r="22" spans="1:9" ht="18" customHeight="1" x14ac:dyDescent="0.25">
      <c r="A22" s="555">
        <v>13</v>
      </c>
      <c r="B22" s="721">
        <v>3101371234</v>
      </c>
      <c r="C22" s="721" t="s">
        <v>853</v>
      </c>
      <c r="D22" s="703">
        <v>1</v>
      </c>
      <c r="E22" s="709">
        <v>17248216.739999998</v>
      </c>
      <c r="F22" s="710">
        <v>9</v>
      </c>
      <c r="G22" s="709">
        <v>80680000</v>
      </c>
      <c r="I22" s="518"/>
    </row>
    <row r="23" spans="1:9" x14ac:dyDescent="0.25">
      <c r="A23" s="555">
        <v>14</v>
      </c>
      <c r="B23" s="721">
        <v>3101763413</v>
      </c>
      <c r="C23" s="721" t="s">
        <v>493</v>
      </c>
      <c r="D23" s="703">
        <v>3</v>
      </c>
      <c r="E23" s="709">
        <v>49420070.390000001</v>
      </c>
      <c r="F23" s="710">
        <v>102</v>
      </c>
      <c r="G23" s="709">
        <v>933277000</v>
      </c>
    </row>
    <row r="24" spans="1:9" ht="15" customHeight="1" x14ac:dyDescent="0.25">
      <c r="A24" s="555">
        <v>15</v>
      </c>
      <c r="B24" s="721">
        <v>3101394373</v>
      </c>
      <c r="C24" s="721" t="s">
        <v>719</v>
      </c>
      <c r="D24" s="703">
        <v>6</v>
      </c>
      <c r="E24" s="709">
        <v>98501824.540000007</v>
      </c>
      <c r="F24" s="710">
        <v>182</v>
      </c>
      <c r="G24" s="709">
        <v>1731338000</v>
      </c>
    </row>
    <row r="25" spans="1:9" x14ac:dyDescent="0.25">
      <c r="A25" s="555">
        <v>16</v>
      </c>
      <c r="B25" s="721">
        <v>3102744886</v>
      </c>
      <c r="C25" s="721" t="s">
        <v>1171</v>
      </c>
      <c r="D25" s="703"/>
      <c r="E25" s="709"/>
      <c r="F25" s="710">
        <v>5</v>
      </c>
      <c r="G25" s="709">
        <v>46470000</v>
      </c>
    </row>
    <row r="26" spans="1:9" x14ac:dyDescent="0.25">
      <c r="A26" s="555">
        <v>17</v>
      </c>
      <c r="B26" s="721">
        <v>3102609294</v>
      </c>
      <c r="C26" s="721" t="s">
        <v>720</v>
      </c>
      <c r="D26" s="703">
        <v>18</v>
      </c>
      <c r="E26" s="709">
        <v>315069008.88</v>
      </c>
      <c r="F26" s="710">
        <v>1</v>
      </c>
      <c r="G26" s="709">
        <v>9267000</v>
      </c>
    </row>
    <row r="27" spans="1:9" ht="17.25" customHeight="1" x14ac:dyDescent="0.25">
      <c r="A27" s="555">
        <v>18</v>
      </c>
      <c r="B27" s="721">
        <v>3101759366</v>
      </c>
      <c r="C27" s="721" t="s">
        <v>1564</v>
      </c>
      <c r="D27" s="703"/>
      <c r="E27" s="709"/>
      <c r="F27" s="710">
        <v>1</v>
      </c>
      <c r="G27" s="709">
        <v>9280000</v>
      </c>
    </row>
    <row r="28" spans="1:9" x14ac:dyDescent="0.25">
      <c r="A28" s="555">
        <v>19</v>
      </c>
      <c r="B28" s="721">
        <v>3102655183</v>
      </c>
      <c r="C28" s="721" t="s">
        <v>854</v>
      </c>
      <c r="D28" s="703">
        <v>8</v>
      </c>
      <c r="E28" s="709">
        <v>122753704.56999999</v>
      </c>
      <c r="F28" s="710">
        <v>48</v>
      </c>
      <c r="G28" s="709">
        <v>462315000</v>
      </c>
    </row>
    <row r="29" spans="1:9" x14ac:dyDescent="0.25">
      <c r="A29" s="555">
        <v>20</v>
      </c>
      <c r="B29" s="721">
        <v>3102864606</v>
      </c>
      <c r="C29" s="721" t="s">
        <v>855</v>
      </c>
      <c r="D29" s="703">
        <v>19</v>
      </c>
      <c r="E29" s="709">
        <v>353193619.82999998</v>
      </c>
      <c r="F29" s="710">
        <v>63</v>
      </c>
      <c r="G29" s="709">
        <v>608533000</v>
      </c>
    </row>
    <row r="30" spans="1:9" x14ac:dyDescent="0.25">
      <c r="A30" s="555">
        <v>21</v>
      </c>
      <c r="B30" s="721">
        <v>3101104781</v>
      </c>
      <c r="C30" s="721" t="s">
        <v>1187</v>
      </c>
      <c r="D30" s="703"/>
      <c r="E30" s="709"/>
      <c r="F30" s="710">
        <v>3</v>
      </c>
      <c r="G30" s="709">
        <v>27900000</v>
      </c>
    </row>
    <row r="31" spans="1:9" x14ac:dyDescent="0.25">
      <c r="A31" s="555">
        <v>22</v>
      </c>
      <c r="B31" s="721">
        <v>3101347434</v>
      </c>
      <c r="C31" s="721" t="s">
        <v>1135</v>
      </c>
      <c r="D31" s="703"/>
      <c r="E31" s="709"/>
      <c r="F31" s="710">
        <v>1</v>
      </c>
      <c r="G31" s="709">
        <v>9300000</v>
      </c>
    </row>
    <row r="32" spans="1:9" x14ac:dyDescent="0.25">
      <c r="A32" s="555">
        <v>23</v>
      </c>
      <c r="B32" s="721">
        <v>3101730949</v>
      </c>
      <c r="C32" s="721" t="s">
        <v>721</v>
      </c>
      <c r="D32" s="703">
        <v>4</v>
      </c>
      <c r="E32" s="709">
        <v>72795198.319999993</v>
      </c>
      <c r="F32" s="710">
        <v>5</v>
      </c>
      <c r="G32" s="709">
        <v>44773000</v>
      </c>
    </row>
    <row r="33" spans="1:7" x14ac:dyDescent="0.25">
      <c r="A33" s="555">
        <v>24</v>
      </c>
      <c r="B33" s="721">
        <v>3101153634</v>
      </c>
      <c r="C33" s="555" t="s">
        <v>946</v>
      </c>
      <c r="D33" s="703"/>
      <c r="E33" s="709"/>
      <c r="F33" s="710">
        <v>1</v>
      </c>
      <c r="G33" s="709">
        <v>9300000</v>
      </c>
    </row>
    <row r="34" spans="1:7" x14ac:dyDescent="0.25">
      <c r="A34" s="555">
        <v>25</v>
      </c>
      <c r="B34" s="721">
        <v>3101070990</v>
      </c>
      <c r="C34" s="721" t="s">
        <v>1188</v>
      </c>
      <c r="D34" s="703">
        <v>44</v>
      </c>
      <c r="E34" s="709">
        <v>1710290709.4300001</v>
      </c>
      <c r="F34" s="710"/>
      <c r="G34" s="709"/>
    </row>
    <row r="35" spans="1:7" x14ac:dyDescent="0.25">
      <c r="A35" s="555">
        <v>26</v>
      </c>
      <c r="B35" s="721">
        <v>3101741695</v>
      </c>
      <c r="C35" s="721" t="s">
        <v>652</v>
      </c>
      <c r="D35" s="703">
        <v>2</v>
      </c>
      <c r="E35" s="709">
        <v>28669345.949999999</v>
      </c>
      <c r="F35" s="710">
        <v>158</v>
      </c>
      <c r="G35" s="709">
        <v>1466240000</v>
      </c>
    </row>
    <row r="36" spans="1:7" x14ac:dyDescent="0.25">
      <c r="A36" s="555">
        <v>27</v>
      </c>
      <c r="B36" s="721">
        <v>3101779871</v>
      </c>
      <c r="C36" s="721" t="s">
        <v>1053</v>
      </c>
      <c r="D36" s="703"/>
      <c r="E36" s="709"/>
      <c r="F36" s="710">
        <v>1</v>
      </c>
      <c r="G36" s="709">
        <v>9300000</v>
      </c>
    </row>
    <row r="37" spans="1:7" x14ac:dyDescent="0.25">
      <c r="A37" s="555">
        <v>28</v>
      </c>
      <c r="B37" s="721">
        <v>3101202954</v>
      </c>
      <c r="C37" s="721" t="s">
        <v>428</v>
      </c>
      <c r="D37" s="703">
        <v>40</v>
      </c>
      <c r="E37" s="709">
        <v>814965482.87</v>
      </c>
      <c r="F37" s="710">
        <v>22</v>
      </c>
      <c r="G37" s="709">
        <v>202312000</v>
      </c>
    </row>
    <row r="38" spans="1:7" x14ac:dyDescent="0.25">
      <c r="A38" s="555">
        <v>29</v>
      </c>
      <c r="B38" s="721">
        <v>3101760783</v>
      </c>
      <c r="C38" s="721" t="s">
        <v>856</v>
      </c>
      <c r="D38" s="703">
        <v>3</v>
      </c>
      <c r="E38" s="709">
        <v>64129328.549999997</v>
      </c>
      <c r="F38" s="710">
        <v>41</v>
      </c>
      <c r="G38" s="709">
        <v>377291000</v>
      </c>
    </row>
    <row r="39" spans="1:7" x14ac:dyDescent="0.25">
      <c r="A39" s="555">
        <v>30</v>
      </c>
      <c r="B39" s="721">
        <v>3101718436</v>
      </c>
      <c r="C39" s="721" t="s">
        <v>722</v>
      </c>
      <c r="D39" s="703">
        <v>7</v>
      </c>
      <c r="E39" s="709">
        <v>138952283.30000001</v>
      </c>
      <c r="F39" s="710">
        <v>1</v>
      </c>
      <c r="G39" s="709">
        <v>7112000</v>
      </c>
    </row>
    <row r="40" spans="1:7" x14ac:dyDescent="0.25">
      <c r="A40" s="555">
        <v>31</v>
      </c>
      <c r="B40" s="721">
        <v>3101740785</v>
      </c>
      <c r="C40" s="721" t="s">
        <v>1054</v>
      </c>
      <c r="D40" s="703">
        <v>6</v>
      </c>
      <c r="E40" s="709">
        <v>103792554.94</v>
      </c>
      <c r="F40" s="710"/>
      <c r="G40" s="709"/>
    </row>
    <row r="41" spans="1:7" x14ac:dyDescent="0.25">
      <c r="A41" s="555">
        <v>32</v>
      </c>
      <c r="B41" s="721">
        <v>3101148484</v>
      </c>
      <c r="C41" s="721" t="s">
        <v>543</v>
      </c>
      <c r="D41" s="703">
        <v>9</v>
      </c>
      <c r="E41" s="709">
        <v>156624330.38999999</v>
      </c>
      <c r="F41" s="710">
        <v>30</v>
      </c>
      <c r="G41" s="709">
        <v>279711000</v>
      </c>
    </row>
    <row r="42" spans="1:7" x14ac:dyDescent="0.25">
      <c r="A42" s="555">
        <v>33</v>
      </c>
      <c r="B42" s="721">
        <v>3101165658</v>
      </c>
      <c r="C42" s="721" t="s">
        <v>1101</v>
      </c>
      <c r="D42" s="703"/>
      <c r="E42" s="709"/>
      <c r="F42" s="710">
        <v>1</v>
      </c>
      <c r="G42" s="709">
        <v>9214000</v>
      </c>
    </row>
    <row r="43" spans="1:7" x14ac:dyDescent="0.25">
      <c r="A43" s="555">
        <v>34</v>
      </c>
      <c r="B43" s="721">
        <v>3101703253</v>
      </c>
      <c r="C43" s="721" t="s">
        <v>1189</v>
      </c>
      <c r="D43" s="703">
        <v>2</v>
      </c>
      <c r="E43" s="709">
        <v>42127655.810000002</v>
      </c>
      <c r="F43" s="710"/>
      <c r="G43" s="709"/>
    </row>
    <row r="44" spans="1:7" x14ac:dyDescent="0.25">
      <c r="A44" s="555">
        <v>35</v>
      </c>
      <c r="B44" s="721">
        <v>3101711041</v>
      </c>
      <c r="C44" s="721" t="s">
        <v>947</v>
      </c>
      <c r="D44" s="703"/>
      <c r="E44" s="709"/>
      <c r="F44" s="710">
        <v>1</v>
      </c>
      <c r="G44" s="709">
        <v>9293000</v>
      </c>
    </row>
    <row r="45" spans="1:7" x14ac:dyDescent="0.25">
      <c r="A45" s="555">
        <v>36</v>
      </c>
      <c r="B45" s="721">
        <v>3101062116</v>
      </c>
      <c r="C45" s="721" t="s">
        <v>611</v>
      </c>
      <c r="D45" s="703">
        <v>1</v>
      </c>
      <c r="E45" s="709">
        <v>21690924.789999999</v>
      </c>
      <c r="F45" s="710">
        <v>16</v>
      </c>
      <c r="G45" s="709">
        <v>156829000</v>
      </c>
    </row>
    <row r="46" spans="1:7" x14ac:dyDescent="0.25">
      <c r="A46" s="555">
        <v>37</v>
      </c>
      <c r="B46" s="721">
        <v>3101200102</v>
      </c>
      <c r="C46" s="721" t="s">
        <v>857</v>
      </c>
      <c r="D46" s="703">
        <v>6</v>
      </c>
      <c r="E46" s="709">
        <v>153218161.91</v>
      </c>
      <c r="F46" s="710"/>
      <c r="G46" s="709"/>
    </row>
    <row r="47" spans="1:7" x14ac:dyDescent="0.25">
      <c r="A47" s="555">
        <v>38</v>
      </c>
      <c r="B47" s="721">
        <v>3101754135</v>
      </c>
      <c r="C47" s="721" t="s">
        <v>615</v>
      </c>
      <c r="D47" s="703">
        <v>8</v>
      </c>
      <c r="E47" s="709">
        <v>138636425.06</v>
      </c>
      <c r="F47" s="710">
        <v>37</v>
      </c>
      <c r="G47" s="709">
        <v>377850000</v>
      </c>
    </row>
    <row r="48" spans="1:7" x14ac:dyDescent="0.25">
      <c r="A48" s="555">
        <v>39</v>
      </c>
      <c r="B48" s="721">
        <v>3102691937</v>
      </c>
      <c r="C48" s="721" t="s">
        <v>414</v>
      </c>
      <c r="D48" s="703">
        <v>8</v>
      </c>
      <c r="E48" s="709">
        <v>164339812.31</v>
      </c>
      <c r="F48" s="710">
        <v>95</v>
      </c>
      <c r="G48" s="709">
        <v>906590000</v>
      </c>
    </row>
    <row r="49" spans="1:7" x14ac:dyDescent="0.25">
      <c r="A49" s="555">
        <v>40</v>
      </c>
      <c r="B49" s="721">
        <v>3101642501</v>
      </c>
      <c r="C49" s="721" t="s">
        <v>441</v>
      </c>
      <c r="D49" s="703">
        <v>63</v>
      </c>
      <c r="E49" s="709">
        <v>1196697739.73</v>
      </c>
      <c r="F49" s="710">
        <v>124</v>
      </c>
      <c r="G49" s="709">
        <v>1154492000</v>
      </c>
    </row>
    <row r="50" spans="1:7" x14ac:dyDescent="0.25">
      <c r="A50" s="555">
        <v>41</v>
      </c>
      <c r="B50" s="721">
        <v>3101747225</v>
      </c>
      <c r="C50" s="721" t="s">
        <v>660</v>
      </c>
      <c r="D50" s="703">
        <v>16</v>
      </c>
      <c r="E50" s="709">
        <v>277938750.5</v>
      </c>
      <c r="F50" s="710">
        <v>295</v>
      </c>
      <c r="G50" s="709">
        <v>2740852000</v>
      </c>
    </row>
    <row r="51" spans="1:7" x14ac:dyDescent="0.25">
      <c r="A51" s="555">
        <v>42</v>
      </c>
      <c r="B51" s="721">
        <v>3101128551</v>
      </c>
      <c r="C51" s="721" t="s">
        <v>689</v>
      </c>
      <c r="D51" s="703">
        <v>1</v>
      </c>
      <c r="E51" s="709">
        <v>21123762.609999999</v>
      </c>
      <c r="F51" s="710">
        <v>7</v>
      </c>
      <c r="G51" s="709">
        <v>67740000</v>
      </c>
    </row>
    <row r="52" spans="1:7" x14ac:dyDescent="0.25">
      <c r="A52" s="555">
        <v>43</v>
      </c>
      <c r="B52" s="721">
        <v>3101372910</v>
      </c>
      <c r="C52" s="721" t="s">
        <v>508</v>
      </c>
      <c r="D52" s="703">
        <v>102</v>
      </c>
      <c r="E52" s="709">
        <v>2503576918.6900001</v>
      </c>
      <c r="F52" s="710">
        <v>61</v>
      </c>
      <c r="G52" s="709">
        <v>583072000</v>
      </c>
    </row>
    <row r="53" spans="1:7" ht="12.75" customHeight="1" x14ac:dyDescent="0.25">
      <c r="A53" s="555">
        <v>44</v>
      </c>
      <c r="B53" s="721">
        <v>3101536348</v>
      </c>
      <c r="C53" s="721" t="s">
        <v>990</v>
      </c>
      <c r="D53" s="703">
        <v>7</v>
      </c>
      <c r="E53" s="709">
        <v>132598538.98999999</v>
      </c>
      <c r="F53" s="710">
        <v>9</v>
      </c>
      <c r="G53" s="709">
        <v>83378000</v>
      </c>
    </row>
    <row r="54" spans="1:7" x14ac:dyDescent="0.25">
      <c r="A54" s="555">
        <v>45</v>
      </c>
      <c r="B54" s="721">
        <v>3101691391</v>
      </c>
      <c r="C54" s="721" t="s">
        <v>858</v>
      </c>
      <c r="D54" s="703"/>
      <c r="E54" s="709"/>
      <c r="F54" s="710">
        <v>5</v>
      </c>
      <c r="G54" s="709">
        <v>51038000</v>
      </c>
    </row>
    <row r="55" spans="1:7" x14ac:dyDescent="0.25">
      <c r="A55" s="555">
        <v>46</v>
      </c>
      <c r="B55" s="721">
        <v>3102859804</v>
      </c>
      <c r="C55" s="721" t="s">
        <v>859</v>
      </c>
      <c r="D55" s="703">
        <v>9</v>
      </c>
      <c r="E55" s="709">
        <v>164094311.06999999</v>
      </c>
      <c r="F55" s="710">
        <v>25</v>
      </c>
      <c r="G55" s="709">
        <v>234453000</v>
      </c>
    </row>
    <row r="56" spans="1:7" x14ac:dyDescent="0.25">
      <c r="A56" s="555">
        <v>47</v>
      </c>
      <c r="B56" s="721">
        <v>3101797544</v>
      </c>
      <c r="C56" s="721" t="s">
        <v>948</v>
      </c>
      <c r="D56" s="703"/>
      <c r="E56" s="709"/>
      <c r="F56" s="710">
        <v>5</v>
      </c>
      <c r="G56" s="709">
        <v>44904000</v>
      </c>
    </row>
    <row r="57" spans="1:7" ht="30" x14ac:dyDescent="0.25">
      <c r="A57" s="555">
        <v>48</v>
      </c>
      <c r="B57" s="721">
        <v>3102688498</v>
      </c>
      <c r="C57" s="721" t="s">
        <v>860</v>
      </c>
      <c r="D57" s="703">
        <v>2</v>
      </c>
      <c r="E57" s="709">
        <v>60895168.920000002</v>
      </c>
      <c r="F57" s="710"/>
      <c r="G57" s="709"/>
    </row>
    <row r="58" spans="1:7" x14ac:dyDescent="0.25">
      <c r="A58" s="555">
        <v>49</v>
      </c>
      <c r="B58" s="721">
        <v>3102212149</v>
      </c>
      <c r="C58" s="721" t="s">
        <v>861</v>
      </c>
      <c r="D58" s="703">
        <v>7</v>
      </c>
      <c r="E58" s="709">
        <v>214653673.16</v>
      </c>
      <c r="F58" s="710">
        <v>1</v>
      </c>
      <c r="G58" s="709">
        <v>7280000</v>
      </c>
    </row>
    <row r="59" spans="1:7" x14ac:dyDescent="0.25">
      <c r="A59" s="555">
        <v>50</v>
      </c>
      <c r="B59" s="721">
        <v>3101599518</v>
      </c>
      <c r="C59" s="721" t="s">
        <v>570</v>
      </c>
      <c r="D59" s="703">
        <v>26</v>
      </c>
      <c r="E59" s="709">
        <v>518207352.36000001</v>
      </c>
      <c r="F59" s="710">
        <v>8</v>
      </c>
      <c r="G59" s="709">
        <v>74056000</v>
      </c>
    </row>
    <row r="60" spans="1:7" x14ac:dyDescent="0.25">
      <c r="A60" s="555">
        <v>51</v>
      </c>
      <c r="B60" s="721">
        <v>3101652919</v>
      </c>
      <c r="C60" s="721" t="s">
        <v>634</v>
      </c>
      <c r="D60" s="703">
        <v>29</v>
      </c>
      <c r="E60" s="709">
        <v>546916169.30999994</v>
      </c>
      <c r="F60" s="710">
        <v>7</v>
      </c>
      <c r="G60" s="709">
        <v>61316000</v>
      </c>
    </row>
    <row r="61" spans="1:7" x14ac:dyDescent="0.25">
      <c r="A61" s="555">
        <v>52</v>
      </c>
      <c r="B61" s="721">
        <v>3101797005</v>
      </c>
      <c r="C61" s="721" t="s">
        <v>723</v>
      </c>
      <c r="D61" s="703">
        <v>1</v>
      </c>
      <c r="E61" s="709">
        <v>16882406.199999999</v>
      </c>
      <c r="F61" s="710">
        <v>8</v>
      </c>
      <c r="G61" s="709">
        <v>74163000</v>
      </c>
    </row>
    <row r="62" spans="1:7" x14ac:dyDescent="0.25">
      <c r="A62" s="555">
        <v>53</v>
      </c>
      <c r="B62" s="721">
        <v>3101797709</v>
      </c>
      <c r="C62" s="721" t="s">
        <v>862</v>
      </c>
      <c r="D62" s="703">
        <v>13</v>
      </c>
      <c r="E62" s="709">
        <v>240115338.28</v>
      </c>
      <c r="F62" s="710">
        <v>77</v>
      </c>
      <c r="G62" s="709">
        <v>704405000</v>
      </c>
    </row>
    <row r="63" spans="1:7" x14ac:dyDescent="0.25">
      <c r="A63" s="555">
        <v>54</v>
      </c>
      <c r="B63" s="721">
        <v>3101744813</v>
      </c>
      <c r="C63" s="721" t="s">
        <v>469</v>
      </c>
      <c r="D63" s="703">
        <v>4</v>
      </c>
      <c r="E63" s="709">
        <v>56945049.780000001</v>
      </c>
      <c r="F63" s="710">
        <v>51</v>
      </c>
      <c r="G63" s="709">
        <v>469720000</v>
      </c>
    </row>
    <row r="64" spans="1:7" x14ac:dyDescent="0.25">
      <c r="A64" s="555">
        <v>55</v>
      </c>
      <c r="B64" s="721">
        <v>3101623984</v>
      </c>
      <c r="C64" s="721" t="s">
        <v>863</v>
      </c>
      <c r="D64" s="703">
        <v>10</v>
      </c>
      <c r="E64" s="709">
        <v>187901687.08000001</v>
      </c>
      <c r="F64" s="710">
        <v>11</v>
      </c>
      <c r="G64" s="709">
        <v>98241000</v>
      </c>
    </row>
    <row r="65" spans="1:7" ht="17.25" customHeight="1" x14ac:dyDescent="0.25">
      <c r="A65" s="555">
        <v>56</v>
      </c>
      <c r="B65" s="721">
        <v>3101642728</v>
      </c>
      <c r="C65" s="721" t="s">
        <v>497</v>
      </c>
      <c r="D65" s="703">
        <v>55</v>
      </c>
      <c r="E65" s="709">
        <v>1065018975.97</v>
      </c>
      <c r="F65" s="710">
        <v>75</v>
      </c>
      <c r="G65" s="709">
        <v>727147000</v>
      </c>
    </row>
    <row r="66" spans="1:7" x14ac:dyDescent="0.25">
      <c r="A66" s="555">
        <v>57</v>
      </c>
      <c r="B66" s="721">
        <v>3101724216</v>
      </c>
      <c r="C66" s="721" t="s">
        <v>949</v>
      </c>
      <c r="D66" s="703"/>
      <c r="E66" s="709"/>
      <c r="F66" s="710">
        <v>92</v>
      </c>
      <c r="G66" s="709">
        <v>866310000</v>
      </c>
    </row>
    <row r="67" spans="1:7" x14ac:dyDescent="0.25">
      <c r="A67" s="555">
        <v>58</v>
      </c>
      <c r="B67" s="721">
        <v>3101622312</v>
      </c>
      <c r="C67" s="721" t="s">
        <v>864</v>
      </c>
      <c r="D67" s="703">
        <v>2</v>
      </c>
      <c r="E67" s="709">
        <v>26318003.149999999</v>
      </c>
      <c r="F67" s="710">
        <v>9</v>
      </c>
      <c r="G67" s="709">
        <v>81508000</v>
      </c>
    </row>
    <row r="68" spans="1:7" x14ac:dyDescent="0.25">
      <c r="A68" s="555">
        <v>59</v>
      </c>
      <c r="B68" s="721">
        <v>3101708329</v>
      </c>
      <c r="C68" s="721" t="s">
        <v>661</v>
      </c>
      <c r="D68" s="703">
        <v>14</v>
      </c>
      <c r="E68" s="709">
        <v>273674617.38999999</v>
      </c>
      <c r="F68" s="710">
        <v>58</v>
      </c>
      <c r="G68" s="709">
        <v>544912000</v>
      </c>
    </row>
    <row r="69" spans="1:7" x14ac:dyDescent="0.25">
      <c r="A69" s="555">
        <v>60</v>
      </c>
      <c r="B69" s="721">
        <v>3101573408</v>
      </c>
      <c r="C69" s="721" t="s">
        <v>498</v>
      </c>
      <c r="D69" s="703">
        <v>72</v>
      </c>
      <c r="E69" s="709">
        <v>1164777911.02</v>
      </c>
      <c r="F69" s="710">
        <v>96</v>
      </c>
      <c r="G69" s="709">
        <v>970134000</v>
      </c>
    </row>
    <row r="70" spans="1:7" x14ac:dyDescent="0.25">
      <c r="A70" s="555">
        <v>61</v>
      </c>
      <c r="B70" s="721">
        <v>3101722961</v>
      </c>
      <c r="C70" s="721" t="s">
        <v>482</v>
      </c>
      <c r="D70" s="703">
        <v>3</v>
      </c>
      <c r="E70" s="709">
        <v>53663582.329999998</v>
      </c>
      <c r="F70" s="710">
        <v>135</v>
      </c>
      <c r="G70" s="709">
        <v>1294388000</v>
      </c>
    </row>
    <row r="71" spans="1:7" x14ac:dyDescent="0.25">
      <c r="A71" s="555">
        <v>62</v>
      </c>
      <c r="B71" s="721">
        <v>3101881484</v>
      </c>
      <c r="C71" s="721" t="s">
        <v>1102</v>
      </c>
      <c r="D71" s="703"/>
      <c r="E71" s="709"/>
      <c r="F71" s="710">
        <v>70</v>
      </c>
      <c r="G71" s="709">
        <v>668548000</v>
      </c>
    </row>
    <row r="72" spans="1:7" x14ac:dyDescent="0.25">
      <c r="A72" s="555">
        <v>63</v>
      </c>
      <c r="B72" s="721">
        <v>3102686966</v>
      </c>
      <c r="C72" s="721" t="s">
        <v>571</v>
      </c>
      <c r="D72" s="703">
        <v>9</v>
      </c>
      <c r="E72" s="709">
        <v>162765062.56</v>
      </c>
      <c r="F72" s="710">
        <v>94</v>
      </c>
      <c r="G72" s="709">
        <v>868905000</v>
      </c>
    </row>
    <row r="73" spans="1:7" x14ac:dyDescent="0.25">
      <c r="A73" s="555">
        <v>64</v>
      </c>
      <c r="B73" s="721">
        <v>3101606820</v>
      </c>
      <c r="C73" s="721" t="s">
        <v>724</v>
      </c>
      <c r="D73" s="703"/>
      <c r="E73" s="709"/>
      <c r="F73" s="710">
        <v>3</v>
      </c>
      <c r="G73" s="709">
        <v>26819000</v>
      </c>
    </row>
    <row r="74" spans="1:7" ht="15.75" customHeight="1" x14ac:dyDescent="0.25">
      <c r="A74" s="555">
        <v>65</v>
      </c>
      <c r="B74" s="721">
        <v>3101903823</v>
      </c>
      <c r="C74" s="721" t="s">
        <v>1136</v>
      </c>
      <c r="D74" s="703">
        <v>4</v>
      </c>
      <c r="E74" s="709">
        <v>84690997.609999999</v>
      </c>
      <c r="F74" s="710">
        <v>4</v>
      </c>
      <c r="G74" s="709">
        <v>37108000</v>
      </c>
    </row>
    <row r="75" spans="1:7" x14ac:dyDescent="0.25">
      <c r="A75" s="555">
        <v>66</v>
      </c>
      <c r="B75" s="721">
        <v>3101765648</v>
      </c>
      <c r="C75" s="721" t="s">
        <v>725</v>
      </c>
      <c r="D75" s="703">
        <v>13</v>
      </c>
      <c r="E75" s="709">
        <v>228106155.38</v>
      </c>
      <c r="F75" s="710">
        <v>12</v>
      </c>
      <c r="G75" s="709">
        <v>119022000</v>
      </c>
    </row>
    <row r="76" spans="1:7" x14ac:dyDescent="0.25">
      <c r="A76" s="555">
        <v>67</v>
      </c>
      <c r="B76" s="721">
        <v>3101741746</v>
      </c>
      <c r="C76" s="721" t="s">
        <v>612</v>
      </c>
      <c r="D76" s="703">
        <v>9</v>
      </c>
      <c r="E76" s="709">
        <v>175212654.06</v>
      </c>
      <c r="F76" s="710">
        <v>16</v>
      </c>
      <c r="G76" s="709">
        <v>144455000</v>
      </c>
    </row>
    <row r="77" spans="1:7" x14ac:dyDescent="0.25">
      <c r="A77" s="555">
        <v>68</v>
      </c>
      <c r="B77" s="721">
        <v>3102678475</v>
      </c>
      <c r="C77" s="721" t="s">
        <v>991</v>
      </c>
      <c r="D77" s="703">
        <v>3</v>
      </c>
      <c r="E77" s="709">
        <v>50260596.710000001</v>
      </c>
      <c r="F77" s="710">
        <v>1</v>
      </c>
      <c r="G77" s="709">
        <v>13950000</v>
      </c>
    </row>
    <row r="78" spans="1:7" x14ac:dyDescent="0.25">
      <c r="A78" s="555">
        <v>69</v>
      </c>
      <c r="B78" s="721">
        <v>3101301781</v>
      </c>
      <c r="C78" s="721" t="s">
        <v>662</v>
      </c>
      <c r="D78" s="703">
        <v>22</v>
      </c>
      <c r="E78" s="709">
        <v>407401053.61000001</v>
      </c>
      <c r="F78" s="710">
        <v>2</v>
      </c>
      <c r="G78" s="709">
        <v>18534000</v>
      </c>
    </row>
    <row r="79" spans="1:7" x14ac:dyDescent="0.25">
      <c r="A79" s="555">
        <v>70</v>
      </c>
      <c r="B79" s="721">
        <v>3101749981</v>
      </c>
      <c r="C79" s="721" t="s">
        <v>726</v>
      </c>
      <c r="D79" s="703">
        <v>1</v>
      </c>
      <c r="E79" s="709">
        <v>20993955.399999999</v>
      </c>
      <c r="F79" s="710"/>
      <c r="G79" s="709"/>
    </row>
    <row r="80" spans="1:7" x14ac:dyDescent="0.25">
      <c r="A80" s="555">
        <v>71</v>
      </c>
      <c r="B80" s="721">
        <v>3101693169</v>
      </c>
      <c r="C80" s="721" t="s">
        <v>865</v>
      </c>
      <c r="D80" s="703">
        <v>16</v>
      </c>
      <c r="E80" s="709">
        <v>347304404.27999997</v>
      </c>
      <c r="F80" s="710">
        <v>79</v>
      </c>
      <c r="G80" s="709">
        <v>812318000</v>
      </c>
    </row>
    <row r="81" spans="1:7" x14ac:dyDescent="0.25">
      <c r="A81" s="555">
        <v>72</v>
      </c>
      <c r="B81" s="721">
        <v>3101629367</v>
      </c>
      <c r="C81" s="721" t="s">
        <v>663</v>
      </c>
      <c r="D81" s="703">
        <v>23</v>
      </c>
      <c r="E81" s="709">
        <v>393352694.86000001</v>
      </c>
      <c r="F81" s="710">
        <v>8</v>
      </c>
      <c r="G81" s="709">
        <v>73607000</v>
      </c>
    </row>
    <row r="82" spans="1:7" x14ac:dyDescent="0.25">
      <c r="A82" s="555">
        <v>73</v>
      </c>
      <c r="B82" s="721">
        <v>3101531476</v>
      </c>
      <c r="C82" s="721" t="s">
        <v>727</v>
      </c>
      <c r="D82" s="703">
        <v>8</v>
      </c>
      <c r="E82" s="709">
        <v>178284064.02000001</v>
      </c>
      <c r="F82" s="710">
        <v>11</v>
      </c>
      <c r="G82" s="709">
        <v>104195000</v>
      </c>
    </row>
    <row r="83" spans="1:7" x14ac:dyDescent="0.25">
      <c r="A83" s="555">
        <v>74</v>
      </c>
      <c r="B83" s="721">
        <v>3101744640</v>
      </c>
      <c r="C83" s="721" t="s">
        <v>866</v>
      </c>
      <c r="D83" s="703">
        <v>2</v>
      </c>
      <c r="E83" s="709">
        <v>36239191.899999999</v>
      </c>
      <c r="F83" s="710">
        <v>1</v>
      </c>
      <c r="G83" s="709">
        <v>9300000</v>
      </c>
    </row>
    <row r="84" spans="1:7" ht="30" x14ac:dyDescent="0.25">
      <c r="A84" s="555">
        <v>75</v>
      </c>
      <c r="B84" s="721">
        <v>3101800747</v>
      </c>
      <c r="C84" s="721" t="s">
        <v>1103</v>
      </c>
      <c r="D84" s="703">
        <v>1</v>
      </c>
      <c r="E84" s="709">
        <v>14186931.859999999</v>
      </c>
      <c r="F84" s="710">
        <v>4</v>
      </c>
      <c r="G84" s="709">
        <v>46500000</v>
      </c>
    </row>
    <row r="85" spans="1:7" x14ac:dyDescent="0.25">
      <c r="A85" s="555">
        <v>76</v>
      </c>
      <c r="B85" s="721">
        <v>3101332999</v>
      </c>
      <c r="C85" s="721" t="s">
        <v>728</v>
      </c>
      <c r="D85" s="703">
        <v>345</v>
      </c>
      <c r="E85" s="709">
        <v>13114560880.6</v>
      </c>
      <c r="F85" s="710">
        <v>1</v>
      </c>
      <c r="G85" s="709">
        <v>6314000</v>
      </c>
    </row>
    <row r="86" spans="1:7" ht="15.75" customHeight="1" x14ac:dyDescent="0.25">
      <c r="A86" s="555">
        <v>77</v>
      </c>
      <c r="B86" s="721">
        <v>3101433629</v>
      </c>
      <c r="C86" s="721" t="s">
        <v>992</v>
      </c>
      <c r="D86" s="703"/>
      <c r="E86" s="709"/>
      <c r="F86" s="710">
        <v>3</v>
      </c>
      <c r="G86" s="709">
        <v>27834000</v>
      </c>
    </row>
    <row r="87" spans="1:7" x14ac:dyDescent="0.25">
      <c r="A87" s="555">
        <v>78</v>
      </c>
      <c r="B87" s="721">
        <v>3004045121</v>
      </c>
      <c r="C87" s="721" t="s">
        <v>635</v>
      </c>
      <c r="D87" s="703">
        <v>8</v>
      </c>
      <c r="E87" s="709">
        <v>135847760.69999999</v>
      </c>
      <c r="F87" s="710">
        <v>173</v>
      </c>
      <c r="G87" s="709">
        <v>1626499000</v>
      </c>
    </row>
    <row r="88" spans="1:7" x14ac:dyDescent="0.25">
      <c r="A88" s="555">
        <v>79</v>
      </c>
      <c r="B88" s="721">
        <v>3101521180</v>
      </c>
      <c r="C88" s="721" t="s">
        <v>429</v>
      </c>
      <c r="D88" s="703"/>
      <c r="E88" s="709"/>
      <c r="F88" s="710">
        <v>17</v>
      </c>
      <c r="G88" s="709">
        <v>154589000</v>
      </c>
    </row>
    <row r="89" spans="1:7" x14ac:dyDescent="0.25">
      <c r="A89" s="555">
        <v>80</v>
      </c>
      <c r="B89" s="721">
        <v>3101913733</v>
      </c>
      <c r="C89" s="721" t="s">
        <v>1565</v>
      </c>
      <c r="D89" s="703"/>
      <c r="E89" s="709"/>
      <c r="F89" s="710">
        <v>5</v>
      </c>
      <c r="G89" s="709">
        <v>46388000</v>
      </c>
    </row>
    <row r="90" spans="1:7" x14ac:dyDescent="0.25">
      <c r="A90" s="555">
        <v>81</v>
      </c>
      <c r="B90" s="721">
        <v>3102760191</v>
      </c>
      <c r="C90" s="721" t="s">
        <v>483</v>
      </c>
      <c r="D90" s="703">
        <v>21</v>
      </c>
      <c r="E90" s="709">
        <v>405837409.89999998</v>
      </c>
      <c r="F90" s="710">
        <v>17</v>
      </c>
      <c r="G90" s="709">
        <v>157402000</v>
      </c>
    </row>
    <row r="91" spans="1:7" x14ac:dyDescent="0.25">
      <c r="A91" s="555">
        <v>82</v>
      </c>
      <c r="B91" s="721">
        <v>3102552437</v>
      </c>
      <c r="C91" s="721" t="s">
        <v>729</v>
      </c>
      <c r="D91" s="703">
        <v>2</v>
      </c>
      <c r="E91" s="709">
        <v>28639320.07</v>
      </c>
      <c r="F91" s="710">
        <v>31</v>
      </c>
      <c r="G91" s="709">
        <v>269410000</v>
      </c>
    </row>
    <row r="92" spans="1:7" x14ac:dyDescent="0.25">
      <c r="A92" s="555">
        <v>83</v>
      </c>
      <c r="B92" s="721">
        <v>3102670041</v>
      </c>
      <c r="C92" s="721" t="s">
        <v>1190</v>
      </c>
      <c r="D92" s="703">
        <v>36</v>
      </c>
      <c r="E92" s="709">
        <v>583925534.79999995</v>
      </c>
      <c r="F92" s="710"/>
      <c r="G92" s="709"/>
    </row>
    <row r="93" spans="1:7" x14ac:dyDescent="0.25">
      <c r="A93" s="555">
        <v>84</v>
      </c>
      <c r="B93" s="721">
        <v>3101708932</v>
      </c>
      <c r="C93" s="721" t="s">
        <v>499</v>
      </c>
      <c r="D93" s="703">
        <v>2</v>
      </c>
      <c r="E93" s="709">
        <v>27277875.469999999</v>
      </c>
      <c r="F93" s="710">
        <v>12</v>
      </c>
      <c r="G93" s="709">
        <v>110205000</v>
      </c>
    </row>
    <row r="94" spans="1:7" x14ac:dyDescent="0.25">
      <c r="A94" s="555">
        <v>85</v>
      </c>
      <c r="B94" s="721">
        <v>3101316778</v>
      </c>
      <c r="C94" s="721" t="s">
        <v>867</v>
      </c>
      <c r="D94" s="703">
        <v>4</v>
      </c>
      <c r="E94" s="709">
        <v>78568117.219999999</v>
      </c>
      <c r="F94" s="710">
        <v>1</v>
      </c>
      <c r="G94" s="709">
        <v>9254000</v>
      </c>
    </row>
    <row r="95" spans="1:7" x14ac:dyDescent="0.25">
      <c r="A95" s="555">
        <v>86</v>
      </c>
      <c r="B95" s="721">
        <v>3101716758</v>
      </c>
      <c r="C95" s="721" t="s">
        <v>653</v>
      </c>
      <c r="D95" s="703">
        <v>12</v>
      </c>
      <c r="E95" s="709">
        <v>215888113.27000001</v>
      </c>
      <c r="F95" s="710">
        <v>41</v>
      </c>
      <c r="G95" s="709">
        <v>368172000</v>
      </c>
    </row>
    <row r="96" spans="1:7" x14ac:dyDescent="0.25">
      <c r="A96" s="555">
        <v>87</v>
      </c>
      <c r="B96" s="721">
        <v>3101685505</v>
      </c>
      <c r="C96" s="721" t="s">
        <v>668</v>
      </c>
      <c r="D96" s="703">
        <v>26</v>
      </c>
      <c r="E96" s="709">
        <v>516751335.39999998</v>
      </c>
      <c r="F96" s="710">
        <v>14</v>
      </c>
      <c r="G96" s="709">
        <v>138622000</v>
      </c>
    </row>
    <row r="97" spans="1:7" x14ac:dyDescent="0.25">
      <c r="A97" s="555">
        <v>88</v>
      </c>
      <c r="B97" s="721">
        <v>3101882868</v>
      </c>
      <c r="C97" s="721" t="s">
        <v>868</v>
      </c>
      <c r="D97" s="703">
        <v>11</v>
      </c>
      <c r="E97" s="709">
        <v>224774407.02000001</v>
      </c>
      <c r="F97" s="710">
        <v>105</v>
      </c>
      <c r="G97" s="709">
        <v>1007673000</v>
      </c>
    </row>
    <row r="98" spans="1:7" x14ac:dyDescent="0.25">
      <c r="A98" s="555">
        <v>89</v>
      </c>
      <c r="B98" s="721">
        <v>3101260725</v>
      </c>
      <c r="C98" s="721" t="s">
        <v>500</v>
      </c>
      <c r="D98" s="703">
        <v>2</v>
      </c>
      <c r="E98" s="709">
        <v>28397747.870000001</v>
      </c>
      <c r="F98" s="710">
        <v>28</v>
      </c>
      <c r="G98" s="709">
        <v>273567000</v>
      </c>
    </row>
    <row r="99" spans="1:7" x14ac:dyDescent="0.25">
      <c r="A99" s="555">
        <v>90</v>
      </c>
      <c r="B99" s="721">
        <v>3101744097</v>
      </c>
      <c r="C99" s="721" t="s">
        <v>869</v>
      </c>
      <c r="D99" s="703">
        <v>1</v>
      </c>
      <c r="E99" s="709">
        <v>12999333.210000001</v>
      </c>
      <c r="F99" s="710">
        <v>60</v>
      </c>
      <c r="G99" s="709">
        <v>564174000</v>
      </c>
    </row>
    <row r="100" spans="1:7" x14ac:dyDescent="0.25">
      <c r="A100" s="555">
        <v>91</v>
      </c>
      <c r="B100" s="721">
        <v>3101717924</v>
      </c>
      <c r="C100" s="721" t="s">
        <v>730</v>
      </c>
      <c r="D100" s="703"/>
      <c r="E100" s="709"/>
      <c r="F100" s="710">
        <v>3</v>
      </c>
      <c r="G100" s="709">
        <v>32491000</v>
      </c>
    </row>
    <row r="101" spans="1:7" x14ac:dyDescent="0.25">
      <c r="A101" s="555">
        <v>92</v>
      </c>
      <c r="B101" s="721">
        <v>3101705874</v>
      </c>
      <c r="C101" s="721" t="s">
        <v>870</v>
      </c>
      <c r="D101" s="703">
        <v>7</v>
      </c>
      <c r="E101" s="709">
        <v>121538510.84999999</v>
      </c>
      <c r="F101" s="710"/>
      <c r="G101" s="709"/>
    </row>
    <row r="102" spans="1:7" x14ac:dyDescent="0.25">
      <c r="A102" s="555">
        <v>93</v>
      </c>
      <c r="B102" s="721">
        <v>3101913513</v>
      </c>
      <c r="C102" s="722" t="s">
        <v>1137</v>
      </c>
      <c r="D102" s="711"/>
      <c r="E102" s="709"/>
      <c r="F102" s="712">
        <v>19</v>
      </c>
      <c r="G102" s="713">
        <v>184704000</v>
      </c>
    </row>
    <row r="103" spans="1:7" x14ac:dyDescent="0.25">
      <c r="A103" s="555">
        <v>94</v>
      </c>
      <c r="B103" s="721">
        <v>3102708602</v>
      </c>
      <c r="C103" s="722" t="s">
        <v>871</v>
      </c>
      <c r="D103" s="711">
        <v>4</v>
      </c>
      <c r="E103" s="709">
        <v>55803684.619999997</v>
      </c>
      <c r="F103" s="712">
        <v>120</v>
      </c>
      <c r="G103" s="713">
        <v>1146763000</v>
      </c>
    </row>
    <row r="104" spans="1:7" x14ac:dyDescent="0.25">
      <c r="A104" s="555">
        <v>95</v>
      </c>
      <c r="B104" s="721">
        <v>3101266273</v>
      </c>
      <c r="C104" s="723" t="s">
        <v>613</v>
      </c>
      <c r="D104" s="714">
        <v>154</v>
      </c>
      <c r="E104" s="709">
        <v>4778047441.6099997</v>
      </c>
      <c r="F104" s="715"/>
      <c r="G104" s="716"/>
    </row>
    <row r="105" spans="1:7" x14ac:dyDescent="0.25">
      <c r="A105" s="555">
        <v>96</v>
      </c>
      <c r="B105" s="721">
        <v>3101615429</v>
      </c>
      <c r="C105" s="723" t="s">
        <v>509</v>
      </c>
      <c r="D105" s="714">
        <v>2</v>
      </c>
      <c r="E105" s="709">
        <v>34591426.799999997</v>
      </c>
      <c r="F105" s="715">
        <v>15</v>
      </c>
      <c r="G105" s="716">
        <v>151121000</v>
      </c>
    </row>
    <row r="106" spans="1:7" x14ac:dyDescent="0.25">
      <c r="A106" s="555">
        <v>97</v>
      </c>
      <c r="B106" s="721">
        <v>3101714875</v>
      </c>
      <c r="C106" s="723" t="s">
        <v>993</v>
      </c>
      <c r="D106" s="714">
        <v>2</v>
      </c>
      <c r="E106" s="709">
        <v>34224507.130000003</v>
      </c>
      <c r="F106" s="715">
        <v>2</v>
      </c>
      <c r="G106" s="716">
        <v>18217000</v>
      </c>
    </row>
    <row r="107" spans="1:7" x14ac:dyDescent="0.25">
      <c r="A107" s="555">
        <v>98</v>
      </c>
      <c r="B107" s="721">
        <v>3101747602</v>
      </c>
      <c r="C107" s="723" t="s">
        <v>654</v>
      </c>
      <c r="D107" s="714">
        <v>1</v>
      </c>
      <c r="E107" s="709">
        <v>17025522.120000001</v>
      </c>
      <c r="F107" s="715">
        <v>13</v>
      </c>
      <c r="G107" s="716">
        <v>118041000</v>
      </c>
    </row>
    <row r="108" spans="1:7" x14ac:dyDescent="0.25">
      <c r="A108" s="555">
        <v>99</v>
      </c>
      <c r="B108" s="721">
        <v>3101261596</v>
      </c>
      <c r="C108" s="723" t="s">
        <v>704</v>
      </c>
      <c r="D108" s="714">
        <v>1</v>
      </c>
      <c r="E108" s="709">
        <v>19780643.710000001</v>
      </c>
      <c r="F108" s="715">
        <v>1</v>
      </c>
      <c r="G108" s="716">
        <v>9241000</v>
      </c>
    </row>
    <row r="109" spans="1:7" x14ac:dyDescent="0.25">
      <c r="A109" s="555">
        <v>100</v>
      </c>
      <c r="B109" s="721">
        <v>3101742851</v>
      </c>
      <c r="C109" s="723" t="s">
        <v>391</v>
      </c>
      <c r="D109" s="714">
        <v>5</v>
      </c>
      <c r="E109" s="709">
        <v>67132374.599999994</v>
      </c>
      <c r="F109" s="715">
        <v>71</v>
      </c>
      <c r="G109" s="716">
        <v>663316000</v>
      </c>
    </row>
    <row r="110" spans="1:7" x14ac:dyDescent="0.25">
      <c r="A110" s="555">
        <v>101</v>
      </c>
      <c r="B110" s="947">
        <v>3101436201</v>
      </c>
      <c r="C110" s="724" t="s">
        <v>872</v>
      </c>
      <c r="D110" s="717"/>
      <c r="E110" s="718"/>
      <c r="F110" s="719">
        <v>1</v>
      </c>
      <c r="G110" s="718">
        <v>8480000</v>
      </c>
    </row>
    <row r="111" spans="1:7" x14ac:dyDescent="0.25">
      <c r="A111" s="555">
        <v>102</v>
      </c>
      <c r="B111" s="947">
        <v>3102709145</v>
      </c>
      <c r="C111" s="724" t="s">
        <v>731</v>
      </c>
      <c r="D111" s="717">
        <v>1</v>
      </c>
      <c r="E111" s="718">
        <v>20545835</v>
      </c>
      <c r="F111" s="719">
        <v>9</v>
      </c>
      <c r="G111" s="718">
        <v>81713000</v>
      </c>
    </row>
    <row r="112" spans="1:7" x14ac:dyDescent="0.25">
      <c r="A112" s="555">
        <v>103</v>
      </c>
      <c r="B112" s="947">
        <v>3101776531</v>
      </c>
      <c r="C112" s="739" t="s">
        <v>732</v>
      </c>
      <c r="D112" s="740"/>
      <c r="E112" s="741"/>
      <c r="F112" s="742">
        <v>61</v>
      </c>
      <c r="G112" s="741">
        <v>566851000</v>
      </c>
    </row>
    <row r="113" spans="1:7" x14ac:dyDescent="0.25">
      <c r="A113" s="555">
        <v>104</v>
      </c>
      <c r="B113" s="1059">
        <v>3101532987</v>
      </c>
      <c r="C113" s="1059" t="s">
        <v>873</v>
      </c>
      <c r="D113" s="1060"/>
      <c r="E113" s="1061"/>
      <c r="F113" s="1062">
        <v>14</v>
      </c>
      <c r="G113" s="1061">
        <v>129733000</v>
      </c>
    </row>
    <row r="114" spans="1:7" x14ac:dyDescent="0.25">
      <c r="A114" s="555">
        <v>105</v>
      </c>
      <c r="B114" s="1059">
        <v>3101707818</v>
      </c>
      <c r="C114" s="1059" t="s">
        <v>572</v>
      </c>
      <c r="D114" s="1060"/>
      <c r="E114" s="1061"/>
      <c r="F114" s="1062">
        <v>162</v>
      </c>
      <c r="G114" s="1061">
        <v>1569886000</v>
      </c>
    </row>
    <row r="115" spans="1:7" x14ac:dyDescent="0.25">
      <c r="A115" s="555">
        <v>106</v>
      </c>
      <c r="B115" s="1059">
        <v>3101559305</v>
      </c>
      <c r="C115" s="1059" t="s">
        <v>733</v>
      </c>
      <c r="D115" s="1060">
        <v>1</v>
      </c>
      <c r="E115" s="1061">
        <v>14254694.42</v>
      </c>
      <c r="F115" s="1062">
        <v>47</v>
      </c>
      <c r="G115" s="1061">
        <v>432765000</v>
      </c>
    </row>
    <row r="116" spans="1:7" x14ac:dyDescent="0.25">
      <c r="A116" s="555">
        <v>107</v>
      </c>
      <c r="B116" s="1059">
        <v>3101626626</v>
      </c>
      <c r="C116" s="1059" t="s">
        <v>1104</v>
      </c>
      <c r="D116" s="1060">
        <v>1</v>
      </c>
      <c r="E116" s="1061">
        <v>25168848.190000001</v>
      </c>
      <c r="F116" s="1062">
        <v>3</v>
      </c>
      <c r="G116" s="1061">
        <v>32420000</v>
      </c>
    </row>
    <row r="117" spans="1:7" x14ac:dyDescent="0.25">
      <c r="A117" s="555">
        <v>108</v>
      </c>
      <c r="B117" s="1059">
        <v>3101600155</v>
      </c>
      <c r="C117" s="1059" t="s">
        <v>950</v>
      </c>
      <c r="D117" s="1060">
        <v>17</v>
      </c>
      <c r="E117" s="1061">
        <v>303964247.97000003</v>
      </c>
      <c r="F117" s="1062">
        <v>1</v>
      </c>
      <c r="G117" s="1061">
        <v>9300000</v>
      </c>
    </row>
    <row r="118" spans="1:7" x14ac:dyDescent="0.25">
      <c r="A118" s="555">
        <v>109</v>
      </c>
      <c r="B118" s="1059">
        <v>3102773353</v>
      </c>
      <c r="C118" s="1059" t="s">
        <v>874</v>
      </c>
      <c r="D118" s="1060">
        <v>1</v>
      </c>
      <c r="E118" s="1061">
        <v>20160922.059999999</v>
      </c>
      <c r="F118" s="1062">
        <v>69</v>
      </c>
      <c r="G118" s="1061">
        <v>637293000</v>
      </c>
    </row>
    <row r="119" spans="1:7" x14ac:dyDescent="0.25">
      <c r="A119" s="555">
        <v>110</v>
      </c>
      <c r="B119" s="1059">
        <v>3101581467</v>
      </c>
      <c r="C119" s="1059" t="s">
        <v>501</v>
      </c>
      <c r="D119" s="1060"/>
      <c r="E119" s="1061"/>
      <c r="F119" s="1062">
        <v>11</v>
      </c>
      <c r="G119" s="1061">
        <v>105929000</v>
      </c>
    </row>
    <row r="120" spans="1:7" x14ac:dyDescent="0.25">
      <c r="A120" s="555">
        <v>111</v>
      </c>
      <c r="B120" s="1059">
        <v>3101145615</v>
      </c>
      <c r="C120" s="1059" t="s">
        <v>664</v>
      </c>
      <c r="D120" s="1060"/>
      <c r="E120" s="1061"/>
      <c r="F120" s="1062">
        <v>16</v>
      </c>
      <c r="G120" s="1061">
        <v>162716000</v>
      </c>
    </row>
    <row r="121" spans="1:7" x14ac:dyDescent="0.25">
      <c r="A121" s="555">
        <v>112</v>
      </c>
      <c r="B121" s="1059">
        <v>3101766164</v>
      </c>
      <c r="C121" s="1059" t="s">
        <v>518</v>
      </c>
      <c r="D121" s="1060">
        <v>32</v>
      </c>
      <c r="E121" s="1061">
        <v>596810491.59000003</v>
      </c>
      <c r="F121" s="1062">
        <v>135</v>
      </c>
      <c r="G121" s="1061">
        <v>1293254000</v>
      </c>
    </row>
    <row r="122" spans="1:7" x14ac:dyDescent="0.25">
      <c r="A122" s="555">
        <v>113</v>
      </c>
      <c r="B122" s="1059">
        <v>3101700659</v>
      </c>
      <c r="C122" s="1059" t="s">
        <v>1172</v>
      </c>
      <c r="D122" s="1060">
        <v>1</v>
      </c>
      <c r="E122" s="1061">
        <v>19340068.960000001</v>
      </c>
      <c r="F122" s="1062">
        <v>1</v>
      </c>
      <c r="G122" s="1061">
        <v>9300000</v>
      </c>
    </row>
    <row r="123" spans="1:7" x14ac:dyDescent="0.25">
      <c r="A123" s="555">
        <v>114</v>
      </c>
      <c r="B123" s="1059">
        <v>3102732324</v>
      </c>
      <c r="C123" s="1059" t="s">
        <v>573</v>
      </c>
      <c r="D123" s="1060">
        <v>1</v>
      </c>
      <c r="E123" s="1061">
        <v>20202406.199999999</v>
      </c>
      <c r="F123" s="1062">
        <v>14</v>
      </c>
      <c r="G123" s="1061">
        <v>134610000</v>
      </c>
    </row>
    <row r="124" spans="1:7" x14ac:dyDescent="0.25">
      <c r="A124" s="555">
        <v>115</v>
      </c>
      <c r="B124" s="1059">
        <v>110540095</v>
      </c>
      <c r="C124" s="1059" t="s">
        <v>1173</v>
      </c>
      <c r="D124" s="1060"/>
      <c r="E124" s="1061"/>
      <c r="F124" s="1062">
        <v>1</v>
      </c>
      <c r="G124" s="1061">
        <v>9286000</v>
      </c>
    </row>
    <row r="125" spans="1:7" x14ac:dyDescent="0.25">
      <c r="A125" s="555">
        <v>116</v>
      </c>
      <c r="B125" s="1059">
        <v>3101610719</v>
      </c>
      <c r="C125" s="1059" t="s">
        <v>734</v>
      </c>
      <c r="D125" s="1060">
        <v>7</v>
      </c>
      <c r="E125" s="1061">
        <v>147228261.86000001</v>
      </c>
      <c r="F125" s="1062">
        <v>1</v>
      </c>
      <c r="G125" s="1061">
        <v>9300000</v>
      </c>
    </row>
    <row r="126" spans="1:7" x14ac:dyDescent="0.25">
      <c r="A126" s="555">
        <v>117</v>
      </c>
      <c r="B126" s="1059">
        <v>3101062474</v>
      </c>
      <c r="C126" s="1059" t="s">
        <v>735</v>
      </c>
      <c r="D126" s="1060">
        <v>1</v>
      </c>
      <c r="E126" s="1061">
        <v>15202025</v>
      </c>
      <c r="F126" s="1062">
        <v>5</v>
      </c>
      <c r="G126" s="1061">
        <v>44770000</v>
      </c>
    </row>
    <row r="127" spans="1:7" x14ac:dyDescent="0.25">
      <c r="A127" s="555">
        <v>118</v>
      </c>
      <c r="B127" s="1059">
        <v>3101306292</v>
      </c>
      <c r="C127" s="1059" t="s">
        <v>951</v>
      </c>
      <c r="D127" s="1060"/>
      <c r="E127" s="1061"/>
      <c r="F127" s="1062">
        <v>1</v>
      </c>
      <c r="G127" s="1061">
        <v>9300000</v>
      </c>
    </row>
    <row r="128" spans="1:7" x14ac:dyDescent="0.25">
      <c r="A128" s="555">
        <v>119</v>
      </c>
      <c r="B128" s="1059">
        <v>3101587276</v>
      </c>
      <c r="C128" s="1059" t="s">
        <v>502</v>
      </c>
      <c r="D128" s="1060">
        <v>80</v>
      </c>
      <c r="E128" s="1061">
        <v>1308980518.6099999</v>
      </c>
      <c r="F128" s="1062">
        <v>281</v>
      </c>
      <c r="G128" s="1061">
        <v>2679641000</v>
      </c>
    </row>
    <row r="129" spans="1:7" x14ac:dyDescent="0.25">
      <c r="A129" s="555">
        <v>120</v>
      </c>
      <c r="B129" s="1059">
        <v>3101759180</v>
      </c>
      <c r="C129" s="1059" t="s">
        <v>430</v>
      </c>
      <c r="D129" s="1060">
        <v>27</v>
      </c>
      <c r="E129" s="1061">
        <v>478902367.42000002</v>
      </c>
      <c r="F129" s="1062">
        <v>222</v>
      </c>
      <c r="G129" s="1061">
        <v>2103545000</v>
      </c>
    </row>
    <row r="130" spans="1:7" x14ac:dyDescent="0.25">
      <c r="A130" s="555">
        <v>121</v>
      </c>
      <c r="B130" s="1059">
        <v>3101238898</v>
      </c>
      <c r="C130" s="1059" t="s">
        <v>1566</v>
      </c>
      <c r="D130" s="1060">
        <v>2</v>
      </c>
      <c r="E130" s="1061">
        <v>32257277.079999998</v>
      </c>
      <c r="F130" s="1062"/>
      <c r="G130" s="1061"/>
    </row>
    <row r="131" spans="1:7" x14ac:dyDescent="0.25">
      <c r="A131" s="555">
        <v>122</v>
      </c>
      <c r="B131" s="1059">
        <v>3101668816</v>
      </c>
      <c r="C131" s="1059" t="s">
        <v>875</v>
      </c>
      <c r="D131" s="1060"/>
      <c r="E131" s="1061"/>
      <c r="F131" s="1062">
        <v>25</v>
      </c>
      <c r="G131" s="1061">
        <v>228186000</v>
      </c>
    </row>
    <row r="132" spans="1:7" x14ac:dyDescent="0.25">
      <c r="A132" s="555">
        <v>123</v>
      </c>
      <c r="B132" s="1059">
        <v>3101902883</v>
      </c>
      <c r="C132" s="1059" t="s">
        <v>1105</v>
      </c>
      <c r="D132" s="1060"/>
      <c r="E132" s="1061"/>
      <c r="F132" s="1062">
        <v>26</v>
      </c>
      <c r="G132" s="1061">
        <v>239267000</v>
      </c>
    </row>
    <row r="133" spans="1:7" x14ac:dyDescent="0.25">
      <c r="A133" s="555">
        <v>124</v>
      </c>
      <c r="B133" s="1059">
        <v>3101735854</v>
      </c>
      <c r="C133" s="1059" t="s">
        <v>528</v>
      </c>
      <c r="D133" s="1060">
        <v>1</v>
      </c>
      <c r="E133" s="1061">
        <v>13000089.35</v>
      </c>
      <c r="F133" s="1062">
        <v>22</v>
      </c>
      <c r="G133" s="1061">
        <v>216486000</v>
      </c>
    </row>
    <row r="134" spans="1:7" x14ac:dyDescent="0.25">
      <c r="A134" s="555">
        <v>125</v>
      </c>
      <c r="B134" s="1059">
        <v>3101741139</v>
      </c>
      <c r="C134" s="1059" t="s">
        <v>876</v>
      </c>
      <c r="D134" s="1060">
        <v>2</v>
      </c>
      <c r="E134" s="1061">
        <v>28600587.969999999</v>
      </c>
      <c r="F134" s="1062">
        <v>24</v>
      </c>
      <c r="G134" s="1061">
        <v>228246000</v>
      </c>
    </row>
    <row r="135" spans="1:7" x14ac:dyDescent="0.25">
      <c r="A135" s="555">
        <v>126</v>
      </c>
      <c r="B135" s="1059">
        <v>3101718331</v>
      </c>
      <c r="C135" s="1059" t="s">
        <v>503</v>
      </c>
      <c r="D135" s="1060">
        <v>31</v>
      </c>
      <c r="E135" s="1061">
        <v>577853905.39999998</v>
      </c>
      <c r="F135" s="1062">
        <v>75</v>
      </c>
      <c r="G135" s="1061">
        <v>695488000</v>
      </c>
    </row>
    <row r="136" spans="1:7" x14ac:dyDescent="0.25">
      <c r="A136" s="555">
        <v>127</v>
      </c>
      <c r="B136" s="1059">
        <v>3101335859</v>
      </c>
      <c r="C136" s="1059" t="s">
        <v>736</v>
      </c>
      <c r="D136" s="1060"/>
      <c r="E136" s="1061"/>
      <c r="F136" s="1062">
        <v>4</v>
      </c>
      <c r="G136" s="1061">
        <v>31595000</v>
      </c>
    </row>
    <row r="137" spans="1:7" x14ac:dyDescent="0.25">
      <c r="A137" s="555">
        <v>128</v>
      </c>
      <c r="B137" s="1059">
        <v>3101583935</v>
      </c>
      <c r="C137" s="1059" t="s">
        <v>737</v>
      </c>
      <c r="D137" s="1060">
        <v>3</v>
      </c>
      <c r="E137" s="1061">
        <v>48131044.490000002</v>
      </c>
      <c r="F137" s="1062">
        <v>3</v>
      </c>
      <c r="G137" s="1061">
        <v>24321000</v>
      </c>
    </row>
    <row r="138" spans="1:7" x14ac:dyDescent="0.25">
      <c r="A138" s="555">
        <v>129</v>
      </c>
      <c r="B138" s="1059">
        <v>3102672969</v>
      </c>
      <c r="C138" s="1059" t="s">
        <v>392</v>
      </c>
      <c r="D138" s="1060">
        <v>11</v>
      </c>
      <c r="E138" s="1061">
        <v>188722085.96000001</v>
      </c>
      <c r="F138" s="1062">
        <v>223</v>
      </c>
      <c r="G138" s="1061">
        <v>2141586000</v>
      </c>
    </row>
    <row r="139" spans="1:7" x14ac:dyDescent="0.25">
      <c r="A139" s="555">
        <v>130</v>
      </c>
      <c r="B139" s="1059">
        <v>3101017266</v>
      </c>
      <c r="C139" s="1059" t="s">
        <v>346</v>
      </c>
      <c r="D139" s="1060">
        <v>353</v>
      </c>
      <c r="E139" s="1061">
        <v>7427110644.7299995</v>
      </c>
      <c r="F139" s="1062"/>
      <c r="G139" s="1061"/>
    </row>
    <row r="140" spans="1:7" x14ac:dyDescent="0.25">
      <c r="A140" s="555">
        <v>131</v>
      </c>
      <c r="B140" s="1059">
        <v>3101749113</v>
      </c>
      <c r="C140" s="1059" t="s">
        <v>877</v>
      </c>
      <c r="D140" s="1060">
        <v>7</v>
      </c>
      <c r="E140" s="1061">
        <v>136236639.06999999</v>
      </c>
      <c r="F140" s="1062">
        <v>12</v>
      </c>
      <c r="G140" s="1061">
        <v>115931000</v>
      </c>
    </row>
    <row r="141" spans="1:7" x14ac:dyDescent="0.25">
      <c r="A141" s="555">
        <v>132</v>
      </c>
      <c r="B141" s="1059">
        <v>3101483753</v>
      </c>
      <c r="C141" s="1059" t="s">
        <v>393</v>
      </c>
      <c r="D141" s="1060">
        <v>11</v>
      </c>
      <c r="E141" s="1061">
        <v>207270928.52000001</v>
      </c>
      <c r="F141" s="1062">
        <v>11</v>
      </c>
      <c r="G141" s="1061">
        <v>109007000</v>
      </c>
    </row>
    <row r="142" spans="1:7" x14ac:dyDescent="0.25">
      <c r="A142" s="555">
        <v>133</v>
      </c>
      <c r="B142" s="1059">
        <v>3101302239</v>
      </c>
      <c r="C142" s="1059" t="s">
        <v>655</v>
      </c>
      <c r="D142" s="1060">
        <v>8</v>
      </c>
      <c r="E142" s="1061">
        <v>168988572.08000001</v>
      </c>
      <c r="F142" s="1062">
        <v>38</v>
      </c>
      <c r="G142" s="1061">
        <v>361474000</v>
      </c>
    </row>
    <row r="143" spans="1:7" x14ac:dyDescent="0.25">
      <c r="A143" s="555">
        <v>134</v>
      </c>
      <c r="B143" s="1059">
        <v>3101518127</v>
      </c>
      <c r="C143" s="1059" t="s">
        <v>738</v>
      </c>
      <c r="D143" s="1060">
        <v>4</v>
      </c>
      <c r="E143" s="1061">
        <v>97943802.170000002</v>
      </c>
      <c r="F143" s="1062">
        <v>11</v>
      </c>
      <c r="G143" s="1061">
        <v>110102000</v>
      </c>
    </row>
    <row r="144" spans="1:7" x14ac:dyDescent="0.25">
      <c r="A144" s="555">
        <v>135</v>
      </c>
      <c r="B144" s="1059">
        <v>3101697909</v>
      </c>
      <c r="C144" s="1059" t="s">
        <v>994</v>
      </c>
      <c r="D144" s="1060"/>
      <c r="E144" s="1061"/>
      <c r="F144" s="1062">
        <v>1</v>
      </c>
      <c r="G144" s="1061">
        <v>7070000</v>
      </c>
    </row>
    <row r="145" spans="1:7" x14ac:dyDescent="0.25">
      <c r="A145" s="555">
        <v>136</v>
      </c>
      <c r="B145" s="1059">
        <v>3101278140</v>
      </c>
      <c r="C145" s="1059" t="s">
        <v>878</v>
      </c>
      <c r="D145" s="1060">
        <v>10</v>
      </c>
      <c r="E145" s="1061">
        <v>152569766.80000001</v>
      </c>
      <c r="F145" s="1062"/>
      <c r="G145" s="1061"/>
    </row>
    <row r="146" spans="1:7" x14ac:dyDescent="0.25">
      <c r="A146" s="555">
        <v>137</v>
      </c>
      <c r="B146" s="1059">
        <v>3101726587</v>
      </c>
      <c r="C146" s="1059" t="s">
        <v>674</v>
      </c>
      <c r="D146" s="1060">
        <v>1</v>
      </c>
      <c r="E146" s="1061">
        <v>9195000</v>
      </c>
      <c r="F146" s="1062">
        <v>9</v>
      </c>
      <c r="G146" s="1061">
        <v>80127000</v>
      </c>
    </row>
    <row r="147" spans="1:7" x14ac:dyDescent="0.25">
      <c r="A147" s="555">
        <v>138</v>
      </c>
      <c r="B147" s="1059">
        <v>3102792650</v>
      </c>
      <c r="C147" s="1059" t="s">
        <v>879</v>
      </c>
      <c r="D147" s="1060">
        <v>1</v>
      </c>
      <c r="E147" s="1061">
        <v>14683570.9</v>
      </c>
      <c r="F147" s="1062">
        <v>125</v>
      </c>
      <c r="G147" s="1061">
        <v>1167779000</v>
      </c>
    </row>
    <row r="148" spans="1:7" x14ac:dyDescent="0.25">
      <c r="A148" s="555">
        <v>139</v>
      </c>
      <c r="B148" s="1059">
        <v>3101139456</v>
      </c>
      <c r="C148" s="1059" t="s">
        <v>431</v>
      </c>
      <c r="D148" s="1060">
        <v>10</v>
      </c>
      <c r="E148" s="1061">
        <v>173684017.72</v>
      </c>
      <c r="F148" s="1062">
        <v>10</v>
      </c>
      <c r="G148" s="1061">
        <v>95513000</v>
      </c>
    </row>
    <row r="149" spans="1:7" x14ac:dyDescent="0.25">
      <c r="A149" s="555">
        <v>140</v>
      </c>
      <c r="B149" s="1059">
        <v>105450772</v>
      </c>
      <c r="C149" s="1059"/>
      <c r="D149" s="1060"/>
      <c r="E149" s="1061"/>
      <c r="F149" s="1062">
        <v>1</v>
      </c>
      <c r="G149" s="1061">
        <v>8959000</v>
      </c>
    </row>
    <row r="150" spans="1:7" x14ac:dyDescent="0.25">
      <c r="A150" s="555">
        <v>141</v>
      </c>
      <c r="B150" s="1059">
        <v>107670298</v>
      </c>
      <c r="C150" s="1059"/>
      <c r="D150" s="1060"/>
      <c r="E150" s="1061"/>
      <c r="F150" s="1062">
        <v>1</v>
      </c>
      <c r="G150" s="1061">
        <v>9234000</v>
      </c>
    </row>
    <row r="151" spans="1:7" x14ac:dyDescent="0.25">
      <c r="A151" s="555">
        <v>142</v>
      </c>
      <c r="B151" s="1059">
        <v>3004428325</v>
      </c>
      <c r="C151" s="1059"/>
      <c r="D151" s="1060">
        <v>4</v>
      </c>
      <c r="E151" s="1061">
        <v>84089437.120000005</v>
      </c>
      <c r="F151" s="1062">
        <v>34</v>
      </c>
      <c r="G151" s="1061">
        <v>320219000</v>
      </c>
    </row>
    <row r="152" spans="1:7" x14ac:dyDescent="0.25">
      <c r="A152" s="555">
        <v>143</v>
      </c>
      <c r="B152" s="1078">
        <v>303750862</v>
      </c>
      <c r="C152" s="1078"/>
      <c r="D152" s="1079">
        <v>1</v>
      </c>
      <c r="E152" s="1080">
        <v>13714563.83</v>
      </c>
      <c r="F152" s="1081">
        <v>1</v>
      </c>
      <c r="G152" s="1080">
        <v>9293000</v>
      </c>
    </row>
    <row r="153" spans="1:7" x14ac:dyDescent="0.25">
      <c r="A153" s="555">
        <v>144</v>
      </c>
      <c r="B153" s="1078">
        <v>3102691391</v>
      </c>
      <c r="C153" s="1078"/>
      <c r="D153" s="1079"/>
      <c r="E153" s="1080"/>
      <c r="F153" s="1081">
        <v>4</v>
      </c>
      <c r="G153" s="1080">
        <v>41383000</v>
      </c>
    </row>
    <row r="154" spans="1:7" x14ac:dyDescent="0.25">
      <c r="A154" s="555">
        <v>145</v>
      </c>
      <c r="B154" s="1078">
        <v>3102907259</v>
      </c>
      <c r="C154" s="1078"/>
      <c r="D154" s="1079"/>
      <c r="E154" s="1080"/>
      <c r="F154" s="1081">
        <v>1</v>
      </c>
      <c r="G154" s="1080">
        <v>6272000</v>
      </c>
    </row>
    <row r="155" spans="1:7" x14ac:dyDescent="0.25">
      <c r="A155" s="555">
        <v>147</v>
      </c>
      <c r="B155" s="1078">
        <v>401330633</v>
      </c>
      <c r="C155" s="1078"/>
      <c r="D155" s="1079"/>
      <c r="E155" s="1080"/>
      <c r="F155" s="1081">
        <v>1</v>
      </c>
      <c r="G155" s="1080">
        <v>9300000</v>
      </c>
    </row>
    <row r="156" spans="1:7" x14ac:dyDescent="0.25">
      <c r="A156" s="555">
        <v>148</v>
      </c>
      <c r="B156" s="1078" t="s">
        <v>569</v>
      </c>
      <c r="C156" s="1078"/>
      <c r="D156" s="1079">
        <v>379</v>
      </c>
      <c r="E156" s="1080">
        <v>7824990702.6300001</v>
      </c>
      <c r="F156" s="1081">
        <v>2069</v>
      </c>
      <c r="G156" s="1080">
        <v>17988770000</v>
      </c>
    </row>
    <row r="157" spans="1:7" hidden="1" x14ac:dyDescent="0.25">
      <c r="A157" s="555">
        <v>149</v>
      </c>
      <c r="B157" s="1078"/>
      <c r="C157" s="1078"/>
      <c r="D157" s="1079"/>
      <c r="E157" s="1080"/>
      <c r="F157" s="1081"/>
      <c r="G157" s="1080"/>
    </row>
    <row r="158" spans="1:7" hidden="1" x14ac:dyDescent="0.25">
      <c r="A158" s="555">
        <v>150</v>
      </c>
      <c r="B158" s="1078"/>
      <c r="C158" s="1078"/>
      <c r="D158" s="1079"/>
      <c r="E158" s="1080"/>
      <c r="F158" s="1081"/>
      <c r="G158" s="1080"/>
    </row>
    <row r="159" spans="1:7" hidden="1" x14ac:dyDescent="0.25">
      <c r="A159" s="555">
        <v>151</v>
      </c>
      <c r="B159" s="1078"/>
      <c r="C159" s="1078"/>
      <c r="D159" s="1079"/>
      <c r="E159" s="1080"/>
      <c r="F159" s="1081"/>
      <c r="G159" s="1080"/>
    </row>
    <row r="160" spans="1:7" hidden="1" x14ac:dyDescent="0.25">
      <c r="A160" s="555">
        <v>152</v>
      </c>
      <c r="B160" s="1078"/>
      <c r="C160" s="1078"/>
      <c r="D160" s="1079"/>
      <c r="E160" s="1080"/>
      <c r="F160" s="1081"/>
      <c r="G160" s="1080"/>
    </row>
    <row r="161" spans="1:7" hidden="1" x14ac:dyDescent="0.25">
      <c r="A161" s="555">
        <v>153</v>
      </c>
      <c r="B161" s="1078"/>
      <c r="C161" s="1078"/>
      <c r="D161" s="1079"/>
      <c r="E161" s="1080"/>
      <c r="F161" s="1081"/>
      <c r="G161" s="1080"/>
    </row>
    <row r="162" spans="1:7" hidden="1" x14ac:dyDescent="0.25">
      <c r="A162" s="555">
        <v>154</v>
      </c>
      <c r="B162" s="1078"/>
      <c r="C162" s="1078"/>
      <c r="D162" s="1079"/>
      <c r="E162" s="1080"/>
      <c r="F162" s="1081"/>
      <c r="G162" s="1080"/>
    </row>
    <row r="163" spans="1:7" hidden="1" x14ac:dyDescent="0.25">
      <c r="A163" s="555">
        <v>155</v>
      </c>
      <c r="B163" s="1078"/>
      <c r="C163" s="1078"/>
      <c r="D163" s="1079"/>
      <c r="E163" s="1080"/>
      <c r="F163" s="1081"/>
      <c r="G163" s="1080"/>
    </row>
    <row r="164" spans="1:7" hidden="1" x14ac:dyDescent="0.25">
      <c r="A164" s="555">
        <v>156</v>
      </c>
      <c r="B164" s="1078"/>
      <c r="C164" s="1078"/>
      <c r="D164" s="1079"/>
      <c r="E164" s="1080"/>
      <c r="F164" s="1081"/>
      <c r="G164" s="1080"/>
    </row>
    <row r="165" spans="1:7" hidden="1" x14ac:dyDescent="0.25">
      <c r="A165" s="555">
        <v>157</v>
      </c>
      <c r="B165" s="1078"/>
      <c r="C165" s="1078"/>
      <c r="D165" s="1079"/>
      <c r="E165" s="1080"/>
      <c r="F165" s="1081"/>
      <c r="G165" s="1080"/>
    </row>
    <row r="166" spans="1:7" hidden="1" x14ac:dyDescent="0.25">
      <c r="A166" s="555">
        <v>158</v>
      </c>
      <c r="B166" s="1078"/>
      <c r="C166" s="1078"/>
      <c r="D166" s="1079"/>
      <c r="E166" s="1080"/>
      <c r="F166" s="1081"/>
      <c r="G166" s="1080"/>
    </row>
    <row r="167" spans="1:7" hidden="1" x14ac:dyDescent="0.25">
      <c r="A167" s="555">
        <v>159</v>
      </c>
      <c r="B167" s="1078"/>
      <c r="C167" s="1078"/>
      <c r="D167" s="1079"/>
      <c r="E167" s="1080"/>
      <c r="F167" s="1081"/>
      <c r="G167" s="1080"/>
    </row>
    <row r="168" spans="1:7" hidden="1" x14ac:dyDescent="0.25">
      <c r="A168" s="555">
        <v>160</v>
      </c>
      <c r="B168" s="1078"/>
      <c r="C168" s="1078"/>
      <c r="D168" s="1079"/>
      <c r="E168" s="1080"/>
      <c r="F168" s="1081"/>
      <c r="G168" s="1080"/>
    </row>
    <row r="169" spans="1:7" hidden="1" x14ac:dyDescent="0.25">
      <c r="A169" s="555">
        <v>161</v>
      </c>
      <c r="B169" s="1059"/>
      <c r="C169" s="739"/>
      <c r="D169" s="740"/>
      <c r="E169" s="741"/>
      <c r="F169" s="742"/>
      <c r="G169" s="741"/>
    </row>
    <row r="170" spans="1:7" x14ac:dyDescent="0.25">
      <c r="B170" s="738"/>
      <c r="C170" s="739"/>
      <c r="D170" s="740"/>
      <c r="E170" s="741"/>
      <c r="F170" s="742"/>
      <c r="G170" s="741"/>
    </row>
    <row r="171" spans="1:7" s="524" customFormat="1" x14ac:dyDescent="0.25">
      <c r="A171" s="605"/>
      <c r="B171" s="759"/>
      <c r="C171" s="606"/>
      <c r="D171" s="607">
        <f>SUM(D10:D170)</f>
        <v>2473</v>
      </c>
      <c r="E171" s="607">
        <f>SUM(E10:E170)</f>
        <v>57497931577.650002</v>
      </c>
      <c r="F171" s="607">
        <f>SUM(F10:F170)</f>
        <v>7302</v>
      </c>
      <c r="G171" s="607">
        <f>SUM(G10:G170)</f>
        <v>67440138000</v>
      </c>
    </row>
    <row r="173" spans="1:7" s="524" customFormat="1" ht="12.75" customHeight="1" x14ac:dyDescent="0.25">
      <c r="A173" s="756"/>
      <c r="B173" s="756" t="s">
        <v>310</v>
      </c>
      <c r="C173" s="756"/>
      <c r="D173" s="757">
        <f>D171+F171</f>
        <v>9775</v>
      </c>
      <c r="E173" s="758">
        <f>E171+G171</f>
        <v>124938069577.64999</v>
      </c>
      <c r="F173" s="757"/>
      <c r="G173" s="758"/>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3" max="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234"/>
  <sheetViews>
    <sheetView showGridLines="0" zoomScale="80" zoomScaleNormal="80" workbookViewId="0">
      <selection activeCell="C33" sqref="C33"/>
    </sheetView>
  </sheetViews>
  <sheetFormatPr baseColWidth="10" defaultColWidth="11.42578125" defaultRowHeight="15" x14ac:dyDescent="0.25"/>
  <cols>
    <col min="1" max="1" width="62.85546875" style="893" customWidth="1"/>
    <col min="2" max="2" width="17.42578125" style="894" customWidth="1"/>
    <col min="3" max="3" width="100.5703125" style="1435" customWidth="1"/>
    <col min="4" max="4" width="10.85546875" style="893" customWidth="1"/>
    <col min="5" max="5" width="11.42578125" style="893"/>
    <col min="6" max="6" width="19.28515625" style="893" customWidth="1"/>
    <col min="7" max="16384" width="11.42578125" style="893"/>
  </cols>
  <sheetData>
    <row r="1" spans="1:4" s="332" customFormat="1" ht="12.75" customHeight="1" x14ac:dyDescent="0.2">
      <c r="A1" s="1990" t="s">
        <v>0</v>
      </c>
      <c r="B1" s="1990"/>
      <c r="C1" s="1990"/>
      <c r="D1" s="1990"/>
    </row>
    <row r="2" spans="1:4" s="332" customFormat="1" ht="12.75" customHeight="1" x14ac:dyDescent="0.2">
      <c r="A2" s="1990" t="s">
        <v>417</v>
      </c>
      <c r="B2" s="1990"/>
      <c r="C2" s="1990"/>
      <c r="D2" s="1990"/>
    </row>
    <row r="3" spans="1:4" s="332" customFormat="1" ht="12.75" customHeight="1" x14ac:dyDescent="0.2">
      <c r="A3" s="1990" t="s">
        <v>1734</v>
      </c>
      <c r="B3" s="1990"/>
      <c r="C3" s="1990"/>
      <c r="D3" s="1990"/>
    </row>
    <row r="4" spans="1:4" s="332" customFormat="1" ht="12.75" customHeight="1" x14ac:dyDescent="0.2">
      <c r="A4" s="538"/>
      <c r="B4" s="538"/>
      <c r="C4" s="538"/>
      <c r="D4" s="560"/>
    </row>
    <row r="5" spans="1:4" s="332" customFormat="1" ht="12.75" customHeight="1" x14ac:dyDescent="0.25">
      <c r="A5" s="2011" t="s">
        <v>476</v>
      </c>
      <c r="B5" s="2012"/>
      <c r="C5" s="2012"/>
      <c r="D5" s="1294"/>
    </row>
    <row r="6" spans="1:4" s="527" customFormat="1" ht="16.5" customHeight="1" x14ac:dyDescent="0.25">
      <c r="A6" s="2013" t="s">
        <v>473</v>
      </c>
      <c r="B6" s="2014"/>
      <c r="C6" s="2014"/>
      <c r="D6" s="1294"/>
    </row>
    <row r="8" spans="1:4" x14ac:dyDescent="0.25">
      <c r="A8" s="2001" t="s">
        <v>513</v>
      </c>
      <c r="B8" s="2001"/>
      <c r="C8" s="2001"/>
    </row>
    <row r="9" spans="1:4" x14ac:dyDescent="0.25">
      <c r="A9" s="2001"/>
      <c r="B9" s="2001"/>
      <c r="C9" s="2001"/>
    </row>
    <row r="10" spans="1:4" ht="14.45" customHeight="1" x14ac:dyDescent="0.25">
      <c r="A10" s="1441" t="s">
        <v>471</v>
      </c>
      <c r="B10" s="1441" t="s">
        <v>470</v>
      </c>
      <c r="C10" s="1442" t="s">
        <v>472</v>
      </c>
    </row>
    <row r="11" spans="1:4" ht="14.45" customHeight="1" x14ac:dyDescent="0.25">
      <c r="A11" s="1522" t="s">
        <v>535</v>
      </c>
      <c r="B11" s="1486">
        <v>2</v>
      </c>
      <c r="C11" s="1485" t="s">
        <v>1730</v>
      </c>
    </row>
    <row r="12" spans="1:4" ht="14.45" customHeight="1" x14ac:dyDescent="0.25">
      <c r="A12" s="1522" t="s">
        <v>119</v>
      </c>
      <c r="B12" s="1486">
        <v>3</v>
      </c>
      <c r="C12" s="1485" t="s">
        <v>1056</v>
      </c>
    </row>
    <row r="13" spans="1:4" ht="14.45" customHeight="1" x14ac:dyDescent="0.25">
      <c r="A13" s="1522" t="s">
        <v>119</v>
      </c>
      <c r="B13" s="1486">
        <v>1</v>
      </c>
      <c r="C13" s="1485" t="s">
        <v>1577</v>
      </c>
    </row>
    <row r="14" spans="1:4" ht="14.45" customHeight="1" x14ac:dyDescent="0.25">
      <c r="A14" s="1522" t="s">
        <v>119</v>
      </c>
      <c r="B14" s="1486">
        <v>1</v>
      </c>
      <c r="C14" s="1485" t="s">
        <v>1134</v>
      </c>
    </row>
    <row r="15" spans="1:4" ht="14.45" customHeight="1" x14ac:dyDescent="0.25">
      <c r="A15" s="1522" t="s">
        <v>332</v>
      </c>
      <c r="B15" s="1486">
        <v>1</v>
      </c>
      <c r="C15" s="1485" t="s">
        <v>1227</v>
      </c>
    </row>
    <row r="16" spans="1:4" ht="14.45" customHeight="1" x14ac:dyDescent="0.25">
      <c r="A16" s="1522" t="s">
        <v>332</v>
      </c>
      <c r="B16" s="1486">
        <v>1</v>
      </c>
      <c r="C16" s="1485" t="s">
        <v>1730</v>
      </c>
    </row>
    <row r="17" spans="1:3" ht="14.45" customHeight="1" x14ac:dyDescent="0.25">
      <c r="A17" s="1522" t="s">
        <v>332</v>
      </c>
      <c r="B17" s="1486">
        <v>1</v>
      </c>
      <c r="C17" s="1485" t="s">
        <v>1230</v>
      </c>
    </row>
    <row r="18" spans="1:3" ht="14.45" customHeight="1" x14ac:dyDescent="0.25">
      <c r="A18" s="1522" t="s">
        <v>332</v>
      </c>
      <c r="B18" s="1486">
        <v>1</v>
      </c>
      <c r="C18" s="1485" t="s">
        <v>1075</v>
      </c>
    </row>
    <row r="19" spans="1:3" ht="14.45" customHeight="1" x14ac:dyDescent="0.25">
      <c r="A19" s="1522" t="s">
        <v>332</v>
      </c>
      <c r="B19" s="1486">
        <v>1</v>
      </c>
      <c r="C19" s="1485" t="s">
        <v>1076</v>
      </c>
    </row>
    <row r="20" spans="1:3" ht="14.45" customHeight="1" x14ac:dyDescent="0.25">
      <c r="A20" s="1522" t="s">
        <v>332</v>
      </c>
      <c r="B20" s="1486">
        <v>1</v>
      </c>
      <c r="C20" s="1485" t="s">
        <v>1064</v>
      </c>
    </row>
    <row r="21" spans="1:3" ht="14.45" customHeight="1" x14ac:dyDescent="0.25">
      <c r="A21" s="1522" t="s">
        <v>629</v>
      </c>
      <c r="B21" s="1486">
        <v>2</v>
      </c>
      <c r="C21" s="1485" t="s">
        <v>1731</v>
      </c>
    </row>
    <row r="22" spans="1:3" ht="14.45" customHeight="1" x14ac:dyDescent="0.25">
      <c r="A22" s="1522" t="s">
        <v>629</v>
      </c>
      <c r="B22" s="1486">
        <v>1</v>
      </c>
      <c r="C22" s="1485" t="s">
        <v>1064</v>
      </c>
    </row>
    <row r="23" spans="1:3" ht="14.45" customHeight="1" x14ac:dyDescent="0.25">
      <c r="A23" s="1522" t="s">
        <v>628</v>
      </c>
      <c r="B23" s="1486">
        <v>1</v>
      </c>
      <c r="C23" s="1485" t="s">
        <v>1227</v>
      </c>
    </row>
    <row r="24" spans="1:3" ht="14.45" customHeight="1" x14ac:dyDescent="0.25">
      <c r="A24" s="1522" t="s">
        <v>628</v>
      </c>
      <c r="B24" s="1486">
        <v>1</v>
      </c>
      <c r="C24" s="1485" t="s">
        <v>1106</v>
      </c>
    </row>
    <row r="25" spans="1:3" ht="14.45" customHeight="1" x14ac:dyDescent="0.25">
      <c r="A25" s="1522" t="s">
        <v>628</v>
      </c>
      <c r="B25" s="1486">
        <v>1</v>
      </c>
      <c r="C25" s="1485" t="s">
        <v>1056</v>
      </c>
    </row>
    <row r="26" spans="1:3" ht="14.45" customHeight="1" x14ac:dyDescent="0.25">
      <c r="A26" s="1522" t="s">
        <v>628</v>
      </c>
      <c r="B26" s="1486">
        <v>1</v>
      </c>
      <c r="C26" s="1485" t="s">
        <v>1567</v>
      </c>
    </row>
    <row r="27" spans="1:3" ht="14.45" customHeight="1" x14ac:dyDescent="0.25">
      <c r="A27" s="1522" t="s">
        <v>628</v>
      </c>
      <c r="B27" s="1486">
        <v>1</v>
      </c>
      <c r="C27" s="1485" t="s">
        <v>1226</v>
      </c>
    </row>
    <row r="28" spans="1:3" ht="14.45" customHeight="1" x14ac:dyDescent="0.25">
      <c r="A28" s="1522" t="s">
        <v>628</v>
      </c>
      <c r="B28" s="1486">
        <v>1</v>
      </c>
      <c r="C28" s="1485" t="s">
        <v>1063</v>
      </c>
    </row>
    <row r="29" spans="1:3" ht="14.45" customHeight="1" x14ac:dyDescent="0.25">
      <c r="A29" s="1522" t="s">
        <v>628</v>
      </c>
      <c r="B29" s="1486">
        <v>1</v>
      </c>
      <c r="C29" s="1485" t="s">
        <v>1064</v>
      </c>
    </row>
    <row r="30" spans="1:3" ht="14.45" customHeight="1" x14ac:dyDescent="0.25">
      <c r="A30" s="1522" t="s">
        <v>628</v>
      </c>
      <c r="B30" s="1486">
        <v>1</v>
      </c>
      <c r="C30" s="1485" t="s">
        <v>1133</v>
      </c>
    </row>
    <row r="31" spans="1:3" ht="14.45" customHeight="1" x14ac:dyDescent="0.25">
      <c r="A31" s="1522" t="s">
        <v>628</v>
      </c>
      <c r="B31" s="1486">
        <v>1</v>
      </c>
      <c r="C31" s="1485" t="s">
        <v>1732</v>
      </c>
    </row>
    <row r="32" spans="1:3" ht="14.45" customHeight="1" x14ac:dyDescent="0.25">
      <c r="A32" s="1522" t="s">
        <v>701</v>
      </c>
      <c r="B32" s="1486">
        <v>1</v>
      </c>
      <c r="C32" s="1485" t="s">
        <v>1056</v>
      </c>
    </row>
    <row r="33" spans="1:3" ht="14.45" customHeight="1" x14ac:dyDescent="0.25">
      <c r="A33" s="1522" t="s">
        <v>701</v>
      </c>
      <c r="B33" s="1486">
        <v>1</v>
      </c>
      <c r="C33" s="1485" t="s">
        <v>1733</v>
      </c>
    </row>
    <row r="34" spans="1:3" ht="14.45" customHeight="1" x14ac:dyDescent="0.25">
      <c r="A34" s="1522" t="s">
        <v>507</v>
      </c>
      <c r="B34" s="1486">
        <v>1</v>
      </c>
      <c r="C34" s="1485" t="s">
        <v>1068</v>
      </c>
    </row>
    <row r="35" spans="1:3" ht="14.45" customHeight="1" x14ac:dyDescent="0.25">
      <c r="A35" s="1522" t="s">
        <v>507</v>
      </c>
      <c r="B35" s="1486">
        <v>1</v>
      </c>
      <c r="C35" s="1485" t="s">
        <v>1055</v>
      </c>
    </row>
    <row r="36" spans="1:3" ht="14.45" customHeight="1" x14ac:dyDescent="0.25">
      <c r="A36" s="1522" t="s">
        <v>507</v>
      </c>
      <c r="B36" s="1486">
        <v>2</v>
      </c>
      <c r="C36" s="1485" t="s">
        <v>1075</v>
      </c>
    </row>
    <row r="37" spans="1:3" ht="14.45" customHeight="1" x14ac:dyDescent="0.25">
      <c r="A37" s="1522" t="s">
        <v>507</v>
      </c>
      <c r="B37" s="1486">
        <v>1</v>
      </c>
      <c r="C37" s="1485" t="s">
        <v>1076</v>
      </c>
    </row>
    <row r="38" spans="1:3" ht="14.45" customHeight="1" x14ac:dyDescent="0.25">
      <c r="A38" s="1522" t="s">
        <v>507</v>
      </c>
      <c r="B38" s="1486">
        <v>2</v>
      </c>
      <c r="C38" s="1485" t="s">
        <v>1073</v>
      </c>
    </row>
    <row r="39" spans="1:3" ht="14.45" customHeight="1" x14ac:dyDescent="0.25">
      <c r="A39" s="1522" t="s">
        <v>609</v>
      </c>
      <c r="B39" s="1486">
        <v>1</v>
      </c>
      <c r="C39" s="1485" t="s">
        <v>1062</v>
      </c>
    </row>
    <row r="40" spans="1:3" ht="14.45" customHeight="1" x14ac:dyDescent="0.25">
      <c r="A40" s="1522" t="s">
        <v>609</v>
      </c>
      <c r="B40" s="1486">
        <v>1</v>
      </c>
      <c r="C40" s="1485" t="s">
        <v>1056</v>
      </c>
    </row>
    <row r="41" spans="1:3" ht="14.45" customHeight="1" x14ac:dyDescent="0.25">
      <c r="A41" s="1522" t="s">
        <v>609</v>
      </c>
      <c r="B41" s="1486">
        <v>1</v>
      </c>
      <c r="C41" s="1485" t="s">
        <v>1228</v>
      </c>
    </row>
    <row r="42" spans="1:3" ht="14.45" customHeight="1" x14ac:dyDescent="0.25">
      <c r="A42" s="1522" t="s">
        <v>609</v>
      </c>
      <c r="B42" s="1486">
        <v>1</v>
      </c>
      <c r="C42" s="1485" t="s">
        <v>1064</v>
      </c>
    </row>
    <row r="43" spans="1:3" ht="14.45" customHeight="1" x14ac:dyDescent="0.25">
      <c r="A43" s="1522" t="s">
        <v>609</v>
      </c>
      <c r="B43" s="1486">
        <v>1</v>
      </c>
      <c r="C43" s="1485" t="s">
        <v>1133</v>
      </c>
    </row>
    <row r="44" spans="1:3" ht="14.45" customHeight="1" x14ac:dyDescent="0.25">
      <c r="A44" s="1522" t="s">
        <v>609</v>
      </c>
      <c r="B44" s="1486">
        <v>1</v>
      </c>
      <c r="C44" s="1485" t="s">
        <v>1061</v>
      </c>
    </row>
    <row r="45" spans="1:3" hidden="1" x14ac:dyDescent="0.25">
      <c r="A45" s="1467"/>
      <c r="B45" s="1468"/>
      <c r="C45" s="1467"/>
    </row>
    <row r="46" spans="1:3" hidden="1" x14ac:dyDescent="0.25">
      <c r="A46" s="1467"/>
      <c r="B46" s="1468"/>
      <c r="C46" s="1467"/>
    </row>
    <row r="47" spans="1:3" hidden="1" x14ac:dyDescent="0.25">
      <c r="A47" s="1467"/>
      <c r="B47" s="1468"/>
      <c r="C47" s="1467"/>
    </row>
    <row r="48" spans="1:3" hidden="1" x14ac:dyDescent="0.25">
      <c r="A48" s="1467"/>
      <c r="B48" s="1468"/>
      <c r="C48" s="1467"/>
    </row>
    <row r="49" spans="1:3" hidden="1" x14ac:dyDescent="0.25">
      <c r="A49" s="1467"/>
      <c r="B49" s="1468"/>
      <c r="C49" s="1467"/>
    </row>
    <row r="50" spans="1:3" hidden="1" x14ac:dyDescent="0.25">
      <c r="A50" s="1467"/>
      <c r="B50" s="1468"/>
      <c r="C50" s="1467"/>
    </row>
    <row r="51" spans="1:3" hidden="1" x14ac:dyDescent="0.25">
      <c r="A51" s="1467"/>
      <c r="B51" s="1468"/>
      <c r="C51" s="1467"/>
    </row>
    <row r="52" spans="1:3" hidden="1" x14ac:dyDescent="0.25">
      <c r="A52" s="1433"/>
      <c r="B52" s="1434"/>
      <c r="C52" s="1433"/>
    </row>
    <row r="53" spans="1:3" hidden="1" x14ac:dyDescent="0.25">
      <c r="A53" s="1433"/>
      <c r="B53" s="1434"/>
      <c r="C53" s="1433"/>
    </row>
    <row r="54" spans="1:3" hidden="1" x14ac:dyDescent="0.25">
      <c r="A54" s="1433"/>
      <c r="B54" s="1434"/>
      <c r="C54" s="1433"/>
    </row>
    <row r="55" spans="1:3" hidden="1" x14ac:dyDescent="0.25">
      <c r="A55" s="1433"/>
      <c r="B55" s="1434"/>
      <c r="C55" s="1433"/>
    </row>
    <row r="56" spans="1:3" hidden="1" x14ac:dyDescent="0.25">
      <c r="A56" s="1433"/>
      <c r="B56" s="1434"/>
      <c r="C56" s="1433"/>
    </row>
    <row r="57" spans="1:3" hidden="1" x14ac:dyDescent="0.25">
      <c r="A57" s="1433"/>
      <c r="B57" s="1434"/>
      <c r="C57" s="1433"/>
    </row>
    <row r="58" spans="1:3" hidden="1" x14ac:dyDescent="0.25">
      <c r="A58" s="1433"/>
      <c r="B58" s="1434"/>
      <c r="C58" s="1433"/>
    </row>
    <row r="59" spans="1:3" x14ac:dyDescent="0.25">
      <c r="A59" s="1445" t="s">
        <v>29</v>
      </c>
      <c r="B59" s="1446">
        <f>SUM(B11:B58)</f>
        <v>40</v>
      </c>
      <c r="C59" s="1445"/>
    </row>
    <row r="60" spans="1:3" x14ac:dyDescent="0.25">
      <c r="A60" s="2002" t="s">
        <v>610</v>
      </c>
      <c r="B60" s="2002"/>
    </row>
    <row r="61" spans="1:3" x14ac:dyDescent="0.25">
      <c r="A61" s="895"/>
      <c r="B61" s="895"/>
    </row>
    <row r="62" spans="1:3" x14ac:dyDescent="0.25">
      <c r="A62" s="2003" t="s">
        <v>488</v>
      </c>
      <c r="B62" s="2004"/>
      <c r="C62" s="2005"/>
    </row>
    <row r="63" spans="1:3" x14ac:dyDescent="0.25">
      <c r="A63" s="2006"/>
      <c r="B63" s="2007"/>
      <c r="C63" s="2008"/>
    </row>
    <row r="64" spans="1:3" ht="25.5" x14ac:dyDescent="0.25">
      <c r="A64" s="1446" t="s">
        <v>1132</v>
      </c>
      <c r="B64" s="1446" t="s">
        <v>5</v>
      </c>
      <c r="C64" s="1446" t="s">
        <v>1174</v>
      </c>
    </row>
    <row r="65" spans="1:3" x14ac:dyDescent="0.25">
      <c r="A65" s="1508" t="s">
        <v>624</v>
      </c>
      <c r="B65" s="1468">
        <v>1</v>
      </c>
      <c r="C65" s="1467" t="s">
        <v>1575</v>
      </c>
    </row>
    <row r="66" spans="1:3" x14ac:dyDescent="0.25">
      <c r="A66" s="1508" t="s">
        <v>624</v>
      </c>
      <c r="B66" s="1468">
        <v>1</v>
      </c>
      <c r="C66" s="1467" t="s">
        <v>1062</v>
      </c>
    </row>
    <row r="67" spans="1:3" x14ac:dyDescent="0.25">
      <c r="A67" s="1508" t="s">
        <v>624</v>
      </c>
      <c r="B67" s="1468">
        <v>1</v>
      </c>
      <c r="C67" s="1467" t="s">
        <v>1076</v>
      </c>
    </row>
    <row r="68" spans="1:3" x14ac:dyDescent="0.25">
      <c r="A68" s="1508" t="s">
        <v>739</v>
      </c>
      <c r="B68" s="1468">
        <v>11</v>
      </c>
      <c r="C68" s="1467" t="s">
        <v>1056</v>
      </c>
    </row>
    <row r="69" spans="1:3" x14ac:dyDescent="0.25">
      <c r="A69" s="1508" t="s">
        <v>739</v>
      </c>
      <c r="B69" s="1468">
        <v>11</v>
      </c>
      <c r="C69" s="1467" t="s">
        <v>1068</v>
      </c>
    </row>
    <row r="70" spans="1:3" x14ac:dyDescent="0.25">
      <c r="A70" s="1508" t="s">
        <v>739</v>
      </c>
      <c r="B70" s="1468">
        <v>1</v>
      </c>
      <c r="C70" s="1467" t="s">
        <v>1058</v>
      </c>
    </row>
    <row r="71" spans="1:3" x14ac:dyDescent="0.25">
      <c r="A71" s="1508" t="s">
        <v>739</v>
      </c>
      <c r="B71" s="1468">
        <v>11</v>
      </c>
      <c r="C71" s="1467" t="s">
        <v>1231</v>
      </c>
    </row>
    <row r="72" spans="1:3" x14ac:dyDescent="0.25">
      <c r="A72" s="1508" t="s">
        <v>739</v>
      </c>
      <c r="B72" s="1468">
        <v>1</v>
      </c>
      <c r="C72" s="1467" t="s">
        <v>1071</v>
      </c>
    </row>
    <row r="73" spans="1:3" x14ac:dyDescent="0.25">
      <c r="A73" s="1508" t="s">
        <v>739</v>
      </c>
      <c r="B73" s="1468">
        <v>11</v>
      </c>
      <c r="C73" s="1467" t="s">
        <v>1060</v>
      </c>
    </row>
    <row r="74" spans="1:3" x14ac:dyDescent="0.25">
      <c r="A74" s="1508" t="s">
        <v>739</v>
      </c>
      <c r="B74" s="1468">
        <v>11</v>
      </c>
      <c r="C74" s="1467" t="s">
        <v>1073</v>
      </c>
    </row>
    <row r="75" spans="1:3" x14ac:dyDescent="0.25">
      <c r="A75" s="1508" t="s">
        <v>739</v>
      </c>
      <c r="B75" s="1468">
        <v>11</v>
      </c>
      <c r="C75" s="1467" t="s">
        <v>1072</v>
      </c>
    </row>
    <row r="76" spans="1:3" x14ac:dyDescent="0.25">
      <c r="A76" s="1508" t="s">
        <v>739</v>
      </c>
      <c r="B76" s="1468">
        <v>11</v>
      </c>
      <c r="C76" s="1467" t="s">
        <v>1175</v>
      </c>
    </row>
    <row r="77" spans="1:3" x14ac:dyDescent="0.25">
      <c r="A77" s="1508" t="s">
        <v>119</v>
      </c>
      <c r="B77" s="1468">
        <v>3</v>
      </c>
      <c r="C77" s="1467" t="s">
        <v>1056</v>
      </c>
    </row>
    <row r="78" spans="1:3" x14ac:dyDescent="0.25">
      <c r="A78" s="1508" t="s">
        <v>119</v>
      </c>
      <c r="B78" s="1468">
        <v>2</v>
      </c>
      <c r="C78" s="1467" t="s">
        <v>1134</v>
      </c>
    </row>
    <row r="79" spans="1:3" x14ac:dyDescent="0.25">
      <c r="A79" s="1508" t="s">
        <v>119</v>
      </c>
      <c r="B79" s="1468">
        <v>1</v>
      </c>
      <c r="C79" s="1467" t="s">
        <v>1060</v>
      </c>
    </row>
    <row r="80" spans="1:3" x14ac:dyDescent="0.25">
      <c r="A80" s="1508" t="s">
        <v>332</v>
      </c>
      <c r="B80" s="1468">
        <v>2</v>
      </c>
      <c r="C80" s="1467" t="s">
        <v>1062</v>
      </c>
    </row>
    <row r="81" spans="1:3" x14ac:dyDescent="0.25">
      <c r="A81" s="1508" t="s">
        <v>332</v>
      </c>
      <c r="B81" s="1468">
        <v>1</v>
      </c>
      <c r="C81" s="1467" t="s">
        <v>1228</v>
      </c>
    </row>
    <row r="82" spans="1:3" x14ac:dyDescent="0.25">
      <c r="A82" s="1509" t="s">
        <v>332</v>
      </c>
      <c r="B82" s="1434">
        <v>1</v>
      </c>
      <c r="C82" s="1433" t="s">
        <v>1057</v>
      </c>
    </row>
    <row r="83" spans="1:3" x14ac:dyDescent="0.25">
      <c r="A83" s="1509" t="s">
        <v>332</v>
      </c>
      <c r="B83" s="1434">
        <v>1</v>
      </c>
      <c r="C83" s="1433" t="s">
        <v>1070</v>
      </c>
    </row>
    <row r="84" spans="1:3" x14ac:dyDescent="0.25">
      <c r="A84" s="1509" t="s">
        <v>332</v>
      </c>
      <c r="B84" s="1434">
        <v>1</v>
      </c>
      <c r="C84" s="1433" t="s">
        <v>1059</v>
      </c>
    </row>
    <row r="85" spans="1:3" x14ac:dyDescent="0.25">
      <c r="A85" s="1509" t="s">
        <v>332</v>
      </c>
      <c r="B85" s="1434">
        <v>1</v>
      </c>
      <c r="C85" s="1433" t="s">
        <v>1574</v>
      </c>
    </row>
    <row r="86" spans="1:3" x14ac:dyDescent="0.25">
      <c r="A86" s="1509" t="s">
        <v>332</v>
      </c>
      <c r="B86" s="1434">
        <v>1</v>
      </c>
      <c r="C86" s="1433" t="s">
        <v>1074</v>
      </c>
    </row>
    <row r="87" spans="1:3" x14ac:dyDescent="0.25">
      <c r="A87" s="1509" t="s">
        <v>332</v>
      </c>
      <c r="B87" s="1434">
        <v>2</v>
      </c>
      <c r="C87" s="1433" t="s">
        <v>1573</v>
      </c>
    </row>
    <row r="88" spans="1:3" x14ac:dyDescent="0.25">
      <c r="A88" s="1509" t="s">
        <v>332</v>
      </c>
      <c r="B88" s="1434">
        <v>1</v>
      </c>
      <c r="C88" s="1433" t="s">
        <v>1230</v>
      </c>
    </row>
    <row r="89" spans="1:3" x14ac:dyDescent="0.25">
      <c r="A89" s="1509" t="s">
        <v>332</v>
      </c>
      <c r="B89" s="1434">
        <v>1</v>
      </c>
      <c r="C89" s="1433" t="s">
        <v>1578</v>
      </c>
    </row>
    <row r="90" spans="1:3" x14ac:dyDescent="0.25">
      <c r="A90" s="1509" t="s">
        <v>332</v>
      </c>
      <c r="B90" s="1434">
        <v>1</v>
      </c>
      <c r="C90" s="1433" t="s">
        <v>1229</v>
      </c>
    </row>
    <row r="91" spans="1:3" x14ac:dyDescent="0.25">
      <c r="A91" s="1509" t="s">
        <v>332</v>
      </c>
      <c r="B91" s="1434">
        <v>1</v>
      </c>
      <c r="C91" s="1433" t="s">
        <v>1579</v>
      </c>
    </row>
    <row r="92" spans="1:3" ht="16.149999999999999" customHeight="1" x14ac:dyDescent="0.25">
      <c r="A92" s="1509" t="s">
        <v>332</v>
      </c>
      <c r="B92" s="1434">
        <v>2</v>
      </c>
      <c r="C92" s="1433" t="s">
        <v>1569</v>
      </c>
    </row>
    <row r="93" spans="1:3" x14ac:dyDescent="0.25">
      <c r="A93" s="1509" t="s">
        <v>332</v>
      </c>
      <c r="B93" s="1434">
        <v>6</v>
      </c>
      <c r="C93" s="1433" t="s">
        <v>1064</v>
      </c>
    </row>
    <row r="94" spans="1:3" x14ac:dyDescent="0.25">
      <c r="A94" s="1509" t="s">
        <v>332</v>
      </c>
      <c r="B94" s="1434">
        <v>1</v>
      </c>
      <c r="C94" s="1433" t="s">
        <v>1175</v>
      </c>
    </row>
    <row r="95" spans="1:3" x14ac:dyDescent="0.25">
      <c r="A95" s="1509" t="s">
        <v>629</v>
      </c>
      <c r="B95" s="1434">
        <v>1</v>
      </c>
      <c r="C95" s="1433" t="s">
        <v>1062</v>
      </c>
    </row>
    <row r="96" spans="1:3" x14ac:dyDescent="0.25">
      <c r="A96" s="1509" t="s">
        <v>629</v>
      </c>
      <c r="B96" s="1434">
        <v>1</v>
      </c>
      <c r="C96" s="1433" t="s">
        <v>1228</v>
      </c>
    </row>
    <row r="97" spans="1:3" x14ac:dyDescent="0.25">
      <c r="A97" s="1509" t="s">
        <v>629</v>
      </c>
      <c r="B97" s="1434">
        <v>1</v>
      </c>
      <c r="C97" s="1433" t="s">
        <v>1568</v>
      </c>
    </row>
    <row r="98" spans="1:3" x14ac:dyDescent="0.25">
      <c r="A98" s="1509" t="s">
        <v>629</v>
      </c>
      <c r="B98" s="1434">
        <v>1</v>
      </c>
      <c r="C98" s="1433" t="s">
        <v>1065</v>
      </c>
    </row>
    <row r="99" spans="1:3" x14ac:dyDescent="0.25">
      <c r="A99" s="1509" t="s">
        <v>629</v>
      </c>
      <c r="B99" s="1434">
        <v>1</v>
      </c>
      <c r="C99" s="1433" t="s">
        <v>1070</v>
      </c>
    </row>
    <row r="100" spans="1:3" x14ac:dyDescent="0.25">
      <c r="A100" s="1509" t="s">
        <v>629</v>
      </c>
      <c r="B100" s="1434">
        <v>1</v>
      </c>
      <c r="C100" s="1433" t="s">
        <v>1058</v>
      </c>
    </row>
    <row r="101" spans="1:3" x14ac:dyDescent="0.25">
      <c r="A101" s="1509" t="s">
        <v>629</v>
      </c>
      <c r="B101" s="1434">
        <v>1</v>
      </c>
      <c r="C101" s="1433" t="s">
        <v>1059</v>
      </c>
    </row>
    <row r="102" spans="1:3" x14ac:dyDescent="0.25">
      <c r="A102" s="1509" t="s">
        <v>629</v>
      </c>
      <c r="B102" s="1434">
        <v>1</v>
      </c>
      <c r="C102" s="1433" t="s">
        <v>1735</v>
      </c>
    </row>
    <row r="103" spans="1:3" x14ac:dyDescent="0.25">
      <c r="A103" s="1509" t="s">
        <v>629</v>
      </c>
      <c r="B103" s="1434">
        <v>1</v>
      </c>
      <c r="C103" s="1433" t="s">
        <v>1063</v>
      </c>
    </row>
    <row r="104" spans="1:3" x14ac:dyDescent="0.25">
      <c r="A104" s="1509" t="s">
        <v>629</v>
      </c>
      <c r="B104" s="1434">
        <v>1</v>
      </c>
      <c r="C104" s="1433" t="s">
        <v>1071</v>
      </c>
    </row>
    <row r="105" spans="1:3" x14ac:dyDescent="0.25">
      <c r="A105" s="1509" t="s">
        <v>629</v>
      </c>
      <c r="B105" s="1434">
        <v>1</v>
      </c>
      <c r="C105" s="1433" t="s">
        <v>1229</v>
      </c>
    </row>
    <row r="106" spans="1:3" ht="13.9" customHeight="1" x14ac:dyDescent="0.25">
      <c r="A106" s="1509" t="s">
        <v>629</v>
      </c>
      <c r="B106" s="1434">
        <v>1</v>
      </c>
      <c r="C106" s="1433" t="s">
        <v>1569</v>
      </c>
    </row>
    <row r="107" spans="1:3" x14ac:dyDescent="0.25">
      <c r="A107" s="1509" t="s">
        <v>628</v>
      </c>
      <c r="B107" s="1434">
        <v>1</v>
      </c>
      <c r="C107" s="1433" t="s">
        <v>1069</v>
      </c>
    </row>
    <row r="108" spans="1:3" x14ac:dyDescent="0.25">
      <c r="A108" s="1509" t="s">
        <v>628</v>
      </c>
      <c r="B108" s="1434">
        <v>1</v>
      </c>
      <c r="C108" s="1433" t="s">
        <v>1736</v>
      </c>
    </row>
    <row r="109" spans="1:3" x14ac:dyDescent="0.25">
      <c r="A109" s="1509" t="s">
        <v>628</v>
      </c>
      <c r="B109" s="1434">
        <v>1</v>
      </c>
      <c r="C109" s="1433" t="s">
        <v>1737</v>
      </c>
    </row>
    <row r="110" spans="1:3" x14ac:dyDescent="0.25">
      <c r="A110" s="1509" t="s">
        <v>628</v>
      </c>
      <c r="B110" s="1434">
        <v>1</v>
      </c>
      <c r="C110" s="1433" t="s">
        <v>1067</v>
      </c>
    </row>
    <row r="111" spans="1:3" x14ac:dyDescent="0.25">
      <c r="A111" s="1509" t="s">
        <v>628</v>
      </c>
      <c r="B111" s="1434">
        <v>1</v>
      </c>
      <c r="C111" s="1433" t="s">
        <v>1738</v>
      </c>
    </row>
    <row r="112" spans="1:3" x14ac:dyDescent="0.25">
      <c r="A112" s="1509" t="s">
        <v>628</v>
      </c>
      <c r="B112" s="1434">
        <v>3</v>
      </c>
      <c r="C112" s="1433" t="s">
        <v>1062</v>
      </c>
    </row>
    <row r="113" spans="1:3" x14ac:dyDescent="0.25">
      <c r="A113" s="1509" t="s">
        <v>628</v>
      </c>
      <c r="B113" s="1434">
        <v>2</v>
      </c>
      <c r="C113" s="1433" t="s">
        <v>1056</v>
      </c>
    </row>
    <row r="114" spans="1:3" x14ac:dyDescent="0.25">
      <c r="A114" s="1509" t="s">
        <v>628</v>
      </c>
      <c r="B114" s="1434">
        <v>1</v>
      </c>
      <c r="C114" s="1433" t="s">
        <v>1568</v>
      </c>
    </row>
    <row r="115" spans="1:3" x14ac:dyDescent="0.25">
      <c r="A115" s="1509" t="s">
        <v>628</v>
      </c>
      <c r="B115" s="1434">
        <v>1</v>
      </c>
      <c r="C115" s="1433" t="s">
        <v>1739</v>
      </c>
    </row>
    <row r="116" spans="1:3" x14ac:dyDescent="0.25">
      <c r="A116" s="1509" t="s">
        <v>628</v>
      </c>
      <c r="B116" s="1434">
        <v>1</v>
      </c>
      <c r="C116" s="1433" t="s">
        <v>1571</v>
      </c>
    </row>
    <row r="117" spans="1:3" x14ac:dyDescent="0.25">
      <c r="A117" s="1509" t="s">
        <v>628</v>
      </c>
      <c r="B117" s="1434">
        <v>1</v>
      </c>
      <c r="C117" s="1433" t="s">
        <v>1070</v>
      </c>
    </row>
    <row r="118" spans="1:3" x14ac:dyDescent="0.25">
      <c r="A118" s="1509" t="s">
        <v>628</v>
      </c>
      <c r="B118" s="1434">
        <v>1</v>
      </c>
      <c r="C118" s="1433" t="s">
        <v>1066</v>
      </c>
    </row>
    <row r="119" spans="1:3" s="1435" customFormat="1" x14ac:dyDescent="0.25">
      <c r="A119" s="1509" t="s">
        <v>628</v>
      </c>
      <c r="B119" s="1434">
        <v>2</v>
      </c>
      <c r="C119" s="1433" t="s">
        <v>1058</v>
      </c>
    </row>
    <row r="120" spans="1:3" s="1435" customFormat="1" x14ac:dyDescent="0.25">
      <c r="A120" s="1509" t="s">
        <v>628</v>
      </c>
      <c r="B120" s="1434">
        <v>4</v>
      </c>
      <c r="C120" s="1433" t="s">
        <v>1055</v>
      </c>
    </row>
    <row r="121" spans="1:3" x14ac:dyDescent="0.25">
      <c r="A121" s="1509" t="s">
        <v>628</v>
      </c>
      <c r="B121" s="1434">
        <v>1</v>
      </c>
      <c r="C121" s="1433" t="s">
        <v>1059</v>
      </c>
    </row>
    <row r="122" spans="1:3" s="1435" customFormat="1" x14ac:dyDescent="0.25">
      <c r="A122" s="1509" t="s">
        <v>628</v>
      </c>
      <c r="B122" s="1434">
        <v>1</v>
      </c>
      <c r="C122" s="1433" t="s">
        <v>1572</v>
      </c>
    </row>
    <row r="123" spans="1:3" s="1435" customFormat="1" x14ac:dyDescent="0.25">
      <c r="A123" s="1509" t="s">
        <v>628</v>
      </c>
      <c r="B123" s="1434">
        <v>1</v>
      </c>
      <c r="C123" s="1433" t="s">
        <v>1077</v>
      </c>
    </row>
    <row r="124" spans="1:3" x14ac:dyDescent="0.25">
      <c r="A124" s="1509" t="s">
        <v>628</v>
      </c>
      <c r="B124" s="1434">
        <v>1</v>
      </c>
      <c r="C124" s="1433" t="s">
        <v>1226</v>
      </c>
    </row>
    <row r="125" spans="1:3" x14ac:dyDescent="0.25">
      <c r="A125" s="1509" t="s">
        <v>628</v>
      </c>
      <c r="B125" s="1434">
        <v>1</v>
      </c>
      <c r="C125" s="1433" t="s">
        <v>1063</v>
      </c>
    </row>
    <row r="126" spans="1:3" x14ac:dyDescent="0.25">
      <c r="A126" s="1509" t="s">
        <v>628</v>
      </c>
      <c r="B126" s="1434">
        <v>1</v>
      </c>
      <c r="C126" s="1433" t="s">
        <v>1075</v>
      </c>
    </row>
    <row r="127" spans="1:3" x14ac:dyDescent="0.25">
      <c r="A127" s="1509" t="s">
        <v>628</v>
      </c>
      <c r="B127" s="1434">
        <v>1</v>
      </c>
      <c r="C127" s="1433" t="s">
        <v>1076</v>
      </c>
    </row>
    <row r="128" spans="1:3" x14ac:dyDescent="0.25">
      <c r="A128" s="1433" t="s">
        <v>628</v>
      </c>
      <c r="B128" s="1434">
        <v>1</v>
      </c>
      <c r="C128" s="1433" t="s">
        <v>1071</v>
      </c>
    </row>
    <row r="129" spans="1:3" x14ac:dyDescent="0.25">
      <c r="A129" s="1433" t="s">
        <v>628</v>
      </c>
      <c r="B129" s="1434">
        <v>1</v>
      </c>
      <c r="C129" s="1433" t="s">
        <v>1107</v>
      </c>
    </row>
    <row r="130" spans="1:3" x14ac:dyDescent="0.25">
      <c r="A130" s="1433" t="s">
        <v>628</v>
      </c>
      <c r="B130" s="1434">
        <v>5</v>
      </c>
      <c r="C130" s="1433" t="s">
        <v>1060</v>
      </c>
    </row>
    <row r="131" spans="1:3" x14ac:dyDescent="0.25">
      <c r="A131" s="1433" t="s">
        <v>628</v>
      </c>
      <c r="B131" s="1434">
        <v>2</v>
      </c>
      <c r="C131" s="1433" t="s">
        <v>1061</v>
      </c>
    </row>
    <row r="132" spans="1:3" x14ac:dyDescent="0.25">
      <c r="A132" s="1433" t="s">
        <v>628</v>
      </c>
      <c r="B132" s="1434">
        <v>1</v>
      </c>
      <c r="C132" s="1433" t="s">
        <v>1740</v>
      </c>
    </row>
    <row r="133" spans="1:3" x14ac:dyDescent="0.25">
      <c r="A133" s="1433" t="s">
        <v>628</v>
      </c>
      <c r="B133" s="1434">
        <v>1</v>
      </c>
      <c r="C133" s="1433" t="s">
        <v>1570</v>
      </c>
    </row>
    <row r="134" spans="1:3" x14ac:dyDescent="0.25">
      <c r="A134" s="1433" t="s">
        <v>164</v>
      </c>
      <c r="B134" s="1434">
        <v>1</v>
      </c>
      <c r="C134" s="1433" t="s">
        <v>1055</v>
      </c>
    </row>
    <row r="135" spans="1:3" x14ac:dyDescent="0.25">
      <c r="A135" s="1433" t="s">
        <v>164</v>
      </c>
      <c r="B135" s="1434">
        <v>1</v>
      </c>
      <c r="C135" s="1433" t="s">
        <v>1576</v>
      </c>
    </row>
    <row r="136" spans="1:3" x14ac:dyDescent="0.25">
      <c r="A136" s="1433" t="s">
        <v>507</v>
      </c>
      <c r="B136" s="1434">
        <v>1</v>
      </c>
      <c r="C136" s="1433" t="s">
        <v>1067</v>
      </c>
    </row>
    <row r="137" spans="1:3" x14ac:dyDescent="0.25">
      <c r="A137" s="1433" t="s">
        <v>507</v>
      </c>
      <c r="B137" s="1434">
        <v>1</v>
      </c>
      <c r="C137" s="1433" t="s">
        <v>1068</v>
      </c>
    </row>
    <row r="138" spans="1:3" x14ac:dyDescent="0.25">
      <c r="A138" s="1433" t="s">
        <v>507</v>
      </c>
      <c r="B138" s="1434">
        <v>2</v>
      </c>
      <c r="C138" s="1433" t="s">
        <v>1058</v>
      </c>
    </row>
    <row r="139" spans="1:3" x14ac:dyDescent="0.25">
      <c r="A139" s="1433" t="s">
        <v>507</v>
      </c>
      <c r="B139" s="1434">
        <v>2</v>
      </c>
      <c r="C139" s="1433" t="s">
        <v>1055</v>
      </c>
    </row>
    <row r="140" spans="1:3" x14ac:dyDescent="0.25">
      <c r="A140" s="1433" t="s">
        <v>507</v>
      </c>
      <c r="B140" s="1434">
        <v>1</v>
      </c>
      <c r="C140" s="1433" t="s">
        <v>1059</v>
      </c>
    </row>
    <row r="141" spans="1:3" x14ac:dyDescent="0.25">
      <c r="A141" s="1433" t="s">
        <v>507</v>
      </c>
      <c r="B141" s="1434">
        <v>1</v>
      </c>
      <c r="C141" s="1433" t="s">
        <v>1741</v>
      </c>
    </row>
    <row r="142" spans="1:3" x14ac:dyDescent="0.25">
      <c r="A142" s="1433" t="s">
        <v>507</v>
      </c>
      <c r="B142" s="1434">
        <v>2</v>
      </c>
      <c r="C142" s="1433" t="s">
        <v>1060</v>
      </c>
    </row>
    <row r="143" spans="1:3" x14ac:dyDescent="0.25">
      <c r="A143" s="1433" t="s">
        <v>507</v>
      </c>
      <c r="B143" s="1434">
        <v>1</v>
      </c>
      <c r="C143" s="1433" t="s">
        <v>1061</v>
      </c>
    </row>
    <row r="144" spans="1:3" x14ac:dyDescent="0.25">
      <c r="A144" s="1433" t="s">
        <v>762</v>
      </c>
      <c r="B144" s="1434">
        <v>1</v>
      </c>
      <c r="C144" s="1433" t="s">
        <v>1067</v>
      </c>
    </row>
    <row r="145" spans="1:3" x14ac:dyDescent="0.25">
      <c r="A145" s="1433" t="s">
        <v>762</v>
      </c>
      <c r="B145" s="1434">
        <v>1</v>
      </c>
      <c r="C145" s="1433" t="s">
        <v>1062</v>
      </c>
    </row>
    <row r="146" spans="1:3" x14ac:dyDescent="0.25">
      <c r="A146" s="1433" t="s">
        <v>762</v>
      </c>
      <c r="B146" s="1434">
        <v>1</v>
      </c>
      <c r="C146" s="1433" t="s">
        <v>1175</v>
      </c>
    </row>
    <row r="147" spans="1:3" hidden="1" x14ac:dyDescent="0.25">
      <c r="A147" s="1433"/>
      <c r="B147" s="1434"/>
      <c r="C147" s="1433"/>
    </row>
    <row r="148" spans="1:3" hidden="1" x14ac:dyDescent="0.25">
      <c r="A148" s="1433"/>
      <c r="B148" s="1434"/>
      <c r="C148" s="1433"/>
    </row>
    <row r="149" spans="1:3" hidden="1" x14ac:dyDescent="0.25">
      <c r="A149" s="1433"/>
      <c r="B149" s="1434"/>
      <c r="C149" s="1433"/>
    </row>
    <row r="150" spans="1:3" hidden="1" x14ac:dyDescent="0.25">
      <c r="A150" s="1433"/>
      <c r="B150" s="1434"/>
      <c r="C150" s="1433"/>
    </row>
    <row r="151" spans="1:3" hidden="1" x14ac:dyDescent="0.25">
      <c r="A151" s="1433"/>
      <c r="B151" s="1434"/>
      <c r="C151" s="1433"/>
    </row>
    <row r="152" spans="1:3" hidden="1" x14ac:dyDescent="0.25">
      <c r="A152" s="1433"/>
      <c r="B152" s="1434"/>
      <c r="C152" s="1433"/>
    </row>
    <row r="153" spans="1:3" hidden="1" x14ac:dyDescent="0.25">
      <c r="A153" s="1433"/>
      <c r="B153" s="1434"/>
      <c r="C153" s="1433"/>
    </row>
    <row r="154" spans="1:3" hidden="1" x14ac:dyDescent="0.25">
      <c r="A154" s="1433"/>
      <c r="B154" s="1434"/>
      <c r="C154" s="1433"/>
    </row>
    <row r="155" spans="1:3" hidden="1" x14ac:dyDescent="0.25">
      <c r="A155" s="1433"/>
      <c r="B155" s="1434"/>
      <c r="C155" s="1433"/>
    </row>
    <row r="156" spans="1:3" hidden="1" x14ac:dyDescent="0.25">
      <c r="A156" s="1433"/>
      <c r="B156" s="1434"/>
      <c r="C156" s="1433"/>
    </row>
    <row r="157" spans="1:3" hidden="1" x14ac:dyDescent="0.25">
      <c r="A157" s="1433"/>
      <c r="B157" s="1434"/>
      <c r="C157" s="1433"/>
    </row>
    <row r="158" spans="1:3" hidden="1" x14ac:dyDescent="0.25">
      <c r="A158" s="1433"/>
      <c r="B158" s="1434"/>
      <c r="C158" s="1433"/>
    </row>
    <row r="159" spans="1:3" hidden="1" x14ac:dyDescent="0.25">
      <c r="A159" s="1433"/>
      <c r="B159" s="1434"/>
      <c r="C159" s="1433"/>
    </row>
    <row r="160" spans="1:3" hidden="1" x14ac:dyDescent="0.25">
      <c r="A160" s="1433"/>
      <c r="B160" s="1434"/>
      <c r="C160" s="1433"/>
    </row>
    <row r="161" spans="1:3" hidden="1" x14ac:dyDescent="0.25">
      <c r="A161" s="1433"/>
      <c r="B161" s="1434"/>
      <c r="C161" s="1433"/>
    </row>
    <row r="162" spans="1:3" hidden="1" x14ac:dyDescent="0.25">
      <c r="A162" s="1433"/>
      <c r="B162" s="1434"/>
      <c r="C162" s="1433"/>
    </row>
    <row r="163" spans="1:3" hidden="1" x14ac:dyDescent="0.25">
      <c r="A163" s="1433"/>
      <c r="B163" s="1434"/>
      <c r="C163" s="1433"/>
    </row>
    <row r="164" spans="1:3" hidden="1" x14ac:dyDescent="0.25">
      <c r="A164" s="1433"/>
      <c r="B164" s="1434"/>
      <c r="C164" s="1433"/>
    </row>
    <row r="165" spans="1:3" hidden="1" x14ac:dyDescent="0.25">
      <c r="A165" s="1433"/>
      <c r="B165" s="1434"/>
      <c r="C165" s="1433"/>
    </row>
    <row r="166" spans="1:3" hidden="1" x14ac:dyDescent="0.25">
      <c r="A166" s="1433"/>
      <c r="B166" s="1434"/>
      <c r="C166" s="1433"/>
    </row>
    <row r="167" spans="1:3" hidden="1" x14ac:dyDescent="0.25">
      <c r="A167" s="1433"/>
      <c r="B167" s="1434"/>
      <c r="C167" s="1433"/>
    </row>
    <row r="168" spans="1:3" hidden="1" x14ac:dyDescent="0.25">
      <c r="A168" s="1433"/>
      <c r="B168" s="1434"/>
      <c r="C168" s="1433"/>
    </row>
    <row r="169" spans="1:3" hidden="1" x14ac:dyDescent="0.25">
      <c r="A169" s="1433"/>
      <c r="B169" s="1434"/>
      <c r="C169" s="1433"/>
    </row>
    <row r="170" spans="1:3" hidden="1" x14ac:dyDescent="0.25">
      <c r="A170" s="1433"/>
      <c r="B170" s="1434"/>
      <c r="C170" s="1433"/>
    </row>
    <row r="171" spans="1:3" hidden="1" x14ac:dyDescent="0.25">
      <c r="A171" s="1433"/>
      <c r="B171" s="1434"/>
      <c r="C171" s="1433"/>
    </row>
    <row r="172" spans="1:3" hidden="1" x14ac:dyDescent="0.25">
      <c r="A172" s="1433"/>
      <c r="B172" s="1434"/>
      <c r="C172" s="1433"/>
    </row>
    <row r="173" spans="1:3" hidden="1" x14ac:dyDescent="0.25">
      <c r="A173" s="1433"/>
      <c r="B173" s="1434"/>
      <c r="C173" s="1433"/>
    </row>
    <row r="174" spans="1:3" x14ac:dyDescent="0.25">
      <c r="A174" s="1447" t="s">
        <v>29</v>
      </c>
      <c r="B174" s="1441">
        <f>SUM(B64:B173)</f>
        <v>178</v>
      </c>
      <c r="C174" s="1448"/>
    </row>
    <row r="175" spans="1:3" x14ac:dyDescent="0.25">
      <c r="A175" s="2009" t="s">
        <v>610</v>
      </c>
      <c r="B175" s="2009"/>
      <c r="C175" s="2009"/>
    </row>
    <row r="176" spans="1:3" x14ac:dyDescent="0.25">
      <c r="A176" s="896"/>
    </row>
    <row r="177" spans="1:3" ht="15" customHeight="1" x14ac:dyDescent="0.25">
      <c r="A177" s="2010" t="s">
        <v>1131</v>
      </c>
      <c r="B177" s="2010"/>
      <c r="C177" s="1436"/>
    </row>
    <row r="178" spans="1:3" ht="15" customHeight="1" x14ac:dyDescent="0.25">
      <c r="A178" s="2010"/>
      <c r="B178" s="2010"/>
      <c r="C178" s="1436"/>
    </row>
    <row r="179" spans="1:3" ht="30" x14ac:dyDescent="0.25">
      <c r="A179" s="1451" t="s">
        <v>471</v>
      </c>
      <c r="B179" s="1442" t="s">
        <v>474</v>
      </c>
    </row>
    <row r="180" spans="1:3" ht="15" hidden="1" customHeight="1" x14ac:dyDescent="0.25">
      <c r="A180" s="1431" t="s">
        <v>535</v>
      </c>
      <c r="B180" s="1432"/>
    </row>
    <row r="181" spans="1:3" x14ac:dyDescent="0.25">
      <c r="A181" s="1520" t="s">
        <v>535</v>
      </c>
      <c r="B181" s="1521">
        <v>7</v>
      </c>
    </row>
    <row r="182" spans="1:3" x14ac:dyDescent="0.25">
      <c r="A182" s="1520" t="s">
        <v>739</v>
      </c>
      <c r="B182" s="1521">
        <v>2</v>
      </c>
    </row>
    <row r="183" spans="1:3" x14ac:dyDescent="0.25">
      <c r="A183" s="1520" t="s">
        <v>844</v>
      </c>
      <c r="B183" s="1521">
        <v>1</v>
      </c>
    </row>
    <row r="184" spans="1:3" x14ac:dyDescent="0.25">
      <c r="A184" s="1520" t="s">
        <v>119</v>
      </c>
      <c r="B184" s="1521">
        <v>5</v>
      </c>
    </row>
    <row r="185" spans="1:3" x14ac:dyDescent="0.25">
      <c r="A185" s="1520" t="s">
        <v>686</v>
      </c>
      <c r="B185" s="1521">
        <v>1</v>
      </c>
    </row>
    <row r="186" spans="1:3" x14ac:dyDescent="0.25">
      <c r="A186" s="1520" t="s">
        <v>332</v>
      </c>
      <c r="B186" s="1521">
        <v>6</v>
      </c>
    </row>
    <row r="187" spans="1:3" x14ac:dyDescent="0.25">
      <c r="A187" s="1520" t="s">
        <v>629</v>
      </c>
      <c r="B187" s="1521">
        <v>4</v>
      </c>
    </row>
    <row r="188" spans="1:3" x14ac:dyDescent="0.25">
      <c r="A188" s="1520" t="s">
        <v>628</v>
      </c>
      <c r="B188" s="1521">
        <v>15</v>
      </c>
    </row>
    <row r="189" spans="1:3" x14ac:dyDescent="0.25">
      <c r="A189" s="1520" t="s">
        <v>701</v>
      </c>
      <c r="B189" s="1521">
        <v>2</v>
      </c>
    </row>
    <row r="190" spans="1:3" x14ac:dyDescent="0.25">
      <c r="A190" s="1520" t="s">
        <v>164</v>
      </c>
      <c r="B190" s="1521">
        <v>1</v>
      </c>
    </row>
    <row r="191" spans="1:3" x14ac:dyDescent="0.25">
      <c r="A191" s="1520" t="s">
        <v>507</v>
      </c>
      <c r="B191" s="1521">
        <v>7</v>
      </c>
    </row>
    <row r="192" spans="1:3" x14ac:dyDescent="0.25">
      <c r="A192" s="1520" t="s">
        <v>292</v>
      </c>
      <c r="B192" s="1521">
        <v>3</v>
      </c>
    </row>
    <row r="193" spans="1:2" x14ac:dyDescent="0.25">
      <c r="A193" s="1520" t="s">
        <v>609</v>
      </c>
      <c r="B193" s="1521">
        <v>13</v>
      </c>
    </row>
    <row r="194" spans="1:2" x14ac:dyDescent="0.25">
      <c r="A194" s="1520" t="s">
        <v>614</v>
      </c>
      <c r="B194" s="1521">
        <v>2</v>
      </c>
    </row>
    <row r="195" spans="1:2" hidden="1" x14ac:dyDescent="0.25">
      <c r="A195" s="1443"/>
      <c r="B195" s="1444"/>
    </row>
    <row r="196" spans="1:2" hidden="1" x14ac:dyDescent="0.25">
      <c r="A196" s="1443"/>
      <c r="B196" s="1444"/>
    </row>
    <row r="197" spans="1:2" hidden="1" x14ac:dyDescent="0.25">
      <c r="A197" s="1443"/>
      <c r="B197" s="1444"/>
    </row>
    <row r="198" spans="1:2" hidden="1" x14ac:dyDescent="0.25">
      <c r="A198" s="1443"/>
      <c r="B198" s="1444"/>
    </row>
    <row r="199" spans="1:2" hidden="1" x14ac:dyDescent="0.25">
      <c r="A199" s="1443"/>
      <c r="B199" s="1444"/>
    </row>
    <row r="200" spans="1:2" hidden="1" x14ac:dyDescent="0.25">
      <c r="A200" s="1443"/>
      <c r="B200" s="1444"/>
    </row>
    <row r="201" spans="1:2" hidden="1" x14ac:dyDescent="0.25">
      <c r="A201" s="1431"/>
      <c r="B201" s="1432"/>
    </row>
    <row r="202" spans="1:2" hidden="1" x14ac:dyDescent="0.25">
      <c r="A202" s="1431"/>
      <c r="B202" s="1432"/>
    </row>
    <row r="203" spans="1:2" hidden="1" x14ac:dyDescent="0.25">
      <c r="A203" s="1431"/>
      <c r="B203" s="1432"/>
    </row>
    <row r="204" spans="1:2" hidden="1" x14ac:dyDescent="0.25">
      <c r="A204" s="1431"/>
      <c r="B204" s="1432"/>
    </row>
    <row r="205" spans="1:2" hidden="1" x14ac:dyDescent="0.25">
      <c r="A205" s="1431"/>
      <c r="B205" s="1432"/>
    </row>
    <row r="206" spans="1:2" hidden="1" x14ac:dyDescent="0.25">
      <c r="A206" s="1431"/>
      <c r="B206" s="1432"/>
    </row>
    <row r="207" spans="1:2" hidden="1" x14ac:dyDescent="0.25">
      <c r="A207" s="1431"/>
      <c r="B207" s="1432"/>
    </row>
    <row r="208" spans="1:2" x14ac:dyDescent="0.25">
      <c r="A208" s="1452" t="s">
        <v>29</v>
      </c>
      <c r="B208" s="1453">
        <f>SUM(B180:B207)</f>
        <v>69</v>
      </c>
    </row>
    <row r="209" spans="1:2" x14ac:dyDescent="0.25">
      <c r="A209" s="897" t="s">
        <v>475</v>
      </c>
    </row>
    <row r="211" spans="1:2" ht="15" customHeight="1" x14ac:dyDescent="0.25">
      <c r="A211" s="1997" t="s">
        <v>1691</v>
      </c>
      <c r="B211" s="1998"/>
    </row>
    <row r="212" spans="1:2" x14ac:dyDescent="0.25">
      <c r="A212" s="1999"/>
      <c r="B212" s="2000"/>
    </row>
    <row r="213" spans="1:2" x14ac:dyDescent="0.25">
      <c r="A213" s="1449" t="s">
        <v>489</v>
      </c>
      <c r="B213" s="1449" t="s">
        <v>474</v>
      </c>
    </row>
    <row r="214" spans="1:2" ht="30" hidden="1" x14ac:dyDescent="0.25">
      <c r="A214" s="1443" t="s">
        <v>1132</v>
      </c>
      <c r="B214" s="1450" t="s">
        <v>5</v>
      </c>
    </row>
    <row r="215" spans="1:2" x14ac:dyDescent="0.25">
      <c r="A215" s="1520" t="s">
        <v>535</v>
      </c>
      <c r="B215" s="1521">
        <v>2</v>
      </c>
    </row>
    <row r="216" spans="1:2" x14ac:dyDescent="0.25">
      <c r="A216" s="1520" t="s">
        <v>624</v>
      </c>
      <c r="B216" s="1521">
        <v>1</v>
      </c>
    </row>
    <row r="217" spans="1:2" x14ac:dyDescent="0.25">
      <c r="A217" s="1520" t="s">
        <v>739</v>
      </c>
      <c r="B217" s="1521">
        <v>12</v>
      </c>
    </row>
    <row r="218" spans="1:2" x14ac:dyDescent="0.25">
      <c r="A218" s="1520" t="s">
        <v>119</v>
      </c>
      <c r="B218" s="1521">
        <v>5</v>
      </c>
    </row>
    <row r="219" spans="1:2" x14ac:dyDescent="0.25">
      <c r="A219" s="1520" t="s">
        <v>332</v>
      </c>
      <c r="B219" s="1521">
        <v>42</v>
      </c>
    </row>
    <row r="220" spans="1:2" x14ac:dyDescent="0.25">
      <c r="A220" s="1520" t="s">
        <v>629</v>
      </c>
      <c r="B220" s="1521">
        <v>42</v>
      </c>
    </row>
    <row r="221" spans="1:2" x14ac:dyDescent="0.25">
      <c r="A221" s="1520" t="s">
        <v>628</v>
      </c>
      <c r="B221" s="1521">
        <v>17</v>
      </c>
    </row>
    <row r="222" spans="1:2" x14ac:dyDescent="0.25">
      <c r="A222" s="1520" t="s">
        <v>164</v>
      </c>
      <c r="B222" s="1521">
        <v>2</v>
      </c>
    </row>
    <row r="223" spans="1:2" x14ac:dyDescent="0.25">
      <c r="A223" s="1520" t="s">
        <v>507</v>
      </c>
      <c r="B223" s="1521">
        <v>5</v>
      </c>
    </row>
    <row r="224" spans="1:2" x14ac:dyDescent="0.25">
      <c r="A224" s="1520" t="s">
        <v>762</v>
      </c>
      <c r="B224" s="1521">
        <v>1</v>
      </c>
    </row>
    <row r="225" spans="1:2" hidden="1" x14ac:dyDescent="0.25">
      <c r="A225" s="1485"/>
      <c r="B225" s="1486"/>
    </row>
    <row r="226" spans="1:2" hidden="1" x14ac:dyDescent="0.25">
      <c r="A226" s="1485"/>
      <c r="B226" s="1486"/>
    </row>
    <row r="227" spans="1:2" hidden="1" x14ac:dyDescent="0.25">
      <c r="A227" s="1485"/>
      <c r="B227" s="1486"/>
    </row>
    <row r="228" spans="1:2" hidden="1" x14ac:dyDescent="0.25">
      <c r="A228" s="1485"/>
      <c r="B228" s="1486"/>
    </row>
    <row r="229" spans="1:2" hidden="1" x14ac:dyDescent="0.25">
      <c r="A229" s="1413"/>
      <c r="B229" s="1414"/>
    </row>
    <row r="230" spans="1:2" hidden="1" x14ac:dyDescent="0.25">
      <c r="A230" s="1413"/>
      <c r="B230" s="1414"/>
    </row>
    <row r="231" spans="1:2" hidden="1" x14ac:dyDescent="0.25">
      <c r="A231" s="1295"/>
      <c r="B231" s="1296"/>
    </row>
    <row r="232" spans="1:2" hidden="1" x14ac:dyDescent="0.25">
      <c r="A232" s="1295"/>
      <c r="B232" s="1296"/>
    </row>
    <row r="233" spans="1:2" x14ac:dyDescent="0.25">
      <c r="A233" s="1452" t="s">
        <v>29</v>
      </c>
      <c r="B233" s="1453">
        <f>SUM(B214:B232)</f>
        <v>129</v>
      </c>
    </row>
    <row r="234" spans="1:2" x14ac:dyDescent="0.25">
      <c r="A234" s="897" t="s">
        <v>475</v>
      </c>
    </row>
  </sheetData>
  <mergeCells count="11">
    <mergeCell ref="A1:D1"/>
    <mergeCell ref="A2:D2"/>
    <mergeCell ref="A3:D3"/>
    <mergeCell ref="A5:C5"/>
    <mergeCell ref="A6:C6"/>
    <mergeCell ref="A211:B212"/>
    <mergeCell ref="A8:C9"/>
    <mergeCell ref="A60:B60"/>
    <mergeCell ref="A62:C63"/>
    <mergeCell ref="A175:C175"/>
    <mergeCell ref="A177:B178"/>
  </mergeCells>
  <pageMargins left="0.7" right="0.7" top="0.75" bottom="0.75" header="0.3" footer="0.3"/>
  <pageSetup scale="30" orientation="portrait" r:id="rId1"/>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H24" sqref="H24"/>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17" customFormat="1" ht="15" customHeight="1" x14ac:dyDescent="0.2">
      <c r="A1" s="1793" t="s">
        <v>0</v>
      </c>
      <c r="B1" s="1793"/>
      <c r="C1" s="1793"/>
      <c r="D1" s="1793"/>
      <c r="E1" s="1793"/>
      <c r="F1" s="315"/>
      <c r="G1" s="315"/>
      <c r="H1" s="316"/>
      <c r="I1" s="316"/>
      <c r="K1" s="318"/>
      <c r="L1" s="318"/>
      <c r="O1" s="318"/>
      <c r="R1" s="319"/>
    </row>
    <row r="2" spans="1:18" s="317" customFormat="1" ht="15" customHeight="1" x14ac:dyDescent="0.2">
      <c r="A2" s="1793" t="s">
        <v>417</v>
      </c>
      <c r="B2" s="1793"/>
      <c r="C2" s="1793"/>
      <c r="D2" s="1793"/>
      <c r="E2" s="1793"/>
      <c r="F2" s="315"/>
      <c r="G2" s="315"/>
      <c r="H2" s="316"/>
      <c r="I2" s="316"/>
      <c r="K2" s="318"/>
      <c r="L2" s="318"/>
      <c r="O2" s="318"/>
      <c r="R2" s="319"/>
    </row>
    <row r="3" spans="1:18" s="317" customFormat="1" ht="15" customHeight="1" x14ac:dyDescent="0.2">
      <c r="A3" s="1794" t="s">
        <v>1719</v>
      </c>
      <c r="B3" s="1794"/>
      <c r="C3" s="1794"/>
      <c r="D3" s="1794"/>
      <c r="E3" s="1794"/>
      <c r="F3" s="315"/>
      <c r="G3" s="315"/>
      <c r="H3" s="316"/>
      <c r="I3" s="316"/>
      <c r="J3" s="318"/>
      <c r="K3" s="318"/>
      <c r="L3" s="318"/>
      <c r="O3" s="318"/>
      <c r="R3" s="319"/>
    </row>
    <row r="4" spans="1:18" s="317" customFormat="1" ht="15" customHeight="1" x14ac:dyDescent="0.2">
      <c r="A4" s="1793" t="s">
        <v>1</v>
      </c>
      <c r="B4" s="1793"/>
      <c r="C4" s="1793"/>
      <c r="D4" s="1793"/>
      <c r="E4" s="1793"/>
      <c r="F4" s="315"/>
      <c r="G4" s="315"/>
      <c r="H4" s="316"/>
      <c r="I4" s="316"/>
      <c r="J4" s="318"/>
      <c r="K4" s="318"/>
      <c r="L4" s="318"/>
      <c r="O4" s="318"/>
      <c r="R4" s="319"/>
    </row>
    <row r="5" spans="1:18" ht="13.5" thickBot="1" x14ac:dyDescent="0.25">
      <c r="A5" s="10"/>
      <c r="F5" s="1"/>
      <c r="G5" s="1"/>
      <c r="H5" s="1"/>
      <c r="I5" s="1"/>
      <c r="J5" s="1"/>
      <c r="O5" s="21"/>
      <c r="R5" s="3"/>
    </row>
    <row r="6" spans="1:18" s="317" customFormat="1" ht="18.95" customHeight="1" thickBot="1" x14ac:dyDescent="0.25">
      <c r="A6" s="320"/>
      <c r="B6" s="1791" t="s">
        <v>452</v>
      </c>
      <c r="C6" s="1792"/>
      <c r="D6" s="1792"/>
      <c r="E6" s="1792"/>
      <c r="F6" s="321"/>
      <c r="G6" s="321"/>
      <c r="H6" s="321"/>
      <c r="J6" s="322"/>
      <c r="K6" s="323"/>
      <c r="L6" s="323"/>
      <c r="M6" s="324"/>
      <c r="N6" s="322"/>
    </row>
    <row r="7" spans="1:18" x14ac:dyDescent="0.2">
      <c r="B7" s="31"/>
      <c r="D7" s="36"/>
      <c r="E7" s="29"/>
      <c r="F7" s="28"/>
      <c r="G7" s="28"/>
      <c r="H7" s="28"/>
      <c r="J7" s="6"/>
      <c r="K7" s="4"/>
      <c r="L7" s="4"/>
      <c r="M7" s="32"/>
      <c r="N7" s="6"/>
    </row>
    <row r="8" spans="1:18" s="469" customFormat="1" ht="20.25" customHeight="1" x14ac:dyDescent="0.2">
      <c r="B8" s="1789" t="s">
        <v>170</v>
      </c>
      <c r="C8" s="1789"/>
      <c r="D8" s="1789"/>
      <c r="E8" s="1789"/>
      <c r="F8" s="470"/>
      <c r="G8" s="470"/>
      <c r="H8" s="470"/>
      <c r="J8" s="471"/>
      <c r="K8" s="472"/>
      <c r="L8" s="472"/>
      <c r="M8" s="473"/>
      <c r="N8" s="471"/>
    </row>
    <row r="9" spans="1:18" s="108" customFormat="1" ht="31.5" customHeight="1" x14ac:dyDescent="0.2">
      <c r="B9" s="42" t="s">
        <v>58</v>
      </c>
      <c r="C9" s="42" t="s">
        <v>59</v>
      </c>
      <c r="D9" s="42" t="s">
        <v>1723</v>
      </c>
      <c r="E9" s="42" t="s">
        <v>1724</v>
      </c>
      <c r="F9" s="109"/>
      <c r="G9" s="109"/>
      <c r="H9" s="109"/>
      <c r="J9" s="110"/>
      <c r="K9" s="111"/>
      <c r="L9" s="111"/>
      <c r="M9" s="112"/>
      <c r="N9" s="110"/>
    </row>
    <row r="10" spans="1:18" ht="25.5" customHeight="1" x14ac:dyDescent="0.2">
      <c r="B10" s="113" t="s">
        <v>320</v>
      </c>
      <c r="C10" s="104">
        <v>372</v>
      </c>
      <c r="D10" s="104">
        <v>332</v>
      </c>
      <c r="E10" s="105">
        <f>+D10/C10</f>
        <v>0.89247311827956988</v>
      </c>
      <c r="F10" s="13"/>
      <c r="G10" s="13"/>
      <c r="H10" s="13"/>
      <c r="J10" s="6"/>
      <c r="K10" s="4"/>
      <c r="L10" s="4"/>
      <c r="M10" s="32"/>
      <c r="N10" s="6"/>
    </row>
    <row r="11" spans="1:18" ht="25.5" customHeight="1" x14ac:dyDescent="0.2">
      <c r="B11" s="113" t="s">
        <v>321</v>
      </c>
      <c r="C11" s="104">
        <v>13</v>
      </c>
      <c r="D11" s="104">
        <v>25</v>
      </c>
      <c r="E11" s="105">
        <f>+D11/C11</f>
        <v>1.9230769230769231</v>
      </c>
      <c r="F11" s="13"/>
      <c r="G11" s="13"/>
      <c r="H11" s="13"/>
      <c r="J11" s="6"/>
      <c r="K11" s="4"/>
      <c r="L11" s="4"/>
      <c r="M11" s="32"/>
      <c r="N11" s="6"/>
    </row>
    <row r="12" spans="1:18" ht="25.5" customHeight="1" x14ac:dyDescent="0.2">
      <c r="B12" s="113" t="s">
        <v>766</v>
      </c>
      <c r="C12" s="1318">
        <v>209</v>
      </c>
      <c r="D12" s="1318">
        <v>382</v>
      </c>
      <c r="E12" s="1317"/>
      <c r="F12" s="13"/>
      <c r="G12" s="13"/>
      <c r="H12" s="13"/>
      <c r="J12" s="6"/>
      <c r="K12" s="4"/>
      <c r="L12" s="4"/>
      <c r="M12" s="32"/>
      <c r="N12" s="6"/>
    </row>
    <row r="13" spans="1:18" ht="25.5" customHeight="1" x14ac:dyDescent="0.2">
      <c r="B13" s="113" t="s">
        <v>322</v>
      </c>
      <c r="C13" s="104">
        <v>476</v>
      </c>
      <c r="D13" s="104">
        <v>643</v>
      </c>
      <c r="E13" s="105">
        <f>+D13/C13</f>
        <v>1.3508403361344539</v>
      </c>
      <c r="F13" s="13"/>
      <c r="G13" s="13"/>
      <c r="H13" s="13"/>
      <c r="J13" s="6"/>
      <c r="K13" s="4"/>
      <c r="L13" s="4"/>
      <c r="M13" s="32"/>
      <c r="N13" s="6"/>
    </row>
    <row r="14" spans="1:18" ht="25.5" customHeight="1" x14ac:dyDescent="0.2">
      <c r="B14" s="113" t="s">
        <v>765</v>
      </c>
      <c r="C14" s="1318">
        <v>55</v>
      </c>
      <c r="D14" s="1318">
        <v>29</v>
      </c>
      <c r="E14" s="1317"/>
      <c r="F14" s="13"/>
      <c r="G14" s="13"/>
      <c r="H14" s="13"/>
      <c r="J14" s="6"/>
      <c r="K14" s="4"/>
      <c r="L14" s="4"/>
      <c r="M14" s="32"/>
      <c r="N14" s="6"/>
    </row>
    <row r="15" spans="1:18" ht="25.5" customHeight="1" x14ac:dyDescent="0.2">
      <c r="B15" s="113" t="s">
        <v>323</v>
      </c>
      <c r="C15" s="104">
        <v>1215</v>
      </c>
      <c r="D15" s="104">
        <v>973</v>
      </c>
      <c r="E15" s="105">
        <f t="shared" ref="E15:E17" si="0">+D15/C15</f>
        <v>0.80082304526748971</v>
      </c>
      <c r="F15" s="13"/>
      <c r="G15" s="13"/>
      <c r="H15" s="13"/>
      <c r="J15" s="6"/>
      <c r="K15" s="4"/>
      <c r="L15" s="4"/>
      <c r="M15" s="32"/>
      <c r="N15" s="6"/>
    </row>
    <row r="16" spans="1:18" ht="25.5" customHeight="1" x14ac:dyDescent="0.2">
      <c r="B16" s="113" t="s">
        <v>324</v>
      </c>
      <c r="C16" s="104">
        <v>5</v>
      </c>
      <c r="D16" s="104">
        <v>0</v>
      </c>
      <c r="E16" s="105">
        <f t="shared" si="0"/>
        <v>0</v>
      </c>
      <c r="F16" s="13"/>
      <c r="G16" s="13"/>
      <c r="H16" s="13"/>
      <c r="J16" s="6"/>
      <c r="K16" s="4"/>
      <c r="L16" s="4"/>
      <c r="M16" s="32"/>
      <c r="N16" s="6"/>
    </row>
    <row r="17" spans="2:14" ht="25.5" customHeight="1" x14ac:dyDescent="0.2">
      <c r="B17" s="113" t="s">
        <v>325</v>
      </c>
      <c r="C17" s="104">
        <v>1603</v>
      </c>
      <c r="D17" s="104">
        <v>1726</v>
      </c>
      <c r="E17" s="105">
        <f t="shared" si="0"/>
        <v>1.0767311291328758</v>
      </c>
      <c r="F17" s="13"/>
      <c r="G17" s="13"/>
      <c r="H17" s="13"/>
      <c r="J17" s="6"/>
      <c r="K17" s="4"/>
      <c r="L17" s="4"/>
      <c r="M17" s="32"/>
      <c r="N17" s="6"/>
    </row>
    <row r="18" spans="2:14" ht="25.5" customHeight="1" x14ac:dyDescent="0.2">
      <c r="B18" s="113" t="s">
        <v>326</v>
      </c>
      <c r="C18" s="104">
        <v>0</v>
      </c>
      <c r="D18" s="104"/>
      <c r="E18" s="105">
        <v>0</v>
      </c>
      <c r="F18" s="13"/>
      <c r="G18" s="13"/>
      <c r="H18" s="13"/>
      <c r="J18" s="6"/>
      <c r="K18" s="4"/>
      <c r="L18" s="4"/>
      <c r="M18" s="32"/>
      <c r="N18" s="6"/>
    </row>
    <row r="19" spans="2:14" x14ac:dyDescent="0.2">
      <c r="B19" s="202" t="s">
        <v>171</v>
      </c>
      <c r="C19" s="197">
        <f>SUM(C10:C18)</f>
        <v>3948</v>
      </c>
      <c r="D19" s="197">
        <f>SUM(D10:D18)</f>
        <v>4110</v>
      </c>
      <c r="E19" s="198">
        <f>+D19/C19</f>
        <v>1.0410334346504559</v>
      </c>
    </row>
    <row r="20" spans="2:14" x14ac:dyDescent="0.2">
      <c r="B20" s="1790" t="s">
        <v>60</v>
      </c>
      <c r="C20" s="1790"/>
      <c r="D20" s="1790"/>
      <c r="E20" s="1790"/>
    </row>
    <row r="21" spans="2:14" s="108" customFormat="1" ht="36.75" customHeight="1" x14ac:dyDescent="0.2">
      <c r="B21" s="42" t="s">
        <v>58</v>
      </c>
      <c r="C21" s="42" t="s">
        <v>59</v>
      </c>
      <c r="D21" s="42" t="s">
        <v>1723</v>
      </c>
      <c r="E21" s="42" t="s">
        <v>1724</v>
      </c>
    </row>
    <row r="22" spans="2:14" ht="25.5" customHeight="1" x14ac:dyDescent="0.2">
      <c r="B22" s="113" t="s">
        <v>61</v>
      </c>
      <c r="C22" s="104">
        <v>5524</v>
      </c>
      <c r="D22" s="104">
        <v>4226</v>
      </c>
      <c r="E22" s="105">
        <f>+D22/C22</f>
        <v>0.76502534395365673</v>
      </c>
    </row>
    <row r="23" spans="2:14" ht="25.5" hidden="1" customHeight="1" x14ac:dyDescent="0.2">
      <c r="B23" s="113" t="s">
        <v>263</v>
      </c>
      <c r="C23" s="104">
        <v>0</v>
      </c>
      <c r="D23" s="104">
        <v>0</v>
      </c>
      <c r="E23" s="105">
        <v>0</v>
      </c>
    </row>
    <row r="24" spans="2:14" ht="25.5" customHeight="1" x14ac:dyDescent="0.2">
      <c r="B24" s="113" t="s">
        <v>403</v>
      </c>
      <c r="C24" s="104">
        <v>1618</v>
      </c>
      <c r="D24" s="104">
        <v>1439</v>
      </c>
      <c r="E24" s="105">
        <f>+D24/C24</f>
        <v>0.88936959208899879</v>
      </c>
    </row>
    <row r="25" spans="2:14" x14ac:dyDescent="0.2">
      <c r="B25" s="202" t="s">
        <v>171</v>
      </c>
      <c r="C25" s="197">
        <f>SUM(C22:C24)</f>
        <v>7142</v>
      </c>
      <c r="D25" s="197">
        <f>SUM(D22:D24)</f>
        <v>5665</v>
      </c>
      <c r="E25" s="198">
        <f>+D25/C25</f>
        <v>0.79319518342201067</v>
      </c>
    </row>
    <row r="26" spans="2:14" x14ac:dyDescent="0.2">
      <c r="B26" s="101"/>
      <c r="C26" s="101"/>
      <c r="D26" s="101"/>
      <c r="E26" s="101"/>
    </row>
    <row r="27" spans="2:14" s="31" customFormat="1" x14ac:dyDescent="0.2">
      <c r="B27" s="42" t="s">
        <v>29</v>
      </c>
      <c r="C27" s="106">
        <f>+C19+C25</f>
        <v>11090</v>
      </c>
      <c r="D27" s="106">
        <f>+D19+D25</f>
        <v>9775</v>
      </c>
      <c r="E27" s="107">
        <f>+D27/C27</f>
        <v>0.88142470694319208</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23"/>
  <sheetViews>
    <sheetView showGridLines="0" zoomScale="80" zoomScaleNormal="80" zoomScaleSheetLayoutView="85" workbookViewId="0">
      <selection activeCell="AE520" sqref="AE520"/>
    </sheetView>
  </sheetViews>
  <sheetFormatPr baseColWidth="10" defaultRowHeight="15" customHeight="1" x14ac:dyDescent="0.2"/>
  <cols>
    <col min="1" max="1" width="3.7109375" style="172" customWidth="1"/>
    <col min="2" max="2" width="47.42578125" style="172" customWidth="1"/>
    <col min="3" max="3" width="15.140625" style="172" customWidth="1"/>
    <col min="4" max="4" width="19.85546875" style="172" customWidth="1"/>
    <col min="5" max="5" width="22.85546875" style="172" bestFit="1" customWidth="1"/>
    <col min="6" max="6" width="53.7109375" style="172" customWidth="1"/>
    <col min="7" max="7" width="23.85546875" style="172" customWidth="1"/>
    <col min="8" max="8" width="20.28515625" style="172" customWidth="1"/>
    <col min="9" max="9" width="24" style="60" hidden="1" customWidth="1"/>
    <col min="10" max="10" width="15.85546875" style="60" hidden="1" customWidth="1"/>
    <col min="11" max="11" width="35" style="172" hidden="1" customWidth="1"/>
    <col min="12" max="12" width="11.140625" style="172" hidden="1" customWidth="1"/>
    <col min="13" max="13" width="24.42578125" style="172" hidden="1" customWidth="1"/>
    <col min="14" max="14" width="23.42578125" style="172" hidden="1" customWidth="1"/>
    <col min="15" max="15" width="21.140625" style="172" hidden="1" customWidth="1"/>
    <col min="16" max="16" width="22.140625" style="172" hidden="1" customWidth="1"/>
    <col min="17" max="17" width="23.42578125" style="172" hidden="1" customWidth="1"/>
    <col min="18" max="18" width="20.7109375" style="172" hidden="1" customWidth="1"/>
    <col min="19" max="19" width="18.85546875" style="172" hidden="1" customWidth="1"/>
    <col min="20" max="20" width="13" style="172" hidden="1" customWidth="1"/>
    <col min="21" max="21" width="20.42578125" style="172" hidden="1" customWidth="1"/>
    <col min="22" max="24" width="11.42578125" style="172" hidden="1" customWidth="1"/>
    <col min="25" max="25" width="17.85546875" style="172" hidden="1" customWidth="1"/>
    <col min="26" max="29" width="11.42578125" style="172" hidden="1" customWidth="1"/>
    <col min="30" max="30" width="20.85546875" style="172" customWidth="1"/>
    <col min="31" max="31" width="21.140625" style="172" bestFit="1" customWidth="1"/>
    <col min="32" max="33" width="11.42578125" style="172" customWidth="1"/>
    <col min="34" max="34" width="31.42578125" style="172" customWidth="1"/>
    <col min="35" max="35" width="23" style="172" customWidth="1"/>
    <col min="36" max="36" width="27" style="172" customWidth="1"/>
    <col min="37" max="37" width="11" style="172" bestFit="1" customWidth="1"/>
    <col min="38" max="248" width="11.42578125" style="172"/>
    <col min="249" max="249" width="3.140625" style="172" customWidth="1"/>
    <col min="250" max="250" width="8.7109375" style="172" customWidth="1"/>
    <col min="251" max="251" width="16.42578125" style="172" customWidth="1"/>
    <col min="252" max="252" width="9.42578125" style="172" customWidth="1"/>
    <col min="253" max="253" width="9" style="172" customWidth="1"/>
    <col min="254" max="254" width="9.42578125" style="172" customWidth="1"/>
    <col min="255" max="255" width="9.140625" style="172" customWidth="1"/>
    <col min="256" max="256" width="13.42578125" style="172" customWidth="1"/>
    <col min="257" max="257" width="8.85546875" style="172" customWidth="1"/>
    <col min="258" max="258" width="9.28515625" style="172" customWidth="1"/>
    <col min="259" max="259" width="8.7109375" style="172" customWidth="1"/>
    <col min="260" max="260" width="14.140625" style="172" customWidth="1"/>
    <col min="261" max="263" width="9.28515625" style="172" customWidth="1"/>
    <col min="264" max="264" width="2.140625" style="172" customWidth="1"/>
    <col min="265" max="265" width="16.28515625" style="172" customWidth="1"/>
    <col min="266" max="266" width="13.42578125" style="172" customWidth="1"/>
    <col min="267" max="267" width="6.42578125" style="172" customWidth="1"/>
    <col min="268" max="268" width="10.85546875" style="172" customWidth="1"/>
    <col min="269" max="269" width="21.7109375" style="172" customWidth="1"/>
    <col min="270" max="270" width="21.42578125" style="172" customWidth="1"/>
    <col min="271" max="271" width="11.42578125" style="172"/>
    <col min="272" max="272" width="20.28515625" style="172" customWidth="1"/>
    <col min="273" max="273" width="22.7109375" style="172" customWidth="1"/>
    <col min="274" max="274" width="21.7109375" style="172" customWidth="1"/>
    <col min="275" max="504" width="11.42578125" style="172"/>
    <col min="505" max="505" width="3.140625" style="172" customWidth="1"/>
    <col min="506" max="506" width="8.7109375" style="172" customWidth="1"/>
    <col min="507" max="507" width="16.42578125" style="172" customWidth="1"/>
    <col min="508" max="508" width="9.42578125" style="172" customWidth="1"/>
    <col min="509" max="509" width="9" style="172" customWidth="1"/>
    <col min="510" max="510" width="9.42578125" style="172" customWidth="1"/>
    <col min="511" max="511" width="9.140625" style="172" customWidth="1"/>
    <col min="512" max="512" width="13.42578125" style="172" customWidth="1"/>
    <col min="513" max="513" width="8.85546875" style="172" customWidth="1"/>
    <col min="514" max="514" width="9.28515625" style="172" customWidth="1"/>
    <col min="515" max="515" width="8.7109375" style="172" customWidth="1"/>
    <col min="516" max="516" width="14.140625" style="172" customWidth="1"/>
    <col min="517" max="519" width="9.28515625" style="172" customWidth="1"/>
    <col min="520" max="520" width="2.140625" style="172" customWidth="1"/>
    <col min="521" max="521" width="16.28515625" style="172" customWidth="1"/>
    <col min="522" max="522" width="13.42578125" style="172" customWidth="1"/>
    <col min="523" max="523" width="6.42578125" style="172" customWidth="1"/>
    <col min="524" max="524" width="10.85546875" style="172" customWidth="1"/>
    <col min="525" max="525" width="21.7109375" style="172" customWidth="1"/>
    <col min="526" max="526" width="21.42578125" style="172" customWidth="1"/>
    <col min="527" max="527" width="11.42578125" style="172"/>
    <col min="528" max="528" width="20.28515625" style="172" customWidth="1"/>
    <col min="529" max="529" width="22.7109375" style="172" customWidth="1"/>
    <col min="530" max="530" width="21.7109375" style="172" customWidth="1"/>
    <col min="531" max="760" width="11.42578125" style="172"/>
    <col min="761" max="761" width="3.140625" style="172" customWidth="1"/>
    <col min="762" max="762" width="8.7109375" style="172" customWidth="1"/>
    <col min="763" max="763" width="16.42578125" style="172" customWidth="1"/>
    <col min="764" max="764" width="9.42578125" style="172" customWidth="1"/>
    <col min="765" max="765" width="9" style="172" customWidth="1"/>
    <col min="766" max="766" width="9.42578125" style="172" customWidth="1"/>
    <col min="767" max="767" width="9.140625" style="172" customWidth="1"/>
    <col min="768" max="768" width="13.42578125" style="172" customWidth="1"/>
    <col min="769" max="769" width="8.85546875" style="172" customWidth="1"/>
    <col min="770" max="770" width="9.28515625" style="172" customWidth="1"/>
    <col min="771" max="771" width="8.7109375" style="172" customWidth="1"/>
    <col min="772" max="772" width="14.140625" style="172" customWidth="1"/>
    <col min="773" max="775" width="9.28515625" style="172" customWidth="1"/>
    <col min="776" max="776" width="2.140625" style="172" customWidth="1"/>
    <col min="777" max="777" width="16.28515625" style="172" customWidth="1"/>
    <col min="778" max="778" width="13.42578125" style="172" customWidth="1"/>
    <col min="779" max="779" width="6.42578125" style="172" customWidth="1"/>
    <col min="780" max="780" width="10.85546875" style="172" customWidth="1"/>
    <col min="781" max="781" width="21.7109375" style="172" customWidth="1"/>
    <col min="782" max="782" width="21.42578125" style="172" customWidth="1"/>
    <col min="783" max="783" width="11.42578125" style="172"/>
    <col min="784" max="784" width="20.28515625" style="172" customWidth="1"/>
    <col min="785" max="785" width="22.7109375" style="172" customWidth="1"/>
    <col min="786" max="786" width="21.7109375" style="172" customWidth="1"/>
    <col min="787" max="1016" width="11.42578125" style="172"/>
    <col min="1017" max="1017" width="3.140625" style="172" customWidth="1"/>
    <col min="1018" max="1018" width="8.7109375" style="172" customWidth="1"/>
    <col min="1019" max="1019" width="16.42578125" style="172" customWidth="1"/>
    <col min="1020" max="1020" width="9.42578125" style="172" customWidth="1"/>
    <col min="1021" max="1021" width="9" style="172" customWidth="1"/>
    <col min="1022" max="1022" width="9.42578125" style="172" customWidth="1"/>
    <col min="1023" max="1023" width="9.140625" style="172" customWidth="1"/>
    <col min="1024" max="1024" width="13.42578125" style="172" customWidth="1"/>
    <col min="1025" max="1025" width="8.85546875" style="172" customWidth="1"/>
    <col min="1026" max="1026" width="9.28515625" style="172" customWidth="1"/>
    <col min="1027" max="1027" width="8.7109375" style="172" customWidth="1"/>
    <col min="1028" max="1028" width="14.140625" style="172" customWidth="1"/>
    <col min="1029" max="1031" width="9.28515625" style="172" customWidth="1"/>
    <col min="1032" max="1032" width="2.140625" style="172" customWidth="1"/>
    <col min="1033" max="1033" width="16.28515625" style="172" customWidth="1"/>
    <col min="1034" max="1034" width="13.42578125" style="172" customWidth="1"/>
    <col min="1035" max="1035" width="6.42578125" style="172" customWidth="1"/>
    <col min="1036" max="1036" width="10.85546875" style="172" customWidth="1"/>
    <col min="1037" max="1037" width="21.7109375" style="172" customWidth="1"/>
    <col min="1038" max="1038" width="21.42578125" style="172" customWidth="1"/>
    <col min="1039" max="1039" width="11.42578125" style="172"/>
    <col min="1040" max="1040" width="20.28515625" style="172" customWidth="1"/>
    <col min="1041" max="1041" width="22.7109375" style="172" customWidth="1"/>
    <col min="1042" max="1042" width="21.7109375" style="172" customWidth="1"/>
    <col min="1043" max="1272" width="11.42578125" style="172"/>
    <col min="1273" max="1273" width="3.140625" style="172" customWidth="1"/>
    <col min="1274" max="1274" width="8.7109375" style="172" customWidth="1"/>
    <col min="1275" max="1275" width="16.42578125" style="172" customWidth="1"/>
    <col min="1276" max="1276" width="9.42578125" style="172" customWidth="1"/>
    <col min="1277" max="1277" width="9" style="172" customWidth="1"/>
    <col min="1278" max="1278" width="9.42578125" style="172" customWidth="1"/>
    <col min="1279" max="1279" width="9.140625" style="172" customWidth="1"/>
    <col min="1280" max="1280" width="13.42578125" style="172" customWidth="1"/>
    <col min="1281" max="1281" width="8.85546875" style="172" customWidth="1"/>
    <col min="1282" max="1282" width="9.28515625" style="172" customWidth="1"/>
    <col min="1283" max="1283" width="8.7109375" style="172" customWidth="1"/>
    <col min="1284" max="1284" width="14.140625" style="172" customWidth="1"/>
    <col min="1285" max="1287" width="9.28515625" style="172" customWidth="1"/>
    <col min="1288" max="1288" width="2.140625" style="172" customWidth="1"/>
    <col min="1289" max="1289" width="16.28515625" style="172" customWidth="1"/>
    <col min="1290" max="1290" width="13.42578125" style="172" customWidth="1"/>
    <col min="1291" max="1291" width="6.42578125" style="172" customWidth="1"/>
    <col min="1292" max="1292" width="10.85546875" style="172" customWidth="1"/>
    <col min="1293" max="1293" width="21.7109375" style="172" customWidth="1"/>
    <col min="1294" max="1294" width="21.42578125" style="172" customWidth="1"/>
    <col min="1295" max="1295" width="11.42578125" style="172"/>
    <col min="1296" max="1296" width="20.28515625" style="172" customWidth="1"/>
    <col min="1297" max="1297" width="22.7109375" style="172" customWidth="1"/>
    <col min="1298" max="1298" width="21.7109375" style="172" customWidth="1"/>
    <col min="1299" max="1528" width="11.42578125" style="172"/>
    <col min="1529" max="1529" width="3.140625" style="172" customWidth="1"/>
    <col min="1530" max="1530" width="8.7109375" style="172" customWidth="1"/>
    <col min="1531" max="1531" width="16.42578125" style="172" customWidth="1"/>
    <col min="1532" max="1532" width="9.42578125" style="172" customWidth="1"/>
    <col min="1533" max="1533" width="9" style="172" customWidth="1"/>
    <col min="1534" max="1534" width="9.42578125" style="172" customWidth="1"/>
    <col min="1535" max="1535" width="9.140625" style="172" customWidth="1"/>
    <col min="1536" max="1536" width="13.42578125" style="172" customWidth="1"/>
    <col min="1537" max="1537" width="8.85546875" style="172" customWidth="1"/>
    <col min="1538" max="1538" width="9.28515625" style="172" customWidth="1"/>
    <col min="1539" max="1539" width="8.7109375" style="172" customWidth="1"/>
    <col min="1540" max="1540" width="14.140625" style="172" customWidth="1"/>
    <col min="1541" max="1543" width="9.28515625" style="172" customWidth="1"/>
    <col min="1544" max="1544" width="2.140625" style="172" customWidth="1"/>
    <col min="1545" max="1545" width="16.28515625" style="172" customWidth="1"/>
    <col min="1546" max="1546" width="13.42578125" style="172" customWidth="1"/>
    <col min="1547" max="1547" width="6.42578125" style="172" customWidth="1"/>
    <col min="1548" max="1548" width="10.85546875" style="172" customWidth="1"/>
    <col min="1549" max="1549" width="21.7109375" style="172" customWidth="1"/>
    <col min="1550" max="1550" width="21.42578125" style="172" customWidth="1"/>
    <col min="1551" max="1551" width="11.42578125" style="172"/>
    <col min="1552" max="1552" width="20.28515625" style="172" customWidth="1"/>
    <col min="1553" max="1553" width="22.7109375" style="172" customWidth="1"/>
    <col min="1554" max="1554" width="21.7109375" style="172" customWidth="1"/>
    <col min="1555" max="1784" width="11.42578125" style="172"/>
    <col min="1785" max="1785" width="3.140625" style="172" customWidth="1"/>
    <col min="1786" max="1786" width="8.7109375" style="172" customWidth="1"/>
    <col min="1787" max="1787" width="16.42578125" style="172" customWidth="1"/>
    <col min="1788" max="1788" width="9.42578125" style="172" customWidth="1"/>
    <col min="1789" max="1789" width="9" style="172" customWidth="1"/>
    <col min="1790" max="1790" width="9.42578125" style="172" customWidth="1"/>
    <col min="1791" max="1791" width="9.140625" style="172" customWidth="1"/>
    <col min="1792" max="1792" width="13.42578125" style="172" customWidth="1"/>
    <col min="1793" max="1793" width="8.85546875" style="172" customWidth="1"/>
    <col min="1794" max="1794" width="9.28515625" style="172" customWidth="1"/>
    <col min="1795" max="1795" width="8.7109375" style="172" customWidth="1"/>
    <col min="1796" max="1796" width="14.140625" style="172" customWidth="1"/>
    <col min="1797" max="1799" width="9.28515625" style="172" customWidth="1"/>
    <col min="1800" max="1800" width="2.140625" style="172" customWidth="1"/>
    <col min="1801" max="1801" width="16.28515625" style="172" customWidth="1"/>
    <col min="1802" max="1802" width="13.42578125" style="172" customWidth="1"/>
    <col min="1803" max="1803" width="6.42578125" style="172" customWidth="1"/>
    <col min="1804" max="1804" width="10.85546875" style="172" customWidth="1"/>
    <col min="1805" max="1805" width="21.7109375" style="172" customWidth="1"/>
    <col min="1806" max="1806" width="21.42578125" style="172" customWidth="1"/>
    <col min="1807" max="1807" width="11.42578125" style="172"/>
    <col min="1808" max="1808" width="20.28515625" style="172" customWidth="1"/>
    <col min="1809" max="1809" width="22.7109375" style="172" customWidth="1"/>
    <col min="1810" max="1810" width="21.7109375" style="172" customWidth="1"/>
    <col min="1811" max="2040" width="11.42578125" style="172"/>
    <col min="2041" max="2041" width="3.140625" style="172" customWidth="1"/>
    <col min="2042" max="2042" width="8.7109375" style="172" customWidth="1"/>
    <col min="2043" max="2043" width="16.42578125" style="172" customWidth="1"/>
    <col min="2044" max="2044" width="9.42578125" style="172" customWidth="1"/>
    <col min="2045" max="2045" width="9" style="172" customWidth="1"/>
    <col min="2046" max="2046" width="9.42578125" style="172" customWidth="1"/>
    <col min="2047" max="2047" width="9.140625" style="172" customWidth="1"/>
    <col min="2048" max="2048" width="13.42578125" style="172" customWidth="1"/>
    <col min="2049" max="2049" width="8.85546875" style="172" customWidth="1"/>
    <col min="2050" max="2050" width="9.28515625" style="172" customWidth="1"/>
    <col min="2051" max="2051" width="8.7109375" style="172" customWidth="1"/>
    <col min="2052" max="2052" width="14.140625" style="172" customWidth="1"/>
    <col min="2053" max="2055" width="9.28515625" style="172" customWidth="1"/>
    <col min="2056" max="2056" width="2.140625" style="172" customWidth="1"/>
    <col min="2057" max="2057" width="16.28515625" style="172" customWidth="1"/>
    <col min="2058" max="2058" width="13.42578125" style="172" customWidth="1"/>
    <col min="2059" max="2059" width="6.42578125" style="172" customWidth="1"/>
    <col min="2060" max="2060" width="10.85546875" style="172" customWidth="1"/>
    <col min="2061" max="2061" width="21.7109375" style="172" customWidth="1"/>
    <col min="2062" max="2062" width="21.42578125" style="172" customWidth="1"/>
    <col min="2063" max="2063" width="11.42578125" style="172"/>
    <col min="2064" max="2064" width="20.28515625" style="172" customWidth="1"/>
    <col min="2065" max="2065" width="22.7109375" style="172" customWidth="1"/>
    <col min="2066" max="2066" width="21.7109375" style="172" customWidth="1"/>
    <col min="2067" max="2296" width="11.42578125" style="172"/>
    <col min="2297" max="2297" width="3.140625" style="172" customWidth="1"/>
    <col min="2298" max="2298" width="8.7109375" style="172" customWidth="1"/>
    <col min="2299" max="2299" width="16.42578125" style="172" customWidth="1"/>
    <col min="2300" max="2300" width="9.42578125" style="172" customWidth="1"/>
    <col min="2301" max="2301" width="9" style="172" customWidth="1"/>
    <col min="2302" max="2302" width="9.42578125" style="172" customWidth="1"/>
    <col min="2303" max="2303" width="9.140625" style="172" customWidth="1"/>
    <col min="2304" max="2304" width="13.42578125" style="172" customWidth="1"/>
    <col min="2305" max="2305" width="8.85546875" style="172" customWidth="1"/>
    <col min="2306" max="2306" width="9.28515625" style="172" customWidth="1"/>
    <col min="2307" max="2307" width="8.7109375" style="172" customWidth="1"/>
    <col min="2308" max="2308" width="14.140625" style="172" customWidth="1"/>
    <col min="2309" max="2311" width="9.28515625" style="172" customWidth="1"/>
    <col min="2312" max="2312" width="2.140625" style="172" customWidth="1"/>
    <col min="2313" max="2313" width="16.28515625" style="172" customWidth="1"/>
    <col min="2314" max="2314" width="13.42578125" style="172" customWidth="1"/>
    <col min="2315" max="2315" width="6.42578125" style="172" customWidth="1"/>
    <col min="2316" max="2316" width="10.85546875" style="172" customWidth="1"/>
    <col min="2317" max="2317" width="21.7109375" style="172" customWidth="1"/>
    <col min="2318" max="2318" width="21.42578125" style="172" customWidth="1"/>
    <col min="2319" max="2319" width="11.42578125" style="172"/>
    <col min="2320" max="2320" width="20.28515625" style="172" customWidth="1"/>
    <col min="2321" max="2321" width="22.7109375" style="172" customWidth="1"/>
    <col min="2322" max="2322" width="21.7109375" style="172" customWidth="1"/>
    <col min="2323" max="2552" width="11.42578125" style="172"/>
    <col min="2553" max="2553" width="3.140625" style="172" customWidth="1"/>
    <col min="2554" max="2554" width="8.7109375" style="172" customWidth="1"/>
    <col min="2555" max="2555" width="16.42578125" style="172" customWidth="1"/>
    <col min="2556" max="2556" width="9.42578125" style="172" customWidth="1"/>
    <col min="2557" max="2557" width="9" style="172" customWidth="1"/>
    <col min="2558" max="2558" width="9.42578125" style="172" customWidth="1"/>
    <col min="2559" max="2559" width="9.140625" style="172" customWidth="1"/>
    <col min="2560" max="2560" width="13.42578125" style="172" customWidth="1"/>
    <col min="2561" max="2561" width="8.85546875" style="172" customWidth="1"/>
    <col min="2562" max="2562" width="9.28515625" style="172" customWidth="1"/>
    <col min="2563" max="2563" width="8.7109375" style="172" customWidth="1"/>
    <col min="2564" max="2564" width="14.140625" style="172" customWidth="1"/>
    <col min="2565" max="2567" width="9.28515625" style="172" customWidth="1"/>
    <col min="2568" max="2568" width="2.140625" style="172" customWidth="1"/>
    <col min="2569" max="2569" width="16.28515625" style="172" customWidth="1"/>
    <col min="2570" max="2570" width="13.42578125" style="172" customWidth="1"/>
    <col min="2571" max="2571" width="6.42578125" style="172" customWidth="1"/>
    <col min="2572" max="2572" width="10.85546875" style="172" customWidth="1"/>
    <col min="2573" max="2573" width="21.7109375" style="172" customWidth="1"/>
    <col min="2574" max="2574" width="21.42578125" style="172" customWidth="1"/>
    <col min="2575" max="2575" width="11.42578125" style="172"/>
    <col min="2576" max="2576" width="20.28515625" style="172" customWidth="1"/>
    <col min="2577" max="2577" width="22.7109375" style="172" customWidth="1"/>
    <col min="2578" max="2578" width="21.7109375" style="172" customWidth="1"/>
    <col min="2579" max="2808" width="11.42578125" style="172"/>
    <col min="2809" max="2809" width="3.140625" style="172" customWidth="1"/>
    <col min="2810" max="2810" width="8.7109375" style="172" customWidth="1"/>
    <col min="2811" max="2811" width="16.42578125" style="172" customWidth="1"/>
    <col min="2812" max="2812" width="9.42578125" style="172" customWidth="1"/>
    <col min="2813" max="2813" width="9" style="172" customWidth="1"/>
    <col min="2814" max="2814" width="9.42578125" style="172" customWidth="1"/>
    <col min="2815" max="2815" width="9.140625" style="172" customWidth="1"/>
    <col min="2816" max="2816" width="13.42578125" style="172" customWidth="1"/>
    <col min="2817" max="2817" width="8.85546875" style="172" customWidth="1"/>
    <col min="2818" max="2818" width="9.28515625" style="172" customWidth="1"/>
    <col min="2819" max="2819" width="8.7109375" style="172" customWidth="1"/>
    <col min="2820" max="2820" width="14.140625" style="172" customWidth="1"/>
    <col min="2821" max="2823" width="9.28515625" style="172" customWidth="1"/>
    <col min="2824" max="2824" width="2.140625" style="172" customWidth="1"/>
    <col min="2825" max="2825" width="16.28515625" style="172" customWidth="1"/>
    <col min="2826" max="2826" width="13.42578125" style="172" customWidth="1"/>
    <col min="2827" max="2827" width="6.42578125" style="172" customWidth="1"/>
    <col min="2828" max="2828" width="10.85546875" style="172" customWidth="1"/>
    <col min="2829" max="2829" width="21.7109375" style="172" customWidth="1"/>
    <col min="2830" max="2830" width="21.42578125" style="172" customWidth="1"/>
    <col min="2831" max="2831" width="11.42578125" style="172"/>
    <col min="2832" max="2832" width="20.28515625" style="172" customWidth="1"/>
    <col min="2833" max="2833" width="22.7109375" style="172" customWidth="1"/>
    <col min="2834" max="2834" width="21.7109375" style="172" customWidth="1"/>
    <col min="2835" max="3064" width="11.42578125" style="172"/>
    <col min="3065" max="3065" width="3.140625" style="172" customWidth="1"/>
    <col min="3066" max="3066" width="8.7109375" style="172" customWidth="1"/>
    <col min="3067" max="3067" width="16.42578125" style="172" customWidth="1"/>
    <col min="3068" max="3068" width="9.42578125" style="172" customWidth="1"/>
    <col min="3069" max="3069" width="9" style="172" customWidth="1"/>
    <col min="3070" max="3070" width="9.42578125" style="172" customWidth="1"/>
    <col min="3071" max="3071" width="9.140625" style="172" customWidth="1"/>
    <col min="3072" max="3072" width="13.42578125" style="172" customWidth="1"/>
    <col min="3073" max="3073" width="8.85546875" style="172" customWidth="1"/>
    <col min="3074" max="3074" width="9.28515625" style="172" customWidth="1"/>
    <col min="3075" max="3075" width="8.7109375" style="172" customWidth="1"/>
    <col min="3076" max="3076" width="14.140625" style="172" customWidth="1"/>
    <col min="3077" max="3079" width="9.28515625" style="172" customWidth="1"/>
    <col min="3080" max="3080" width="2.140625" style="172" customWidth="1"/>
    <col min="3081" max="3081" width="16.28515625" style="172" customWidth="1"/>
    <col min="3082" max="3082" width="13.42578125" style="172" customWidth="1"/>
    <col min="3083" max="3083" width="6.42578125" style="172" customWidth="1"/>
    <col min="3084" max="3084" width="10.85546875" style="172" customWidth="1"/>
    <col min="3085" max="3085" width="21.7109375" style="172" customWidth="1"/>
    <col min="3086" max="3086" width="21.42578125" style="172" customWidth="1"/>
    <col min="3087" max="3087" width="11.42578125" style="172"/>
    <col min="3088" max="3088" width="20.28515625" style="172" customWidth="1"/>
    <col min="3089" max="3089" width="22.7109375" style="172" customWidth="1"/>
    <col min="3090" max="3090" width="21.7109375" style="172" customWidth="1"/>
    <col min="3091" max="3320" width="11.42578125" style="172"/>
    <col min="3321" max="3321" width="3.140625" style="172" customWidth="1"/>
    <col min="3322" max="3322" width="8.7109375" style="172" customWidth="1"/>
    <col min="3323" max="3323" width="16.42578125" style="172" customWidth="1"/>
    <col min="3324" max="3324" width="9.42578125" style="172" customWidth="1"/>
    <col min="3325" max="3325" width="9" style="172" customWidth="1"/>
    <col min="3326" max="3326" width="9.42578125" style="172" customWidth="1"/>
    <col min="3327" max="3327" width="9.140625" style="172" customWidth="1"/>
    <col min="3328" max="3328" width="13.42578125" style="172" customWidth="1"/>
    <col min="3329" max="3329" width="8.85546875" style="172" customWidth="1"/>
    <col min="3330" max="3330" width="9.28515625" style="172" customWidth="1"/>
    <col min="3331" max="3331" width="8.7109375" style="172" customWidth="1"/>
    <col min="3332" max="3332" width="14.140625" style="172" customWidth="1"/>
    <col min="3333" max="3335" width="9.28515625" style="172" customWidth="1"/>
    <col min="3336" max="3336" width="2.140625" style="172" customWidth="1"/>
    <col min="3337" max="3337" width="16.28515625" style="172" customWidth="1"/>
    <col min="3338" max="3338" width="13.42578125" style="172" customWidth="1"/>
    <col min="3339" max="3339" width="6.42578125" style="172" customWidth="1"/>
    <col min="3340" max="3340" width="10.85546875" style="172" customWidth="1"/>
    <col min="3341" max="3341" width="21.7109375" style="172" customWidth="1"/>
    <col min="3342" max="3342" width="21.42578125" style="172" customWidth="1"/>
    <col min="3343" max="3343" width="11.42578125" style="172"/>
    <col min="3344" max="3344" width="20.28515625" style="172" customWidth="1"/>
    <col min="3345" max="3345" width="22.7109375" style="172" customWidth="1"/>
    <col min="3346" max="3346" width="21.7109375" style="172" customWidth="1"/>
    <col min="3347" max="3576" width="11.42578125" style="172"/>
    <col min="3577" max="3577" width="3.140625" style="172" customWidth="1"/>
    <col min="3578" max="3578" width="8.7109375" style="172" customWidth="1"/>
    <col min="3579" max="3579" width="16.42578125" style="172" customWidth="1"/>
    <col min="3580" max="3580" width="9.42578125" style="172" customWidth="1"/>
    <col min="3581" max="3581" width="9" style="172" customWidth="1"/>
    <col min="3582" max="3582" width="9.42578125" style="172" customWidth="1"/>
    <col min="3583" max="3583" width="9.140625" style="172" customWidth="1"/>
    <col min="3584" max="3584" width="13.42578125" style="172" customWidth="1"/>
    <col min="3585" max="3585" width="8.85546875" style="172" customWidth="1"/>
    <col min="3586" max="3586" width="9.28515625" style="172" customWidth="1"/>
    <col min="3587" max="3587" width="8.7109375" style="172" customWidth="1"/>
    <col min="3588" max="3588" width="14.140625" style="172" customWidth="1"/>
    <col min="3589" max="3591" width="9.28515625" style="172" customWidth="1"/>
    <col min="3592" max="3592" width="2.140625" style="172" customWidth="1"/>
    <col min="3593" max="3593" width="16.28515625" style="172" customWidth="1"/>
    <col min="3594" max="3594" width="13.42578125" style="172" customWidth="1"/>
    <col min="3595" max="3595" width="6.42578125" style="172" customWidth="1"/>
    <col min="3596" max="3596" width="10.85546875" style="172" customWidth="1"/>
    <col min="3597" max="3597" width="21.7109375" style="172" customWidth="1"/>
    <col min="3598" max="3598" width="21.42578125" style="172" customWidth="1"/>
    <col min="3599" max="3599" width="11.42578125" style="172"/>
    <col min="3600" max="3600" width="20.28515625" style="172" customWidth="1"/>
    <col min="3601" max="3601" width="22.7109375" style="172" customWidth="1"/>
    <col min="3602" max="3602" width="21.7109375" style="172" customWidth="1"/>
    <col min="3603" max="3832" width="11.42578125" style="172"/>
    <col min="3833" max="3833" width="3.140625" style="172" customWidth="1"/>
    <col min="3834" max="3834" width="8.7109375" style="172" customWidth="1"/>
    <col min="3835" max="3835" width="16.42578125" style="172" customWidth="1"/>
    <col min="3836" max="3836" width="9.42578125" style="172" customWidth="1"/>
    <col min="3837" max="3837" width="9" style="172" customWidth="1"/>
    <col min="3838" max="3838" width="9.42578125" style="172" customWidth="1"/>
    <col min="3839" max="3839" width="9.140625" style="172" customWidth="1"/>
    <col min="3840" max="3840" width="13.42578125" style="172" customWidth="1"/>
    <col min="3841" max="3841" width="8.85546875" style="172" customWidth="1"/>
    <col min="3842" max="3842" width="9.28515625" style="172" customWidth="1"/>
    <col min="3843" max="3843" width="8.7109375" style="172" customWidth="1"/>
    <col min="3844" max="3844" width="14.140625" style="172" customWidth="1"/>
    <col min="3845" max="3847" width="9.28515625" style="172" customWidth="1"/>
    <col min="3848" max="3848" width="2.140625" style="172" customWidth="1"/>
    <col min="3849" max="3849" width="16.28515625" style="172" customWidth="1"/>
    <col min="3850" max="3850" width="13.42578125" style="172" customWidth="1"/>
    <col min="3851" max="3851" width="6.42578125" style="172" customWidth="1"/>
    <col min="3852" max="3852" width="10.85546875" style="172" customWidth="1"/>
    <col min="3853" max="3853" width="21.7109375" style="172" customWidth="1"/>
    <col min="3854" max="3854" width="21.42578125" style="172" customWidth="1"/>
    <col min="3855" max="3855" width="11.42578125" style="172"/>
    <col min="3856" max="3856" width="20.28515625" style="172" customWidth="1"/>
    <col min="3857" max="3857" width="22.7109375" style="172" customWidth="1"/>
    <col min="3858" max="3858" width="21.7109375" style="172" customWidth="1"/>
    <col min="3859" max="4088" width="11.42578125" style="172"/>
    <col min="4089" max="4089" width="3.140625" style="172" customWidth="1"/>
    <col min="4090" max="4090" width="8.7109375" style="172" customWidth="1"/>
    <col min="4091" max="4091" width="16.42578125" style="172" customWidth="1"/>
    <col min="4092" max="4092" width="9.42578125" style="172" customWidth="1"/>
    <col min="4093" max="4093" width="9" style="172" customWidth="1"/>
    <col min="4094" max="4094" width="9.42578125" style="172" customWidth="1"/>
    <col min="4095" max="4095" width="9.140625" style="172" customWidth="1"/>
    <col min="4096" max="4096" width="13.42578125" style="172" customWidth="1"/>
    <col min="4097" max="4097" width="8.85546875" style="172" customWidth="1"/>
    <col min="4098" max="4098" width="9.28515625" style="172" customWidth="1"/>
    <col min="4099" max="4099" width="8.7109375" style="172" customWidth="1"/>
    <col min="4100" max="4100" width="14.140625" style="172" customWidth="1"/>
    <col min="4101" max="4103" width="9.28515625" style="172" customWidth="1"/>
    <col min="4104" max="4104" width="2.140625" style="172" customWidth="1"/>
    <col min="4105" max="4105" width="16.28515625" style="172" customWidth="1"/>
    <col min="4106" max="4106" width="13.42578125" style="172" customWidth="1"/>
    <col min="4107" max="4107" width="6.42578125" style="172" customWidth="1"/>
    <col min="4108" max="4108" width="10.85546875" style="172" customWidth="1"/>
    <col min="4109" max="4109" width="21.7109375" style="172" customWidth="1"/>
    <col min="4110" max="4110" width="21.42578125" style="172" customWidth="1"/>
    <col min="4111" max="4111" width="11.42578125" style="172"/>
    <col min="4112" max="4112" width="20.28515625" style="172" customWidth="1"/>
    <col min="4113" max="4113" width="22.7109375" style="172" customWidth="1"/>
    <col min="4114" max="4114" width="21.7109375" style="172" customWidth="1"/>
    <col min="4115" max="4344" width="11.42578125" style="172"/>
    <col min="4345" max="4345" width="3.140625" style="172" customWidth="1"/>
    <col min="4346" max="4346" width="8.7109375" style="172" customWidth="1"/>
    <col min="4347" max="4347" width="16.42578125" style="172" customWidth="1"/>
    <col min="4348" max="4348" width="9.42578125" style="172" customWidth="1"/>
    <col min="4349" max="4349" width="9" style="172" customWidth="1"/>
    <col min="4350" max="4350" width="9.42578125" style="172" customWidth="1"/>
    <col min="4351" max="4351" width="9.140625" style="172" customWidth="1"/>
    <col min="4352" max="4352" width="13.42578125" style="172" customWidth="1"/>
    <col min="4353" max="4353" width="8.85546875" style="172" customWidth="1"/>
    <col min="4354" max="4354" width="9.28515625" style="172" customWidth="1"/>
    <col min="4355" max="4355" width="8.7109375" style="172" customWidth="1"/>
    <col min="4356" max="4356" width="14.140625" style="172" customWidth="1"/>
    <col min="4357" max="4359" width="9.28515625" style="172" customWidth="1"/>
    <col min="4360" max="4360" width="2.140625" style="172" customWidth="1"/>
    <col min="4361" max="4361" width="16.28515625" style="172" customWidth="1"/>
    <col min="4362" max="4362" width="13.42578125" style="172" customWidth="1"/>
    <col min="4363" max="4363" width="6.42578125" style="172" customWidth="1"/>
    <col min="4364" max="4364" width="10.85546875" style="172" customWidth="1"/>
    <col min="4365" max="4365" width="21.7109375" style="172" customWidth="1"/>
    <col min="4366" max="4366" width="21.42578125" style="172" customWidth="1"/>
    <col min="4367" max="4367" width="11.42578125" style="172"/>
    <col min="4368" max="4368" width="20.28515625" style="172" customWidth="1"/>
    <col min="4369" max="4369" width="22.7109375" style="172" customWidth="1"/>
    <col min="4370" max="4370" width="21.7109375" style="172" customWidth="1"/>
    <col min="4371" max="4600" width="11.42578125" style="172"/>
    <col min="4601" max="4601" width="3.140625" style="172" customWidth="1"/>
    <col min="4602" max="4602" width="8.7109375" style="172" customWidth="1"/>
    <col min="4603" max="4603" width="16.42578125" style="172" customWidth="1"/>
    <col min="4604" max="4604" width="9.42578125" style="172" customWidth="1"/>
    <col min="4605" max="4605" width="9" style="172" customWidth="1"/>
    <col min="4606" max="4606" width="9.42578125" style="172" customWidth="1"/>
    <col min="4607" max="4607" width="9.140625" style="172" customWidth="1"/>
    <col min="4608" max="4608" width="13.42578125" style="172" customWidth="1"/>
    <col min="4609" max="4609" width="8.85546875" style="172" customWidth="1"/>
    <col min="4610" max="4610" width="9.28515625" style="172" customWidth="1"/>
    <col min="4611" max="4611" width="8.7109375" style="172" customWidth="1"/>
    <col min="4612" max="4612" width="14.140625" style="172" customWidth="1"/>
    <col min="4613" max="4615" width="9.28515625" style="172" customWidth="1"/>
    <col min="4616" max="4616" width="2.140625" style="172" customWidth="1"/>
    <col min="4617" max="4617" width="16.28515625" style="172" customWidth="1"/>
    <col min="4618" max="4618" width="13.42578125" style="172" customWidth="1"/>
    <col min="4619" max="4619" width="6.42578125" style="172" customWidth="1"/>
    <col min="4620" max="4620" width="10.85546875" style="172" customWidth="1"/>
    <col min="4621" max="4621" width="21.7109375" style="172" customWidth="1"/>
    <col min="4622" max="4622" width="21.42578125" style="172" customWidth="1"/>
    <col min="4623" max="4623" width="11.42578125" style="172"/>
    <col min="4624" max="4624" width="20.28515625" style="172" customWidth="1"/>
    <col min="4625" max="4625" width="22.7109375" style="172" customWidth="1"/>
    <col min="4626" max="4626" width="21.7109375" style="172" customWidth="1"/>
    <col min="4627" max="4856" width="11.42578125" style="172"/>
    <col min="4857" max="4857" width="3.140625" style="172" customWidth="1"/>
    <col min="4858" max="4858" width="8.7109375" style="172" customWidth="1"/>
    <col min="4859" max="4859" width="16.42578125" style="172" customWidth="1"/>
    <col min="4860" max="4860" width="9.42578125" style="172" customWidth="1"/>
    <col min="4861" max="4861" width="9" style="172" customWidth="1"/>
    <col min="4862" max="4862" width="9.42578125" style="172" customWidth="1"/>
    <col min="4863" max="4863" width="9.140625" style="172" customWidth="1"/>
    <col min="4864" max="4864" width="13.42578125" style="172" customWidth="1"/>
    <col min="4865" max="4865" width="8.85546875" style="172" customWidth="1"/>
    <col min="4866" max="4866" width="9.28515625" style="172" customWidth="1"/>
    <col min="4867" max="4867" width="8.7109375" style="172" customWidth="1"/>
    <col min="4868" max="4868" width="14.140625" style="172" customWidth="1"/>
    <col min="4869" max="4871" width="9.28515625" style="172" customWidth="1"/>
    <col min="4872" max="4872" width="2.140625" style="172" customWidth="1"/>
    <col min="4873" max="4873" width="16.28515625" style="172" customWidth="1"/>
    <col min="4874" max="4874" width="13.42578125" style="172" customWidth="1"/>
    <col min="4875" max="4875" width="6.42578125" style="172" customWidth="1"/>
    <col min="4876" max="4876" width="10.85546875" style="172" customWidth="1"/>
    <col min="4877" max="4877" width="21.7109375" style="172" customWidth="1"/>
    <col min="4878" max="4878" width="21.42578125" style="172" customWidth="1"/>
    <col min="4879" max="4879" width="11.42578125" style="172"/>
    <col min="4880" max="4880" width="20.28515625" style="172" customWidth="1"/>
    <col min="4881" max="4881" width="22.7109375" style="172" customWidth="1"/>
    <col min="4882" max="4882" width="21.7109375" style="172" customWidth="1"/>
    <col min="4883" max="5112" width="11.42578125" style="172"/>
    <col min="5113" max="5113" width="3.140625" style="172" customWidth="1"/>
    <col min="5114" max="5114" width="8.7109375" style="172" customWidth="1"/>
    <col min="5115" max="5115" width="16.42578125" style="172" customWidth="1"/>
    <col min="5116" max="5116" width="9.42578125" style="172" customWidth="1"/>
    <col min="5117" max="5117" width="9" style="172" customWidth="1"/>
    <col min="5118" max="5118" width="9.42578125" style="172" customWidth="1"/>
    <col min="5119" max="5119" width="9.140625" style="172" customWidth="1"/>
    <col min="5120" max="5120" width="13.42578125" style="172" customWidth="1"/>
    <col min="5121" max="5121" width="8.85546875" style="172" customWidth="1"/>
    <col min="5122" max="5122" width="9.28515625" style="172" customWidth="1"/>
    <col min="5123" max="5123" width="8.7109375" style="172" customWidth="1"/>
    <col min="5124" max="5124" width="14.140625" style="172" customWidth="1"/>
    <col min="5125" max="5127" width="9.28515625" style="172" customWidth="1"/>
    <col min="5128" max="5128" width="2.140625" style="172" customWidth="1"/>
    <col min="5129" max="5129" width="16.28515625" style="172" customWidth="1"/>
    <col min="5130" max="5130" width="13.42578125" style="172" customWidth="1"/>
    <col min="5131" max="5131" width="6.42578125" style="172" customWidth="1"/>
    <col min="5132" max="5132" width="10.85546875" style="172" customWidth="1"/>
    <col min="5133" max="5133" width="21.7109375" style="172" customWidth="1"/>
    <col min="5134" max="5134" width="21.42578125" style="172" customWidth="1"/>
    <col min="5135" max="5135" width="11.42578125" style="172"/>
    <col min="5136" max="5136" width="20.28515625" style="172" customWidth="1"/>
    <col min="5137" max="5137" width="22.7109375" style="172" customWidth="1"/>
    <col min="5138" max="5138" width="21.7109375" style="172" customWidth="1"/>
    <col min="5139" max="5368" width="11.42578125" style="172"/>
    <col min="5369" max="5369" width="3.140625" style="172" customWidth="1"/>
    <col min="5370" max="5370" width="8.7109375" style="172" customWidth="1"/>
    <col min="5371" max="5371" width="16.42578125" style="172" customWidth="1"/>
    <col min="5372" max="5372" width="9.42578125" style="172" customWidth="1"/>
    <col min="5373" max="5373" width="9" style="172" customWidth="1"/>
    <col min="5374" max="5374" width="9.42578125" style="172" customWidth="1"/>
    <col min="5375" max="5375" width="9.140625" style="172" customWidth="1"/>
    <col min="5376" max="5376" width="13.42578125" style="172" customWidth="1"/>
    <col min="5377" max="5377" width="8.85546875" style="172" customWidth="1"/>
    <col min="5378" max="5378" width="9.28515625" style="172" customWidth="1"/>
    <col min="5379" max="5379" width="8.7109375" style="172" customWidth="1"/>
    <col min="5380" max="5380" width="14.140625" style="172" customWidth="1"/>
    <col min="5381" max="5383" width="9.28515625" style="172" customWidth="1"/>
    <col min="5384" max="5384" width="2.140625" style="172" customWidth="1"/>
    <col min="5385" max="5385" width="16.28515625" style="172" customWidth="1"/>
    <col min="5386" max="5386" width="13.42578125" style="172" customWidth="1"/>
    <col min="5387" max="5387" width="6.42578125" style="172" customWidth="1"/>
    <col min="5388" max="5388" width="10.85546875" style="172" customWidth="1"/>
    <col min="5389" max="5389" width="21.7109375" style="172" customWidth="1"/>
    <col min="5390" max="5390" width="21.42578125" style="172" customWidth="1"/>
    <col min="5391" max="5391" width="11.42578125" style="172"/>
    <col min="5392" max="5392" width="20.28515625" style="172" customWidth="1"/>
    <col min="5393" max="5393" width="22.7109375" style="172" customWidth="1"/>
    <col min="5394" max="5394" width="21.7109375" style="172" customWidth="1"/>
    <col min="5395" max="5624" width="11.42578125" style="172"/>
    <col min="5625" max="5625" width="3.140625" style="172" customWidth="1"/>
    <col min="5626" max="5626" width="8.7109375" style="172" customWidth="1"/>
    <col min="5627" max="5627" width="16.42578125" style="172" customWidth="1"/>
    <col min="5628" max="5628" width="9.42578125" style="172" customWidth="1"/>
    <col min="5629" max="5629" width="9" style="172" customWidth="1"/>
    <col min="5630" max="5630" width="9.42578125" style="172" customWidth="1"/>
    <col min="5631" max="5631" width="9.140625" style="172" customWidth="1"/>
    <col min="5632" max="5632" width="13.42578125" style="172" customWidth="1"/>
    <col min="5633" max="5633" width="8.85546875" style="172" customWidth="1"/>
    <col min="5634" max="5634" width="9.28515625" style="172" customWidth="1"/>
    <col min="5635" max="5635" width="8.7109375" style="172" customWidth="1"/>
    <col min="5636" max="5636" width="14.140625" style="172" customWidth="1"/>
    <col min="5637" max="5639" width="9.28515625" style="172" customWidth="1"/>
    <col min="5640" max="5640" width="2.140625" style="172" customWidth="1"/>
    <col min="5641" max="5641" width="16.28515625" style="172" customWidth="1"/>
    <col min="5642" max="5642" width="13.42578125" style="172" customWidth="1"/>
    <col min="5643" max="5643" width="6.42578125" style="172" customWidth="1"/>
    <col min="5644" max="5644" width="10.85546875" style="172" customWidth="1"/>
    <col min="5645" max="5645" width="21.7109375" style="172" customWidth="1"/>
    <col min="5646" max="5646" width="21.42578125" style="172" customWidth="1"/>
    <col min="5647" max="5647" width="11.42578125" style="172"/>
    <col min="5648" max="5648" width="20.28515625" style="172" customWidth="1"/>
    <col min="5649" max="5649" width="22.7109375" style="172" customWidth="1"/>
    <col min="5650" max="5650" width="21.7109375" style="172" customWidth="1"/>
    <col min="5651" max="5880" width="11.42578125" style="172"/>
    <col min="5881" max="5881" width="3.140625" style="172" customWidth="1"/>
    <col min="5882" max="5882" width="8.7109375" style="172" customWidth="1"/>
    <col min="5883" max="5883" width="16.42578125" style="172" customWidth="1"/>
    <col min="5884" max="5884" width="9.42578125" style="172" customWidth="1"/>
    <col min="5885" max="5885" width="9" style="172" customWidth="1"/>
    <col min="5886" max="5886" width="9.42578125" style="172" customWidth="1"/>
    <col min="5887" max="5887" width="9.140625" style="172" customWidth="1"/>
    <col min="5888" max="5888" width="13.42578125" style="172" customWidth="1"/>
    <col min="5889" max="5889" width="8.85546875" style="172" customWidth="1"/>
    <col min="5890" max="5890" width="9.28515625" style="172" customWidth="1"/>
    <col min="5891" max="5891" width="8.7109375" style="172" customWidth="1"/>
    <col min="5892" max="5892" width="14.140625" style="172" customWidth="1"/>
    <col min="5893" max="5895" width="9.28515625" style="172" customWidth="1"/>
    <col min="5896" max="5896" width="2.140625" style="172" customWidth="1"/>
    <col min="5897" max="5897" width="16.28515625" style="172" customWidth="1"/>
    <col min="5898" max="5898" width="13.42578125" style="172" customWidth="1"/>
    <col min="5899" max="5899" width="6.42578125" style="172" customWidth="1"/>
    <col min="5900" max="5900" width="10.85546875" style="172" customWidth="1"/>
    <col min="5901" max="5901" width="21.7109375" style="172" customWidth="1"/>
    <col min="5902" max="5902" width="21.42578125" style="172" customWidth="1"/>
    <col min="5903" max="5903" width="11.42578125" style="172"/>
    <col min="5904" max="5904" width="20.28515625" style="172" customWidth="1"/>
    <col min="5905" max="5905" width="22.7109375" style="172" customWidth="1"/>
    <col min="5906" max="5906" width="21.7109375" style="172" customWidth="1"/>
    <col min="5907" max="6136" width="11.42578125" style="172"/>
    <col min="6137" max="6137" width="3.140625" style="172" customWidth="1"/>
    <col min="6138" max="6138" width="8.7109375" style="172" customWidth="1"/>
    <col min="6139" max="6139" width="16.42578125" style="172" customWidth="1"/>
    <col min="6140" max="6140" width="9.42578125" style="172" customWidth="1"/>
    <col min="6141" max="6141" width="9" style="172" customWidth="1"/>
    <col min="6142" max="6142" width="9.42578125" style="172" customWidth="1"/>
    <col min="6143" max="6143" width="9.140625" style="172" customWidth="1"/>
    <col min="6144" max="6144" width="13.42578125" style="172" customWidth="1"/>
    <col min="6145" max="6145" width="8.85546875" style="172" customWidth="1"/>
    <col min="6146" max="6146" width="9.28515625" style="172" customWidth="1"/>
    <col min="6147" max="6147" width="8.7109375" style="172" customWidth="1"/>
    <col min="6148" max="6148" width="14.140625" style="172" customWidth="1"/>
    <col min="6149" max="6151" width="9.28515625" style="172" customWidth="1"/>
    <col min="6152" max="6152" width="2.140625" style="172" customWidth="1"/>
    <col min="6153" max="6153" width="16.28515625" style="172" customWidth="1"/>
    <col min="6154" max="6154" width="13.42578125" style="172" customWidth="1"/>
    <col min="6155" max="6155" width="6.42578125" style="172" customWidth="1"/>
    <col min="6156" max="6156" width="10.85546875" style="172" customWidth="1"/>
    <col min="6157" max="6157" width="21.7109375" style="172" customWidth="1"/>
    <col min="6158" max="6158" width="21.42578125" style="172" customWidth="1"/>
    <col min="6159" max="6159" width="11.42578125" style="172"/>
    <col min="6160" max="6160" width="20.28515625" style="172" customWidth="1"/>
    <col min="6161" max="6161" width="22.7109375" style="172" customWidth="1"/>
    <col min="6162" max="6162" width="21.7109375" style="172" customWidth="1"/>
    <col min="6163" max="6392" width="11.42578125" style="172"/>
    <col min="6393" max="6393" width="3.140625" style="172" customWidth="1"/>
    <col min="6394" max="6394" width="8.7109375" style="172" customWidth="1"/>
    <col min="6395" max="6395" width="16.42578125" style="172" customWidth="1"/>
    <col min="6396" max="6396" width="9.42578125" style="172" customWidth="1"/>
    <col min="6397" max="6397" width="9" style="172" customWidth="1"/>
    <col min="6398" max="6398" width="9.42578125" style="172" customWidth="1"/>
    <col min="6399" max="6399" width="9.140625" style="172" customWidth="1"/>
    <col min="6400" max="6400" width="13.42578125" style="172" customWidth="1"/>
    <col min="6401" max="6401" width="8.85546875" style="172" customWidth="1"/>
    <col min="6402" max="6402" width="9.28515625" style="172" customWidth="1"/>
    <col min="6403" max="6403" width="8.7109375" style="172" customWidth="1"/>
    <col min="6404" max="6404" width="14.140625" style="172" customWidth="1"/>
    <col min="6405" max="6407" width="9.28515625" style="172" customWidth="1"/>
    <col min="6408" max="6408" width="2.140625" style="172" customWidth="1"/>
    <col min="6409" max="6409" width="16.28515625" style="172" customWidth="1"/>
    <col min="6410" max="6410" width="13.42578125" style="172" customWidth="1"/>
    <col min="6411" max="6411" width="6.42578125" style="172" customWidth="1"/>
    <col min="6412" max="6412" width="10.85546875" style="172" customWidth="1"/>
    <col min="6413" max="6413" width="21.7109375" style="172" customWidth="1"/>
    <col min="6414" max="6414" width="21.42578125" style="172" customWidth="1"/>
    <col min="6415" max="6415" width="11.42578125" style="172"/>
    <col min="6416" max="6416" width="20.28515625" style="172" customWidth="1"/>
    <col min="6417" max="6417" width="22.7109375" style="172" customWidth="1"/>
    <col min="6418" max="6418" width="21.7109375" style="172" customWidth="1"/>
    <col min="6419" max="6648" width="11.42578125" style="172"/>
    <col min="6649" max="6649" width="3.140625" style="172" customWidth="1"/>
    <col min="6650" max="6650" width="8.7109375" style="172" customWidth="1"/>
    <col min="6651" max="6651" width="16.42578125" style="172" customWidth="1"/>
    <col min="6652" max="6652" width="9.42578125" style="172" customWidth="1"/>
    <col min="6653" max="6653" width="9" style="172" customWidth="1"/>
    <col min="6654" max="6654" width="9.42578125" style="172" customWidth="1"/>
    <col min="6655" max="6655" width="9.140625" style="172" customWidth="1"/>
    <col min="6656" max="6656" width="13.42578125" style="172" customWidth="1"/>
    <col min="6657" max="6657" width="8.85546875" style="172" customWidth="1"/>
    <col min="6658" max="6658" width="9.28515625" style="172" customWidth="1"/>
    <col min="6659" max="6659" width="8.7109375" style="172" customWidth="1"/>
    <col min="6660" max="6660" width="14.140625" style="172" customWidth="1"/>
    <col min="6661" max="6663" width="9.28515625" style="172" customWidth="1"/>
    <col min="6664" max="6664" width="2.140625" style="172" customWidth="1"/>
    <col min="6665" max="6665" width="16.28515625" style="172" customWidth="1"/>
    <col min="6666" max="6666" width="13.42578125" style="172" customWidth="1"/>
    <col min="6667" max="6667" width="6.42578125" style="172" customWidth="1"/>
    <col min="6668" max="6668" width="10.85546875" style="172" customWidth="1"/>
    <col min="6669" max="6669" width="21.7109375" style="172" customWidth="1"/>
    <col min="6670" max="6670" width="21.42578125" style="172" customWidth="1"/>
    <col min="6671" max="6671" width="11.42578125" style="172"/>
    <col min="6672" max="6672" width="20.28515625" style="172" customWidth="1"/>
    <col min="6673" max="6673" width="22.7109375" style="172" customWidth="1"/>
    <col min="6674" max="6674" width="21.7109375" style="172" customWidth="1"/>
    <col min="6675" max="6904" width="11.42578125" style="172"/>
    <col min="6905" max="6905" width="3.140625" style="172" customWidth="1"/>
    <col min="6906" max="6906" width="8.7109375" style="172" customWidth="1"/>
    <col min="6907" max="6907" width="16.42578125" style="172" customWidth="1"/>
    <col min="6908" max="6908" width="9.42578125" style="172" customWidth="1"/>
    <col min="6909" max="6909" width="9" style="172" customWidth="1"/>
    <col min="6910" max="6910" width="9.42578125" style="172" customWidth="1"/>
    <col min="6911" max="6911" width="9.140625" style="172" customWidth="1"/>
    <col min="6912" max="6912" width="13.42578125" style="172" customWidth="1"/>
    <col min="6913" max="6913" width="8.85546875" style="172" customWidth="1"/>
    <col min="6914" max="6914" width="9.28515625" style="172" customWidth="1"/>
    <col min="6915" max="6915" width="8.7109375" style="172" customWidth="1"/>
    <col min="6916" max="6916" width="14.140625" style="172" customWidth="1"/>
    <col min="6917" max="6919" width="9.28515625" style="172" customWidth="1"/>
    <col min="6920" max="6920" width="2.140625" style="172" customWidth="1"/>
    <col min="6921" max="6921" width="16.28515625" style="172" customWidth="1"/>
    <col min="6922" max="6922" width="13.42578125" style="172" customWidth="1"/>
    <col min="6923" max="6923" width="6.42578125" style="172" customWidth="1"/>
    <col min="6924" max="6924" width="10.85546875" style="172" customWidth="1"/>
    <col min="6925" max="6925" width="21.7109375" style="172" customWidth="1"/>
    <col min="6926" max="6926" width="21.42578125" style="172" customWidth="1"/>
    <col min="6927" max="6927" width="11.42578125" style="172"/>
    <col min="6928" max="6928" width="20.28515625" style="172" customWidth="1"/>
    <col min="6929" max="6929" width="22.7109375" style="172" customWidth="1"/>
    <col min="6930" max="6930" width="21.7109375" style="172" customWidth="1"/>
    <col min="6931" max="7160" width="11.42578125" style="172"/>
    <col min="7161" max="7161" width="3.140625" style="172" customWidth="1"/>
    <col min="7162" max="7162" width="8.7109375" style="172" customWidth="1"/>
    <col min="7163" max="7163" width="16.42578125" style="172" customWidth="1"/>
    <col min="7164" max="7164" width="9.42578125" style="172" customWidth="1"/>
    <col min="7165" max="7165" width="9" style="172" customWidth="1"/>
    <col min="7166" max="7166" width="9.42578125" style="172" customWidth="1"/>
    <col min="7167" max="7167" width="9.140625" style="172" customWidth="1"/>
    <col min="7168" max="7168" width="13.42578125" style="172" customWidth="1"/>
    <col min="7169" max="7169" width="8.85546875" style="172" customWidth="1"/>
    <col min="7170" max="7170" width="9.28515625" style="172" customWidth="1"/>
    <col min="7171" max="7171" width="8.7109375" style="172" customWidth="1"/>
    <col min="7172" max="7172" width="14.140625" style="172" customWidth="1"/>
    <col min="7173" max="7175" width="9.28515625" style="172" customWidth="1"/>
    <col min="7176" max="7176" width="2.140625" style="172" customWidth="1"/>
    <col min="7177" max="7177" width="16.28515625" style="172" customWidth="1"/>
    <col min="7178" max="7178" width="13.42578125" style="172" customWidth="1"/>
    <col min="7179" max="7179" width="6.42578125" style="172" customWidth="1"/>
    <col min="7180" max="7180" width="10.85546875" style="172" customWidth="1"/>
    <col min="7181" max="7181" width="21.7109375" style="172" customWidth="1"/>
    <col min="7182" max="7182" width="21.42578125" style="172" customWidth="1"/>
    <col min="7183" max="7183" width="11.42578125" style="172"/>
    <col min="7184" max="7184" width="20.28515625" style="172" customWidth="1"/>
    <col min="7185" max="7185" width="22.7109375" style="172" customWidth="1"/>
    <col min="7186" max="7186" width="21.7109375" style="172" customWidth="1"/>
    <col min="7187" max="7416" width="11.42578125" style="172"/>
    <col min="7417" max="7417" width="3.140625" style="172" customWidth="1"/>
    <col min="7418" max="7418" width="8.7109375" style="172" customWidth="1"/>
    <col min="7419" max="7419" width="16.42578125" style="172" customWidth="1"/>
    <col min="7420" max="7420" width="9.42578125" style="172" customWidth="1"/>
    <col min="7421" max="7421" width="9" style="172" customWidth="1"/>
    <col min="7422" max="7422" width="9.42578125" style="172" customWidth="1"/>
    <col min="7423" max="7423" width="9.140625" style="172" customWidth="1"/>
    <col min="7424" max="7424" width="13.42578125" style="172" customWidth="1"/>
    <col min="7425" max="7425" width="8.85546875" style="172" customWidth="1"/>
    <col min="7426" max="7426" width="9.28515625" style="172" customWidth="1"/>
    <col min="7427" max="7427" width="8.7109375" style="172" customWidth="1"/>
    <col min="7428" max="7428" width="14.140625" style="172" customWidth="1"/>
    <col min="7429" max="7431" width="9.28515625" style="172" customWidth="1"/>
    <col min="7432" max="7432" width="2.140625" style="172" customWidth="1"/>
    <col min="7433" max="7433" width="16.28515625" style="172" customWidth="1"/>
    <col min="7434" max="7434" width="13.42578125" style="172" customWidth="1"/>
    <col min="7435" max="7435" width="6.42578125" style="172" customWidth="1"/>
    <col min="7436" max="7436" width="10.85546875" style="172" customWidth="1"/>
    <col min="7437" max="7437" width="21.7109375" style="172" customWidth="1"/>
    <col min="7438" max="7438" width="21.42578125" style="172" customWidth="1"/>
    <col min="7439" max="7439" width="11.42578125" style="172"/>
    <col min="7440" max="7440" width="20.28515625" style="172" customWidth="1"/>
    <col min="7441" max="7441" width="22.7109375" style="172" customWidth="1"/>
    <col min="7442" max="7442" width="21.7109375" style="172" customWidth="1"/>
    <col min="7443" max="7672" width="11.42578125" style="172"/>
    <col min="7673" max="7673" width="3.140625" style="172" customWidth="1"/>
    <col min="7674" max="7674" width="8.7109375" style="172" customWidth="1"/>
    <col min="7675" max="7675" width="16.42578125" style="172" customWidth="1"/>
    <col min="7676" max="7676" width="9.42578125" style="172" customWidth="1"/>
    <col min="7677" max="7677" width="9" style="172" customWidth="1"/>
    <col min="7678" max="7678" width="9.42578125" style="172" customWidth="1"/>
    <col min="7679" max="7679" width="9.140625" style="172" customWidth="1"/>
    <col min="7680" max="7680" width="13.42578125" style="172" customWidth="1"/>
    <col min="7681" max="7681" width="8.85546875" style="172" customWidth="1"/>
    <col min="7682" max="7682" width="9.28515625" style="172" customWidth="1"/>
    <col min="7683" max="7683" width="8.7109375" style="172" customWidth="1"/>
    <col min="7684" max="7684" width="14.140625" style="172" customWidth="1"/>
    <col min="7685" max="7687" width="9.28515625" style="172" customWidth="1"/>
    <col min="7688" max="7688" width="2.140625" style="172" customWidth="1"/>
    <col min="7689" max="7689" width="16.28515625" style="172" customWidth="1"/>
    <col min="7690" max="7690" width="13.42578125" style="172" customWidth="1"/>
    <col min="7691" max="7691" width="6.42578125" style="172" customWidth="1"/>
    <col min="7692" max="7692" width="10.85546875" style="172" customWidth="1"/>
    <col min="7693" max="7693" width="21.7109375" style="172" customWidth="1"/>
    <col min="7694" max="7694" width="21.42578125" style="172" customWidth="1"/>
    <col min="7695" max="7695" width="11.42578125" style="172"/>
    <col min="7696" max="7696" width="20.28515625" style="172" customWidth="1"/>
    <col min="7697" max="7697" width="22.7109375" style="172" customWidth="1"/>
    <col min="7698" max="7698" width="21.7109375" style="172" customWidth="1"/>
    <col min="7699" max="7928" width="11.42578125" style="172"/>
    <col min="7929" max="7929" width="3.140625" style="172" customWidth="1"/>
    <col min="7930" max="7930" width="8.7109375" style="172" customWidth="1"/>
    <col min="7931" max="7931" width="16.42578125" style="172" customWidth="1"/>
    <col min="7932" max="7932" width="9.42578125" style="172" customWidth="1"/>
    <col min="7933" max="7933" width="9" style="172" customWidth="1"/>
    <col min="7934" max="7934" width="9.42578125" style="172" customWidth="1"/>
    <col min="7935" max="7935" width="9.140625" style="172" customWidth="1"/>
    <col min="7936" max="7936" width="13.42578125" style="172" customWidth="1"/>
    <col min="7937" max="7937" width="8.85546875" style="172" customWidth="1"/>
    <col min="7938" max="7938" width="9.28515625" style="172" customWidth="1"/>
    <col min="7939" max="7939" width="8.7109375" style="172" customWidth="1"/>
    <col min="7940" max="7940" width="14.140625" style="172" customWidth="1"/>
    <col min="7941" max="7943" width="9.28515625" style="172" customWidth="1"/>
    <col min="7944" max="7944" width="2.140625" style="172" customWidth="1"/>
    <col min="7945" max="7945" width="16.28515625" style="172" customWidth="1"/>
    <col min="7946" max="7946" width="13.42578125" style="172" customWidth="1"/>
    <col min="7947" max="7947" width="6.42578125" style="172" customWidth="1"/>
    <col min="7948" max="7948" width="10.85546875" style="172" customWidth="1"/>
    <col min="7949" max="7949" width="21.7109375" style="172" customWidth="1"/>
    <col min="7950" max="7950" width="21.42578125" style="172" customWidth="1"/>
    <col min="7951" max="7951" width="11.42578125" style="172"/>
    <col min="7952" max="7952" width="20.28515625" style="172" customWidth="1"/>
    <col min="7953" max="7953" width="22.7109375" style="172" customWidth="1"/>
    <col min="7954" max="7954" width="21.7109375" style="172" customWidth="1"/>
    <col min="7955" max="8184" width="11.42578125" style="172"/>
    <col min="8185" max="8185" width="3.140625" style="172" customWidth="1"/>
    <col min="8186" max="8186" width="8.7109375" style="172" customWidth="1"/>
    <col min="8187" max="8187" width="16.42578125" style="172" customWidth="1"/>
    <col min="8188" max="8188" width="9.42578125" style="172" customWidth="1"/>
    <col min="8189" max="8189" width="9" style="172" customWidth="1"/>
    <col min="8190" max="8190" width="9.42578125" style="172" customWidth="1"/>
    <col min="8191" max="8191" width="9.140625" style="172" customWidth="1"/>
    <col min="8192" max="8192" width="13.42578125" style="172" customWidth="1"/>
    <col min="8193" max="8193" width="8.85546875" style="172" customWidth="1"/>
    <col min="8194" max="8194" width="9.28515625" style="172" customWidth="1"/>
    <col min="8195" max="8195" width="8.7109375" style="172" customWidth="1"/>
    <col min="8196" max="8196" width="14.140625" style="172" customWidth="1"/>
    <col min="8197" max="8199" width="9.28515625" style="172" customWidth="1"/>
    <col min="8200" max="8200" width="2.140625" style="172" customWidth="1"/>
    <col min="8201" max="8201" width="16.28515625" style="172" customWidth="1"/>
    <col min="8202" max="8202" width="13.42578125" style="172" customWidth="1"/>
    <col min="8203" max="8203" width="6.42578125" style="172" customWidth="1"/>
    <col min="8204" max="8204" width="10.85546875" style="172" customWidth="1"/>
    <col min="8205" max="8205" width="21.7109375" style="172" customWidth="1"/>
    <col min="8206" max="8206" width="21.42578125" style="172" customWidth="1"/>
    <col min="8207" max="8207" width="11.42578125" style="172"/>
    <col min="8208" max="8208" width="20.28515625" style="172" customWidth="1"/>
    <col min="8209" max="8209" width="22.7109375" style="172" customWidth="1"/>
    <col min="8210" max="8210" width="21.7109375" style="172" customWidth="1"/>
    <col min="8211" max="8440" width="11.42578125" style="172"/>
    <col min="8441" max="8441" width="3.140625" style="172" customWidth="1"/>
    <col min="8442" max="8442" width="8.7109375" style="172" customWidth="1"/>
    <col min="8443" max="8443" width="16.42578125" style="172" customWidth="1"/>
    <col min="8444" max="8444" width="9.42578125" style="172" customWidth="1"/>
    <col min="8445" max="8445" width="9" style="172" customWidth="1"/>
    <col min="8446" max="8446" width="9.42578125" style="172" customWidth="1"/>
    <col min="8447" max="8447" width="9.140625" style="172" customWidth="1"/>
    <col min="8448" max="8448" width="13.42578125" style="172" customWidth="1"/>
    <col min="8449" max="8449" width="8.85546875" style="172" customWidth="1"/>
    <col min="8450" max="8450" width="9.28515625" style="172" customWidth="1"/>
    <col min="8451" max="8451" width="8.7109375" style="172" customWidth="1"/>
    <col min="8452" max="8452" width="14.140625" style="172" customWidth="1"/>
    <col min="8453" max="8455" width="9.28515625" style="172" customWidth="1"/>
    <col min="8456" max="8456" width="2.140625" style="172" customWidth="1"/>
    <col min="8457" max="8457" width="16.28515625" style="172" customWidth="1"/>
    <col min="8458" max="8458" width="13.42578125" style="172" customWidth="1"/>
    <col min="8459" max="8459" width="6.42578125" style="172" customWidth="1"/>
    <col min="8460" max="8460" width="10.85546875" style="172" customWidth="1"/>
    <col min="8461" max="8461" width="21.7109375" style="172" customWidth="1"/>
    <col min="8462" max="8462" width="21.42578125" style="172" customWidth="1"/>
    <col min="8463" max="8463" width="11.42578125" style="172"/>
    <col min="8464" max="8464" width="20.28515625" style="172" customWidth="1"/>
    <col min="8465" max="8465" width="22.7109375" style="172" customWidth="1"/>
    <col min="8466" max="8466" width="21.7109375" style="172" customWidth="1"/>
    <col min="8467" max="8696" width="11.42578125" style="172"/>
    <col min="8697" max="8697" width="3.140625" style="172" customWidth="1"/>
    <col min="8698" max="8698" width="8.7109375" style="172" customWidth="1"/>
    <col min="8699" max="8699" width="16.42578125" style="172" customWidth="1"/>
    <col min="8700" max="8700" width="9.42578125" style="172" customWidth="1"/>
    <col min="8701" max="8701" width="9" style="172" customWidth="1"/>
    <col min="8702" max="8702" width="9.42578125" style="172" customWidth="1"/>
    <col min="8703" max="8703" width="9.140625" style="172" customWidth="1"/>
    <col min="8704" max="8704" width="13.42578125" style="172" customWidth="1"/>
    <col min="8705" max="8705" width="8.85546875" style="172" customWidth="1"/>
    <col min="8706" max="8706" width="9.28515625" style="172" customWidth="1"/>
    <col min="8707" max="8707" width="8.7109375" style="172" customWidth="1"/>
    <col min="8708" max="8708" width="14.140625" style="172" customWidth="1"/>
    <col min="8709" max="8711" width="9.28515625" style="172" customWidth="1"/>
    <col min="8712" max="8712" width="2.140625" style="172" customWidth="1"/>
    <col min="8713" max="8713" width="16.28515625" style="172" customWidth="1"/>
    <col min="8714" max="8714" width="13.42578125" style="172" customWidth="1"/>
    <col min="8715" max="8715" width="6.42578125" style="172" customWidth="1"/>
    <col min="8716" max="8716" width="10.85546875" style="172" customWidth="1"/>
    <col min="8717" max="8717" width="21.7109375" style="172" customWidth="1"/>
    <col min="8718" max="8718" width="21.42578125" style="172" customWidth="1"/>
    <col min="8719" max="8719" width="11.42578125" style="172"/>
    <col min="8720" max="8720" width="20.28515625" style="172" customWidth="1"/>
    <col min="8721" max="8721" width="22.7109375" style="172" customWidth="1"/>
    <col min="8722" max="8722" width="21.7109375" style="172" customWidth="1"/>
    <col min="8723" max="8952" width="11.42578125" style="172"/>
    <col min="8953" max="8953" width="3.140625" style="172" customWidth="1"/>
    <col min="8954" max="8954" width="8.7109375" style="172" customWidth="1"/>
    <col min="8955" max="8955" width="16.42578125" style="172" customWidth="1"/>
    <col min="8956" max="8956" width="9.42578125" style="172" customWidth="1"/>
    <col min="8957" max="8957" width="9" style="172" customWidth="1"/>
    <col min="8958" max="8958" width="9.42578125" style="172" customWidth="1"/>
    <col min="8959" max="8959" width="9.140625" style="172" customWidth="1"/>
    <col min="8960" max="8960" width="13.42578125" style="172" customWidth="1"/>
    <col min="8961" max="8961" width="8.85546875" style="172" customWidth="1"/>
    <col min="8962" max="8962" width="9.28515625" style="172" customWidth="1"/>
    <col min="8963" max="8963" width="8.7109375" style="172" customWidth="1"/>
    <col min="8964" max="8964" width="14.140625" style="172" customWidth="1"/>
    <col min="8965" max="8967" width="9.28515625" style="172" customWidth="1"/>
    <col min="8968" max="8968" width="2.140625" style="172" customWidth="1"/>
    <col min="8969" max="8969" width="16.28515625" style="172" customWidth="1"/>
    <col min="8970" max="8970" width="13.42578125" style="172" customWidth="1"/>
    <col min="8971" max="8971" width="6.42578125" style="172" customWidth="1"/>
    <col min="8972" max="8972" width="10.85546875" style="172" customWidth="1"/>
    <col min="8973" max="8973" width="21.7109375" style="172" customWidth="1"/>
    <col min="8974" max="8974" width="21.42578125" style="172" customWidth="1"/>
    <col min="8975" max="8975" width="11.42578125" style="172"/>
    <col min="8976" max="8976" width="20.28515625" style="172" customWidth="1"/>
    <col min="8977" max="8977" width="22.7109375" style="172" customWidth="1"/>
    <col min="8978" max="8978" width="21.7109375" style="172" customWidth="1"/>
    <col min="8979" max="9208" width="11.42578125" style="172"/>
    <col min="9209" max="9209" width="3.140625" style="172" customWidth="1"/>
    <col min="9210" max="9210" width="8.7109375" style="172" customWidth="1"/>
    <col min="9211" max="9211" width="16.42578125" style="172" customWidth="1"/>
    <col min="9212" max="9212" width="9.42578125" style="172" customWidth="1"/>
    <col min="9213" max="9213" width="9" style="172" customWidth="1"/>
    <col min="9214" max="9214" width="9.42578125" style="172" customWidth="1"/>
    <col min="9215" max="9215" width="9.140625" style="172" customWidth="1"/>
    <col min="9216" max="9216" width="13.42578125" style="172" customWidth="1"/>
    <col min="9217" max="9217" width="8.85546875" style="172" customWidth="1"/>
    <col min="9218" max="9218" width="9.28515625" style="172" customWidth="1"/>
    <col min="9219" max="9219" width="8.7109375" style="172" customWidth="1"/>
    <col min="9220" max="9220" width="14.140625" style="172" customWidth="1"/>
    <col min="9221" max="9223" width="9.28515625" style="172" customWidth="1"/>
    <col min="9224" max="9224" width="2.140625" style="172" customWidth="1"/>
    <col min="9225" max="9225" width="16.28515625" style="172" customWidth="1"/>
    <col min="9226" max="9226" width="13.42578125" style="172" customWidth="1"/>
    <col min="9227" max="9227" width="6.42578125" style="172" customWidth="1"/>
    <col min="9228" max="9228" width="10.85546875" style="172" customWidth="1"/>
    <col min="9229" max="9229" width="21.7109375" style="172" customWidth="1"/>
    <col min="9230" max="9230" width="21.42578125" style="172" customWidth="1"/>
    <col min="9231" max="9231" width="11.42578125" style="172"/>
    <col min="9232" max="9232" width="20.28515625" style="172" customWidth="1"/>
    <col min="9233" max="9233" width="22.7109375" style="172" customWidth="1"/>
    <col min="9234" max="9234" width="21.7109375" style="172" customWidth="1"/>
    <col min="9235" max="9464" width="11.42578125" style="172"/>
    <col min="9465" max="9465" width="3.140625" style="172" customWidth="1"/>
    <col min="9466" max="9466" width="8.7109375" style="172" customWidth="1"/>
    <col min="9467" max="9467" width="16.42578125" style="172" customWidth="1"/>
    <col min="9468" max="9468" width="9.42578125" style="172" customWidth="1"/>
    <col min="9469" max="9469" width="9" style="172" customWidth="1"/>
    <col min="9470" max="9470" width="9.42578125" style="172" customWidth="1"/>
    <col min="9471" max="9471" width="9.140625" style="172" customWidth="1"/>
    <col min="9472" max="9472" width="13.42578125" style="172" customWidth="1"/>
    <col min="9473" max="9473" width="8.85546875" style="172" customWidth="1"/>
    <col min="9474" max="9474" width="9.28515625" style="172" customWidth="1"/>
    <col min="9475" max="9475" width="8.7109375" style="172" customWidth="1"/>
    <col min="9476" max="9476" width="14.140625" style="172" customWidth="1"/>
    <col min="9477" max="9479" width="9.28515625" style="172" customWidth="1"/>
    <col min="9480" max="9480" width="2.140625" style="172" customWidth="1"/>
    <col min="9481" max="9481" width="16.28515625" style="172" customWidth="1"/>
    <col min="9482" max="9482" width="13.42578125" style="172" customWidth="1"/>
    <col min="9483" max="9483" width="6.42578125" style="172" customWidth="1"/>
    <col min="9484" max="9484" width="10.85546875" style="172" customWidth="1"/>
    <col min="9485" max="9485" width="21.7109375" style="172" customWidth="1"/>
    <col min="9486" max="9486" width="21.42578125" style="172" customWidth="1"/>
    <col min="9487" max="9487" width="11.42578125" style="172"/>
    <col min="9488" max="9488" width="20.28515625" style="172" customWidth="1"/>
    <col min="9489" max="9489" width="22.7109375" style="172" customWidth="1"/>
    <col min="9490" max="9490" width="21.7109375" style="172" customWidth="1"/>
    <col min="9491" max="9720" width="11.42578125" style="172"/>
    <col min="9721" max="9721" width="3.140625" style="172" customWidth="1"/>
    <col min="9722" max="9722" width="8.7109375" style="172" customWidth="1"/>
    <col min="9723" max="9723" width="16.42578125" style="172" customWidth="1"/>
    <col min="9724" max="9724" width="9.42578125" style="172" customWidth="1"/>
    <col min="9725" max="9725" width="9" style="172" customWidth="1"/>
    <col min="9726" max="9726" width="9.42578125" style="172" customWidth="1"/>
    <col min="9727" max="9727" width="9.140625" style="172" customWidth="1"/>
    <col min="9728" max="9728" width="13.42578125" style="172" customWidth="1"/>
    <col min="9729" max="9729" width="8.85546875" style="172" customWidth="1"/>
    <col min="9730" max="9730" width="9.28515625" style="172" customWidth="1"/>
    <col min="9731" max="9731" width="8.7109375" style="172" customWidth="1"/>
    <col min="9732" max="9732" width="14.140625" style="172" customWidth="1"/>
    <col min="9733" max="9735" width="9.28515625" style="172" customWidth="1"/>
    <col min="9736" max="9736" width="2.140625" style="172" customWidth="1"/>
    <col min="9737" max="9737" width="16.28515625" style="172" customWidth="1"/>
    <col min="9738" max="9738" width="13.42578125" style="172" customWidth="1"/>
    <col min="9739" max="9739" width="6.42578125" style="172" customWidth="1"/>
    <col min="9740" max="9740" width="10.85546875" style="172" customWidth="1"/>
    <col min="9741" max="9741" width="21.7109375" style="172" customWidth="1"/>
    <col min="9742" max="9742" width="21.42578125" style="172" customWidth="1"/>
    <col min="9743" max="9743" width="11.42578125" style="172"/>
    <col min="9744" max="9744" width="20.28515625" style="172" customWidth="1"/>
    <col min="9745" max="9745" width="22.7109375" style="172" customWidth="1"/>
    <col min="9746" max="9746" width="21.7109375" style="172" customWidth="1"/>
    <col min="9747" max="9976" width="11.42578125" style="172"/>
    <col min="9977" max="9977" width="3.140625" style="172" customWidth="1"/>
    <col min="9978" max="9978" width="8.7109375" style="172" customWidth="1"/>
    <col min="9979" max="9979" width="16.42578125" style="172" customWidth="1"/>
    <col min="9980" max="9980" width="9.42578125" style="172" customWidth="1"/>
    <col min="9981" max="9981" width="9" style="172" customWidth="1"/>
    <col min="9982" max="9982" width="9.42578125" style="172" customWidth="1"/>
    <col min="9983" max="9983" width="9.140625" style="172" customWidth="1"/>
    <col min="9984" max="9984" width="13.42578125" style="172" customWidth="1"/>
    <col min="9985" max="9985" width="8.85546875" style="172" customWidth="1"/>
    <col min="9986" max="9986" width="9.28515625" style="172" customWidth="1"/>
    <col min="9987" max="9987" width="8.7109375" style="172" customWidth="1"/>
    <col min="9988" max="9988" width="14.140625" style="172" customWidth="1"/>
    <col min="9989" max="9991" width="9.28515625" style="172" customWidth="1"/>
    <col min="9992" max="9992" width="2.140625" style="172" customWidth="1"/>
    <col min="9993" max="9993" width="16.28515625" style="172" customWidth="1"/>
    <col min="9994" max="9994" width="13.42578125" style="172" customWidth="1"/>
    <col min="9995" max="9995" width="6.42578125" style="172" customWidth="1"/>
    <col min="9996" max="9996" width="10.85546875" style="172" customWidth="1"/>
    <col min="9997" max="9997" width="21.7109375" style="172" customWidth="1"/>
    <col min="9998" max="9998" width="21.42578125" style="172" customWidth="1"/>
    <col min="9999" max="9999" width="11.42578125" style="172"/>
    <col min="10000" max="10000" width="20.28515625" style="172" customWidth="1"/>
    <col min="10001" max="10001" width="22.7109375" style="172" customWidth="1"/>
    <col min="10002" max="10002" width="21.7109375" style="172" customWidth="1"/>
    <col min="10003" max="10232" width="11.42578125" style="172"/>
    <col min="10233" max="10233" width="3.140625" style="172" customWidth="1"/>
    <col min="10234" max="10234" width="8.7109375" style="172" customWidth="1"/>
    <col min="10235" max="10235" width="16.42578125" style="172" customWidth="1"/>
    <col min="10236" max="10236" width="9.42578125" style="172" customWidth="1"/>
    <col min="10237" max="10237" width="9" style="172" customWidth="1"/>
    <col min="10238" max="10238" width="9.42578125" style="172" customWidth="1"/>
    <col min="10239" max="10239" width="9.140625" style="172" customWidth="1"/>
    <col min="10240" max="10240" width="13.42578125" style="172" customWidth="1"/>
    <col min="10241" max="10241" width="8.85546875" style="172" customWidth="1"/>
    <col min="10242" max="10242" width="9.28515625" style="172" customWidth="1"/>
    <col min="10243" max="10243" width="8.7109375" style="172" customWidth="1"/>
    <col min="10244" max="10244" width="14.140625" style="172" customWidth="1"/>
    <col min="10245" max="10247" width="9.28515625" style="172" customWidth="1"/>
    <col min="10248" max="10248" width="2.140625" style="172" customWidth="1"/>
    <col min="10249" max="10249" width="16.28515625" style="172" customWidth="1"/>
    <col min="10250" max="10250" width="13.42578125" style="172" customWidth="1"/>
    <col min="10251" max="10251" width="6.42578125" style="172" customWidth="1"/>
    <col min="10252" max="10252" width="10.85546875" style="172" customWidth="1"/>
    <col min="10253" max="10253" width="21.7109375" style="172" customWidth="1"/>
    <col min="10254" max="10254" width="21.42578125" style="172" customWidth="1"/>
    <col min="10255" max="10255" width="11.42578125" style="172"/>
    <col min="10256" max="10256" width="20.28515625" style="172" customWidth="1"/>
    <col min="10257" max="10257" width="22.7109375" style="172" customWidth="1"/>
    <col min="10258" max="10258" width="21.7109375" style="172" customWidth="1"/>
    <col min="10259" max="10488" width="11.42578125" style="172"/>
    <col min="10489" max="10489" width="3.140625" style="172" customWidth="1"/>
    <col min="10490" max="10490" width="8.7109375" style="172" customWidth="1"/>
    <col min="10491" max="10491" width="16.42578125" style="172" customWidth="1"/>
    <col min="10492" max="10492" width="9.42578125" style="172" customWidth="1"/>
    <col min="10493" max="10493" width="9" style="172" customWidth="1"/>
    <col min="10494" max="10494" width="9.42578125" style="172" customWidth="1"/>
    <col min="10495" max="10495" width="9.140625" style="172" customWidth="1"/>
    <col min="10496" max="10496" width="13.42578125" style="172" customWidth="1"/>
    <col min="10497" max="10497" width="8.85546875" style="172" customWidth="1"/>
    <col min="10498" max="10498" width="9.28515625" style="172" customWidth="1"/>
    <col min="10499" max="10499" width="8.7109375" style="172" customWidth="1"/>
    <col min="10500" max="10500" width="14.140625" style="172" customWidth="1"/>
    <col min="10501" max="10503" width="9.28515625" style="172" customWidth="1"/>
    <col min="10504" max="10504" width="2.140625" style="172" customWidth="1"/>
    <col min="10505" max="10505" width="16.28515625" style="172" customWidth="1"/>
    <col min="10506" max="10506" width="13.42578125" style="172" customWidth="1"/>
    <col min="10507" max="10507" width="6.42578125" style="172" customWidth="1"/>
    <col min="10508" max="10508" width="10.85546875" style="172" customWidth="1"/>
    <col min="10509" max="10509" width="21.7109375" style="172" customWidth="1"/>
    <col min="10510" max="10510" width="21.42578125" style="172" customWidth="1"/>
    <col min="10511" max="10511" width="11.42578125" style="172"/>
    <col min="10512" max="10512" width="20.28515625" style="172" customWidth="1"/>
    <col min="10513" max="10513" width="22.7109375" style="172" customWidth="1"/>
    <col min="10514" max="10514" width="21.7109375" style="172" customWidth="1"/>
    <col min="10515" max="10744" width="11.42578125" style="172"/>
    <col min="10745" max="10745" width="3.140625" style="172" customWidth="1"/>
    <col min="10746" max="10746" width="8.7109375" style="172" customWidth="1"/>
    <col min="10747" max="10747" width="16.42578125" style="172" customWidth="1"/>
    <col min="10748" max="10748" width="9.42578125" style="172" customWidth="1"/>
    <col min="10749" max="10749" width="9" style="172" customWidth="1"/>
    <col min="10750" max="10750" width="9.42578125" style="172" customWidth="1"/>
    <col min="10751" max="10751" width="9.140625" style="172" customWidth="1"/>
    <col min="10752" max="10752" width="13.42578125" style="172" customWidth="1"/>
    <col min="10753" max="10753" width="8.85546875" style="172" customWidth="1"/>
    <col min="10754" max="10754" width="9.28515625" style="172" customWidth="1"/>
    <col min="10755" max="10755" width="8.7109375" style="172" customWidth="1"/>
    <col min="10756" max="10756" width="14.140625" style="172" customWidth="1"/>
    <col min="10757" max="10759" width="9.28515625" style="172" customWidth="1"/>
    <col min="10760" max="10760" width="2.140625" style="172" customWidth="1"/>
    <col min="10761" max="10761" width="16.28515625" style="172" customWidth="1"/>
    <col min="10762" max="10762" width="13.42578125" style="172" customWidth="1"/>
    <col min="10763" max="10763" width="6.42578125" style="172" customWidth="1"/>
    <col min="10764" max="10764" width="10.85546875" style="172" customWidth="1"/>
    <col min="10765" max="10765" width="21.7109375" style="172" customWidth="1"/>
    <col min="10766" max="10766" width="21.42578125" style="172" customWidth="1"/>
    <col min="10767" max="10767" width="11.42578125" style="172"/>
    <col min="10768" max="10768" width="20.28515625" style="172" customWidth="1"/>
    <col min="10769" max="10769" width="22.7109375" style="172" customWidth="1"/>
    <col min="10770" max="10770" width="21.7109375" style="172" customWidth="1"/>
    <col min="10771" max="11000" width="11.42578125" style="172"/>
    <col min="11001" max="11001" width="3.140625" style="172" customWidth="1"/>
    <col min="11002" max="11002" width="8.7109375" style="172" customWidth="1"/>
    <col min="11003" max="11003" width="16.42578125" style="172" customWidth="1"/>
    <col min="11004" max="11004" width="9.42578125" style="172" customWidth="1"/>
    <col min="11005" max="11005" width="9" style="172" customWidth="1"/>
    <col min="11006" max="11006" width="9.42578125" style="172" customWidth="1"/>
    <col min="11007" max="11007" width="9.140625" style="172" customWidth="1"/>
    <col min="11008" max="11008" width="13.42578125" style="172" customWidth="1"/>
    <col min="11009" max="11009" width="8.85546875" style="172" customWidth="1"/>
    <col min="11010" max="11010" width="9.28515625" style="172" customWidth="1"/>
    <col min="11011" max="11011" width="8.7109375" style="172" customWidth="1"/>
    <col min="11012" max="11012" width="14.140625" style="172" customWidth="1"/>
    <col min="11013" max="11015" width="9.28515625" style="172" customWidth="1"/>
    <col min="11016" max="11016" width="2.140625" style="172" customWidth="1"/>
    <col min="11017" max="11017" width="16.28515625" style="172" customWidth="1"/>
    <col min="11018" max="11018" width="13.42578125" style="172" customWidth="1"/>
    <col min="11019" max="11019" width="6.42578125" style="172" customWidth="1"/>
    <col min="11020" max="11020" width="10.85546875" style="172" customWidth="1"/>
    <col min="11021" max="11021" width="21.7109375" style="172" customWidth="1"/>
    <col min="11022" max="11022" width="21.42578125" style="172" customWidth="1"/>
    <col min="11023" max="11023" width="11.42578125" style="172"/>
    <col min="11024" max="11024" width="20.28515625" style="172" customWidth="1"/>
    <col min="11025" max="11025" width="22.7109375" style="172" customWidth="1"/>
    <col min="11026" max="11026" width="21.7109375" style="172" customWidth="1"/>
    <col min="11027" max="11256" width="11.42578125" style="172"/>
    <col min="11257" max="11257" width="3.140625" style="172" customWidth="1"/>
    <col min="11258" max="11258" width="8.7109375" style="172" customWidth="1"/>
    <col min="11259" max="11259" width="16.42578125" style="172" customWidth="1"/>
    <col min="11260" max="11260" width="9.42578125" style="172" customWidth="1"/>
    <col min="11261" max="11261" width="9" style="172" customWidth="1"/>
    <col min="11262" max="11262" width="9.42578125" style="172" customWidth="1"/>
    <col min="11263" max="11263" width="9.140625" style="172" customWidth="1"/>
    <col min="11264" max="11264" width="13.42578125" style="172" customWidth="1"/>
    <col min="11265" max="11265" width="8.85546875" style="172" customWidth="1"/>
    <col min="11266" max="11266" width="9.28515625" style="172" customWidth="1"/>
    <col min="11267" max="11267" width="8.7109375" style="172" customWidth="1"/>
    <col min="11268" max="11268" width="14.140625" style="172" customWidth="1"/>
    <col min="11269" max="11271" width="9.28515625" style="172" customWidth="1"/>
    <col min="11272" max="11272" width="2.140625" style="172" customWidth="1"/>
    <col min="11273" max="11273" width="16.28515625" style="172" customWidth="1"/>
    <col min="11274" max="11274" width="13.42578125" style="172" customWidth="1"/>
    <col min="11275" max="11275" width="6.42578125" style="172" customWidth="1"/>
    <col min="11276" max="11276" width="10.85546875" style="172" customWidth="1"/>
    <col min="11277" max="11277" width="21.7109375" style="172" customWidth="1"/>
    <col min="11278" max="11278" width="21.42578125" style="172" customWidth="1"/>
    <col min="11279" max="11279" width="11.42578125" style="172"/>
    <col min="11280" max="11280" width="20.28515625" style="172" customWidth="1"/>
    <col min="11281" max="11281" width="22.7109375" style="172" customWidth="1"/>
    <col min="11282" max="11282" width="21.7109375" style="172" customWidth="1"/>
    <col min="11283" max="11512" width="11.42578125" style="172"/>
    <col min="11513" max="11513" width="3.140625" style="172" customWidth="1"/>
    <col min="11514" max="11514" width="8.7109375" style="172" customWidth="1"/>
    <col min="11515" max="11515" width="16.42578125" style="172" customWidth="1"/>
    <col min="11516" max="11516" width="9.42578125" style="172" customWidth="1"/>
    <col min="11517" max="11517" width="9" style="172" customWidth="1"/>
    <col min="11518" max="11518" width="9.42578125" style="172" customWidth="1"/>
    <col min="11519" max="11519" width="9.140625" style="172" customWidth="1"/>
    <col min="11520" max="11520" width="13.42578125" style="172" customWidth="1"/>
    <col min="11521" max="11521" width="8.85546875" style="172" customWidth="1"/>
    <col min="11522" max="11522" width="9.28515625" style="172" customWidth="1"/>
    <col min="11523" max="11523" width="8.7109375" style="172" customWidth="1"/>
    <col min="11524" max="11524" width="14.140625" style="172" customWidth="1"/>
    <col min="11525" max="11527" width="9.28515625" style="172" customWidth="1"/>
    <col min="11528" max="11528" width="2.140625" style="172" customWidth="1"/>
    <col min="11529" max="11529" width="16.28515625" style="172" customWidth="1"/>
    <col min="11530" max="11530" width="13.42578125" style="172" customWidth="1"/>
    <col min="11531" max="11531" width="6.42578125" style="172" customWidth="1"/>
    <col min="11532" max="11532" width="10.85546875" style="172" customWidth="1"/>
    <col min="11533" max="11533" width="21.7109375" style="172" customWidth="1"/>
    <col min="11534" max="11534" width="21.42578125" style="172" customWidth="1"/>
    <col min="11535" max="11535" width="11.42578125" style="172"/>
    <col min="11536" max="11536" width="20.28515625" style="172" customWidth="1"/>
    <col min="11537" max="11537" width="22.7109375" style="172" customWidth="1"/>
    <col min="11538" max="11538" width="21.7109375" style="172" customWidth="1"/>
    <col min="11539" max="11768" width="11.42578125" style="172"/>
    <col min="11769" max="11769" width="3.140625" style="172" customWidth="1"/>
    <col min="11770" max="11770" width="8.7109375" style="172" customWidth="1"/>
    <col min="11771" max="11771" width="16.42578125" style="172" customWidth="1"/>
    <col min="11772" max="11772" width="9.42578125" style="172" customWidth="1"/>
    <col min="11773" max="11773" width="9" style="172" customWidth="1"/>
    <col min="11774" max="11774" width="9.42578125" style="172" customWidth="1"/>
    <col min="11775" max="11775" width="9.140625" style="172" customWidth="1"/>
    <col min="11776" max="11776" width="13.42578125" style="172" customWidth="1"/>
    <col min="11777" max="11777" width="8.85546875" style="172" customWidth="1"/>
    <col min="11778" max="11778" width="9.28515625" style="172" customWidth="1"/>
    <col min="11779" max="11779" width="8.7109375" style="172" customWidth="1"/>
    <col min="11780" max="11780" width="14.140625" style="172" customWidth="1"/>
    <col min="11781" max="11783" width="9.28515625" style="172" customWidth="1"/>
    <col min="11784" max="11784" width="2.140625" style="172" customWidth="1"/>
    <col min="11785" max="11785" width="16.28515625" style="172" customWidth="1"/>
    <col min="11786" max="11786" width="13.42578125" style="172" customWidth="1"/>
    <col min="11787" max="11787" width="6.42578125" style="172" customWidth="1"/>
    <col min="11788" max="11788" width="10.85546875" style="172" customWidth="1"/>
    <col min="11789" max="11789" width="21.7109375" style="172" customWidth="1"/>
    <col min="11790" max="11790" width="21.42578125" style="172" customWidth="1"/>
    <col min="11791" max="11791" width="11.42578125" style="172"/>
    <col min="11792" max="11792" width="20.28515625" style="172" customWidth="1"/>
    <col min="11793" max="11793" width="22.7109375" style="172" customWidth="1"/>
    <col min="11794" max="11794" width="21.7109375" style="172" customWidth="1"/>
    <col min="11795" max="12024" width="11.42578125" style="172"/>
    <col min="12025" max="12025" width="3.140625" style="172" customWidth="1"/>
    <col min="12026" max="12026" width="8.7109375" style="172" customWidth="1"/>
    <col min="12027" max="12027" width="16.42578125" style="172" customWidth="1"/>
    <col min="12028" max="12028" width="9.42578125" style="172" customWidth="1"/>
    <col min="12029" max="12029" width="9" style="172" customWidth="1"/>
    <col min="12030" max="12030" width="9.42578125" style="172" customWidth="1"/>
    <col min="12031" max="12031" width="9.140625" style="172" customWidth="1"/>
    <col min="12032" max="12032" width="13.42578125" style="172" customWidth="1"/>
    <col min="12033" max="12033" width="8.85546875" style="172" customWidth="1"/>
    <col min="12034" max="12034" width="9.28515625" style="172" customWidth="1"/>
    <col min="12035" max="12035" width="8.7109375" style="172" customWidth="1"/>
    <col min="12036" max="12036" width="14.140625" style="172" customWidth="1"/>
    <col min="12037" max="12039" width="9.28515625" style="172" customWidth="1"/>
    <col min="12040" max="12040" width="2.140625" style="172" customWidth="1"/>
    <col min="12041" max="12041" width="16.28515625" style="172" customWidth="1"/>
    <col min="12042" max="12042" width="13.42578125" style="172" customWidth="1"/>
    <col min="12043" max="12043" width="6.42578125" style="172" customWidth="1"/>
    <col min="12044" max="12044" width="10.85546875" style="172" customWidth="1"/>
    <col min="12045" max="12045" width="21.7109375" style="172" customWidth="1"/>
    <col min="12046" max="12046" width="21.42578125" style="172" customWidth="1"/>
    <col min="12047" max="12047" width="11.42578125" style="172"/>
    <col min="12048" max="12048" width="20.28515625" style="172" customWidth="1"/>
    <col min="12049" max="12049" width="22.7109375" style="172" customWidth="1"/>
    <col min="12050" max="12050" width="21.7109375" style="172" customWidth="1"/>
    <col min="12051" max="12280" width="11.42578125" style="172"/>
    <col min="12281" max="12281" width="3.140625" style="172" customWidth="1"/>
    <col min="12282" max="12282" width="8.7109375" style="172" customWidth="1"/>
    <col min="12283" max="12283" width="16.42578125" style="172" customWidth="1"/>
    <col min="12284" max="12284" width="9.42578125" style="172" customWidth="1"/>
    <col min="12285" max="12285" width="9" style="172" customWidth="1"/>
    <col min="12286" max="12286" width="9.42578125" style="172" customWidth="1"/>
    <col min="12287" max="12287" width="9.140625" style="172" customWidth="1"/>
    <col min="12288" max="12288" width="13.42578125" style="172" customWidth="1"/>
    <col min="12289" max="12289" width="8.85546875" style="172" customWidth="1"/>
    <col min="12290" max="12290" width="9.28515625" style="172" customWidth="1"/>
    <col min="12291" max="12291" width="8.7109375" style="172" customWidth="1"/>
    <col min="12292" max="12292" width="14.140625" style="172" customWidth="1"/>
    <col min="12293" max="12295" width="9.28515625" style="172" customWidth="1"/>
    <col min="12296" max="12296" width="2.140625" style="172" customWidth="1"/>
    <col min="12297" max="12297" width="16.28515625" style="172" customWidth="1"/>
    <col min="12298" max="12298" width="13.42578125" style="172" customWidth="1"/>
    <col min="12299" max="12299" width="6.42578125" style="172" customWidth="1"/>
    <col min="12300" max="12300" width="10.85546875" style="172" customWidth="1"/>
    <col min="12301" max="12301" width="21.7109375" style="172" customWidth="1"/>
    <col min="12302" max="12302" width="21.42578125" style="172" customWidth="1"/>
    <col min="12303" max="12303" width="11.42578125" style="172"/>
    <col min="12304" max="12304" width="20.28515625" style="172" customWidth="1"/>
    <col min="12305" max="12305" width="22.7109375" style="172" customWidth="1"/>
    <col min="12306" max="12306" width="21.7109375" style="172" customWidth="1"/>
    <col min="12307" max="12536" width="11.42578125" style="172"/>
    <col min="12537" max="12537" width="3.140625" style="172" customWidth="1"/>
    <col min="12538" max="12538" width="8.7109375" style="172" customWidth="1"/>
    <col min="12539" max="12539" width="16.42578125" style="172" customWidth="1"/>
    <col min="12540" max="12540" width="9.42578125" style="172" customWidth="1"/>
    <col min="12541" max="12541" width="9" style="172" customWidth="1"/>
    <col min="12542" max="12542" width="9.42578125" style="172" customWidth="1"/>
    <col min="12543" max="12543" width="9.140625" style="172" customWidth="1"/>
    <col min="12544" max="12544" width="13.42578125" style="172" customWidth="1"/>
    <col min="12545" max="12545" width="8.85546875" style="172" customWidth="1"/>
    <col min="12546" max="12546" width="9.28515625" style="172" customWidth="1"/>
    <col min="12547" max="12547" width="8.7109375" style="172" customWidth="1"/>
    <col min="12548" max="12548" width="14.140625" style="172" customWidth="1"/>
    <col min="12549" max="12551" width="9.28515625" style="172" customWidth="1"/>
    <col min="12552" max="12552" width="2.140625" style="172" customWidth="1"/>
    <col min="12553" max="12553" width="16.28515625" style="172" customWidth="1"/>
    <col min="12554" max="12554" width="13.42578125" style="172" customWidth="1"/>
    <col min="12555" max="12555" width="6.42578125" style="172" customWidth="1"/>
    <col min="12556" max="12556" width="10.85546875" style="172" customWidth="1"/>
    <col min="12557" max="12557" width="21.7109375" style="172" customWidth="1"/>
    <col min="12558" max="12558" width="21.42578125" style="172" customWidth="1"/>
    <col min="12559" max="12559" width="11.42578125" style="172"/>
    <col min="12560" max="12560" width="20.28515625" style="172" customWidth="1"/>
    <col min="12561" max="12561" width="22.7109375" style="172" customWidth="1"/>
    <col min="12562" max="12562" width="21.7109375" style="172" customWidth="1"/>
    <col min="12563" max="12792" width="11.42578125" style="172"/>
    <col min="12793" max="12793" width="3.140625" style="172" customWidth="1"/>
    <col min="12794" max="12794" width="8.7109375" style="172" customWidth="1"/>
    <col min="12795" max="12795" width="16.42578125" style="172" customWidth="1"/>
    <col min="12796" max="12796" width="9.42578125" style="172" customWidth="1"/>
    <col min="12797" max="12797" width="9" style="172" customWidth="1"/>
    <col min="12798" max="12798" width="9.42578125" style="172" customWidth="1"/>
    <col min="12799" max="12799" width="9.140625" style="172" customWidth="1"/>
    <col min="12800" max="12800" width="13.42578125" style="172" customWidth="1"/>
    <col min="12801" max="12801" width="8.85546875" style="172" customWidth="1"/>
    <col min="12802" max="12802" width="9.28515625" style="172" customWidth="1"/>
    <col min="12803" max="12803" width="8.7109375" style="172" customWidth="1"/>
    <col min="12804" max="12804" width="14.140625" style="172" customWidth="1"/>
    <col min="12805" max="12807" width="9.28515625" style="172" customWidth="1"/>
    <col min="12808" max="12808" width="2.140625" style="172" customWidth="1"/>
    <col min="12809" max="12809" width="16.28515625" style="172" customWidth="1"/>
    <col min="12810" max="12810" width="13.42578125" style="172" customWidth="1"/>
    <col min="12811" max="12811" width="6.42578125" style="172" customWidth="1"/>
    <col min="12812" max="12812" width="10.85546875" style="172" customWidth="1"/>
    <col min="12813" max="12813" width="21.7109375" style="172" customWidth="1"/>
    <col min="12814" max="12814" width="21.42578125" style="172" customWidth="1"/>
    <col min="12815" max="12815" width="11.42578125" style="172"/>
    <col min="12816" max="12816" width="20.28515625" style="172" customWidth="1"/>
    <col min="12817" max="12817" width="22.7109375" style="172" customWidth="1"/>
    <col min="12818" max="12818" width="21.7109375" style="172" customWidth="1"/>
    <col min="12819" max="13048" width="11.42578125" style="172"/>
    <col min="13049" max="13049" width="3.140625" style="172" customWidth="1"/>
    <col min="13050" max="13050" width="8.7109375" style="172" customWidth="1"/>
    <col min="13051" max="13051" width="16.42578125" style="172" customWidth="1"/>
    <col min="13052" max="13052" width="9.42578125" style="172" customWidth="1"/>
    <col min="13053" max="13053" width="9" style="172" customWidth="1"/>
    <col min="13054" max="13054" width="9.42578125" style="172" customWidth="1"/>
    <col min="13055" max="13055" width="9.140625" style="172" customWidth="1"/>
    <col min="13056" max="13056" width="13.42578125" style="172" customWidth="1"/>
    <col min="13057" max="13057" width="8.85546875" style="172" customWidth="1"/>
    <col min="13058" max="13058" width="9.28515625" style="172" customWidth="1"/>
    <col min="13059" max="13059" width="8.7109375" style="172" customWidth="1"/>
    <col min="13060" max="13060" width="14.140625" style="172" customWidth="1"/>
    <col min="13061" max="13063" width="9.28515625" style="172" customWidth="1"/>
    <col min="13064" max="13064" width="2.140625" style="172" customWidth="1"/>
    <col min="13065" max="13065" width="16.28515625" style="172" customWidth="1"/>
    <col min="13066" max="13066" width="13.42578125" style="172" customWidth="1"/>
    <col min="13067" max="13067" width="6.42578125" style="172" customWidth="1"/>
    <col min="13068" max="13068" width="10.85546875" style="172" customWidth="1"/>
    <col min="13069" max="13069" width="21.7109375" style="172" customWidth="1"/>
    <col min="13070" max="13070" width="21.42578125" style="172" customWidth="1"/>
    <col min="13071" max="13071" width="11.42578125" style="172"/>
    <col min="13072" max="13072" width="20.28515625" style="172" customWidth="1"/>
    <col min="13073" max="13073" width="22.7109375" style="172" customWidth="1"/>
    <col min="13074" max="13074" width="21.7109375" style="172" customWidth="1"/>
    <col min="13075" max="13304" width="11.42578125" style="172"/>
    <col min="13305" max="13305" width="3.140625" style="172" customWidth="1"/>
    <col min="13306" max="13306" width="8.7109375" style="172" customWidth="1"/>
    <col min="13307" max="13307" width="16.42578125" style="172" customWidth="1"/>
    <col min="13308" max="13308" width="9.42578125" style="172" customWidth="1"/>
    <col min="13309" max="13309" width="9" style="172" customWidth="1"/>
    <col min="13310" max="13310" width="9.42578125" style="172" customWidth="1"/>
    <col min="13311" max="13311" width="9.140625" style="172" customWidth="1"/>
    <col min="13312" max="13312" width="13.42578125" style="172" customWidth="1"/>
    <col min="13313" max="13313" width="8.85546875" style="172" customWidth="1"/>
    <col min="13314" max="13314" width="9.28515625" style="172" customWidth="1"/>
    <col min="13315" max="13315" width="8.7109375" style="172" customWidth="1"/>
    <col min="13316" max="13316" width="14.140625" style="172" customWidth="1"/>
    <col min="13317" max="13319" width="9.28515625" style="172" customWidth="1"/>
    <col min="13320" max="13320" width="2.140625" style="172" customWidth="1"/>
    <col min="13321" max="13321" width="16.28515625" style="172" customWidth="1"/>
    <col min="13322" max="13322" width="13.42578125" style="172" customWidth="1"/>
    <col min="13323" max="13323" width="6.42578125" style="172" customWidth="1"/>
    <col min="13324" max="13324" width="10.85546875" style="172" customWidth="1"/>
    <col min="13325" max="13325" width="21.7109375" style="172" customWidth="1"/>
    <col min="13326" max="13326" width="21.42578125" style="172" customWidth="1"/>
    <col min="13327" max="13327" width="11.42578125" style="172"/>
    <col min="13328" max="13328" width="20.28515625" style="172" customWidth="1"/>
    <col min="13329" max="13329" width="22.7109375" style="172" customWidth="1"/>
    <col min="13330" max="13330" width="21.7109375" style="172" customWidth="1"/>
    <col min="13331" max="13560" width="11.42578125" style="172"/>
    <col min="13561" max="13561" width="3.140625" style="172" customWidth="1"/>
    <col min="13562" max="13562" width="8.7109375" style="172" customWidth="1"/>
    <col min="13563" max="13563" width="16.42578125" style="172" customWidth="1"/>
    <col min="13564" max="13564" width="9.42578125" style="172" customWidth="1"/>
    <col min="13565" max="13565" width="9" style="172" customWidth="1"/>
    <col min="13566" max="13566" width="9.42578125" style="172" customWidth="1"/>
    <col min="13567" max="13567" width="9.140625" style="172" customWidth="1"/>
    <col min="13568" max="13568" width="13.42578125" style="172" customWidth="1"/>
    <col min="13569" max="13569" width="8.85546875" style="172" customWidth="1"/>
    <col min="13570" max="13570" width="9.28515625" style="172" customWidth="1"/>
    <col min="13571" max="13571" width="8.7109375" style="172" customWidth="1"/>
    <col min="13572" max="13572" width="14.140625" style="172" customWidth="1"/>
    <col min="13573" max="13575" width="9.28515625" style="172" customWidth="1"/>
    <col min="13576" max="13576" width="2.140625" style="172" customWidth="1"/>
    <col min="13577" max="13577" width="16.28515625" style="172" customWidth="1"/>
    <col min="13578" max="13578" width="13.42578125" style="172" customWidth="1"/>
    <col min="13579" max="13579" width="6.42578125" style="172" customWidth="1"/>
    <col min="13580" max="13580" width="10.85546875" style="172" customWidth="1"/>
    <col min="13581" max="13581" width="21.7109375" style="172" customWidth="1"/>
    <col min="13582" max="13582" width="21.42578125" style="172" customWidth="1"/>
    <col min="13583" max="13583" width="11.42578125" style="172"/>
    <col min="13584" max="13584" width="20.28515625" style="172" customWidth="1"/>
    <col min="13585" max="13585" width="22.7109375" style="172" customWidth="1"/>
    <col min="13586" max="13586" width="21.7109375" style="172" customWidth="1"/>
    <col min="13587" max="13816" width="11.42578125" style="172"/>
    <col min="13817" max="13817" width="3.140625" style="172" customWidth="1"/>
    <col min="13818" max="13818" width="8.7109375" style="172" customWidth="1"/>
    <col min="13819" max="13819" width="16.42578125" style="172" customWidth="1"/>
    <col min="13820" max="13820" width="9.42578125" style="172" customWidth="1"/>
    <col min="13821" max="13821" width="9" style="172" customWidth="1"/>
    <col min="13822" max="13822" width="9.42578125" style="172" customWidth="1"/>
    <col min="13823" max="13823" width="9.140625" style="172" customWidth="1"/>
    <col min="13824" max="13824" width="13.42578125" style="172" customWidth="1"/>
    <col min="13825" max="13825" width="8.85546875" style="172" customWidth="1"/>
    <col min="13826" max="13826" width="9.28515625" style="172" customWidth="1"/>
    <col min="13827" max="13827" width="8.7109375" style="172" customWidth="1"/>
    <col min="13828" max="13828" width="14.140625" style="172" customWidth="1"/>
    <col min="13829" max="13831" width="9.28515625" style="172" customWidth="1"/>
    <col min="13832" max="13832" width="2.140625" style="172" customWidth="1"/>
    <col min="13833" max="13833" width="16.28515625" style="172" customWidth="1"/>
    <col min="13834" max="13834" width="13.42578125" style="172" customWidth="1"/>
    <col min="13835" max="13835" width="6.42578125" style="172" customWidth="1"/>
    <col min="13836" max="13836" width="10.85546875" style="172" customWidth="1"/>
    <col min="13837" max="13837" width="21.7109375" style="172" customWidth="1"/>
    <col min="13838" max="13838" width="21.42578125" style="172" customWidth="1"/>
    <col min="13839" max="13839" width="11.42578125" style="172"/>
    <col min="13840" max="13840" width="20.28515625" style="172" customWidth="1"/>
    <col min="13841" max="13841" width="22.7109375" style="172" customWidth="1"/>
    <col min="13842" max="13842" width="21.7109375" style="172" customWidth="1"/>
    <col min="13843" max="14072" width="11.42578125" style="172"/>
    <col min="14073" max="14073" width="3.140625" style="172" customWidth="1"/>
    <col min="14074" max="14074" width="8.7109375" style="172" customWidth="1"/>
    <col min="14075" max="14075" width="16.42578125" style="172" customWidth="1"/>
    <col min="14076" max="14076" width="9.42578125" style="172" customWidth="1"/>
    <col min="14077" max="14077" width="9" style="172" customWidth="1"/>
    <col min="14078" max="14078" width="9.42578125" style="172" customWidth="1"/>
    <col min="14079" max="14079" width="9.140625" style="172" customWidth="1"/>
    <col min="14080" max="14080" width="13.42578125" style="172" customWidth="1"/>
    <col min="14081" max="14081" width="8.85546875" style="172" customWidth="1"/>
    <col min="14082" max="14082" width="9.28515625" style="172" customWidth="1"/>
    <col min="14083" max="14083" width="8.7109375" style="172" customWidth="1"/>
    <col min="14084" max="14084" width="14.140625" style="172" customWidth="1"/>
    <col min="14085" max="14087" width="9.28515625" style="172" customWidth="1"/>
    <col min="14088" max="14088" width="2.140625" style="172" customWidth="1"/>
    <col min="14089" max="14089" width="16.28515625" style="172" customWidth="1"/>
    <col min="14090" max="14090" width="13.42578125" style="172" customWidth="1"/>
    <col min="14091" max="14091" width="6.42578125" style="172" customWidth="1"/>
    <col min="14092" max="14092" width="10.85546875" style="172" customWidth="1"/>
    <col min="14093" max="14093" width="21.7109375" style="172" customWidth="1"/>
    <col min="14094" max="14094" width="21.42578125" style="172" customWidth="1"/>
    <col min="14095" max="14095" width="11.42578125" style="172"/>
    <col min="14096" max="14096" width="20.28515625" style="172" customWidth="1"/>
    <col min="14097" max="14097" width="22.7109375" style="172" customWidth="1"/>
    <col min="14098" max="14098" width="21.7109375" style="172" customWidth="1"/>
    <col min="14099" max="14328" width="11.42578125" style="172"/>
    <col min="14329" max="14329" width="3.140625" style="172" customWidth="1"/>
    <col min="14330" max="14330" width="8.7109375" style="172" customWidth="1"/>
    <col min="14331" max="14331" width="16.42578125" style="172" customWidth="1"/>
    <col min="14332" max="14332" width="9.42578125" style="172" customWidth="1"/>
    <col min="14333" max="14333" width="9" style="172" customWidth="1"/>
    <col min="14334" max="14334" width="9.42578125" style="172" customWidth="1"/>
    <col min="14335" max="14335" width="9.140625" style="172" customWidth="1"/>
    <col min="14336" max="14336" width="13.42578125" style="172" customWidth="1"/>
    <col min="14337" max="14337" width="8.85546875" style="172" customWidth="1"/>
    <col min="14338" max="14338" width="9.28515625" style="172" customWidth="1"/>
    <col min="14339" max="14339" width="8.7109375" style="172" customWidth="1"/>
    <col min="14340" max="14340" width="14.140625" style="172" customWidth="1"/>
    <col min="14341" max="14343" width="9.28515625" style="172" customWidth="1"/>
    <col min="14344" max="14344" width="2.140625" style="172" customWidth="1"/>
    <col min="14345" max="14345" width="16.28515625" style="172" customWidth="1"/>
    <col min="14346" max="14346" width="13.42578125" style="172" customWidth="1"/>
    <col min="14347" max="14347" width="6.42578125" style="172" customWidth="1"/>
    <col min="14348" max="14348" width="10.85546875" style="172" customWidth="1"/>
    <col min="14349" max="14349" width="21.7109375" style="172" customWidth="1"/>
    <col min="14350" max="14350" width="21.42578125" style="172" customWidth="1"/>
    <col min="14351" max="14351" width="11.42578125" style="172"/>
    <col min="14352" max="14352" width="20.28515625" style="172" customWidth="1"/>
    <col min="14353" max="14353" width="22.7109375" style="172" customWidth="1"/>
    <col min="14354" max="14354" width="21.7109375" style="172" customWidth="1"/>
    <col min="14355" max="14584" width="11.42578125" style="172"/>
    <col min="14585" max="14585" width="3.140625" style="172" customWidth="1"/>
    <col min="14586" max="14586" width="8.7109375" style="172" customWidth="1"/>
    <col min="14587" max="14587" width="16.42578125" style="172" customWidth="1"/>
    <col min="14588" max="14588" width="9.42578125" style="172" customWidth="1"/>
    <col min="14589" max="14589" width="9" style="172" customWidth="1"/>
    <col min="14590" max="14590" width="9.42578125" style="172" customWidth="1"/>
    <col min="14591" max="14591" width="9.140625" style="172" customWidth="1"/>
    <col min="14592" max="14592" width="13.42578125" style="172" customWidth="1"/>
    <col min="14593" max="14593" width="8.85546875" style="172" customWidth="1"/>
    <col min="14594" max="14594" width="9.28515625" style="172" customWidth="1"/>
    <col min="14595" max="14595" width="8.7109375" style="172" customWidth="1"/>
    <col min="14596" max="14596" width="14.140625" style="172" customWidth="1"/>
    <col min="14597" max="14599" width="9.28515625" style="172" customWidth="1"/>
    <col min="14600" max="14600" width="2.140625" style="172" customWidth="1"/>
    <col min="14601" max="14601" width="16.28515625" style="172" customWidth="1"/>
    <col min="14602" max="14602" width="13.42578125" style="172" customWidth="1"/>
    <col min="14603" max="14603" width="6.42578125" style="172" customWidth="1"/>
    <col min="14604" max="14604" width="10.85546875" style="172" customWidth="1"/>
    <col min="14605" max="14605" width="21.7109375" style="172" customWidth="1"/>
    <col min="14606" max="14606" width="21.42578125" style="172" customWidth="1"/>
    <col min="14607" max="14607" width="11.42578125" style="172"/>
    <col min="14608" max="14608" width="20.28515625" style="172" customWidth="1"/>
    <col min="14609" max="14609" width="22.7109375" style="172" customWidth="1"/>
    <col min="14610" max="14610" width="21.7109375" style="172" customWidth="1"/>
    <col min="14611" max="14840" width="11.42578125" style="172"/>
    <col min="14841" max="14841" width="3.140625" style="172" customWidth="1"/>
    <col min="14842" max="14842" width="8.7109375" style="172" customWidth="1"/>
    <col min="14843" max="14843" width="16.42578125" style="172" customWidth="1"/>
    <col min="14844" max="14844" width="9.42578125" style="172" customWidth="1"/>
    <col min="14845" max="14845" width="9" style="172" customWidth="1"/>
    <col min="14846" max="14846" width="9.42578125" style="172" customWidth="1"/>
    <col min="14847" max="14847" width="9.140625" style="172" customWidth="1"/>
    <col min="14848" max="14848" width="13.42578125" style="172" customWidth="1"/>
    <col min="14849" max="14849" width="8.85546875" style="172" customWidth="1"/>
    <col min="14850" max="14850" width="9.28515625" style="172" customWidth="1"/>
    <col min="14851" max="14851" width="8.7109375" style="172" customWidth="1"/>
    <col min="14852" max="14852" width="14.140625" style="172" customWidth="1"/>
    <col min="14853" max="14855" width="9.28515625" style="172" customWidth="1"/>
    <col min="14856" max="14856" width="2.140625" style="172" customWidth="1"/>
    <col min="14857" max="14857" width="16.28515625" style="172" customWidth="1"/>
    <col min="14858" max="14858" width="13.42578125" style="172" customWidth="1"/>
    <col min="14859" max="14859" width="6.42578125" style="172" customWidth="1"/>
    <col min="14860" max="14860" width="10.85546875" style="172" customWidth="1"/>
    <col min="14861" max="14861" width="21.7109375" style="172" customWidth="1"/>
    <col min="14862" max="14862" width="21.42578125" style="172" customWidth="1"/>
    <col min="14863" max="14863" width="11.42578125" style="172"/>
    <col min="14864" max="14864" width="20.28515625" style="172" customWidth="1"/>
    <col min="14865" max="14865" width="22.7109375" style="172" customWidth="1"/>
    <col min="14866" max="14866" width="21.7109375" style="172" customWidth="1"/>
    <col min="14867" max="15096" width="11.42578125" style="172"/>
    <col min="15097" max="15097" width="3.140625" style="172" customWidth="1"/>
    <col min="15098" max="15098" width="8.7109375" style="172" customWidth="1"/>
    <col min="15099" max="15099" width="16.42578125" style="172" customWidth="1"/>
    <col min="15100" max="15100" width="9.42578125" style="172" customWidth="1"/>
    <col min="15101" max="15101" width="9" style="172" customWidth="1"/>
    <col min="15102" max="15102" width="9.42578125" style="172" customWidth="1"/>
    <col min="15103" max="15103" width="9.140625" style="172" customWidth="1"/>
    <col min="15104" max="15104" width="13.42578125" style="172" customWidth="1"/>
    <col min="15105" max="15105" width="8.85546875" style="172" customWidth="1"/>
    <col min="15106" max="15106" width="9.28515625" style="172" customWidth="1"/>
    <col min="15107" max="15107" width="8.7109375" style="172" customWidth="1"/>
    <col min="15108" max="15108" width="14.140625" style="172" customWidth="1"/>
    <col min="15109" max="15111" width="9.28515625" style="172" customWidth="1"/>
    <col min="15112" max="15112" width="2.140625" style="172" customWidth="1"/>
    <col min="15113" max="15113" width="16.28515625" style="172" customWidth="1"/>
    <col min="15114" max="15114" width="13.42578125" style="172" customWidth="1"/>
    <col min="15115" max="15115" width="6.42578125" style="172" customWidth="1"/>
    <col min="15116" max="15116" width="10.85546875" style="172" customWidth="1"/>
    <col min="15117" max="15117" width="21.7109375" style="172" customWidth="1"/>
    <col min="15118" max="15118" width="21.42578125" style="172" customWidth="1"/>
    <col min="15119" max="15119" width="11.42578125" style="172"/>
    <col min="15120" max="15120" width="20.28515625" style="172" customWidth="1"/>
    <col min="15121" max="15121" width="22.7109375" style="172" customWidth="1"/>
    <col min="15122" max="15122" width="21.7109375" style="172" customWidth="1"/>
    <col min="15123" max="15352" width="11.42578125" style="172"/>
    <col min="15353" max="15353" width="3.140625" style="172" customWidth="1"/>
    <col min="15354" max="15354" width="8.7109375" style="172" customWidth="1"/>
    <col min="15355" max="15355" width="16.42578125" style="172" customWidth="1"/>
    <col min="15356" max="15356" width="9.42578125" style="172" customWidth="1"/>
    <col min="15357" max="15357" width="9" style="172" customWidth="1"/>
    <col min="15358" max="15358" width="9.42578125" style="172" customWidth="1"/>
    <col min="15359" max="15359" width="9.140625" style="172" customWidth="1"/>
    <col min="15360" max="15360" width="13.42578125" style="172" customWidth="1"/>
    <col min="15361" max="15361" width="8.85546875" style="172" customWidth="1"/>
    <col min="15362" max="15362" width="9.28515625" style="172" customWidth="1"/>
    <col min="15363" max="15363" width="8.7109375" style="172" customWidth="1"/>
    <col min="15364" max="15364" width="14.140625" style="172" customWidth="1"/>
    <col min="15365" max="15367" width="9.28515625" style="172" customWidth="1"/>
    <col min="15368" max="15368" width="2.140625" style="172" customWidth="1"/>
    <col min="15369" max="15369" width="16.28515625" style="172" customWidth="1"/>
    <col min="15370" max="15370" width="13.42578125" style="172" customWidth="1"/>
    <col min="15371" max="15371" width="6.42578125" style="172" customWidth="1"/>
    <col min="15372" max="15372" width="10.85546875" style="172" customWidth="1"/>
    <col min="15373" max="15373" width="21.7109375" style="172" customWidth="1"/>
    <col min="15374" max="15374" width="21.42578125" style="172" customWidth="1"/>
    <col min="15375" max="15375" width="11.42578125" style="172"/>
    <col min="15376" max="15376" width="20.28515625" style="172" customWidth="1"/>
    <col min="15377" max="15377" width="22.7109375" style="172" customWidth="1"/>
    <col min="15378" max="15378" width="21.7109375" style="172" customWidth="1"/>
    <col min="15379" max="15608" width="11.42578125" style="172"/>
    <col min="15609" max="15609" width="3.140625" style="172" customWidth="1"/>
    <col min="15610" max="15610" width="8.7109375" style="172" customWidth="1"/>
    <col min="15611" max="15611" width="16.42578125" style="172" customWidth="1"/>
    <col min="15612" max="15612" width="9.42578125" style="172" customWidth="1"/>
    <col min="15613" max="15613" width="9" style="172" customWidth="1"/>
    <col min="15614" max="15614" width="9.42578125" style="172" customWidth="1"/>
    <col min="15615" max="15615" width="9.140625" style="172" customWidth="1"/>
    <col min="15616" max="15616" width="13.42578125" style="172" customWidth="1"/>
    <col min="15617" max="15617" width="8.85546875" style="172" customWidth="1"/>
    <col min="15618" max="15618" width="9.28515625" style="172" customWidth="1"/>
    <col min="15619" max="15619" width="8.7109375" style="172" customWidth="1"/>
    <col min="15620" max="15620" width="14.140625" style="172" customWidth="1"/>
    <col min="15621" max="15623" width="9.28515625" style="172" customWidth="1"/>
    <col min="15624" max="15624" width="2.140625" style="172" customWidth="1"/>
    <col min="15625" max="15625" width="16.28515625" style="172" customWidth="1"/>
    <col min="15626" max="15626" width="13.42578125" style="172" customWidth="1"/>
    <col min="15627" max="15627" width="6.42578125" style="172" customWidth="1"/>
    <col min="15628" max="15628" width="10.85546875" style="172" customWidth="1"/>
    <col min="15629" max="15629" width="21.7109375" style="172" customWidth="1"/>
    <col min="15630" max="15630" width="21.42578125" style="172" customWidth="1"/>
    <col min="15631" max="15631" width="11.42578125" style="172"/>
    <col min="15632" max="15632" width="20.28515625" style="172" customWidth="1"/>
    <col min="15633" max="15633" width="22.7109375" style="172" customWidth="1"/>
    <col min="15634" max="15634" width="21.7109375" style="172" customWidth="1"/>
    <col min="15635" max="15864" width="11.42578125" style="172"/>
    <col min="15865" max="15865" width="3.140625" style="172" customWidth="1"/>
    <col min="15866" max="15866" width="8.7109375" style="172" customWidth="1"/>
    <col min="15867" max="15867" width="16.42578125" style="172" customWidth="1"/>
    <col min="15868" max="15868" width="9.42578125" style="172" customWidth="1"/>
    <col min="15869" max="15869" width="9" style="172" customWidth="1"/>
    <col min="15870" max="15870" width="9.42578125" style="172" customWidth="1"/>
    <col min="15871" max="15871" width="9.140625" style="172" customWidth="1"/>
    <col min="15872" max="15872" width="13.42578125" style="172" customWidth="1"/>
    <col min="15873" max="15873" width="8.85546875" style="172" customWidth="1"/>
    <col min="15874" max="15874" width="9.28515625" style="172" customWidth="1"/>
    <col min="15875" max="15875" width="8.7109375" style="172" customWidth="1"/>
    <col min="15876" max="15876" width="14.140625" style="172" customWidth="1"/>
    <col min="15877" max="15879" width="9.28515625" style="172" customWidth="1"/>
    <col min="15880" max="15880" width="2.140625" style="172" customWidth="1"/>
    <col min="15881" max="15881" width="16.28515625" style="172" customWidth="1"/>
    <col min="15882" max="15882" width="13.42578125" style="172" customWidth="1"/>
    <col min="15883" max="15883" width="6.42578125" style="172" customWidth="1"/>
    <col min="15884" max="15884" width="10.85546875" style="172" customWidth="1"/>
    <col min="15885" max="15885" width="21.7109375" style="172" customWidth="1"/>
    <col min="15886" max="15886" width="21.42578125" style="172" customWidth="1"/>
    <col min="15887" max="15887" width="11.42578125" style="172"/>
    <col min="15888" max="15888" width="20.28515625" style="172" customWidth="1"/>
    <col min="15889" max="15889" width="22.7109375" style="172" customWidth="1"/>
    <col min="15890" max="15890" width="21.7109375" style="172" customWidth="1"/>
    <col min="15891" max="16120" width="11.42578125" style="172"/>
    <col min="16121" max="16121" width="3.140625" style="172" customWidth="1"/>
    <col min="16122" max="16122" width="8.7109375" style="172" customWidth="1"/>
    <col min="16123" max="16123" width="16.42578125" style="172" customWidth="1"/>
    <col min="16124" max="16124" width="9.42578125" style="172" customWidth="1"/>
    <col min="16125" max="16125" width="9" style="172" customWidth="1"/>
    <col min="16126" max="16126" width="9.42578125" style="172" customWidth="1"/>
    <col min="16127" max="16127" width="9.140625" style="172" customWidth="1"/>
    <col min="16128" max="16128" width="13.42578125" style="172" customWidth="1"/>
    <col min="16129" max="16129" width="8.85546875" style="172" customWidth="1"/>
    <col min="16130" max="16130" width="9.28515625" style="172" customWidth="1"/>
    <col min="16131" max="16131" width="8.7109375" style="172" customWidth="1"/>
    <col min="16132" max="16132" width="14.140625" style="172" customWidth="1"/>
    <col min="16133" max="16135" width="9.28515625" style="172" customWidth="1"/>
    <col min="16136" max="16136" width="2.140625" style="172" customWidth="1"/>
    <col min="16137" max="16137" width="16.28515625" style="172" customWidth="1"/>
    <col min="16138" max="16138" width="13.42578125" style="172" customWidth="1"/>
    <col min="16139" max="16139" width="6.42578125" style="172" customWidth="1"/>
    <col min="16140" max="16140" width="10.85546875" style="172" customWidth="1"/>
    <col min="16141" max="16141" width="21.7109375" style="172" customWidth="1"/>
    <col min="16142" max="16142" width="21.42578125" style="172" customWidth="1"/>
    <col min="16143" max="16143" width="11.42578125" style="172"/>
    <col min="16144" max="16144" width="20.28515625" style="172" customWidth="1"/>
    <col min="16145" max="16145" width="22.7109375" style="172" customWidth="1"/>
    <col min="16146" max="16146" width="21.7109375" style="172" customWidth="1"/>
    <col min="16147" max="16383" width="11.42578125" style="172"/>
    <col min="16384" max="16384" width="11.42578125" style="172" customWidth="1"/>
  </cols>
  <sheetData>
    <row r="1" spans="1:1019 1028:2043 2052:3067 3076:4091 4100:5115 5124:6139 6148:7163 7172:8187 8196:9211 9220:10235 10244:11259 11268:12283 12292:13307 13316:14331 14340:15355 15364:16372" s="310" customFormat="1" ht="11.25" customHeight="1" x14ac:dyDescent="0.2">
      <c r="A1" s="1793" t="s">
        <v>0</v>
      </c>
      <c r="B1" s="1799"/>
      <c r="C1" s="1799"/>
      <c r="D1" s="1799"/>
      <c r="E1" s="1799"/>
      <c r="F1" s="1799"/>
      <c r="G1" s="1799"/>
      <c r="H1" s="1799"/>
      <c r="I1" s="311"/>
      <c r="J1" s="311"/>
      <c r="M1" s="311"/>
      <c r="P1" s="312"/>
    </row>
    <row r="2" spans="1:1019 1028:2043 2052:3067 3076:4091 4100:5115 5124:6139 6148:7163 7172:8187 8196:9211 9220:10235 10244:11259 11268:12283 12292:13307 13316:14331 14340:15355 15364:16372" s="310" customFormat="1" ht="15.75" customHeight="1" x14ac:dyDescent="0.2">
      <c r="A2" s="1793" t="s">
        <v>417</v>
      </c>
      <c r="B2" s="1799"/>
      <c r="C2" s="1799"/>
      <c r="D2" s="1799"/>
      <c r="E2" s="1799"/>
      <c r="F2" s="1799"/>
      <c r="G2" s="1799"/>
      <c r="H2" s="1799"/>
      <c r="I2" s="311"/>
      <c r="J2" s="311"/>
      <c r="M2" s="311"/>
      <c r="P2" s="312"/>
    </row>
    <row r="3" spans="1:1019 1028:2043 2052:3067 3076:4091 4100:5115 5124:6139 6148:7163 7172:8187 8196:9211 9220:10235 10244:11259 11268:12283 12292:13307 13316:14331 14340:15355 15364:16372" s="310" customFormat="1" ht="19.5" customHeight="1" x14ac:dyDescent="0.2">
      <c r="A3" s="1793" t="s">
        <v>1729</v>
      </c>
      <c r="B3" s="1800"/>
      <c r="C3" s="1800"/>
      <c r="D3" s="1800"/>
      <c r="E3" s="1800"/>
      <c r="F3" s="1800"/>
      <c r="G3" s="1800"/>
      <c r="H3" s="1800"/>
      <c r="I3" s="311"/>
      <c r="J3" s="311"/>
      <c r="M3" s="311"/>
      <c r="P3" s="312"/>
    </row>
    <row r="4" spans="1:1019 1028:2043 2052:3067 3076:4091 4100:5115 5124:6139 6148:7163 7172:8187 8196:9211 9220:10235 10244:11259 11268:12283 12292:13307 13316:14331 14340:15355 15364:16372" s="310" customFormat="1" ht="15" customHeight="1" x14ac:dyDescent="0.2">
      <c r="A4" s="1801" t="s">
        <v>1</v>
      </c>
      <c r="B4" s="1799"/>
      <c r="C4" s="1799"/>
      <c r="D4" s="1799"/>
      <c r="E4" s="1799"/>
      <c r="F4" s="1799"/>
      <c r="G4" s="1799"/>
      <c r="H4" s="1799"/>
      <c r="I4" s="311"/>
      <c r="J4" s="311"/>
      <c r="M4" s="311"/>
      <c r="P4" s="312"/>
    </row>
    <row r="5" spans="1:1019 1028:2043 2052:3067 3076:4091 4100:5115 5124:6139 6148:7163 7172:8187 8196:9211 9220:10235 10244:11259 11268:12283 12292:13307 13316:14331 14340:15355 15364:16372" s="310" customFormat="1" ht="15" customHeight="1" thickBot="1" x14ac:dyDescent="0.25">
      <c r="A5" s="313"/>
      <c r="I5" s="311"/>
      <c r="J5" s="311"/>
      <c r="M5" s="311"/>
      <c r="P5" s="312"/>
    </row>
    <row r="6" spans="1:1019 1028:2043 2052:3067 3076:4091 4100:5115 5124:6139 6148:7163 7172:8187 8196:9211 9220:10235 10244:11259 11268:12283 12292:13307 13316:14331 14340:15355 15364:16372" s="310" customFormat="1" ht="25.5" customHeight="1" thickBot="1" x14ac:dyDescent="0.25">
      <c r="A6" s="313"/>
      <c r="B6" s="1791" t="s">
        <v>454</v>
      </c>
      <c r="C6" s="1792"/>
      <c r="D6" s="1792"/>
      <c r="E6" s="1792"/>
      <c r="F6" s="1792"/>
      <c r="G6" s="1792"/>
      <c r="H6" s="1802"/>
      <c r="I6" s="311"/>
      <c r="J6" s="311"/>
      <c r="M6" s="311"/>
      <c r="P6" s="312"/>
    </row>
    <row r="7" spans="1:1019 1028:2043 2052:3067 3076:4091 4100:5115 5124:6139 6148:7163 7172:8187 8196:9211 9220:10235 10244:11259 11268:12283 12292:13307 13316:14331 14340:15355 15364:16372" ht="15" customHeight="1" x14ac:dyDescent="0.2">
      <c r="A7" s="215"/>
      <c r="B7" s="64"/>
      <c r="C7" s="64"/>
      <c r="I7" s="63"/>
      <c r="J7" s="63"/>
      <c r="K7" s="64"/>
      <c r="T7" s="64"/>
      <c r="Y7" s="215"/>
      <c r="Z7" s="64"/>
      <c r="AA7" s="64"/>
      <c r="AJ7" s="64"/>
      <c r="AO7" s="215"/>
      <c r="AP7" s="64"/>
      <c r="AQ7" s="64"/>
      <c r="AZ7" s="64"/>
      <c r="BE7" s="215"/>
      <c r="BF7" s="64"/>
      <c r="BG7" s="64"/>
      <c r="BP7" s="64"/>
      <c r="BU7" s="215"/>
      <c r="BV7" s="64"/>
      <c r="BW7" s="64"/>
      <c r="CF7" s="64"/>
      <c r="CK7" s="215"/>
      <c r="CL7" s="64"/>
      <c r="CM7" s="64"/>
      <c r="CV7" s="64"/>
      <c r="DA7" s="215"/>
      <c r="DB7" s="64"/>
      <c r="DC7" s="64"/>
      <c r="DL7" s="64"/>
      <c r="DQ7" s="215"/>
      <c r="DR7" s="64"/>
      <c r="DS7" s="64"/>
      <c r="EB7" s="64"/>
      <c r="EG7" s="215"/>
      <c r="EH7" s="64"/>
      <c r="EI7" s="64"/>
      <c r="ER7" s="64"/>
      <c r="EW7" s="215"/>
      <c r="EX7" s="64"/>
      <c r="EY7" s="64"/>
      <c r="FH7" s="64"/>
      <c r="FM7" s="215"/>
      <c r="FN7" s="64"/>
      <c r="FO7" s="64"/>
      <c r="FX7" s="64"/>
      <c r="GC7" s="215"/>
      <c r="GD7" s="64"/>
      <c r="GE7" s="64"/>
      <c r="GN7" s="64"/>
      <c r="GS7" s="215"/>
      <c r="GT7" s="64"/>
      <c r="GU7" s="64"/>
      <c r="HD7" s="64"/>
      <c r="HI7" s="215"/>
      <c r="HJ7" s="64"/>
      <c r="HK7" s="64"/>
      <c r="HT7" s="64"/>
      <c r="HY7" s="215"/>
      <c r="HZ7" s="64"/>
      <c r="IA7" s="64"/>
      <c r="IJ7" s="64"/>
      <c r="IO7" s="215"/>
      <c r="IP7" s="64"/>
      <c r="IQ7" s="64"/>
      <c r="IZ7" s="64"/>
      <c r="JE7" s="215"/>
      <c r="JF7" s="64"/>
      <c r="JG7" s="64"/>
      <c r="JP7" s="64"/>
      <c r="JU7" s="215"/>
      <c r="JV7" s="64"/>
      <c r="JW7" s="64"/>
      <c r="KF7" s="64"/>
      <c r="KK7" s="215"/>
      <c r="KL7" s="64"/>
      <c r="KM7" s="64"/>
      <c r="KV7" s="64"/>
      <c r="LA7" s="215"/>
      <c r="LB7" s="64"/>
      <c r="LC7" s="64"/>
      <c r="LL7" s="64"/>
      <c r="LQ7" s="215"/>
      <c r="LR7" s="64"/>
      <c r="LS7" s="64"/>
      <c r="MB7" s="64"/>
      <c r="MG7" s="215"/>
      <c r="MH7" s="64"/>
      <c r="MI7" s="64"/>
      <c r="MR7" s="64"/>
      <c r="MW7" s="215"/>
      <c r="MX7" s="64"/>
      <c r="MY7" s="64"/>
      <c r="NH7" s="64"/>
      <c r="NM7" s="215"/>
      <c r="NN7" s="64"/>
      <c r="NO7" s="64"/>
      <c r="NX7" s="64"/>
      <c r="OC7" s="215"/>
      <c r="OD7" s="64"/>
      <c r="OE7" s="64"/>
      <c r="ON7" s="64"/>
      <c r="OS7" s="215"/>
      <c r="OT7" s="64"/>
      <c r="OU7" s="64"/>
      <c r="PD7" s="64"/>
      <c r="PI7" s="215"/>
      <c r="PJ7" s="64"/>
      <c r="PK7" s="64"/>
      <c r="PT7" s="64"/>
      <c r="PY7" s="215"/>
      <c r="PZ7" s="64"/>
      <c r="QA7" s="64"/>
      <c r="QJ7" s="64"/>
      <c r="QO7" s="215"/>
      <c r="QP7" s="64"/>
      <c r="QQ7" s="64"/>
      <c r="QZ7" s="64"/>
      <c r="RE7" s="215"/>
      <c r="RF7" s="64"/>
      <c r="RG7" s="64"/>
      <c r="RP7" s="64"/>
      <c r="RU7" s="215"/>
      <c r="RV7" s="64"/>
      <c r="RW7" s="64"/>
      <c r="SF7" s="64"/>
      <c r="SK7" s="215"/>
      <c r="SL7" s="64"/>
      <c r="SM7" s="64"/>
      <c r="SV7" s="64"/>
      <c r="TA7" s="215"/>
      <c r="TB7" s="64"/>
      <c r="TC7" s="64"/>
      <c r="TL7" s="64"/>
      <c r="TQ7" s="215"/>
      <c r="TR7" s="64"/>
      <c r="TS7" s="64"/>
      <c r="UB7" s="64"/>
      <c r="UG7" s="215"/>
      <c r="UH7" s="64"/>
      <c r="UI7" s="64"/>
      <c r="UR7" s="64"/>
      <c r="UW7" s="215"/>
      <c r="UX7" s="64"/>
      <c r="UY7" s="64"/>
      <c r="VH7" s="64"/>
      <c r="VM7" s="215"/>
      <c r="VN7" s="64"/>
      <c r="VO7" s="64"/>
      <c r="VX7" s="64"/>
      <c r="WC7" s="215"/>
      <c r="WD7" s="64"/>
      <c r="WE7" s="64"/>
      <c r="WN7" s="64"/>
      <c r="WS7" s="215"/>
      <c r="WT7" s="64"/>
      <c r="WU7" s="64"/>
      <c r="XD7" s="64"/>
      <c r="XI7" s="215"/>
      <c r="XJ7" s="64"/>
      <c r="XK7" s="64"/>
      <c r="XT7" s="64"/>
      <c r="XY7" s="215"/>
      <c r="XZ7" s="64"/>
      <c r="YA7" s="64"/>
      <c r="YJ7" s="64"/>
      <c r="YO7" s="215"/>
      <c r="YP7" s="64"/>
      <c r="YQ7" s="64"/>
      <c r="YZ7" s="64"/>
      <c r="ZE7" s="215"/>
      <c r="ZF7" s="64"/>
      <c r="ZG7" s="64"/>
      <c r="ZP7" s="64"/>
      <c r="ZU7" s="215"/>
      <c r="ZV7" s="64"/>
      <c r="ZW7" s="64"/>
      <c r="AAF7" s="64"/>
      <c r="AAK7" s="215"/>
      <c r="AAL7" s="64"/>
      <c r="AAM7" s="64"/>
      <c r="AAV7" s="64"/>
      <c r="ABA7" s="215"/>
      <c r="ABB7" s="64"/>
      <c r="ABC7" s="64"/>
      <c r="ABL7" s="64"/>
      <c r="ABQ7" s="215"/>
      <c r="ABR7" s="64"/>
      <c r="ABS7" s="64"/>
      <c r="ACB7" s="64"/>
      <c r="ACG7" s="215"/>
      <c r="ACH7" s="64"/>
      <c r="ACI7" s="64"/>
      <c r="ACR7" s="64"/>
      <c r="ACW7" s="215"/>
      <c r="ACX7" s="64"/>
      <c r="ACY7" s="64"/>
      <c r="ADH7" s="64"/>
      <c r="ADM7" s="215"/>
      <c r="ADN7" s="64"/>
      <c r="ADO7" s="64"/>
      <c r="ADX7" s="64"/>
      <c r="AEC7" s="215"/>
      <c r="AED7" s="64"/>
      <c r="AEE7" s="64"/>
      <c r="AEN7" s="64"/>
      <c r="AES7" s="215"/>
      <c r="AET7" s="64"/>
      <c r="AEU7" s="64"/>
      <c r="AFD7" s="64"/>
      <c r="AFI7" s="215"/>
      <c r="AFJ7" s="64"/>
      <c r="AFK7" s="64"/>
      <c r="AFT7" s="64"/>
      <c r="AFY7" s="215"/>
      <c r="AFZ7" s="64"/>
      <c r="AGA7" s="64"/>
      <c r="AGJ7" s="64"/>
      <c r="AGO7" s="215"/>
      <c r="AGP7" s="64"/>
      <c r="AGQ7" s="64"/>
      <c r="AGZ7" s="64"/>
      <c r="AHE7" s="215"/>
      <c r="AHF7" s="64"/>
      <c r="AHG7" s="64"/>
      <c r="AHP7" s="64"/>
      <c r="AHU7" s="215"/>
      <c r="AHV7" s="64"/>
      <c r="AHW7" s="64"/>
      <c r="AIF7" s="64"/>
      <c r="AIK7" s="215"/>
      <c r="AIL7" s="64"/>
      <c r="AIM7" s="64"/>
      <c r="AIV7" s="64"/>
      <c r="AJA7" s="215"/>
      <c r="AJB7" s="64"/>
      <c r="AJC7" s="64"/>
      <c r="AJL7" s="64"/>
      <c r="AJQ7" s="215"/>
      <c r="AJR7" s="64"/>
      <c r="AJS7" s="64"/>
      <c r="AKB7" s="64"/>
      <c r="AKG7" s="215"/>
      <c r="AKH7" s="64"/>
      <c r="AKI7" s="64"/>
      <c r="AKR7" s="64"/>
      <c r="AKW7" s="215"/>
      <c r="AKX7" s="64"/>
      <c r="AKY7" s="64"/>
      <c r="ALH7" s="64"/>
      <c r="ALM7" s="215"/>
      <c r="ALN7" s="64"/>
      <c r="ALO7" s="64"/>
      <c r="ALX7" s="64"/>
      <c r="AMC7" s="215"/>
      <c r="AMD7" s="64"/>
      <c r="AME7" s="64"/>
      <c r="AMN7" s="64"/>
      <c r="AMS7" s="215"/>
      <c r="AMT7" s="64"/>
      <c r="AMU7" s="64"/>
      <c r="AND7" s="64"/>
      <c r="ANI7" s="215"/>
      <c r="ANJ7" s="64"/>
      <c r="ANK7" s="64"/>
      <c r="ANT7" s="64"/>
      <c r="ANY7" s="215"/>
      <c r="ANZ7" s="64"/>
      <c r="AOA7" s="64"/>
      <c r="AOJ7" s="64"/>
      <c r="AOO7" s="215"/>
      <c r="AOP7" s="64"/>
      <c r="AOQ7" s="64"/>
      <c r="AOZ7" s="64"/>
      <c r="APE7" s="215"/>
      <c r="APF7" s="64"/>
      <c r="APG7" s="64"/>
      <c r="APP7" s="64"/>
      <c r="APU7" s="215"/>
      <c r="APV7" s="64"/>
      <c r="APW7" s="64"/>
      <c r="AQF7" s="64"/>
      <c r="AQK7" s="215"/>
      <c r="AQL7" s="64"/>
      <c r="AQM7" s="64"/>
      <c r="AQV7" s="64"/>
      <c r="ARA7" s="215"/>
      <c r="ARB7" s="64"/>
      <c r="ARC7" s="64"/>
      <c r="ARL7" s="64"/>
      <c r="ARQ7" s="215"/>
      <c r="ARR7" s="64"/>
      <c r="ARS7" s="64"/>
      <c r="ASB7" s="64"/>
      <c r="ASG7" s="215"/>
      <c r="ASH7" s="64"/>
      <c r="ASI7" s="64"/>
      <c r="ASR7" s="64"/>
      <c r="ASW7" s="215"/>
      <c r="ASX7" s="64"/>
      <c r="ASY7" s="64"/>
      <c r="ATH7" s="64"/>
      <c r="ATM7" s="215"/>
      <c r="ATN7" s="64"/>
      <c r="ATO7" s="64"/>
      <c r="ATX7" s="64"/>
      <c r="AUC7" s="215"/>
      <c r="AUD7" s="64"/>
      <c r="AUE7" s="64"/>
      <c r="AUN7" s="64"/>
      <c r="AUS7" s="215"/>
      <c r="AUT7" s="64"/>
      <c r="AUU7" s="64"/>
      <c r="AVD7" s="64"/>
      <c r="AVI7" s="215"/>
      <c r="AVJ7" s="64"/>
      <c r="AVK7" s="64"/>
      <c r="AVT7" s="64"/>
      <c r="AVY7" s="215"/>
      <c r="AVZ7" s="64"/>
      <c r="AWA7" s="64"/>
      <c r="AWJ7" s="64"/>
      <c r="AWO7" s="215"/>
      <c r="AWP7" s="64"/>
      <c r="AWQ7" s="64"/>
      <c r="AWZ7" s="64"/>
      <c r="AXE7" s="215"/>
      <c r="AXF7" s="64"/>
      <c r="AXG7" s="64"/>
      <c r="AXP7" s="64"/>
      <c r="AXU7" s="215"/>
      <c r="AXV7" s="64"/>
      <c r="AXW7" s="64"/>
      <c r="AYF7" s="64"/>
      <c r="AYK7" s="215"/>
      <c r="AYL7" s="64"/>
      <c r="AYM7" s="64"/>
      <c r="AYV7" s="64"/>
      <c r="AZA7" s="215"/>
      <c r="AZB7" s="64"/>
      <c r="AZC7" s="64"/>
      <c r="AZL7" s="64"/>
      <c r="AZQ7" s="215"/>
      <c r="AZR7" s="64"/>
      <c r="AZS7" s="64"/>
      <c r="BAB7" s="64"/>
      <c r="BAG7" s="215"/>
      <c r="BAH7" s="64"/>
      <c r="BAI7" s="64"/>
      <c r="BAR7" s="64"/>
      <c r="BAW7" s="215"/>
      <c r="BAX7" s="64"/>
      <c r="BAY7" s="64"/>
      <c r="BBH7" s="64"/>
      <c r="BBM7" s="215"/>
      <c r="BBN7" s="64"/>
      <c r="BBO7" s="64"/>
      <c r="BBX7" s="64"/>
      <c r="BCC7" s="215"/>
      <c r="BCD7" s="64"/>
      <c r="BCE7" s="64"/>
      <c r="BCN7" s="64"/>
      <c r="BCS7" s="215"/>
      <c r="BCT7" s="64"/>
      <c r="BCU7" s="64"/>
      <c r="BDD7" s="64"/>
      <c r="BDI7" s="215"/>
      <c r="BDJ7" s="64"/>
      <c r="BDK7" s="64"/>
      <c r="BDT7" s="64"/>
      <c r="BDY7" s="215"/>
      <c r="BDZ7" s="64"/>
      <c r="BEA7" s="64"/>
      <c r="BEJ7" s="64"/>
      <c r="BEO7" s="215"/>
      <c r="BEP7" s="64"/>
      <c r="BEQ7" s="64"/>
      <c r="BEZ7" s="64"/>
      <c r="BFE7" s="215"/>
      <c r="BFF7" s="64"/>
      <c r="BFG7" s="64"/>
      <c r="BFP7" s="64"/>
      <c r="BFU7" s="215"/>
      <c r="BFV7" s="64"/>
      <c r="BFW7" s="64"/>
      <c r="BGF7" s="64"/>
      <c r="BGK7" s="215"/>
      <c r="BGL7" s="64"/>
      <c r="BGM7" s="64"/>
      <c r="BGV7" s="64"/>
      <c r="BHA7" s="215"/>
      <c r="BHB7" s="64"/>
      <c r="BHC7" s="64"/>
      <c r="BHL7" s="64"/>
      <c r="BHQ7" s="215"/>
      <c r="BHR7" s="64"/>
      <c r="BHS7" s="64"/>
      <c r="BIB7" s="64"/>
      <c r="BIG7" s="215"/>
      <c r="BIH7" s="64"/>
      <c r="BII7" s="64"/>
      <c r="BIR7" s="64"/>
      <c r="BIW7" s="215"/>
      <c r="BIX7" s="64"/>
      <c r="BIY7" s="64"/>
      <c r="BJH7" s="64"/>
      <c r="BJM7" s="215"/>
      <c r="BJN7" s="64"/>
      <c r="BJO7" s="64"/>
      <c r="BJX7" s="64"/>
      <c r="BKC7" s="215"/>
      <c r="BKD7" s="64"/>
      <c r="BKE7" s="64"/>
      <c r="BKN7" s="64"/>
      <c r="BKS7" s="215"/>
      <c r="BKT7" s="64"/>
      <c r="BKU7" s="64"/>
      <c r="BLD7" s="64"/>
      <c r="BLI7" s="215"/>
      <c r="BLJ7" s="64"/>
      <c r="BLK7" s="64"/>
      <c r="BLT7" s="64"/>
      <c r="BLY7" s="215"/>
      <c r="BLZ7" s="64"/>
      <c r="BMA7" s="64"/>
      <c r="BMJ7" s="64"/>
      <c r="BMO7" s="215"/>
      <c r="BMP7" s="64"/>
      <c r="BMQ7" s="64"/>
      <c r="BMZ7" s="64"/>
      <c r="BNE7" s="215"/>
      <c r="BNF7" s="64"/>
      <c r="BNG7" s="64"/>
      <c r="BNP7" s="64"/>
      <c r="BNU7" s="215"/>
      <c r="BNV7" s="64"/>
      <c r="BNW7" s="64"/>
      <c r="BOF7" s="64"/>
      <c r="BOK7" s="215"/>
      <c r="BOL7" s="64"/>
      <c r="BOM7" s="64"/>
      <c r="BOV7" s="64"/>
      <c r="BPA7" s="215"/>
      <c r="BPB7" s="64"/>
      <c r="BPC7" s="64"/>
      <c r="BPL7" s="64"/>
      <c r="BPQ7" s="215"/>
      <c r="BPR7" s="64"/>
      <c r="BPS7" s="64"/>
      <c r="BQB7" s="64"/>
      <c r="BQG7" s="215"/>
      <c r="BQH7" s="64"/>
      <c r="BQI7" s="64"/>
      <c r="BQR7" s="64"/>
      <c r="BQW7" s="215"/>
      <c r="BQX7" s="64"/>
      <c r="BQY7" s="64"/>
      <c r="BRH7" s="64"/>
      <c r="BRM7" s="215"/>
      <c r="BRN7" s="64"/>
      <c r="BRO7" s="64"/>
      <c r="BRX7" s="64"/>
      <c r="BSC7" s="215"/>
      <c r="BSD7" s="64"/>
      <c r="BSE7" s="64"/>
      <c r="BSN7" s="64"/>
      <c r="BSS7" s="215"/>
      <c r="BST7" s="64"/>
      <c r="BSU7" s="64"/>
      <c r="BTD7" s="64"/>
      <c r="BTI7" s="215"/>
      <c r="BTJ7" s="64"/>
      <c r="BTK7" s="64"/>
      <c r="BTT7" s="64"/>
      <c r="BTY7" s="215"/>
      <c r="BTZ7" s="64"/>
      <c r="BUA7" s="64"/>
      <c r="BUJ7" s="64"/>
      <c r="BUO7" s="215"/>
      <c r="BUP7" s="64"/>
      <c r="BUQ7" s="64"/>
      <c r="BUZ7" s="64"/>
      <c r="BVE7" s="215"/>
      <c r="BVF7" s="64"/>
      <c r="BVG7" s="64"/>
      <c r="BVP7" s="64"/>
      <c r="BVU7" s="215"/>
      <c r="BVV7" s="64"/>
      <c r="BVW7" s="64"/>
      <c r="BWF7" s="64"/>
      <c r="BWK7" s="215"/>
      <c r="BWL7" s="64"/>
      <c r="BWM7" s="64"/>
      <c r="BWV7" s="64"/>
      <c r="BXA7" s="215"/>
      <c r="BXB7" s="64"/>
      <c r="BXC7" s="64"/>
      <c r="BXL7" s="64"/>
      <c r="BXQ7" s="215"/>
      <c r="BXR7" s="64"/>
      <c r="BXS7" s="64"/>
      <c r="BYB7" s="64"/>
      <c r="BYG7" s="215"/>
      <c r="BYH7" s="64"/>
      <c r="BYI7" s="64"/>
      <c r="BYR7" s="64"/>
      <c r="BYW7" s="215"/>
      <c r="BYX7" s="64"/>
      <c r="BYY7" s="64"/>
      <c r="BZH7" s="64"/>
      <c r="BZM7" s="215"/>
      <c r="BZN7" s="64"/>
      <c r="BZO7" s="64"/>
      <c r="BZX7" s="64"/>
      <c r="CAC7" s="215"/>
      <c r="CAD7" s="64"/>
      <c r="CAE7" s="64"/>
      <c r="CAN7" s="64"/>
      <c r="CAS7" s="215"/>
      <c r="CAT7" s="64"/>
      <c r="CAU7" s="64"/>
      <c r="CBD7" s="64"/>
      <c r="CBI7" s="215"/>
      <c r="CBJ7" s="64"/>
      <c r="CBK7" s="64"/>
      <c r="CBT7" s="64"/>
      <c r="CBY7" s="215"/>
      <c r="CBZ7" s="64"/>
      <c r="CCA7" s="64"/>
      <c r="CCJ7" s="64"/>
      <c r="CCO7" s="215"/>
      <c r="CCP7" s="64"/>
      <c r="CCQ7" s="64"/>
      <c r="CCZ7" s="64"/>
      <c r="CDE7" s="215"/>
      <c r="CDF7" s="64"/>
      <c r="CDG7" s="64"/>
      <c r="CDP7" s="64"/>
      <c r="CDU7" s="215"/>
      <c r="CDV7" s="64"/>
      <c r="CDW7" s="64"/>
      <c r="CEF7" s="64"/>
      <c r="CEK7" s="215"/>
      <c r="CEL7" s="64"/>
      <c r="CEM7" s="64"/>
      <c r="CEV7" s="64"/>
      <c r="CFA7" s="215"/>
      <c r="CFB7" s="64"/>
      <c r="CFC7" s="64"/>
      <c r="CFL7" s="64"/>
      <c r="CFQ7" s="215"/>
      <c r="CFR7" s="64"/>
      <c r="CFS7" s="64"/>
      <c r="CGB7" s="64"/>
      <c r="CGG7" s="215"/>
      <c r="CGH7" s="64"/>
      <c r="CGI7" s="64"/>
      <c r="CGR7" s="64"/>
      <c r="CGW7" s="215"/>
      <c r="CGX7" s="64"/>
      <c r="CGY7" s="64"/>
      <c r="CHH7" s="64"/>
      <c r="CHM7" s="215"/>
      <c r="CHN7" s="64"/>
      <c r="CHO7" s="64"/>
      <c r="CHX7" s="64"/>
      <c r="CIC7" s="215"/>
      <c r="CID7" s="64"/>
      <c r="CIE7" s="64"/>
      <c r="CIN7" s="64"/>
      <c r="CIS7" s="215"/>
      <c r="CIT7" s="64"/>
      <c r="CIU7" s="64"/>
      <c r="CJD7" s="64"/>
      <c r="CJI7" s="215"/>
      <c r="CJJ7" s="64"/>
      <c r="CJK7" s="64"/>
      <c r="CJT7" s="64"/>
      <c r="CJY7" s="215"/>
      <c r="CJZ7" s="64"/>
      <c r="CKA7" s="64"/>
      <c r="CKJ7" s="64"/>
      <c r="CKO7" s="215"/>
      <c r="CKP7" s="64"/>
      <c r="CKQ7" s="64"/>
      <c r="CKZ7" s="64"/>
      <c r="CLE7" s="215"/>
      <c r="CLF7" s="64"/>
      <c r="CLG7" s="64"/>
      <c r="CLP7" s="64"/>
      <c r="CLU7" s="215"/>
      <c r="CLV7" s="64"/>
      <c r="CLW7" s="64"/>
      <c r="CMF7" s="64"/>
      <c r="CMK7" s="215"/>
      <c r="CML7" s="64"/>
      <c r="CMM7" s="64"/>
      <c r="CMV7" s="64"/>
      <c r="CNA7" s="215"/>
      <c r="CNB7" s="64"/>
      <c r="CNC7" s="64"/>
      <c r="CNL7" s="64"/>
      <c r="CNQ7" s="215"/>
      <c r="CNR7" s="64"/>
      <c r="CNS7" s="64"/>
      <c r="COB7" s="64"/>
      <c r="COG7" s="215"/>
      <c r="COH7" s="64"/>
      <c r="COI7" s="64"/>
      <c r="COR7" s="64"/>
      <c r="COW7" s="215"/>
      <c r="COX7" s="64"/>
      <c r="COY7" s="64"/>
      <c r="CPH7" s="64"/>
      <c r="CPM7" s="215"/>
      <c r="CPN7" s="64"/>
      <c r="CPO7" s="64"/>
      <c r="CPX7" s="64"/>
      <c r="CQC7" s="215"/>
      <c r="CQD7" s="64"/>
      <c r="CQE7" s="64"/>
      <c r="CQN7" s="64"/>
      <c r="CQS7" s="215"/>
      <c r="CQT7" s="64"/>
      <c r="CQU7" s="64"/>
      <c r="CRD7" s="64"/>
      <c r="CRI7" s="215"/>
      <c r="CRJ7" s="64"/>
      <c r="CRK7" s="64"/>
      <c r="CRT7" s="64"/>
      <c r="CRY7" s="215"/>
      <c r="CRZ7" s="64"/>
      <c r="CSA7" s="64"/>
      <c r="CSJ7" s="64"/>
      <c r="CSO7" s="215"/>
      <c r="CSP7" s="64"/>
      <c r="CSQ7" s="64"/>
      <c r="CSZ7" s="64"/>
      <c r="CTE7" s="215"/>
      <c r="CTF7" s="64"/>
      <c r="CTG7" s="64"/>
      <c r="CTP7" s="64"/>
      <c r="CTU7" s="215"/>
      <c r="CTV7" s="64"/>
      <c r="CTW7" s="64"/>
      <c r="CUF7" s="64"/>
      <c r="CUK7" s="215"/>
      <c r="CUL7" s="64"/>
      <c r="CUM7" s="64"/>
      <c r="CUV7" s="64"/>
      <c r="CVA7" s="215"/>
      <c r="CVB7" s="64"/>
      <c r="CVC7" s="64"/>
      <c r="CVL7" s="64"/>
      <c r="CVQ7" s="215"/>
      <c r="CVR7" s="64"/>
      <c r="CVS7" s="64"/>
      <c r="CWB7" s="64"/>
      <c r="CWG7" s="215"/>
      <c r="CWH7" s="64"/>
      <c r="CWI7" s="64"/>
      <c r="CWR7" s="64"/>
      <c r="CWW7" s="215"/>
      <c r="CWX7" s="64"/>
      <c r="CWY7" s="64"/>
      <c r="CXH7" s="64"/>
      <c r="CXM7" s="215"/>
      <c r="CXN7" s="64"/>
      <c r="CXO7" s="64"/>
      <c r="CXX7" s="64"/>
      <c r="CYC7" s="215"/>
      <c r="CYD7" s="64"/>
      <c r="CYE7" s="64"/>
      <c r="CYN7" s="64"/>
      <c r="CYS7" s="215"/>
      <c r="CYT7" s="64"/>
      <c r="CYU7" s="64"/>
      <c r="CZD7" s="64"/>
      <c r="CZI7" s="215"/>
      <c r="CZJ7" s="64"/>
      <c r="CZK7" s="64"/>
      <c r="CZT7" s="64"/>
      <c r="CZY7" s="215"/>
      <c r="CZZ7" s="64"/>
      <c r="DAA7" s="64"/>
      <c r="DAJ7" s="64"/>
      <c r="DAO7" s="215"/>
      <c r="DAP7" s="64"/>
      <c r="DAQ7" s="64"/>
      <c r="DAZ7" s="64"/>
      <c r="DBE7" s="215"/>
      <c r="DBF7" s="64"/>
      <c r="DBG7" s="64"/>
      <c r="DBP7" s="64"/>
      <c r="DBU7" s="215"/>
      <c r="DBV7" s="64"/>
      <c r="DBW7" s="64"/>
      <c r="DCF7" s="64"/>
      <c r="DCK7" s="215"/>
      <c r="DCL7" s="64"/>
      <c r="DCM7" s="64"/>
      <c r="DCV7" s="64"/>
      <c r="DDA7" s="215"/>
      <c r="DDB7" s="64"/>
      <c r="DDC7" s="64"/>
      <c r="DDL7" s="64"/>
      <c r="DDQ7" s="215"/>
      <c r="DDR7" s="64"/>
      <c r="DDS7" s="64"/>
      <c r="DEB7" s="64"/>
      <c r="DEG7" s="215"/>
      <c r="DEH7" s="64"/>
      <c r="DEI7" s="64"/>
      <c r="DER7" s="64"/>
      <c r="DEW7" s="215"/>
      <c r="DEX7" s="64"/>
      <c r="DEY7" s="64"/>
      <c r="DFH7" s="64"/>
      <c r="DFM7" s="215"/>
      <c r="DFN7" s="64"/>
      <c r="DFO7" s="64"/>
      <c r="DFX7" s="64"/>
      <c r="DGC7" s="215"/>
      <c r="DGD7" s="64"/>
      <c r="DGE7" s="64"/>
      <c r="DGN7" s="64"/>
      <c r="DGS7" s="215"/>
      <c r="DGT7" s="64"/>
      <c r="DGU7" s="64"/>
      <c r="DHD7" s="64"/>
      <c r="DHI7" s="215"/>
      <c r="DHJ7" s="64"/>
      <c r="DHK7" s="64"/>
      <c r="DHT7" s="64"/>
      <c r="DHY7" s="215"/>
      <c r="DHZ7" s="64"/>
      <c r="DIA7" s="64"/>
      <c r="DIJ7" s="64"/>
      <c r="DIO7" s="215"/>
      <c r="DIP7" s="64"/>
      <c r="DIQ7" s="64"/>
      <c r="DIZ7" s="64"/>
      <c r="DJE7" s="215"/>
      <c r="DJF7" s="64"/>
      <c r="DJG7" s="64"/>
      <c r="DJP7" s="64"/>
      <c r="DJU7" s="215"/>
      <c r="DJV7" s="64"/>
      <c r="DJW7" s="64"/>
      <c r="DKF7" s="64"/>
      <c r="DKK7" s="215"/>
      <c r="DKL7" s="64"/>
      <c r="DKM7" s="64"/>
      <c r="DKV7" s="64"/>
      <c r="DLA7" s="215"/>
      <c r="DLB7" s="64"/>
      <c r="DLC7" s="64"/>
      <c r="DLL7" s="64"/>
      <c r="DLQ7" s="215"/>
      <c r="DLR7" s="64"/>
      <c r="DLS7" s="64"/>
      <c r="DMB7" s="64"/>
      <c r="DMG7" s="215"/>
      <c r="DMH7" s="64"/>
      <c r="DMI7" s="64"/>
      <c r="DMR7" s="64"/>
      <c r="DMW7" s="215"/>
      <c r="DMX7" s="64"/>
      <c r="DMY7" s="64"/>
      <c r="DNH7" s="64"/>
      <c r="DNM7" s="215"/>
      <c r="DNN7" s="64"/>
      <c r="DNO7" s="64"/>
      <c r="DNX7" s="64"/>
      <c r="DOC7" s="215"/>
      <c r="DOD7" s="64"/>
      <c r="DOE7" s="64"/>
      <c r="DON7" s="64"/>
      <c r="DOS7" s="215"/>
      <c r="DOT7" s="64"/>
      <c r="DOU7" s="64"/>
      <c r="DPD7" s="64"/>
      <c r="DPI7" s="215"/>
      <c r="DPJ7" s="64"/>
      <c r="DPK7" s="64"/>
      <c r="DPT7" s="64"/>
      <c r="DPY7" s="215"/>
      <c r="DPZ7" s="64"/>
      <c r="DQA7" s="64"/>
      <c r="DQJ7" s="64"/>
      <c r="DQO7" s="215"/>
      <c r="DQP7" s="64"/>
      <c r="DQQ7" s="64"/>
      <c r="DQZ7" s="64"/>
      <c r="DRE7" s="215"/>
      <c r="DRF7" s="64"/>
      <c r="DRG7" s="64"/>
      <c r="DRP7" s="64"/>
      <c r="DRU7" s="215"/>
      <c r="DRV7" s="64"/>
      <c r="DRW7" s="64"/>
      <c r="DSF7" s="64"/>
      <c r="DSK7" s="215"/>
      <c r="DSL7" s="64"/>
      <c r="DSM7" s="64"/>
      <c r="DSV7" s="64"/>
      <c r="DTA7" s="215"/>
      <c r="DTB7" s="64"/>
      <c r="DTC7" s="64"/>
      <c r="DTL7" s="64"/>
      <c r="DTQ7" s="215"/>
      <c r="DTR7" s="64"/>
      <c r="DTS7" s="64"/>
      <c r="DUB7" s="64"/>
      <c r="DUG7" s="215"/>
      <c r="DUH7" s="64"/>
      <c r="DUI7" s="64"/>
      <c r="DUR7" s="64"/>
      <c r="DUW7" s="215"/>
      <c r="DUX7" s="64"/>
      <c r="DUY7" s="64"/>
      <c r="DVH7" s="64"/>
      <c r="DVM7" s="215"/>
      <c r="DVN7" s="64"/>
      <c r="DVO7" s="64"/>
      <c r="DVX7" s="64"/>
      <c r="DWC7" s="215"/>
      <c r="DWD7" s="64"/>
      <c r="DWE7" s="64"/>
      <c r="DWN7" s="64"/>
      <c r="DWS7" s="215"/>
      <c r="DWT7" s="64"/>
      <c r="DWU7" s="64"/>
      <c r="DXD7" s="64"/>
      <c r="DXI7" s="215"/>
      <c r="DXJ7" s="64"/>
      <c r="DXK7" s="64"/>
      <c r="DXT7" s="64"/>
      <c r="DXY7" s="215"/>
      <c r="DXZ7" s="64"/>
      <c r="DYA7" s="64"/>
      <c r="DYJ7" s="64"/>
      <c r="DYO7" s="215"/>
      <c r="DYP7" s="64"/>
      <c r="DYQ7" s="64"/>
      <c r="DYZ7" s="64"/>
      <c r="DZE7" s="215"/>
      <c r="DZF7" s="64"/>
      <c r="DZG7" s="64"/>
      <c r="DZP7" s="64"/>
      <c r="DZU7" s="215"/>
      <c r="DZV7" s="64"/>
      <c r="DZW7" s="64"/>
      <c r="EAF7" s="64"/>
      <c r="EAK7" s="215"/>
      <c r="EAL7" s="64"/>
      <c r="EAM7" s="64"/>
      <c r="EAV7" s="64"/>
      <c r="EBA7" s="215"/>
      <c r="EBB7" s="64"/>
      <c r="EBC7" s="64"/>
      <c r="EBL7" s="64"/>
      <c r="EBQ7" s="215"/>
      <c r="EBR7" s="64"/>
      <c r="EBS7" s="64"/>
      <c r="ECB7" s="64"/>
      <c r="ECG7" s="215"/>
      <c r="ECH7" s="64"/>
      <c r="ECI7" s="64"/>
      <c r="ECR7" s="64"/>
      <c r="ECW7" s="215"/>
      <c r="ECX7" s="64"/>
      <c r="ECY7" s="64"/>
      <c r="EDH7" s="64"/>
      <c r="EDM7" s="215"/>
      <c r="EDN7" s="64"/>
      <c r="EDO7" s="64"/>
      <c r="EDX7" s="64"/>
      <c r="EEC7" s="215"/>
      <c r="EED7" s="64"/>
      <c r="EEE7" s="64"/>
      <c r="EEN7" s="64"/>
      <c r="EES7" s="215"/>
      <c r="EET7" s="64"/>
      <c r="EEU7" s="64"/>
      <c r="EFD7" s="64"/>
      <c r="EFI7" s="215"/>
      <c r="EFJ7" s="64"/>
      <c r="EFK7" s="64"/>
      <c r="EFT7" s="64"/>
      <c r="EFY7" s="215"/>
      <c r="EFZ7" s="64"/>
      <c r="EGA7" s="64"/>
      <c r="EGJ7" s="64"/>
      <c r="EGO7" s="215"/>
      <c r="EGP7" s="64"/>
      <c r="EGQ7" s="64"/>
      <c r="EGZ7" s="64"/>
      <c r="EHE7" s="215"/>
      <c r="EHF7" s="64"/>
      <c r="EHG7" s="64"/>
      <c r="EHP7" s="64"/>
      <c r="EHU7" s="215"/>
      <c r="EHV7" s="64"/>
      <c r="EHW7" s="64"/>
      <c r="EIF7" s="64"/>
      <c r="EIK7" s="215"/>
      <c r="EIL7" s="64"/>
      <c r="EIM7" s="64"/>
      <c r="EIV7" s="64"/>
      <c r="EJA7" s="215"/>
      <c r="EJB7" s="64"/>
      <c r="EJC7" s="64"/>
      <c r="EJL7" s="64"/>
      <c r="EJQ7" s="215"/>
      <c r="EJR7" s="64"/>
      <c r="EJS7" s="64"/>
      <c r="EKB7" s="64"/>
      <c r="EKG7" s="215"/>
      <c r="EKH7" s="64"/>
      <c r="EKI7" s="64"/>
      <c r="EKR7" s="64"/>
      <c r="EKW7" s="215"/>
      <c r="EKX7" s="64"/>
      <c r="EKY7" s="64"/>
      <c r="ELH7" s="64"/>
      <c r="ELM7" s="215"/>
      <c r="ELN7" s="64"/>
      <c r="ELO7" s="64"/>
      <c r="ELX7" s="64"/>
      <c r="EMC7" s="215"/>
      <c r="EMD7" s="64"/>
      <c r="EME7" s="64"/>
      <c r="EMN7" s="64"/>
      <c r="EMS7" s="215"/>
      <c r="EMT7" s="64"/>
      <c r="EMU7" s="64"/>
      <c r="END7" s="64"/>
      <c r="ENI7" s="215"/>
      <c r="ENJ7" s="64"/>
      <c r="ENK7" s="64"/>
      <c r="ENT7" s="64"/>
      <c r="ENY7" s="215"/>
      <c r="ENZ7" s="64"/>
      <c r="EOA7" s="64"/>
      <c r="EOJ7" s="64"/>
      <c r="EOO7" s="215"/>
      <c r="EOP7" s="64"/>
      <c r="EOQ7" s="64"/>
      <c r="EOZ7" s="64"/>
      <c r="EPE7" s="215"/>
      <c r="EPF7" s="64"/>
      <c r="EPG7" s="64"/>
      <c r="EPP7" s="64"/>
      <c r="EPU7" s="215"/>
      <c r="EPV7" s="64"/>
      <c r="EPW7" s="64"/>
      <c r="EQF7" s="64"/>
      <c r="EQK7" s="215"/>
      <c r="EQL7" s="64"/>
      <c r="EQM7" s="64"/>
      <c r="EQV7" s="64"/>
      <c r="ERA7" s="215"/>
      <c r="ERB7" s="64"/>
      <c r="ERC7" s="64"/>
      <c r="ERL7" s="64"/>
      <c r="ERQ7" s="215"/>
      <c r="ERR7" s="64"/>
      <c r="ERS7" s="64"/>
      <c r="ESB7" s="64"/>
      <c r="ESG7" s="215"/>
      <c r="ESH7" s="64"/>
      <c r="ESI7" s="64"/>
      <c r="ESR7" s="64"/>
      <c r="ESW7" s="215"/>
      <c r="ESX7" s="64"/>
      <c r="ESY7" s="64"/>
      <c r="ETH7" s="64"/>
      <c r="ETM7" s="215"/>
      <c r="ETN7" s="64"/>
      <c r="ETO7" s="64"/>
      <c r="ETX7" s="64"/>
      <c r="EUC7" s="215"/>
      <c r="EUD7" s="64"/>
      <c r="EUE7" s="64"/>
      <c r="EUN7" s="64"/>
      <c r="EUS7" s="215"/>
      <c r="EUT7" s="64"/>
      <c r="EUU7" s="64"/>
      <c r="EVD7" s="64"/>
      <c r="EVI7" s="215"/>
      <c r="EVJ7" s="64"/>
      <c r="EVK7" s="64"/>
      <c r="EVT7" s="64"/>
      <c r="EVY7" s="215"/>
      <c r="EVZ7" s="64"/>
      <c r="EWA7" s="64"/>
      <c r="EWJ7" s="64"/>
      <c r="EWO7" s="215"/>
      <c r="EWP7" s="64"/>
      <c r="EWQ7" s="64"/>
      <c r="EWZ7" s="64"/>
      <c r="EXE7" s="215"/>
      <c r="EXF7" s="64"/>
      <c r="EXG7" s="64"/>
      <c r="EXP7" s="64"/>
      <c r="EXU7" s="215"/>
      <c r="EXV7" s="64"/>
      <c r="EXW7" s="64"/>
      <c r="EYF7" s="64"/>
      <c r="EYK7" s="215"/>
      <c r="EYL7" s="64"/>
      <c r="EYM7" s="64"/>
      <c r="EYV7" s="64"/>
      <c r="EZA7" s="215"/>
      <c r="EZB7" s="64"/>
      <c r="EZC7" s="64"/>
      <c r="EZL7" s="64"/>
      <c r="EZQ7" s="215"/>
      <c r="EZR7" s="64"/>
      <c r="EZS7" s="64"/>
      <c r="FAB7" s="64"/>
      <c r="FAG7" s="215"/>
      <c r="FAH7" s="64"/>
      <c r="FAI7" s="64"/>
      <c r="FAR7" s="64"/>
      <c r="FAW7" s="215"/>
      <c r="FAX7" s="64"/>
      <c r="FAY7" s="64"/>
      <c r="FBH7" s="64"/>
      <c r="FBM7" s="215"/>
      <c r="FBN7" s="64"/>
      <c r="FBO7" s="64"/>
      <c r="FBX7" s="64"/>
      <c r="FCC7" s="215"/>
      <c r="FCD7" s="64"/>
      <c r="FCE7" s="64"/>
      <c r="FCN7" s="64"/>
      <c r="FCS7" s="215"/>
      <c r="FCT7" s="64"/>
      <c r="FCU7" s="64"/>
      <c r="FDD7" s="64"/>
      <c r="FDI7" s="215"/>
      <c r="FDJ7" s="64"/>
      <c r="FDK7" s="64"/>
      <c r="FDT7" s="64"/>
      <c r="FDY7" s="215"/>
      <c r="FDZ7" s="64"/>
      <c r="FEA7" s="64"/>
      <c r="FEJ7" s="64"/>
      <c r="FEO7" s="215"/>
      <c r="FEP7" s="64"/>
      <c r="FEQ7" s="64"/>
      <c r="FEZ7" s="64"/>
      <c r="FFE7" s="215"/>
      <c r="FFF7" s="64"/>
      <c r="FFG7" s="64"/>
      <c r="FFP7" s="64"/>
      <c r="FFU7" s="215"/>
      <c r="FFV7" s="64"/>
      <c r="FFW7" s="64"/>
      <c r="FGF7" s="64"/>
      <c r="FGK7" s="215"/>
      <c r="FGL7" s="64"/>
      <c r="FGM7" s="64"/>
      <c r="FGV7" s="64"/>
      <c r="FHA7" s="215"/>
      <c r="FHB7" s="64"/>
      <c r="FHC7" s="64"/>
      <c r="FHL7" s="64"/>
      <c r="FHQ7" s="215"/>
      <c r="FHR7" s="64"/>
      <c r="FHS7" s="64"/>
      <c r="FIB7" s="64"/>
      <c r="FIG7" s="215"/>
      <c r="FIH7" s="64"/>
      <c r="FII7" s="64"/>
      <c r="FIR7" s="64"/>
      <c r="FIW7" s="215"/>
      <c r="FIX7" s="64"/>
      <c r="FIY7" s="64"/>
      <c r="FJH7" s="64"/>
      <c r="FJM7" s="215"/>
      <c r="FJN7" s="64"/>
      <c r="FJO7" s="64"/>
      <c r="FJX7" s="64"/>
      <c r="FKC7" s="215"/>
      <c r="FKD7" s="64"/>
      <c r="FKE7" s="64"/>
      <c r="FKN7" s="64"/>
      <c r="FKS7" s="215"/>
      <c r="FKT7" s="64"/>
      <c r="FKU7" s="64"/>
      <c r="FLD7" s="64"/>
      <c r="FLI7" s="215"/>
      <c r="FLJ7" s="64"/>
      <c r="FLK7" s="64"/>
      <c r="FLT7" s="64"/>
      <c r="FLY7" s="215"/>
      <c r="FLZ7" s="64"/>
      <c r="FMA7" s="64"/>
      <c r="FMJ7" s="64"/>
      <c r="FMO7" s="215"/>
      <c r="FMP7" s="64"/>
      <c r="FMQ7" s="64"/>
      <c r="FMZ7" s="64"/>
      <c r="FNE7" s="215"/>
      <c r="FNF7" s="64"/>
      <c r="FNG7" s="64"/>
      <c r="FNP7" s="64"/>
      <c r="FNU7" s="215"/>
      <c r="FNV7" s="64"/>
      <c r="FNW7" s="64"/>
      <c r="FOF7" s="64"/>
      <c r="FOK7" s="215"/>
      <c r="FOL7" s="64"/>
      <c r="FOM7" s="64"/>
      <c r="FOV7" s="64"/>
      <c r="FPA7" s="215"/>
      <c r="FPB7" s="64"/>
      <c r="FPC7" s="64"/>
      <c r="FPL7" s="64"/>
      <c r="FPQ7" s="215"/>
      <c r="FPR7" s="64"/>
      <c r="FPS7" s="64"/>
      <c r="FQB7" s="64"/>
      <c r="FQG7" s="215"/>
      <c r="FQH7" s="64"/>
      <c r="FQI7" s="64"/>
      <c r="FQR7" s="64"/>
      <c r="FQW7" s="215"/>
      <c r="FQX7" s="64"/>
      <c r="FQY7" s="64"/>
      <c r="FRH7" s="64"/>
      <c r="FRM7" s="215"/>
      <c r="FRN7" s="64"/>
      <c r="FRO7" s="64"/>
      <c r="FRX7" s="64"/>
      <c r="FSC7" s="215"/>
      <c r="FSD7" s="64"/>
      <c r="FSE7" s="64"/>
      <c r="FSN7" s="64"/>
      <c r="FSS7" s="215"/>
      <c r="FST7" s="64"/>
      <c r="FSU7" s="64"/>
      <c r="FTD7" s="64"/>
      <c r="FTI7" s="215"/>
      <c r="FTJ7" s="64"/>
      <c r="FTK7" s="64"/>
      <c r="FTT7" s="64"/>
      <c r="FTY7" s="215"/>
      <c r="FTZ7" s="64"/>
      <c r="FUA7" s="64"/>
      <c r="FUJ7" s="64"/>
      <c r="FUO7" s="215"/>
      <c r="FUP7" s="64"/>
      <c r="FUQ7" s="64"/>
      <c r="FUZ7" s="64"/>
      <c r="FVE7" s="215"/>
      <c r="FVF7" s="64"/>
      <c r="FVG7" s="64"/>
      <c r="FVP7" s="64"/>
      <c r="FVU7" s="215"/>
      <c r="FVV7" s="64"/>
      <c r="FVW7" s="64"/>
      <c r="FWF7" s="64"/>
      <c r="FWK7" s="215"/>
      <c r="FWL7" s="64"/>
      <c r="FWM7" s="64"/>
      <c r="FWV7" s="64"/>
      <c r="FXA7" s="215"/>
      <c r="FXB7" s="64"/>
      <c r="FXC7" s="64"/>
      <c r="FXL7" s="64"/>
      <c r="FXQ7" s="215"/>
      <c r="FXR7" s="64"/>
      <c r="FXS7" s="64"/>
      <c r="FYB7" s="64"/>
      <c r="FYG7" s="215"/>
      <c r="FYH7" s="64"/>
      <c r="FYI7" s="64"/>
      <c r="FYR7" s="64"/>
      <c r="FYW7" s="215"/>
      <c r="FYX7" s="64"/>
      <c r="FYY7" s="64"/>
      <c r="FZH7" s="64"/>
      <c r="FZM7" s="215"/>
      <c r="FZN7" s="64"/>
      <c r="FZO7" s="64"/>
      <c r="FZX7" s="64"/>
      <c r="GAC7" s="215"/>
      <c r="GAD7" s="64"/>
      <c r="GAE7" s="64"/>
      <c r="GAN7" s="64"/>
      <c r="GAS7" s="215"/>
      <c r="GAT7" s="64"/>
      <c r="GAU7" s="64"/>
      <c r="GBD7" s="64"/>
      <c r="GBI7" s="215"/>
      <c r="GBJ7" s="64"/>
      <c r="GBK7" s="64"/>
      <c r="GBT7" s="64"/>
      <c r="GBY7" s="215"/>
      <c r="GBZ7" s="64"/>
      <c r="GCA7" s="64"/>
      <c r="GCJ7" s="64"/>
      <c r="GCO7" s="215"/>
      <c r="GCP7" s="64"/>
      <c r="GCQ7" s="64"/>
      <c r="GCZ7" s="64"/>
      <c r="GDE7" s="215"/>
      <c r="GDF7" s="64"/>
      <c r="GDG7" s="64"/>
      <c r="GDP7" s="64"/>
      <c r="GDU7" s="215"/>
      <c r="GDV7" s="64"/>
      <c r="GDW7" s="64"/>
      <c r="GEF7" s="64"/>
      <c r="GEK7" s="215"/>
      <c r="GEL7" s="64"/>
      <c r="GEM7" s="64"/>
      <c r="GEV7" s="64"/>
      <c r="GFA7" s="215"/>
      <c r="GFB7" s="64"/>
      <c r="GFC7" s="64"/>
      <c r="GFL7" s="64"/>
      <c r="GFQ7" s="215"/>
      <c r="GFR7" s="64"/>
      <c r="GFS7" s="64"/>
      <c r="GGB7" s="64"/>
      <c r="GGG7" s="215"/>
      <c r="GGH7" s="64"/>
      <c r="GGI7" s="64"/>
      <c r="GGR7" s="64"/>
      <c r="GGW7" s="215"/>
      <c r="GGX7" s="64"/>
      <c r="GGY7" s="64"/>
      <c r="GHH7" s="64"/>
      <c r="GHM7" s="215"/>
      <c r="GHN7" s="64"/>
      <c r="GHO7" s="64"/>
      <c r="GHX7" s="64"/>
      <c r="GIC7" s="215"/>
      <c r="GID7" s="64"/>
      <c r="GIE7" s="64"/>
      <c r="GIN7" s="64"/>
      <c r="GIS7" s="215"/>
      <c r="GIT7" s="64"/>
      <c r="GIU7" s="64"/>
      <c r="GJD7" s="64"/>
      <c r="GJI7" s="215"/>
      <c r="GJJ7" s="64"/>
      <c r="GJK7" s="64"/>
      <c r="GJT7" s="64"/>
      <c r="GJY7" s="215"/>
      <c r="GJZ7" s="64"/>
      <c r="GKA7" s="64"/>
      <c r="GKJ7" s="64"/>
      <c r="GKO7" s="215"/>
      <c r="GKP7" s="64"/>
      <c r="GKQ7" s="64"/>
      <c r="GKZ7" s="64"/>
      <c r="GLE7" s="215"/>
      <c r="GLF7" s="64"/>
      <c r="GLG7" s="64"/>
      <c r="GLP7" s="64"/>
      <c r="GLU7" s="215"/>
      <c r="GLV7" s="64"/>
      <c r="GLW7" s="64"/>
      <c r="GMF7" s="64"/>
      <c r="GMK7" s="215"/>
      <c r="GML7" s="64"/>
      <c r="GMM7" s="64"/>
      <c r="GMV7" s="64"/>
      <c r="GNA7" s="215"/>
      <c r="GNB7" s="64"/>
      <c r="GNC7" s="64"/>
      <c r="GNL7" s="64"/>
      <c r="GNQ7" s="215"/>
      <c r="GNR7" s="64"/>
      <c r="GNS7" s="64"/>
      <c r="GOB7" s="64"/>
      <c r="GOG7" s="215"/>
      <c r="GOH7" s="64"/>
      <c r="GOI7" s="64"/>
      <c r="GOR7" s="64"/>
      <c r="GOW7" s="215"/>
      <c r="GOX7" s="64"/>
      <c r="GOY7" s="64"/>
      <c r="GPH7" s="64"/>
      <c r="GPM7" s="215"/>
      <c r="GPN7" s="64"/>
      <c r="GPO7" s="64"/>
      <c r="GPX7" s="64"/>
      <c r="GQC7" s="215"/>
      <c r="GQD7" s="64"/>
      <c r="GQE7" s="64"/>
      <c r="GQN7" s="64"/>
      <c r="GQS7" s="215"/>
      <c r="GQT7" s="64"/>
      <c r="GQU7" s="64"/>
      <c r="GRD7" s="64"/>
      <c r="GRI7" s="215"/>
      <c r="GRJ7" s="64"/>
      <c r="GRK7" s="64"/>
      <c r="GRT7" s="64"/>
      <c r="GRY7" s="215"/>
      <c r="GRZ7" s="64"/>
      <c r="GSA7" s="64"/>
      <c r="GSJ7" s="64"/>
      <c r="GSO7" s="215"/>
      <c r="GSP7" s="64"/>
      <c r="GSQ7" s="64"/>
      <c r="GSZ7" s="64"/>
      <c r="GTE7" s="215"/>
      <c r="GTF7" s="64"/>
      <c r="GTG7" s="64"/>
      <c r="GTP7" s="64"/>
      <c r="GTU7" s="215"/>
      <c r="GTV7" s="64"/>
      <c r="GTW7" s="64"/>
      <c r="GUF7" s="64"/>
      <c r="GUK7" s="215"/>
      <c r="GUL7" s="64"/>
      <c r="GUM7" s="64"/>
      <c r="GUV7" s="64"/>
      <c r="GVA7" s="215"/>
      <c r="GVB7" s="64"/>
      <c r="GVC7" s="64"/>
      <c r="GVL7" s="64"/>
      <c r="GVQ7" s="215"/>
      <c r="GVR7" s="64"/>
      <c r="GVS7" s="64"/>
      <c r="GWB7" s="64"/>
      <c r="GWG7" s="215"/>
      <c r="GWH7" s="64"/>
      <c r="GWI7" s="64"/>
      <c r="GWR7" s="64"/>
      <c r="GWW7" s="215"/>
      <c r="GWX7" s="64"/>
      <c r="GWY7" s="64"/>
      <c r="GXH7" s="64"/>
      <c r="GXM7" s="215"/>
      <c r="GXN7" s="64"/>
      <c r="GXO7" s="64"/>
      <c r="GXX7" s="64"/>
      <c r="GYC7" s="215"/>
      <c r="GYD7" s="64"/>
      <c r="GYE7" s="64"/>
      <c r="GYN7" s="64"/>
      <c r="GYS7" s="215"/>
      <c r="GYT7" s="64"/>
      <c r="GYU7" s="64"/>
      <c r="GZD7" s="64"/>
      <c r="GZI7" s="215"/>
      <c r="GZJ7" s="64"/>
      <c r="GZK7" s="64"/>
      <c r="GZT7" s="64"/>
      <c r="GZY7" s="215"/>
      <c r="GZZ7" s="64"/>
      <c r="HAA7" s="64"/>
      <c r="HAJ7" s="64"/>
      <c r="HAO7" s="215"/>
      <c r="HAP7" s="64"/>
      <c r="HAQ7" s="64"/>
      <c r="HAZ7" s="64"/>
      <c r="HBE7" s="215"/>
      <c r="HBF7" s="64"/>
      <c r="HBG7" s="64"/>
      <c r="HBP7" s="64"/>
      <c r="HBU7" s="215"/>
      <c r="HBV7" s="64"/>
      <c r="HBW7" s="64"/>
      <c r="HCF7" s="64"/>
      <c r="HCK7" s="215"/>
      <c r="HCL7" s="64"/>
      <c r="HCM7" s="64"/>
      <c r="HCV7" s="64"/>
      <c r="HDA7" s="215"/>
      <c r="HDB7" s="64"/>
      <c r="HDC7" s="64"/>
      <c r="HDL7" s="64"/>
      <c r="HDQ7" s="215"/>
      <c r="HDR7" s="64"/>
      <c r="HDS7" s="64"/>
      <c r="HEB7" s="64"/>
      <c r="HEG7" s="215"/>
      <c r="HEH7" s="64"/>
      <c r="HEI7" s="64"/>
      <c r="HER7" s="64"/>
      <c r="HEW7" s="215"/>
      <c r="HEX7" s="64"/>
      <c r="HEY7" s="64"/>
      <c r="HFH7" s="64"/>
      <c r="HFM7" s="215"/>
      <c r="HFN7" s="64"/>
      <c r="HFO7" s="64"/>
      <c r="HFX7" s="64"/>
      <c r="HGC7" s="215"/>
      <c r="HGD7" s="64"/>
      <c r="HGE7" s="64"/>
      <c r="HGN7" s="64"/>
      <c r="HGS7" s="215"/>
      <c r="HGT7" s="64"/>
      <c r="HGU7" s="64"/>
      <c r="HHD7" s="64"/>
      <c r="HHI7" s="215"/>
      <c r="HHJ7" s="64"/>
      <c r="HHK7" s="64"/>
      <c r="HHT7" s="64"/>
      <c r="HHY7" s="215"/>
      <c r="HHZ7" s="64"/>
      <c r="HIA7" s="64"/>
      <c r="HIJ7" s="64"/>
      <c r="HIO7" s="215"/>
      <c r="HIP7" s="64"/>
      <c r="HIQ7" s="64"/>
      <c r="HIZ7" s="64"/>
      <c r="HJE7" s="215"/>
      <c r="HJF7" s="64"/>
      <c r="HJG7" s="64"/>
      <c r="HJP7" s="64"/>
      <c r="HJU7" s="215"/>
      <c r="HJV7" s="64"/>
      <c r="HJW7" s="64"/>
      <c r="HKF7" s="64"/>
      <c r="HKK7" s="215"/>
      <c r="HKL7" s="64"/>
      <c r="HKM7" s="64"/>
      <c r="HKV7" s="64"/>
      <c r="HLA7" s="215"/>
      <c r="HLB7" s="64"/>
      <c r="HLC7" s="64"/>
      <c r="HLL7" s="64"/>
      <c r="HLQ7" s="215"/>
      <c r="HLR7" s="64"/>
      <c r="HLS7" s="64"/>
      <c r="HMB7" s="64"/>
      <c r="HMG7" s="215"/>
      <c r="HMH7" s="64"/>
      <c r="HMI7" s="64"/>
      <c r="HMR7" s="64"/>
      <c r="HMW7" s="215"/>
      <c r="HMX7" s="64"/>
      <c r="HMY7" s="64"/>
      <c r="HNH7" s="64"/>
      <c r="HNM7" s="215"/>
      <c r="HNN7" s="64"/>
      <c r="HNO7" s="64"/>
      <c r="HNX7" s="64"/>
      <c r="HOC7" s="215"/>
      <c r="HOD7" s="64"/>
      <c r="HOE7" s="64"/>
      <c r="HON7" s="64"/>
      <c r="HOS7" s="215"/>
      <c r="HOT7" s="64"/>
      <c r="HOU7" s="64"/>
      <c r="HPD7" s="64"/>
      <c r="HPI7" s="215"/>
      <c r="HPJ7" s="64"/>
      <c r="HPK7" s="64"/>
      <c r="HPT7" s="64"/>
      <c r="HPY7" s="215"/>
      <c r="HPZ7" s="64"/>
      <c r="HQA7" s="64"/>
      <c r="HQJ7" s="64"/>
      <c r="HQO7" s="215"/>
      <c r="HQP7" s="64"/>
      <c r="HQQ7" s="64"/>
      <c r="HQZ7" s="64"/>
      <c r="HRE7" s="215"/>
      <c r="HRF7" s="64"/>
      <c r="HRG7" s="64"/>
      <c r="HRP7" s="64"/>
      <c r="HRU7" s="215"/>
      <c r="HRV7" s="64"/>
      <c r="HRW7" s="64"/>
      <c r="HSF7" s="64"/>
      <c r="HSK7" s="215"/>
      <c r="HSL7" s="64"/>
      <c r="HSM7" s="64"/>
      <c r="HSV7" s="64"/>
      <c r="HTA7" s="215"/>
      <c r="HTB7" s="64"/>
      <c r="HTC7" s="64"/>
      <c r="HTL7" s="64"/>
      <c r="HTQ7" s="215"/>
      <c r="HTR7" s="64"/>
      <c r="HTS7" s="64"/>
      <c r="HUB7" s="64"/>
      <c r="HUG7" s="215"/>
      <c r="HUH7" s="64"/>
      <c r="HUI7" s="64"/>
      <c r="HUR7" s="64"/>
      <c r="HUW7" s="215"/>
      <c r="HUX7" s="64"/>
      <c r="HUY7" s="64"/>
      <c r="HVH7" s="64"/>
      <c r="HVM7" s="215"/>
      <c r="HVN7" s="64"/>
      <c r="HVO7" s="64"/>
      <c r="HVX7" s="64"/>
      <c r="HWC7" s="215"/>
      <c r="HWD7" s="64"/>
      <c r="HWE7" s="64"/>
      <c r="HWN7" s="64"/>
      <c r="HWS7" s="215"/>
      <c r="HWT7" s="64"/>
      <c r="HWU7" s="64"/>
      <c r="HXD7" s="64"/>
      <c r="HXI7" s="215"/>
      <c r="HXJ7" s="64"/>
      <c r="HXK7" s="64"/>
      <c r="HXT7" s="64"/>
      <c r="HXY7" s="215"/>
      <c r="HXZ7" s="64"/>
      <c r="HYA7" s="64"/>
      <c r="HYJ7" s="64"/>
      <c r="HYO7" s="215"/>
      <c r="HYP7" s="64"/>
      <c r="HYQ7" s="64"/>
      <c r="HYZ7" s="64"/>
      <c r="HZE7" s="215"/>
      <c r="HZF7" s="64"/>
      <c r="HZG7" s="64"/>
      <c r="HZP7" s="64"/>
      <c r="HZU7" s="215"/>
      <c r="HZV7" s="64"/>
      <c r="HZW7" s="64"/>
      <c r="IAF7" s="64"/>
      <c r="IAK7" s="215"/>
      <c r="IAL7" s="64"/>
      <c r="IAM7" s="64"/>
      <c r="IAV7" s="64"/>
      <c r="IBA7" s="215"/>
      <c r="IBB7" s="64"/>
      <c r="IBC7" s="64"/>
      <c r="IBL7" s="64"/>
      <c r="IBQ7" s="215"/>
      <c r="IBR7" s="64"/>
      <c r="IBS7" s="64"/>
      <c r="ICB7" s="64"/>
      <c r="ICG7" s="215"/>
      <c r="ICH7" s="64"/>
      <c r="ICI7" s="64"/>
      <c r="ICR7" s="64"/>
      <c r="ICW7" s="215"/>
      <c r="ICX7" s="64"/>
      <c r="ICY7" s="64"/>
      <c r="IDH7" s="64"/>
      <c r="IDM7" s="215"/>
      <c r="IDN7" s="64"/>
      <c r="IDO7" s="64"/>
      <c r="IDX7" s="64"/>
      <c r="IEC7" s="215"/>
      <c r="IED7" s="64"/>
      <c r="IEE7" s="64"/>
      <c r="IEN7" s="64"/>
      <c r="IES7" s="215"/>
      <c r="IET7" s="64"/>
      <c r="IEU7" s="64"/>
      <c r="IFD7" s="64"/>
      <c r="IFI7" s="215"/>
      <c r="IFJ7" s="64"/>
      <c r="IFK7" s="64"/>
      <c r="IFT7" s="64"/>
      <c r="IFY7" s="215"/>
      <c r="IFZ7" s="64"/>
      <c r="IGA7" s="64"/>
      <c r="IGJ7" s="64"/>
      <c r="IGO7" s="215"/>
      <c r="IGP7" s="64"/>
      <c r="IGQ7" s="64"/>
      <c r="IGZ7" s="64"/>
      <c r="IHE7" s="215"/>
      <c r="IHF7" s="64"/>
      <c r="IHG7" s="64"/>
      <c r="IHP7" s="64"/>
      <c r="IHU7" s="215"/>
      <c r="IHV7" s="64"/>
      <c r="IHW7" s="64"/>
      <c r="IIF7" s="64"/>
      <c r="IIK7" s="215"/>
      <c r="IIL7" s="64"/>
      <c r="IIM7" s="64"/>
      <c r="IIV7" s="64"/>
      <c r="IJA7" s="215"/>
      <c r="IJB7" s="64"/>
      <c r="IJC7" s="64"/>
      <c r="IJL7" s="64"/>
      <c r="IJQ7" s="215"/>
      <c r="IJR7" s="64"/>
      <c r="IJS7" s="64"/>
      <c r="IKB7" s="64"/>
      <c r="IKG7" s="215"/>
      <c r="IKH7" s="64"/>
      <c r="IKI7" s="64"/>
      <c r="IKR7" s="64"/>
      <c r="IKW7" s="215"/>
      <c r="IKX7" s="64"/>
      <c r="IKY7" s="64"/>
      <c r="ILH7" s="64"/>
      <c r="ILM7" s="215"/>
      <c r="ILN7" s="64"/>
      <c r="ILO7" s="64"/>
      <c r="ILX7" s="64"/>
      <c r="IMC7" s="215"/>
      <c r="IMD7" s="64"/>
      <c r="IME7" s="64"/>
      <c r="IMN7" s="64"/>
      <c r="IMS7" s="215"/>
      <c r="IMT7" s="64"/>
      <c r="IMU7" s="64"/>
      <c r="IND7" s="64"/>
      <c r="INI7" s="215"/>
      <c r="INJ7" s="64"/>
      <c r="INK7" s="64"/>
      <c r="INT7" s="64"/>
      <c r="INY7" s="215"/>
      <c r="INZ7" s="64"/>
      <c r="IOA7" s="64"/>
      <c r="IOJ7" s="64"/>
      <c r="IOO7" s="215"/>
      <c r="IOP7" s="64"/>
      <c r="IOQ7" s="64"/>
      <c r="IOZ7" s="64"/>
      <c r="IPE7" s="215"/>
      <c r="IPF7" s="64"/>
      <c r="IPG7" s="64"/>
      <c r="IPP7" s="64"/>
      <c r="IPU7" s="215"/>
      <c r="IPV7" s="64"/>
      <c r="IPW7" s="64"/>
      <c r="IQF7" s="64"/>
      <c r="IQK7" s="215"/>
      <c r="IQL7" s="64"/>
      <c r="IQM7" s="64"/>
      <c r="IQV7" s="64"/>
      <c r="IRA7" s="215"/>
      <c r="IRB7" s="64"/>
      <c r="IRC7" s="64"/>
      <c r="IRL7" s="64"/>
      <c r="IRQ7" s="215"/>
      <c r="IRR7" s="64"/>
      <c r="IRS7" s="64"/>
      <c r="ISB7" s="64"/>
      <c r="ISG7" s="215"/>
      <c r="ISH7" s="64"/>
      <c r="ISI7" s="64"/>
      <c r="ISR7" s="64"/>
      <c r="ISW7" s="215"/>
      <c r="ISX7" s="64"/>
      <c r="ISY7" s="64"/>
      <c r="ITH7" s="64"/>
      <c r="ITM7" s="215"/>
      <c r="ITN7" s="64"/>
      <c r="ITO7" s="64"/>
      <c r="ITX7" s="64"/>
      <c r="IUC7" s="215"/>
      <c r="IUD7" s="64"/>
      <c r="IUE7" s="64"/>
      <c r="IUN7" s="64"/>
      <c r="IUS7" s="215"/>
      <c r="IUT7" s="64"/>
      <c r="IUU7" s="64"/>
      <c r="IVD7" s="64"/>
      <c r="IVI7" s="215"/>
      <c r="IVJ7" s="64"/>
      <c r="IVK7" s="64"/>
      <c r="IVT7" s="64"/>
      <c r="IVY7" s="215"/>
      <c r="IVZ7" s="64"/>
      <c r="IWA7" s="64"/>
      <c r="IWJ7" s="64"/>
      <c r="IWO7" s="215"/>
      <c r="IWP7" s="64"/>
      <c r="IWQ7" s="64"/>
      <c r="IWZ7" s="64"/>
      <c r="IXE7" s="215"/>
      <c r="IXF7" s="64"/>
      <c r="IXG7" s="64"/>
      <c r="IXP7" s="64"/>
      <c r="IXU7" s="215"/>
      <c r="IXV7" s="64"/>
      <c r="IXW7" s="64"/>
      <c r="IYF7" s="64"/>
      <c r="IYK7" s="215"/>
      <c r="IYL7" s="64"/>
      <c r="IYM7" s="64"/>
      <c r="IYV7" s="64"/>
      <c r="IZA7" s="215"/>
      <c r="IZB7" s="64"/>
      <c r="IZC7" s="64"/>
      <c r="IZL7" s="64"/>
      <c r="IZQ7" s="215"/>
      <c r="IZR7" s="64"/>
      <c r="IZS7" s="64"/>
      <c r="JAB7" s="64"/>
      <c r="JAG7" s="215"/>
      <c r="JAH7" s="64"/>
      <c r="JAI7" s="64"/>
      <c r="JAR7" s="64"/>
      <c r="JAW7" s="215"/>
      <c r="JAX7" s="64"/>
      <c r="JAY7" s="64"/>
      <c r="JBH7" s="64"/>
      <c r="JBM7" s="215"/>
      <c r="JBN7" s="64"/>
      <c r="JBO7" s="64"/>
      <c r="JBX7" s="64"/>
      <c r="JCC7" s="215"/>
      <c r="JCD7" s="64"/>
      <c r="JCE7" s="64"/>
      <c r="JCN7" s="64"/>
      <c r="JCS7" s="215"/>
      <c r="JCT7" s="64"/>
      <c r="JCU7" s="64"/>
      <c r="JDD7" s="64"/>
      <c r="JDI7" s="215"/>
      <c r="JDJ7" s="64"/>
      <c r="JDK7" s="64"/>
      <c r="JDT7" s="64"/>
      <c r="JDY7" s="215"/>
      <c r="JDZ7" s="64"/>
      <c r="JEA7" s="64"/>
      <c r="JEJ7" s="64"/>
      <c r="JEO7" s="215"/>
      <c r="JEP7" s="64"/>
      <c r="JEQ7" s="64"/>
      <c r="JEZ7" s="64"/>
      <c r="JFE7" s="215"/>
      <c r="JFF7" s="64"/>
      <c r="JFG7" s="64"/>
      <c r="JFP7" s="64"/>
      <c r="JFU7" s="215"/>
      <c r="JFV7" s="64"/>
      <c r="JFW7" s="64"/>
      <c r="JGF7" s="64"/>
      <c r="JGK7" s="215"/>
      <c r="JGL7" s="64"/>
      <c r="JGM7" s="64"/>
      <c r="JGV7" s="64"/>
      <c r="JHA7" s="215"/>
      <c r="JHB7" s="64"/>
      <c r="JHC7" s="64"/>
      <c r="JHL7" s="64"/>
      <c r="JHQ7" s="215"/>
      <c r="JHR7" s="64"/>
      <c r="JHS7" s="64"/>
      <c r="JIB7" s="64"/>
      <c r="JIG7" s="215"/>
      <c r="JIH7" s="64"/>
      <c r="JII7" s="64"/>
      <c r="JIR7" s="64"/>
      <c r="JIW7" s="215"/>
      <c r="JIX7" s="64"/>
      <c r="JIY7" s="64"/>
      <c r="JJH7" s="64"/>
      <c r="JJM7" s="215"/>
      <c r="JJN7" s="64"/>
      <c r="JJO7" s="64"/>
      <c r="JJX7" s="64"/>
      <c r="JKC7" s="215"/>
      <c r="JKD7" s="64"/>
      <c r="JKE7" s="64"/>
      <c r="JKN7" s="64"/>
      <c r="JKS7" s="215"/>
      <c r="JKT7" s="64"/>
      <c r="JKU7" s="64"/>
      <c r="JLD7" s="64"/>
      <c r="JLI7" s="215"/>
      <c r="JLJ7" s="64"/>
      <c r="JLK7" s="64"/>
      <c r="JLT7" s="64"/>
      <c r="JLY7" s="215"/>
      <c r="JLZ7" s="64"/>
      <c r="JMA7" s="64"/>
      <c r="JMJ7" s="64"/>
      <c r="JMO7" s="215"/>
      <c r="JMP7" s="64"/>
      <c r="JMQ7" s="64"/>
      <c r="JMZ7" s="64"/>
      <c r="JNE7" s="215"/>
      <c r="JNF7" s="64"/>
      <c r="JNG7" s="64"/>
      <c r="JNP7" s="64"/>
      <c r="JNU7" s="215"/>
      <c r="JNV7" s="64"/>
      <c r="JNW7" s="64"/>
      <c r="JOF7" s="64"/>
      <c r="JOK7" s="215"/>
      <c r="JOL7" s="64"/>
      <c r="JOM7" s="64"/>
      <c r="JOV7" s="64"/>
      <c r="JPA7" s="215"/>
      <c r="JPB7" s="64"/>
      <c r="JPC7" s="64"/>
      <c r="JPL7" s="64"/>
      <c r="JPQ7" s="215"/>
      <c r="JPR7" s="64"/>
      <c r="JPS7" s="64"/>
      <c r="JQB7" s="64"/>
      <c r="JQG7" s="215"/>
      <c r="JQH7" s="64"/>
      <c r="JQI7" s="64"/>
      <c r="JQR7" s="64"/>
      <c r="JQW7" s="215"/>
      <c r="JQX7" s="64"/>
      <c r="JQY7" s="64"/>
      <c r="JRH7" s="64"/>
      <c r="JRM7" s="215"/>
      <c r="JRN7" s="64"/>
      <c r="JRO7" s="64"/>
      <c r="JRX7" s="64"/>
      <c r="JSC7" s="215"/>
      <c r="JSD7" s="64"/>
      <c r="JSE7" s="64"/>
      <c r="JSN7" s="64"/>
      <c r="JSS7" s="215"/>
      <c r="JST7" s="64"/>
      <c r="JSU7" s="64"/>
      <c r="JTD7" s="64"/>
      <c r="JTI7" s="215"/>
      <c r="JTJ7" s="64"/>
      <c r="JTK7" s="64"/>
      <c r="JTT7" s="64"/>
      <c r="JTY7" s="215"/>
      <c r="JTZ7" s="64"/>
      <c r="JUA7" s="64"/>
      <c r="JUJ7" s="64"/>
      <c r="JUO7" s="215"/>
      <c r="JUP7" s="64"/>
      <c r="JUQ7" s="64"/>
      <c r="JUZ7" s="64"/>
      <c r="JVE7" s="215"/>
      <c r="JVF7" s="64"/>
      <c r="JVG7" s="64"/>
      <c r="JVP7" s="64"/>
      <c r="JVU7" s="215"/>
      <c r="JVV7" s="64"/>
      <c r="JVW7" s="64"/>
      <c r="JWF7" s="64"/>
      <c r="JWK7" s="215"/>
      <c r="JWL7" s="64"/>
      <c r="JWM7" s="64"/>
      <c r="JWV7" s="64"/>
      <c r="JXA7" s="215"/>
      <c r="JXB7" s="64"/>
      <c r="JXC7" s="64"/>
      <c r="JXL7" s="64"/>
      <c r="JXQ7" s="215"/>
      <c r="JXR7" s="64"/>
      <c r="JXS7" s="64"/>
      <c r="JYB7" s="64"/>
      <c r="JYG7" s="215"/>
      <c r="JYH7" s="64"/>
      <c r="JYI7" s="64"/>
      <c r="JYR7" s="64"/>
      <c r="JYW7" s="215"/>
      <c r="JYX7" s="64"/>
      <c r="JYY7" s="64"/>
      <c r="JZH7" s="64"/>
      <c r="JZM7" s="215"/>
      <c r="JZN7" s="64"/>
      <c r="JZO7" s="64"/>
      <c r="JZX7" s="64"/>
      <c r="KAC7" s="215"/>
      <c r="KAD7" s="64"/>
      <c r="KAE7" s="64"/>
      <c r="KAN7" s="64"/>
      <c r="KAS7" s="215"/>
      <c r="KAT7" s="64"/>
      <c r="KAU7" s="64"/>
      <c r="KBD7" s="64"/>
      <c r="KBI7" s="215"/>
      <c r="KBJ7" s="64"/>
      <c r="KBK7" s="64"/>
      <c r="KBT7" s="64"/>
      <c r="KBY7" s="215"/>
      <c r="KBZ7" s="64"/>
      <c r="KCA7" s="64"/>
      <c r="KCJ7" s="64"/>
      <c r="KCO7" s="215"/>
      <c r="KCP7" s="64"/>
      <c r="KCQ7" s="64"/>
      <c r="KCZ7" s="64"/>
      <c r="KDE7" s="215"/>
      <c r="KDF7" s="64"/>
      <c r="KDG7" s="64"/>
      <c r="KDP7" s="64"/>
      <c r="KDU7" s="215"/>
      <c r="KDV7" s="64"/>
      <c r="KDW7" s="64"/>
      <c r="KEF7" s="64"/>
      <c r="KEK7" s="215"/>
      <c r="KEL7" s="64"/>
      <c r="KEM7" s="64"/>
      <c r="KEV7" s="64"/>
      <c r="KFA7" s="215"/>
      <c r="KFB7" s="64"/>
      <c r="KFC7" s="64"/>
      <c r="KFL7" s="64"/>
      <c r="KFQ7" s="215"/>
      <c r="KFR7" s="64"/>
      <c r="KFS7" s="64"/>
      <c r="KGB7" s="64"/>
      <c r="KGG7" s="215"/>
      <c r="KGH7" s="64"/>
      <c r="KGI7" s="64"/>
      <c r="KGR7" s="64"/>
      <c r="KGW7" s="215"/>
      <c r="KGX7" s="64"/>
      <c r="KGY7" s="64"/>
      <c r="KHH7" s="64"/>
      <c r="KHM7" s="215"/>
      <c r="KHN7" s="64"/>
      <c r="KHO7" s="64"/>
      <c r="KHX7" s="64"/>
      <c r="KIC7" s="215"/>
      <c r="KID7" s="64"/>
      <c r="KIE7" s="64"/>
      <c r="KIN7" s="64"/>
      <c r="KIS7" s="215"/>
      <c r="KIT7" s="64"/>
      <c r="KIU7" s="64"/>
      <c r="KJD7" s="64"/>
      <c r="KJI7" s="215"/>
      <c r="KJJ7" s="64"/>
      <c r="KJK7" s="64"/>
      <c r="KJT7" s="64"/>
      <c r="KJY7" s="215"/>
      <c r="KJZ7" s="64"/>
      <c r="KKA7" s="64"/>
      <c r="KKJ7" s="64"/>
      <c r="KKO7" s="215"/>
      <c r="KKP7" s="64"/>
      <c r="KKQ7" s="64"/>
      <c r="KKZ7" s="64"/>
      <c r="KLE7" s="215"/>
      <c r="KLF7" s="64"/>
      <c r="KLG7" s="64"/>
      <c r="KLP7" s="64"/>
      <c r="KLU7" s="215"/>
      <c r="KLV7" s="64"/>
      <c r="KLW7" s="64"/>
      <c r="KMF7" s="64"/>
      <c r="KMK7" s="215"/>
      <c r="KML7" s="64"/>
      <c r="KMM7" s="64"/>
      <c r="KMV7" s="64"/>
      <c r="KNA7" s="215"/>
      <c r="KNB7" s="64"/>
      <c r="KNC7" s="64"/>
      <c r="KNL7" s="64"/>
      <c r="KNQ7" s="215"/>
      <c r="KNR7" s="64"/>
      <c r="KNS7" s="64"/>
      <c r="KOB7" s="64"/>
      <c r="KOG7" s="215"/>
      <c r="KOH7" s="64"/>
      <c r="KOI7" s="64"/>
      <c r="KOR7" s="64"/>
      <c r="KOW7" s="215"/>
      <c r="KOX7" s="64"/>
      <c r="KOY7" s="64"/>
      <c r="KPH7" s="64"/>
      <c r="KPM7" s="215"/>
      <c r="KPN7" s="64"/>
      <c r="KPO7" s="64"/>
      <c r="KPX7" s="64"/>
      <c r="KQC7" s="215"/>
      <c r="KQD7" s="64"/>
      <c r="KQE7" s="64"/>
      <c r="KQN7" s="64"/>
      <c r="KQS7" s="215"/>
      <c r="KQT7" s="64"/>
      <c r="KQU7" s="64"/>
      <c r="KRD7" s="64"/>
      <c r="KRI7" s="215"/>
      <c r="KRJ7" s="64"/>
      <c r="KRK7" s="64"/>
      <c r="KRT7" s="64"/>
      <c r="KRY7" s="215"/>
      <c r="KRZ7" s="64"/>
      <c r="KSA7" s="64"/>
      <c r="KSJ7" s="64"/>
      <c r="KSO7" s="215"/>
      <c r="KSP7" s="64"/>
      <c r="KSQ7" s="64"/>
      <c r="KSZ7" s="64"/>
      <c r="KTE7" s="215"/>
      <c r="KTF7" s="64"/>
      <c r="KTG7" s="64"/>
      <c r="KTP7" s="64"/>
      <c r="KTU7" s="215"/>
      <c r="KTV7" s="64"/>
      <c r="KTW7" s="64"/>
      <c r="KUF7" s="64"/>
      <c r="KUK7" s="215"/>
      <c r="KUL7" s="64"/>
      <c r="KUM7" s="64"/>
      <c r="KUV7" s="64"/>
      <c r="KVA7" s="215"/>
      <c r="KVB7" s="64"/>
      <c r="KVC7" s="64"/>
      <c r="KVL7" s="64"/>
      <c r="KVQ7" s="215"/>
      <c r="KVR7" s="64"/>
      <c r="KVS7" s="64"/>
      <c r="KWB7" s="64"/>
      <c r="KWG7" s="215"/>
      <c r="KWH7" s="64"/>
      <c r="KWI7" s="64"/>
      <c r="KWR7" s="64"/>
      <c r="KWW7" s="215"/>
      <c r="KWX7" s="64"/>
      <c r="KWY7" s="64"/>
      <c r="KXH7" s="64"/>
      <c r="KXM7" s="215"/>
      <c r="KXN7" s="64"/>
      <c r="KXO7" s="64"/>
      <c r="KXX7" s="64"/>
      <c r="KYC7" s="215"/>
      <c r="KYD7" s="64"/>
      <c r="KYE7" s="64"/>
      <c r="KYN7" s="64"/>
      <c r="KYS7" s="215"/>
      <c r="KYT7" s="64"/>
      <c r="KYU7" s="64"/>
      <c r="KZD7" s="64"/>
      <c r="KZI7" s="215"/>
      <c r="KZJ7" s="64"/>
      <c r="KZK7" s="64"/>
      <c r="KZT7" s="64"/>
      <c r="KZY7" s="215"/>
      <c r="KZZ7" s="64"/>
      <c r="LAA7" s="64"/>
      <c r="LAJ7" s="64"/>
      <c r="LAO7" s="215"/>
      <c r="LAP7" s="64"/>
      <c r="LAQ7" s="64"/>
      <c r="LAZ7" s="64"/>
      <c r="LBE7" s="215"/>
      <c r="LBF7" s="64"/>
      <c r="LBG7" s="64"/>
      <c r="LBP7" s="64"/>
      <c r="LBU7" s="215"/>
      <c r="LBV7" s="64"/>
      <c r="LBW7" s="64"/>
      <c r="LCF7" s="64"/>
      <c r="LCK7" s="215"/>
      <c r="LCL7" s="64"/>
      <c r="LCM7" s="64"/>
      <c r="LCV7" s="64"/>
      <c r="LDA7" s="215"/>
      <c r="LDB7" s="64"/>
      <c r="LDC7" s="64"/>
      <c r="LDL7" s="64"/>
      <c r="LDQ7" s="215"/>
      <c r="LDR7" s="64"/>
      <c r="LDS7" s="64"/>
      <c r="LEB7" s="64"/>
      <c r="LEG7" s="215"/>
      <c r="LEH7" s="64"/>
      <c r="LEI7" s="64"/>
      <c r="LER7" s="64"/>
      <c r="LEW7" s="215"/>
      <c r="LEX7" s="64"/>
      <c r="LEY7" s="64"/>
      <c r="LFH7" s="64"/>
      <c r="LFM7" s="215"/>
      <c r="LFN7" s="64"/>
      <c r="LFO7" s="64"/>
      <c r="LFX7" s="64"/>
      <c r="LGC7" s="215"/>
      <c r="LGD7" s="64"/>
      <c r="LGE7" s="64"/>
      <c r="LGN7" s="64"/>
      <c r="LGS7" s="215"/>
      <c r="LGT7" s="64"/>
      <c r="LGU7" s="64"/>
      <c r="LHD7" s="64"/>
      <c r="LHI7" s="215"/>
      <c r="LHJ7" s="64"/>
      <c r="LHK7" s="64"/>
      <c r="LHT7" s="64"/>
      <c r="LHY7" s="215"/>
      <c r="LHZ7" s="64"/>
      <c r="LIA7" s="64"/>
      <c r="LIJ7" s="64"/>
      <c r="LIO7" s="215"/>
      <c r="LIP7" s="64"/>
      <c r="LIQ7" s="64"/>
      <c r="LIZ7" s="64"/>
      <c r="LJE7" s="215"/>
      <c r="LJF7" s="64"/>
      <c r="LJG7" s="64"/>
      <c r="LJP7" s="64"/>
      <c r="LJU7" s="215"/>
      <c r="LJV7" s="64"/>
      <c r="LJW7" s="64"/>
      <c r="LKF7" s="64"/>
      <c r="LKK7" s="215"/>
      <c r="LKL7" s="64"/>
      <c r="LKM7" s="64"/>
      <c r="LKV7" s="64"/>
      <c r="LLA7" s="215"/>
      <c r="LLB7" s="64"/>
      <c r="LLC7" s="64"/>
      <c r="LLL7" s="64"/>
      <c r="LLQ7" s="215"/>
      <c r="LLR7" s="64"/>
      <c r="LLS7" s="64"/>
      <c r="LMB7" s="64"/>
      <c r="LMG7" s="215"/>
      <c r="LMH7" s="64"/>
      <c r="LMI7" s="64"/>
      <c r="LMR7" s="64"/>
      <c r="LMW7" s="215"/>
      <c r="LMX7" s="64"/>
      <c r="LMY7" s="64"/>
      <c r="LNH7" s="64"/>
      <c r="LNM7" s="215"/>
      <c r="LNN7" s="64"/>
      <c r="LNO7" s="64"/>
      <c r="LNX7" s="64"/>
      <c r="LOC7" s="215"/>
      <c r="LOD7" s="64"/>
      <c r="LOE7" s="64"/>
      <c r="LON7" s="64"/>
      <c r="LOS7" s="215"/>
      <c r="LOT7" s="64"/>
      <c r="LOU7" s="64"/>
      <c r="LPD7" s="64"/>
      <c r="LPI7" s="215"/>
      <c r="LPJ7" s="64"/>
      <c r="LPK7" s="64"/>
      <c r="LPT7" s="64"/>
      <c r="LPY7" s="215"/>
      <c r="LPZ7" s="64"/>
      <c r="LQA7" s="64"/>
      <c r="LQJ7" s="64"/>
      <c r="LQO7" s="215"/>
      <c r="LQP7" s="64"/>
      <c r="LQQ7" s="64"/>
      <c r="LQZ7" s="64"/>
      <c r="LRE7" s="215"/>
      <c r="LRF7" s="64"/>
      <c r="LRG7" s="64"/>
      <c r="LRP7" s="64"/>
      <c r="LRU7" s="215"/>
      <c r="LRV7" s="64"/>
      <c r="LRW7" s="64"/>
      <c r="LSF7" s="64"/>
      <c r="LSK7" s="215"/>
      <c r="LSL7" s="64"/>
      <c r="LSM7" s="64"/>
      <c r="LSV7" s="64"/>
      <c r="LTA7" s="215"/>
      <c r="LTB7" s="64"/>
      <c r="LTC7" s="64"/>
      <c r="LTL7" s="64"/>
      <c r="LTQ7" s="215"/>
      <c r="LTR7" s="64"/>
      <c r="LTS7" s="64"/>
      <c r="LUB7" s="64"/>
      <c r="LUG7" s="215"/>
      <c r="LUH7" s="64"/>
      <c r="LUI7" s="64"/>
      <c r="LUR7" s="64"/>
      <c r="LUW7" s="215"/>
      <c r="LUX7" s="64"/>
      <c r="LUY7" s="64"/>
      <c r="LVH7" s="64"/>
      <c r="LVM7" s="215"/>
      <c r="LVN7" s="64"/>
      <c r="LVO7" s="64"/>
      <c r="LVX7" s="64"/>
      <c r="LWC7" s="215"/>
      <c r="LWD7" s="64"/>
      <c r="LWE7" s="64"/>
      <c r="LWN7" s="64"/>
      <c r="LWS7" s="215"/>
      <c r="LWT7" s="64"/>
      <c r="LWU7" s="64"/>
      <c r="LXD7" s="64"/>
      <c r="LXI7" s="215"/>
      <c r="LXJ7" s="64"/>
      <c r="LXK7" s="64"/>
      <c r="LXT7" s="64"/>
      <c r="LXY7" s="215"/>
      <c r="LXZ7" s="64"/>
      <c r="LYA7" s="64"/>
      <c r="LYJ7" s="64"/>
      <c r="LYO7" s="215"/>
      <c r="LYP7" s="64"/>
      <c r="LYQ7" s="64"/>
      <c r="LYZ7" s="64"/>
      <c r="LZE7" s="215"/>
      <c r="LZF7" s="64"/>
      <c r="LZG7" s="64"/>
      <c r="LZP7" s="64"/>
      <c r="LZU7" s="215"/>
      <c r="LZV7" s="64"/>
      <c r="LZW7" s="64"/>
      <c r="MAF7" s="64"/>
      <c r="MAK7" s="215"/>
      <c r="MAL7" s="64"/>
      <c r="MAM7" s="64"/>
      <c r="MAV7" s="64"/>
      <c r="MBA7" s="215"/>
      <c r="MBB7" s="64"/>
      <c r="MBC7" s="64"/>
      <c r="MBL7" s="64"/>
      <c r="MBQ7" s="215"/>
      <c r="MBR7" s="64"/>
      <c r="MBS7" s="64"/>
      <c r="MCB7" s="64"/>
      <c r="MCG7" s="215"/>
      <c r="MCH7" s="64"/>
      <c r="MCI7" s="64"/>
      <c r="MCR7" s="64"/>
      <c r="MCW7" s="215"/>
      <c r="MCX7" s="64"/>
      <c r="MCY7" s="64"/>
      <c r="MDH7" s="64"/>
      <c r="MDM7" s="215"/>
      <c r="MDN7" s="64"/>
      <c r="MDO7" s="64"/>
      <c r="MDX7" s="64"/>
      <c r="MEC7" s="215"/>
      <c r="MED7" s="64"/>
      <c r="MEE7" s="64"/>
      <c r="MEN7" s="64"/>
      <c r="MES7" s="215"/>
      <c r="MET7" s="64"/>
      <c r="MEU7" s="64"/>
      <c r="MFD7" s="64"/>
      <c r="MFI7" s="215"/>
      <c r="MFJ7" s="64"/>
      <c r="MFK7" s="64"/>
      <c r="MFT7" s="64"/>
      <c r="MFY7" s="215"/>
      <c r="MFZ7" s="64"/>
      <c r="MGA7" s="64"/>
      <c r="MGJ7" s="64"/>
      <c r="MGO7" s="215"/>
      <c r="MGP7" s="64"/>
      <c r="MGQ7" s="64"/>
      <c r="MGZ7" s="64"/>
      <c r="MHE7" s="215"/>
      <c r="MHF7" s="64"/>
      <c r="MHG7" s="64"/>
      <c r="MHP7" s="64"/>
      <c r="MHU7" s="215"/>
      <c r="MHV7" s="64"/>
      <c r="MHW7" s="64"/>
      <c r="MIF7" s="64"/>
      <c r="MIK7" s="215"/>
      <c r="MIL7" s="64"/>
      <c r="MIM7" s="64"/>
      <c r="MIV7" s="64"/>
      <c r="MJA7" s="215"/>
      <c r="MJB7" s="64"/>
      <c r="MJC7" s="64"/>
      <c r="MJL7" s="64"/>
      <c r="MJQ7" s="215"/>
      <c r="MJR7" s="64"/>
      <c r="MJS7" s="64"/>
      <c r="MKB7" s="64"/>
      <c r="MKG7" s="215"/>
      <c r="MKH7" s="64"/>
      <c r="MKI7" s="64"/>
      <c r="MKR7" s="64"/>
      <c r="MKW7" s="215"/>
      <c r="MKX7" s="64"/>
      <c r="MKY7" s="64"/>
      <c r="MLH7" s="64"/>
      <c r="MLM7" s="215"/>
      <c r="MLN7" s="64"/>
      <c r="MLO7" s="64"/>
      <c r="MLX7" s="64"/>
      <c r="MMC7" s="215"/>
      <c r="MMD7" s="64"/>
      <c r="MME7" s="64"/>
      <c r="MMN7" s="64"/>
      <c r="MMS7" s="215"/>
      <c r="MMT7" s="64"/>
      <c r="MMU7" s="64"/>
      <c r="MND7" s="64"/>
      <c r="MNI7" s="215"/>
      <c r="MNJ7" s="64"/>
      <c r="MNK7" s="64"/>
      <c r="MNT7" s="64"/>
      <c r="MNY7" s="215"/>
      <c r="MNZ7" s="64"/>
      <c r="MOA7" s="64"/>
      <c r="MOJ7" s="64"/>
      <c r="MOO7" s="215"/>
      <c r="MOP7" s="64"/>
      <c r="MOQ7" s="64"/>
      <c r="MOZ7" s="64"/>
      <c r="MPE7" s="215"/>
      <c r="MPF7" s="64"/>
      <c r="MPG7" s="64"/>
      <c r="MPP7" s="64"/>
      <c r="MPU7" s="215"/>
      <c r="MPV7" s="64"/>
      <c r="MPW7" s="64"/>
      <c r="MQF7" s="64"/>
      <c r="MQK7" s="215"/>
      <c r="MQL7" s="64"/>
      <c r="MQM7" s="64"/>
      <c r="MQV7" s="64"/>
      <c r="MRA7" s="215"/>
      <c r="MRB7" s="64"/>
      <c r="MRC7" s="64"/>
      <c r="MRL7" s="64"/>
      <c r="MRQ7" s="215"/>
      <c r="MRR7" s="64"/>
      <c r="MRS7" s="64"/>
      <c r="MSB7" s="64"/>
      <c r="MSG7" s="215"/>
      <c r="MSH7" s="64"/>
      <c r="MSI7" s="64"/>
      <c r="MSR7" s="64"/>
      <c r="MSW7" s="215"/>
      <c r="MSX7" s="64"/>
      <c r="MSY7" s="64"/>
      <c r="MTH7" s="64"/>
      <c r="MTM7" s="215"/>
      <c r="MTN7" s="64"/>
      <c r="MTO7" s="64"/>
      <c r="MTX7" s="64"/>
      <c r="MUC7" s="215"/>
      <c r="MUD7" s="64"/>
      <c r="MUE7" s="64"/>
      <c r="MUN7" s="64"/>
      <c r="MUS7" s="215"/>
      <c r="MUT7" s="64"/>
      <c r="MUU7" s="64"/>
      <c r="MVD7" s="64"/>
      <c r="MVI7" s="215"/>
      <c r="MVJ7" s="64"/>
      <c r="MVK7" s="64"/>
      <c r="MVT7" s="64"/>
      <c r="MVY7" s="215"/>
      <c r="MVZ7" s="64"/>
      <c r="MWA7" s="64"/>
      <c r="MWJ7" s="64"/>
      <c r="MWO7" s="215"/>
      <c r="MWP7" s="64"/>
      <c r="MWQ7" s="64"/>
      <c r="MWZ7" s="64"/>
      <c r="MXE7" s="215"/>
      <c r="MXF7" s="64"/>
      <c r="MXG7" s="64"/>
      <c r="MXP7" s="64"/>
      <c r="MXU7" s="215"/>
      <c r="MXV7" s="64"/>
      <c r="MXW7" s="64"/>
      <c r="MYF7" s="64"/>
      <c r="MYK7" s="215"/>
      <c r="MYL7" s="64"/>
      <c r="MYM7" s="64"/>
      <c r="MYV7" s="64"/>
      <c r="MZA7" s="215"/>
      <c r="MZB7" s="64"/>
      <c r="MZC7" s="64"/>
      <c r="MZL7" s="64"/>
      <c r="MZQ7" s="215"/>
      <c r="MZR7" s="64"/>
      <c r="MZS7" s="64"/>
      <c r="NAB7" s="64"/>
      <c r="NAG7" s="215"/>
      <c r="NAH7" s="64"/>
      <c r="NAI7" s="64"/>
      <c r="NAR7" s="64"/>
      <c r="NAW7" s="215"/>
      <c r="NAX7" s="64"/>
      <c r="NAY7" s="64"/>
      <c r="NBH7" s="64"/>
      <c r="NBM7" s="215"/>
      <c r="NBN7" s="64"/>
      <c r="NBO7" s="64"/>
      <c r="NBX7" s="64"/>
      <c r="NCC7" s="215"/>
      <c r="NCD7" s="64"/>
      <c r="NCE7" s="64"/>
      <c r="NCN7" s="64"/>
      <c r="NCS7" s="215"/>
      <c r="NCT7" s="64"/>
      <c r="NCU7" s="64"/>
      <c r="NDD7" s="64"/>
      <c r="NDI7" s="215"/>
      <c r="NDJ7" s="64"/>
      <c r="NDK7" s="64"/>
      <c r="NDT7" s="64"/>
      <c r="NDY7" s="215"/>
      <c r="NDZ7" s="64"/>
      <c r="NEA7" s="64"/>
      <c r="NEJ7" s="64"/>
      <c r="NEO7" s="215"/>
      <c r="NEP7" s="64"/>
      <c r="NEQ7" s="64"/>
      <c r="NEZ7" s="64"/>
      <c r="NFE7" s="215"/>
      <c r="NFF7" s="64"/>
      <c r="NFG7" s="64"/>
      <c r="NFP7" s="64"/>
      <c r="NFU7" s="215"/>
      <c r="NFV7" s="64"/>
      <c r="NFW7" s="64"/>
      <c r="NGF7" s="64"/>
      <c r="NGK7" s="215"/>
      <c r="NGL7" s="64"/>
      <c r="NGM7" s="64"/>
      <c r="NGV7" s="64"/>
      <c r="NHA7" s="215"/>
      <c r="NHB7" s="64"/>
      <c r="NHC7" s="64"/>
      <c r="NHL7" s="64"/>
      <c r="NHQ7" s="215"/>
      <c r="NHR7" s="64"/>
      <c r="NHS7" s="64"/>
      <c r="NIB7" s="64"/>
      <c r="NIG7" s="215"/>
      <c r="NIH7" s="64"/>
      <c r="NII7" s="64"/>
      <c r="NIR7" s="64"/>
      <c r="NIW7" s="215"/>
      <c r="NIX7" s="64"/>
      <c r="NIY7" s="64"/>
      <c r="NJH7" s="64"/>
      <c r="NJM7" s="215"/>
      <c r="NJN7" s="64"/>
      <c r="NJO7" s="64"/>
      <c r="NJX7" s="64"/>
      <c r="NKC7" s="215"/>
      <c r="NKD7" s="64"/>
      <c r="NKE7" s="64"/>
      <c r="NKN7" s="64"/>
      <c r="NKS7" s="215"/>
      <c r="NKT7" s="64"/>
      <c r="NKU7" s="64"/>
      <c r="NLD7" s="64"/>
      <c r="NLI7" s="215"/>
      <c r="NLJ7" s="64"/>
      <c r="NLK7" s="64"/>
      <c r="NLT7" s="64"/>
      <c r="NLY7" s="215"/>
      <c r="NLZ7" s="64"/>
      <c r="NMA7" s="64"/>
      <c r="NMJ7" s="64"/>
      <c r="NMO7" s="215"/>
      <c r="NMP7" s="64"/>
      <c r="NMQ7" s="64"/>
      <c r="NMZ7" s="64"/>
      <c r="NNE7" s="215"/>
      <c r="NNF7" s="64"/>
      <c r="NNG7" s="64"/>
      <c r="NNP7" s="64"/>
      <c r="NNU7" s="215"/>
      <c r="NNV7" s="64"/>
      <c r="NNW7" s="64"/>
      <c r="NOF7" s="64"/>
      <c r="NOK7" s="215"/>
      <c r="NOL7" s="64"/>
      <c r="NOM7" s="64"/>
      <c r="NOV7" s="64"/>
      <c r="NPA7" s="215"/>
      <c r="NPB7" s="64"/>
      <c r="NPC7" s="64"/>
      <c r="NPL7" s="64"/>
      <c r="NPQ7" s="215"/>
      <c r="NPR7" s="64"/>
      <c r="NPS7" s="64"/>
      <c r="NQB7" s="64"/>
      <c r="NQG7" s="215"/>
      <c r="NQH7" s="64"/>
      <c r="NQI7" s="64"/>
      <c r="NQR7" s="64"/>
      <c r="NQW7" s="215"/>
      <c r="NQX7" s="64"/>
      <c r="NQY7" s="64"/>
      <c r="NRH7" s="64"/>
      <c r="NRM7" s="215"/>
      <c r="NRN7" s="64"/>
      <c r="NRO7" s="64"/>
      <c r="NRX7" s="64"/>
      <c r="NSC7" s="215"/>
      <c r="NSD7" s="64"/>
      <c r="NSE7" s="64"/>
      <c r="NSN7" s="64"/>
      <c r="NSS7" s="215"/>
      <c r="NST7" s="64"/>
      <c r="NSU7" s="64"/>
      <c r="NTD7" s="64"/>
      <c r="NTI7" s="215"/>
      <c r="NTJ7" s="64"/>
      <c r="NTK7" s="64"/>
      <c r="NTT7" s="64"/>
      <c r="NTY7" s="215"/>
      <c r="NTZ7" s="64"/>
      <c r="NUA7" s="64"/>
      <c r="NUJ7" s="64"/>
      <c r="NUO7" s="215"/>
      <c r="NUP7" s="64"/>
      <c r="NUQ7" s="64"/>
      <c r="NUZ7" s="64"/>
      <c r="NVE7" s="215"/>
      <c r="NVF7" s="64"/>
      <c r="NVG7" s="64"/>
      <c r="NVP7" s="64"/>
      <c r="NVU7" s="215"/>
      <c r="NVV7" s="64"/>
      <c r="NVW7" s="64"/>
      <c r="NWF7" s="64"/>
      <c r="NWK7" s="215"/>
      <c r="NWL7" s="64"/>
      <c r="NWM7" s="64"/>
      <c r="NWV7" s="64"/>
      <c r="NXA7" s="215"/>
      <c r="NXB7" s="64"/>
      <c r="NXC7" s="64"/>
      <c r="NXL7" s="64"/>
      <c r="NXQ7" s="215"/>
      <c r="NXR7" s="64"/>
      <c r="NXS7" s="64"/>
      <c r="NYB7" s="64"/>
      <c r="NYG7" s="215"/>
      <c r="NYH7" s="64"/>
      <c r="NYI7" s="64"/>
      <c r="NYR7" s="64"/>
      <c r="NYW7" s="215"/>
      <c r="NYX7" s="64"/>
      <c r="NYY7" s="64"/>
      <c r="NZH7" s="64"/>
      <c r="NZM7" s="215"/>
      <c r="NZN7" s="64"/>
      <c r="NZO7" s="64"/>
      <c r="NZX7" s="64"/>
      <c r="OAC7" s="215"/>
      <c r="OAD7" s="64"/>
      <c r="OAE7" s="64"/>
      <c r="OAN7" s="64"/>
      <c r="OAS7" s="215"/>
      <c r="OAT7" s="64"/>
      <c r="OAU7" s="64"/>
      <c r="OBD7" s="64"/>
      <c r="OBI7" s="215"/>
      <c r="OBJ7" s="64"/>
      <c r="OBK7" s="64"/>
      <c r="OBT7" s="64"/>
      <c r="OBY7" s="215"/>
      <c r="OBZ7" s="64"/>
      <c r="OCA7" s="64"/>
      <c r="OCJ7" s="64"/>
      <c r="OCO7" s="215"/>
      <c r="OCP7" s="64"/>
      <c r="OCQ7" s="64"/>
      <c r="OCZ7" s="64"/>
      <c r="ODE7" s="215"/>
      <c r="ODF7" s="64"/>
      <c r="ODG7" s="64"/>
      <c r="ODP7" s="64"/>
      <c r="ODU7" s="215"/>
      <c r="ODV7" s="64"/>
      <c r="ODW7" s="64"/>
      <c r="OEF7" s="64"/>
      <c r="OEK7" s="215"/>
      <c r="OEL7" s="64"/>
      <c r="OEM7" s="64"/>
      <c r="OEV7" s="64"/>
      <c r="OFA7" s="215"/>
      <c r="OFB7" s="64"/>
      <c r="OFC7" s="64"/>
      <c r="OFL7" s="64"/>
      <c r="OFQ7" s="215"/>
      <c r="OFR7" s="64"/>
      <c r="OFS7" s="64"/>
      <c r="OGB7" s="64"/>
      <c r="OGG7" s="215"/>
      <c r="OGH7" s="64"/>
      <c r="OGI7" s="64"/>
      <c r="OGR7" s="64"/>
      <c r="OGW7" s="215"/>
      <c r="OGX7" s="64"/>
      <c r="OGY7" s="64"/>
      <c r="OHH7" s="64"/>
      <c r="OHM7" s="215"/>
      <c r="OHN7" s="64"/>
      <c r="OHO7" s="64"/>
      <c r="OHX7" s="64"/>
      <c r="OIC7" s="215"/>
      <c r="OID7" s="64"/>
      <c r="OIE7" s="64"/>
      <c r="OIN7" s="64"/>
      <c r="OIS7" s="215"/>
      <c r="OIT7" s="64"/>
      <c r="OIU7" s="64"/>
      <c r="OJD7" s="64"/>
      <c r="OJI7" s="215"/>
      <c r="OJJ7" s="64"/>
      <c r="OJK7" s="64"/>
      <c r="OJT7" s="64"/>
      <c r="OJY7" s="215"/>
      <c r="OJZ7" s="64"/>
      <c r="OKA7" s="64"/>
      <c r="OKJ7" s="64"/>
      <c r="OKO7" s="215"/>
      <c r="OKP7" s="64"/>
      <c r="OKQ7" s="64"/>
      <c r="OKZ7" s="64"/>
      <c r="OLE7" s="215"/>
      <c r="OLF7" s="64"/>
      <c r="OLG7" s="64"/>
      <c r="OLP7" s="64"/>
      <c r="OLU7" s="215"/>
      <c r="OLV7" s="64"/>
      <c r="OLW7" s="64"/>
      <c r="OMF7" s="64"/>
      <c r="OMK7" s="215"/>
      <c r="OML7" s="64"/>
      <c r="OMM7" s="64"/>
      <c r="OMV7" s="64"/>
      <c r="ONA7" s="215"/>
      <c r="ONB7" s="64"/>
      <c r="ONC7" s="64"/>
      <c r="ONL7" s="64"/>
      <c r="ONQ7" s="215"/>
      <c r="ONR7" s="64"/>
      <c r="ONS7" s="64"/>
      <c r="OOB7" s="64"/>
      <c r="OOG7" s="215"/>
      <c r="OOH7" s="64"/>
      <c r="OOI7" s="64"/>
      <c r="OOR7" s="64"/>
      <c r="OOW7" s="215"/>
      <c r="OOX7" s="64"/>
      <c r="OOY7" s="64"/>
      <c r="OPH7" s="64"/>
      <c r="OPM7" s="215"/>
      <c r="OPN7" s="64"/>
      <c r="OPO7" s="64"/>
      <c r="OPX7" s="64"/>
      <c r="OQC7" s="215"/>
      <c r="OQD7" s="64"/>
      <c r="OQE7" s="64"/>
      <c r="OQN7" s="64"/>
      <c r="OQS7" s="215"/>
      <c r="OQT7" s="64"/>
      <c r="OQU7" s="64"/>
      <c r="ORD7" s="64"/>
      <c r="ORI7" s="215"/>
      <c r="ORJ7" s="64"/>
      <c r="ORK7" s="64"/>
      <c r="ORT7" s="64"/>
      <c r="ORY7" s="215"/>
      <c r="ORZ7" s="64"/>
      <c r="OSA7" s="64"/>
      <c r="OSJ7" s="64"/>
      <c r="OSO7" s="215"/>
      <c r="OSP7" s="64"/>
      <c r="OSQ7" s="64"/>
      <c r="OSZ7" s="64"/>
      <c r="OTE7" s="215"/>
      <c r="OTF7" s="64"/>
      <c r="OTG7" s="64"/>
      <c r="OTP7" s="64"/>
      <c r="OTU7" s="215"/>
      <c r="OTV7" s="64"/>
      <c r="OTW7" s="64"/>
      <c r="OUF7" s="64"/>
      <c r="OUK7" s="215"/>
      <c r="OUL7" s="64"/>
      <c r="OUM7" s="64"/>
      <c r="OUV7" s="64"/>
      <c r="OVA7" s="215"/>
      <c r="OVB7" s="64"/>
      <c r="OVC7" s="64"/>
      <c r="OVL7" s="64"/>
      <c r="OVQ7" s="215"/>
      <c r="OVR7" s="64"/>
      <c r="OVS7" s="64"/>
      <c r="OWB7" s="64"/>
      <c r="OWG7" s="215"/>
      <c r="OWH7" s="64"/>
      <c r="OWI7" s="64"/>
      <c r="OWR7" s="64"/>
      <c r="OWW7" s="215"/>
      <c r="OWX7" s="64"/>
      <c r="OWY7" s="64"/>
      <c r="OXH7" s="64"/>
      <c r="OXM7" s="215"/>
      <c r="OXN7" s="64"/>
      <c r="OXO7" s="64"/>
      <c r="OXX7" s="64"/>
      <c r="OYC7" s="215"/>
      <c r="OYD7" s="64"/>
      <c r="OYE7" s="64"/>
      <c r="OYN7" s="64"/>
      <c r="OYS7" s="215"/>
      <c r="OYT7" s="64"/>
      <c r="OYU7" s="64"/>
      <c r="OZD7" s="64"/>
      <c r="OZI7" s="215"/>
      <c r="OZJ7" s="64"/>
      <c r="OZK7" s="64"/>
      <c r="OZT7" s="64"/>
      <c r="OZY7" s="215"/>
      <c r="OZZ7" s="64"/>
      <c r="PAA7" s="64"/>
      <c r="PAJ7" s="64"/>
      <c r="PAO7" s="215"/>
      <c r="PAP7" s="64"/>
      <c r="PAQ7" s="64"/>
      <c r="PAZ7" s="64"/>
      <c r="PBE7" s="215"/>
      <c r="PBF7" s="64"/>
      <c r="PBG7" s="64"/>
      <c r="PBP7" s="64"/>
      <c r="PBU7" s="215"/>
      <c r="PBV7" s="64"/>
      <c r="PBW7" s="64"/>
      <c r="PCF7" s="64"/>
      <c r="PCK7" s="215"/>
      <c r="PCL7" s="64"/>
      <c r="PCM7" s="64"/>
      <c r="PCV7" s="64"/>
      <c r="PDA7" s="215"/>
      <c r="PDB7" s="64"/>
      <c r="PDC7" s="64"/>
      <c r="PDL7" s="64"/>
      <c r="PDQ7" s="215"/>
      <c r="PDR7" s="64"/>
      <c r="PDS7" s="64"/>
      <c r="PEB7" s="64"/>
      <c r="PEG7" s="215"/>
      <c r="PEH7" s="64"/>
      <c r="PEI7" s="64"/>
      <c r="PER7" s="64"/>
      <c r="PEW7" s="215"/>
      <c r="PEX7" s="64"/>
      <c r="PEY7" s="64"/>
      <c r="PFH7" s="64"/>
      <c r="PFM7" s="215"/>
      <c r="PFN7" s="64"/>
      <c r="PFO7" s="64"/>
      <c r="PFX7" s="64"/>
      <c r="PGC7" s="215"/>
      <c r="PGD7" s="64"/>
      <c r="PGE7" s="64"/>
      <c r="PGN7" s="64"/>
      <c r="PGS7" s="215"/>
      <c r="PGT7" s="64"/>
      <c r="PGU7" s="64"/>
      <c r="PHD7" s="64"/>
      <c r="PHI7" s="215"/>
      <c r="PHJ7" s="64"/>
      <c r="PHK7" s="64"/>
      <c r="PHT7" s="64"/>
      <c r="PHY7" s="215"/>
      <c r="PHZ7" s="64"/>
      <c r="PIA7" s="64"/>
      <c r="PIJ7" s="64"/>
      <c r="PIO7" s="215"/>
      <c r="PIP7" s="64"/>
      <c r="PIQ7" s="64"/>
      <c r="PIZ7" s="64"/>
      <c r="PJE7" s="215"/>
      <c r="PJF7" s="64"/>
      <c r="PJG7" s="64"/>
      <c r="PJP7" s="64"/>
      <c r="PJU7" s="215"/>
      <c r="PJV7" s="64"/>
      <c r="PJW7" s="64"/>
      <c r="PKF7" s="64"/>
      <c r="PKK7" s="215"/>
      <c r="PKL7" s="64"/>
      <c r="PKM7" s="64"/>
      <c r="PKV7" s="64"/>
      <c r="PLA7" s="215"/>
      <c r="PLB7" s="64"/>
      <c r="PLC7" s="64"/>
      <c r="PLL7" s="64"/>
      <c r="PLQ7" s="215"/>
      <c r="PLR7" s="64"/>
      <c r="PLS7" s="64"/>
      <c r="PMB7" s="64"/>
      <c r="PMG7" s="215"/>
      <c r="PMH7" s="64"/>
      <c r="PMI7" s="64"/>
      <c r="PMR7" s="64"/>
      <c r="PMW7" s="215"/>
      <c r="PMX7" s="64"/>
      <c r="PMY7" s="64"/>
      <c r="PNH7" s="64"/>
      <c r="PNM7" s="215"/>
      <c r="PNN7" s="64"/>
      <c r="PNO7" s="64"/>
      <c r="PNX7" s="64"/>
      <c r="POC7" s="215"/>
      <c r="POD7" s="64"/>
      <c r="POE7" s="64"/>
      <c r="PON7" s="64"/>
      <c r="POS7" s="215"/>
      <c r="POT7" s="64"/>
      <c r="POU7" s="64"/>
      <c r="PPD7" s="64"/>
      <c r="PPI7" s="215"/>
      <c r="PPJ7" s="64"/>
      <c r="PPK7" s="64"/>
      <c r="PPT7" s="64"/>
      <c r="PPY7" s="215"/>
      <c r="PPZ7" s="64"/>
      <c r="PQA7" s="64"/>
      <c r="PQJ7" s="64"/>
      <c r="PQO7" s="215"/>
      <c r="PQP7" s="64"/>
      <c r="PQQ7" s="64"/>
      <c r="PQZ7" s="64"/>
      <c r="PRE7" s="215"/>
      <c r="PRF7" s="64"/>
      <c r="PRG7" s="64"/>
      <c r="PRP7" s="64"/>
      <c r="PRU7" s="215"/>
      <c r="PRV7" s="64"/>
      <c r="PRW7" s="64"/>
      <c r="PSF7" s="64"/>
      <c r="PSK7" s="215"/>
      <c r="PSL7" s="64"/>
      <c r="PSM7" s="64"/>
      <c r="PSV7" s="64"/>
      <c r="PTA7" s="215"/>
      <c r="PTB7" s="64"/>
      <c r="PTC7" s="64"/>
      <c r="PTL7" s="64"/>
      <c r="PTQ7" s="215"/>
      <c r="PTR7" s="64"/>
      <c r="PTS7" s="64"/>
      <c r="PUB7" s="64"/>
      <c r="PUG7" s="215"/>
      <c r="PUH7" s="64"/>
      <c r="PUI7" s="64"/>
      <c r="PUR7" s="64"/>
      <c r="PUW7" s="215"/>
      <c r="PUX7" s="64"/>
      <c r="PUY7" s="64"/>
      <c r="PVH7" s="64"/>
      <c r="PVM7" s="215"/>
      <c r="PVN7" s="64"/>
      <c r="PVO7" s="64"/>
      <c r="PVX7" s="64"/>
      <c r="PWC7" s="215"/>
      <c r="PWD7" s="64"/>
      <c r="PWE7" s="64"/>
      <c r="PWN7" s="64"/>
      <c r="PWS7" s="215"/>
      <c r="PWT7" s="64"/>
      <c r="PWU7" s="64"/>
      <c r="PXD7" s="64"/>
      <c r="PXI7" s="215"/>
      <c r="PXJ7" s="64"/>
      <c r="PXK7" s="64"/>
      <c r="PXT7" s="64"/>
      <c r="PXY7" s="215"/>
      <c r="PXZ7" s="64"/>
      <c r="PYA7" s="64"/>
      <c r="PYJ7" s="64"/>
      <c r="PYO7" s="215"/>
      <c r="PYP7" s="64"/>
      <c r="PYQ7" s="64"/>
      <c r="PYZ7" s="64"/>
      <c r="PZE7" s="215"/>
      <c r="PZF7" s="64"/>
      <c r="PZG7" s="64"/>
      <c r="PZP7" s="64"/>
      <c r="PZU7" s="215"/>
      <c r="PZV7" s="64"/>
      <c r="PZW7" s="64"/>
      <c r="QAF7" s="64"/>
      <c r="QAK7" s="215"/>
      <c r="QAL7" s="64"/>
      <c r="QAM7" s="64"/>
      <c r="QAV7" s="64"/>
      <c r="QBA7" s="215"/>
      <c r="QBB7" s="64"/>
      <c r="QBC7" s="64"/>
      <c r="QBL7" s="64"/>
      <c r="QBQ7" s="215"/>
      <c r="QBR7" s="64"/>
      <c r="QBS7" s="64"/>
      <c r="QCB7" s="64"/>
      <c r="QCG7" s="215"/>
      <c r="QCH7" s="64"/>
      <c r="QCI7" s="64"/>
      <c r="QCR7" s="64"/>
      <c r="QCW7" s="215"/>
      <c r="QCX7" s="64"/>
      <c r="QCY7" s="64"/>
      <c r="QDH7" s="64"/>
      <c r="QDM7" s="215"/>
      <c r="QDN7" s="64"/>
      <c r="QDO7" s="64"/>
      <c r="QDX7" s="64"/>
      <c r="QEC7" s="215"/>
      <c r="QED7" s="64"/>
      <c r="QEE7" s="64"/>
      <c r="QEN7" s="64"/>
      <c r="QES7" s="215"/>
      <c r="QET7" s="64"/>
      <c r="QEU7" s="64"/>
      <c r="QFD7" s="64"/>
      <c r="QFI7" s="215"/>
      <c r="QFJ7" s="64"/>
      <c r="QFK7" s="64"/>
      <c r="QFT7" s="64"/>
      <c r="QFY7" s="215"/>
      <c r="QFZ7" s="64"/>
      <c r="QGA7" s="64"/>
      <c r="QGJ7" s="64"/>
      <c r="QGO7" s="215"/>
      <c r="QGP7" s="64"/>
      <c r="QGQ7" s="64"/>
      <c r="QGZ7" s="64"/>
      <c r="QHE7" s="215"/>
      <c r="QHF7" s="64"/>
      <c r="QHG7" s="64"/>
      <c r="QHP7" s="64"/>
      <c r="QHU7" s="215"/>
      <c r="QHV7" s="64"/>
      <c r="QHW7" s="64"/>
      <c r="QIF7" s="64"/>
      <c r="QIK7" s="215"/>
      <c r="QIL7" s="64"/>
      <c r="QIM7" s="64"/>
      <c r="QIV7" s="64"/>
      <c r="QJA7" s="215"/>
      <c r="QJB7" s="64"/>
      <c r="QJC7" s="64"/>
      <c r="QJL7" s="64"/>
      <c r="QJQ7" s="215"/>
      <c r="QJR7" s="64"/>
      <c r="QJS7" s="64"/>
      <c r="QKB7" s="64"/>
      <c r="QKG7" s="215"/>
      <c r="QKH7" s="64"/>
      <c r="QKI7" s="64"/>
      <c r="QKR7" s="64"/>
      <c r="QKW7" s="215"/>
      <c r="QKX7" s="64"/>
      <c r="QKY7" s="64"/>
      <c r="QLH7" s="64"/>
      <c r="QLM7" s="215"/>
      <c r="QLN7" s="64"/>
      <c r="QLO7" s="64"/>
      <c r="QLX7" s="64"/>
      <c r="QMC7" s="215"/>
      <c r="QMD7" s="64"/>
      <c r="QME7" s="64"/>
      <c r="QMN7" s="64"/>
      <c r="QMS7" s="215"/>
      <c r="QMT7" s="64"/>
      <c r="QMU7" s="64"/>
      <c r="QND7" s="64"/>
      <c r="QNI7" s="215"/>
      <c r="QNJ7" s="64"/>
      <c r="QNK7" s="64"/>
      <c r="QNT7" s="64"/>
      <c r="QNY7" s="215"/>
      <c r="QNZ7" s="64"/>
      <c r="QOA7" s="64"/>
      <c r="QOJ7" s="64"/>
      <c r="QOO7" s="215"/>
      <c r="QOP7" s="64"/>
      <c r="QOQ7" s="64"/>
      <c r="QOZ7" s="64"/>
      <c r="QPE7" s="215"/>
      <c r="QPF7" s="64"/>
      <c r="QPG7" s="64"/>
      <c r="QPP7" s="64"/>
      <c r="QPU7" s="215"/>
      <c r="QPV7" s="64"/>
      <c r="QPW7" s="64"/>
      <c r="QQF7" s="64"/>
      <c r="QQK7" s="215"/>
      <c r="QQL7" s="64"/>
      <c r="QQM7" s="64"/>
      <c r="QQV7" s="64"/>
      <c r="QRA7" s="215"/>
      <c r="QRB7" s="64"/>
      <c r="QRC7" s="64"/>
      <c r="QRL7" s="64"/>
      <c r="QRQ7" s="215"/>
      <c r="QRR7" s="64"/>
      <c r="QRS7" s="64"/>
      <c r="QSB7" s="64"/>
      <c r="QSG7" s="215"/>
      <c r="QSH7" s="64"/>
      <c r="QSI7" s="64"/>
      <c r="QSR7" s="64"/>
      <c r="QSW7" s="215"/>
      <c r="QSX7" s="64"/>
      <c r="QSY7" s="64"/>
      <c r="QTH7" s="64"/>
      <c r="QTM7" s="215"/>
      <c r="QTN7" s="64"/>
      <c r="QTO7" s="64"/>
      <c r="QTX7" s="64"/>
      <c r="QUC7" s="215"/>
      <c r="QUD7" s="64"/>
      <c r="QUE7" s="64"/>
      <c r="QUN7" s="64"/>
      <c r="QUS7" s="215"/>
      <c r="QUT7" s="64"/>
      <c r="QUU7" s="64"/>
      <c r="QVD7" s="64"/>
      <c r="QVI7" s="215"/>
      <c r="QVJ7" s="64"/>
      <c r="QVK7" s="64"/>
      <c r="QVT7" s="64"/>
      <c r="QVY7" s="215"/>
      <c r="QVZ7" s="64"/>
      <c r="QWA7" s="64"/>
      <c r="QWJ7" s="64"/>
      <c r="QWO7" s="215"/>
      <c r="QWP7" s="64"/>
      <c r="QWQ7" s="64"/>
      <c r="QWZ7" s="64"/>
      <c r="QXE7" s="215"/>
      <c r="QXF7" s="64"/>
      <c r="QXG7" s="64"/>
      <c r="QXP7" s="64"/>
      <c r="QXU7" s="215"/>
      <c r="QXV7" s="64"/>
      <c r="QXW7" s="64"/>
      <c r="QYF7" s="64"/>
      <c r="QYK7" s="215"/>
      <c r="QYL7" s="64"/>
      <c r="QYM7" s="64"/>
      <c r="QYV7" s="64"/>
      <c r="QZA7" s="215"/>
      <c r="QZB7" s="64"/>
      <c r="QZC7" s="64"/>
      <c r="QZL7" s="64"/>
      <c r="QZQ7" s="215"/>
      <c r="QZR7" s="64"/>
      <c r="QZS7" s="64"/>
      <c r="RAB7" s="64"/>
      <c r="RAG7" s="215"/>
      <c r="RAH7" s="64"/>
      <c r="RAI7" s="64"/>
      <c r="RAR7" s="64"/>
      <c r="RAW7" s="215"/>
      <c r="RAX7" s="64"/>
      <c r="RAY7" s="64"/>
      <c r="RBH7" s="64"/>
      <c r="RBM7" s="215"/>
      <c r="RBN7" s="64"/>
      <c r="RBO7" s="64"/>
      <c r="RBX7" s="64"/>
      <c r="RCC7" s="215"/>
      <c r="RCD7" s="64"/>
      <c r="RCE7" s="64"/>
      <c r="RCN7" s="64"/>
      <c r="RCS7" s="215"/>
      <c r="RCT7" s="64"/>
      <c r="RCU7" s="64"/>
      <c r="RDD7" s="64"/>
      <c r="RDI7" s="215"/>
      <c r="RDJ7" s="64"/>
      <c r="RDK7" s="64"/>
      <c r="RDT7" s="64"/>
      <c r="RDY7" s="215"/>
      <c r="RDZ7" s="64"/>
      <c r="REA7" s="64"/>
      <c r="REJ7" s="64"/>
      <c r="REO7" s="215"/>
      <c r="REP7" s="64"/>
      <c r="REQ7" s="64"/>
      <c r="REZ7" s="64"/>
      <c r="RFE7" s="215"/>
      <c r="RFF7" s="64"/>
      <c r="RFG7" s="64"/>
      <c r="RFP7" s="64"/>
      <c r="RFU7" s="215"/>
      <c r="RFV7" s="64"/>
      <c r="RFW7" s="64"/>
      <c r="RGF7" s="64"/>
      <c r="RGK7" s="215"/>
      <c r="RGL7" s="64"/>
      <c r="RGM7" s="64"/>
      <c r="RGV7" s="64"/>
      <c r="RHA7" s="215"/>
      <c r="RHB7" s="64"/>
      <c r="RHC7" s="64"/>
      <c r="RHL7" s="64"/>
      <c r="RHQ7" s="215"/>
      <c r="RHR7" s="64"/>
      <c r="RHS7" s="64"/>
      <c r="RIB7" s="64"/>
      <c r="RIG7" s="215"/>
      <c r="RIH7" s="64"/>
      <c r="RII7" s="64"/>
      <c r="RIR7" s="64"/>
      <c r="RIW7" s="215"/>
      <c r="RIX7" s="64"/>
      <c r="RIY7" s="64"/>
      <c r="RJH7" s="64"/>
      <c r="RJM7" s="215"/>
      <c r="RJN7" s="64"/>
      <c r="RJO7" s="64"/>
      <c r="RJX7" s="64"/>
      <c r="RKC7" s="215"/>
      <c r="RKD7" s="64"/>
      <c r="RKE7" s="64"/>
      <c r="RKN7" s="64"/>
      <c r="RKS7" s="215"/>
      <c r="RKT7" s="64"/>
      <c r="RKU7" s="64"/>
      <c r="RLD7" s="64"/>
      <c r="RLI7" s="215"/>
      <c r="RLJ7" s="64"/>
      <c r="RLK7" s="64"/>
      <c r="RLT7" s="64"/>
      <c r="RLY7" s="215"/>
      <c r="RLZ7" s="64"/>
      <c r="RMA7" s="64"/>
      <c r="RMJ7" s="64"/>
      <c r="RMO7" s="215"/>
      <c r="RMP7" s="64"/>
      <c r="RMQ7" s="64"/>
      <c r="RMZ7" s="64"/>
      <c r="RNE7" s="215"/>
      <c r="RNF7" s="64"/>
      <c r="RNG7" s="64"/>
      <c r="RNP7" s="64"/>
      <c r="RNU7" s="215"/>
      <c r="RNV7" s="64"/>
      <c r="RNW7" s="64"/>
      <c r="ROF7" s="64"/>
      <c r="ROK7" s="215"/>
      <c r="ROL7" s="64"/>
      <c r="ROM7" s="64"/>
      <c r="ROV7" s="64"/>
      <c r="RPA7" s="215"/>
      <c r="RPB7" s="64"/>
      <c r="RPC7" s="64"/>
      <c r="RPL7" s="64"/>
      <c r="RPQ7" s="215"/>
      <c r="RPR7" s="64"/>
      <c r="RPS7" s="64"/>
      <c r="RQB7" s="64"/>
      <c r="RQG7" s="215"/>
      <c r="RQH7" s="64"/>
      <c r="RQI7" s="64"/>
      <c r="RQR7" s="64"/>
      <c r="RQW7" s="215"/>
      <c r="RQX7" s="64"/>
      <c r="RQY7" s="64"/>
      <c r="RRH7" s="64"/>
      <c r="RRM7" s="215"/>
      <c r="RRN7" s="64"/>
      <c r="RRO7" s="64"/>
      <c r="RRX7" s="64"/>
      <c r="RSC7" s="215"/>
      <c r="RSD7" s="64"/>
      <c r="RSE7" s="64"/>
      <c r="RSN7" s="64"/>
      <c r="RSS7" s="215"/>
      <c r="RST7" s="64"/>
      <c r="RSU7" s="64"/>
      <c r="RTD7" s="64"/>
      <c r="RTI7" s="215"/>
      <c r="RTJ7" s="64"/>
      <c r="RTK7" s="64"/>
      <c r="RTT7" s="64"/>
      <c r="RTY7" s="215"/>
      <c r="RTZ7" s="64"/>
      <c r="RUA7" s="64"/>
      <c r="RUJ7" s="64"/>
      <c r="RUO7" s="215"/>
      <c r="RUP7" s="64"/>
      <c r="RUQ7" s="64"/>
      <c r="RUZ7" s="64"/>
      <c r="RVE7" s="215"/>
      <c r="RVF7" s="64"/>
      <c r="RVG7" s="64"/>
      <c r="RVP7" s="64"/>
      <c r="RVU7" s="215"/>
      <c r="RVV7" s="64"/>
      <c r="RVW7" s="64"/>
      <c r="RWF7" s="64"/>
      <c r="RWK7" s="215"/>
      <c r="RWL7" s="64"/>
      <c r="RWM7" s="64"/>
      <c r="RWV7" s="64"/>
      <c r="RXA7" s="215"/>
      <c r="RXB7" s="64"/>
      <c r="RXC7" s="64"/>
      <c r="RXL7" s="64"/>
      <c r="RXQ7" s="215"/>
      <c r="RXR7" s="64"/>
      <c r="RXS7" s="64"/>
      <c r="RYB7" s="64"/>
      <c r="RYG7" s="215"/>
      <c r="RYH7" s="64"/>
      <c r="RYI7" s="64"/>
      <c r="RYR7" s="64"/>
      <c r="RYW7" s="215"/>
      <c r="RYX7" s="64"/>
      <c r="RYY7" s="64"/>
      <c r="RZH7" s="64"/>
      <c r="RZM7" s="215"/>
      <c r="RZN7" s="64"/>
      <c r="RZO7" s="64"/>
      <c r="RZX7" s="64"/>
      <c r="SAC7" s="215"/>
      <c r="SAD7" s="64"/>
      <c r="SAE7" s="64"/>
      <c r="SAN7" s="64"/>
      <c r="SAS7" s="215"/>
      <c r="SAT7" s="64"/>
      <c r="SAU7" s="64"/>
      <c r="SBD7" s="64"/>
      <c r="SBI7" s="215"/>
      <c r="SBJ7" s="64"/>
      <c r="SBK7" s="64"/>
      <c r="SBT7" s="64"/>
      <c r="SBY7" s="215"/>
      <c r="SBZ7" s="64"/>
      <c r="SCA7" s="64"/>
      <c r="SCJ7" s="64"/>
      <c r="SCO7" s="215"/>
      <c r="SCP7" s="64"/>
      <c r="SCQ7" s="64"/>
      <c r="SCZ7" s="64"/>
      <c r="SDE7" s="215"/>
      <c r="SDF7" s="64"/>
      <c r="SDG7" s="64"/>
      <c r="SDP7" s="64"/>
      <c r="SDU7" s="215"/>
      <c r="SDV7" s="64"/>
      <c r="SDW7" s="64"/>
      <c r="SEF7" s="64"/>
      <c r="SEK7" s="215"/>
      <c r="SEL7" s="64"/>
      <c r="SEM7" s="64"/>
      <c r="SEV7" s="64"/>
      <c r="SFA7" s="215"/>
      <c r="SFB7" s="64"/>
      <c r="SFC7" s="64"/>
      <c r="SFL7" s="64"/>
      <c r="SFQ7" s="215"/>
      <c r="SFR7" s="64"/>
      <c r="SFS7" s="64"/>
      <c r="SGB7" s="64"/>
      <c r="SGG7" s="215"/>
      <c r="SGH7" s="64"/>
      <c r="SGI7" s="64"/>
      <c r="SGR7" s="64"/>
      <c r="SGW7" s="215"/>
      <c r="SGX7" s="64"/>
      <c r="SGY7" s="64"/>
      <c r="SHH7" s="64"/>
      <c r="SHM7" s="215"/>
      <c r="SHN7" s="64"/>
      <c r="SHO7" s="64"/>
      <c r="SHX7" s="64"/>
      <c r="SIC7" s="215"/>
      <c r="SID7" s="64"/>
      <c r="SIE7" s="64"/>
      <c r="SIN7" s="64"/>
      <c r="SIS7" s="215"/>
      <c r="SIT7" s="64"/>
      <c r="SIU7" s="64"/>
      <c r="SJD7" s="64"/>
      <c r="SJI7" s="215"/>
      <c r="SJJ7" s="64"/>
      <c r="SJK7" s="64"/>
      <c r="SJT7" s="64"/>
      <c r="SJY7" s="215"/>
      <c r="SJZ7" s="64"/>
      <c r="SKA7" s="64"/>
      <c r="SKJ7" s="64"/>
      <c r="SKO7" s="215"/>
      <c r="SKP7" s="64"/>
      <c r="SKQ7" s="64"/>
      <c r="SKZ7" s="64"/>
      <c r="SLE7" s="215"/>
      <c r="SLF7" s="64"/>
      <c r="SLG7" s="64"/>
      <c r="SLP7" s="64"/>
      <c r="SLU7" s="215"/>
      <c r="SLV7" s="64"/>
      <c r="SLW7" s="64"/>
      <c r="SMF7" s="64"/>
      <c r="SMK7" s="215"/>
      <c r="SML7" s="64"/>
      <c r="SMM7" s="64"/>
      <c r="SMV7" s="64"/>
      <c r="SNA7" s="215"/>
      <c r="SNB7" s="64"/>
      <c r="SNC7" s="64"/>
      <c r="SNL7" s="64"/>
      <c r="SNQ7" s="215"/>
      <c r="SNR7" s="64"/>
      <c r="SNS7" s="64"/>
      <c r="SOB7" s="64"/>
      <c r="SOG7" s="215"/>
      <c r="SOH7" s="64"/>
      <c r="SOI7" s="64"/>
      <c r="SOR7" s="64"/>
      <c r="SOW7" s="215"/>
      <c r="SOX7" s="64"/>
      <c r="SOY7" s="64"/>
      <c r="SPH7" s="64"/>
      <c r="SPM7" s="215"/>
      <c r="SPN7" s="64"/>
      <c r="SPO7" s="64"/>
      <c r="SPX7" s="64"/>
      <c r="SQC7" s="215"/>
      <c r="SQD7" s="64"/>
      <c r="SQE7" s="64"/>
      <c r="SQN7" s="64"/>
      <c r="SQS7" s="215"/>
      <c r="SQT7" s="64"/>
      <c r="SQU7" s="64"/>
      <c r="SRD7" s="64"/>
      <c r="SRI7" s="215"/>
      <c r="SRJ7" s="64"/>
      <c r="SRK7" s="64"/>
      <c r="SRT7" s="64"/>
      <c r="SRY7" s="215"/>
      <c r="SRZ7" s="64"/>
      <c r="SSA7" s="64"/>
      <c r="SSJ7" s="64"/>
      <c r="SSO7" s="215"/>
      <c r="SSP7" s="64"/>
      <c r="SSQ7" s="64"/>
      <c r="SSZ7" s="64"/>
      <c r="STE7" s="215"/>
      <c r="STF7" s="64"/>
      <c r="STG7" s="64"/>
      <c r="STP7" s="64"/>
      <c r="STU7" s="215"/>
      <c r="STV7" s="64"/>
      <c r="STW7" s="64"/>
      <c r="SUF7" s="64"/>
      <c r="SUK7" s="215"/>
      <c r="SUL7" s="64"/>
      <c r="SUM7" s="64"/>
      <c r="SUV7" s="64"/>
      <c r="SVA7" s="215"/>
      <c r="SVB7" s="64"/>
      <c r="SVC7" s="64"/>
      <c r="SVL7" s="64"/>
      <c r="SVQ7" s="215"/>
      <c r="SVR7" s="64"/>
      <c r="SVS7" s="64"/>
      <c r="SWB7" s="64"/>
      <c r="SWG7" s="215"/>
      <c r="SWH7" s="64"/>
      <c r="SWI7" s="64"/>
      <c r="SWR7" s="64"/>
      <c r="SWW7" s="215"/>
      <c r="SWX7" s="64"/>
      <c r="SWY7" s="64"/>
      <c r="SXH7" s="64"/>
      <c r="SXM7" s="215"/>
      <c r="SXN7" s="64"/>
      <c r="SXO7" s="64"/>
      <c r="SXX7" s="64"/>
      <c r="SYC7" s="215"/>
      <c r="SYD7" s="64"/>
      <c r="SYE7" s="64"/>
      <c r="SYN7" s="64"/>
      <c r="SYS7" s="215"/>
      <c r="SYT7" s="64"/>
      <c r="SYU7" s="64"/>
      <c r="SZD7" s="64"/>
      <c r="SZI7" s="215"/>
      <c r="SZJ7" s="64"/>
      <c r="SZK7" s="64"/>
      <c r="SZT7" s="64"/>
      <c r="SZY7" s="215"/>
      <c r="SZZ7" s="64"/>
      <c r="TAA7" s="64"/>
      <c r="TAJ7" s="64"/>
      <c r="TAO7" s="215"/>
      <c r="TAP7" s="64"/>
      <c r="TAQ7" s="64"/>
      <c r="TAZ7" s="64"/>
      <c r="TBE7" s="215"/>
      <c r="TBF7" s="64"/>
      <c r="TBG7" s="64"/>
      <c r="TBP7" s="64"/>
      <c r="TBU7" s="215"/>
      <c r="TBV7" s="64"/>
      <c r="TBW7" s="64"/>
      <c r="TCF7" s="64"/>
      <c r="TCK7" s="215"/>
      <c r="TCL7" s="64"/>
      <c r="TCM7" s="64"/>
      <c r="TCV7" s="64"/>
      <c r="TDA7" s="215"/>
      <c r="TDB7" s="64"/>
      <c r="TDC7" s="64"/>
      <c r="TDL7" s="64"/>
      <c r="TDQ7" s="215"/>
      <c r="TDR7" s="64"/>
      <c r="TDS7" s="64"/>
      <c r="TEB7" s="64"/>
      <c r="TEG7" s="215"/>
      <c r="TEH7" s="64"/>
      <c r="TEI7" s="64"/>
      <c r="TER7" s="64"/>
      <c r="TEW7" s="215"/>
      <c r="TEX7" s="64"/>
      <c r="TEY7" s="64"/>
      <c r="TFH7" s="64"/>
      <c r="TFM7" s="215"/>
      <c r="TFN7" s="64"/>
      <c r="TFO7" s="64"/>
      <c r="TFX7" s="64"/>
      <c r="TGC7" s="215"/>
      <c r="TGD7" s="64"/>
      <c r="TGE7" s="64"/>
      <c r="TGN7" s="64"/>
      <c r="TGS7" s="215"/>
      <c r="TGT7" s="64"/>
      <c r="TGU7" s="64"/>
      <c r="THD7" s="64"/>
      <c r="THI7" s="215"/>
      <c r="THJ7" s="64"/>
      <c r="THK7" s="64"/>
      <c r="THT7" s="64"/>
      <c r="THY7" s="215"/>
      <c r="THZ7" s="64"/>
      <c r="TIA7" s="64"/>
      <c r="TIJ7" s="64"/>
      <c r="TIO7" s="215"/>
      <c r="TIP7" s="64"/>
      <c r="TIQ7" s="64"/>
      <c r="TIZ7" s="64"/>
      <c r="TJE7" s="215"/>
      <c r="TJF7" s="64"/>
      <c r="TJG7" s="64"/>
      <c r="TJP7" s="64"/>
      <c r="TJU7" s="215"/>
      <c r="TJV7" s="64"/>
      <c r="TJW7" s="64"/>
      <c r="TKF7" s="64"/>
      <c r="TKK7" s="215"/>
      <c r="TKL7" s="64"/>
      <c r="TKM7" s="64"/>
      <c r="TKV7" s="64"/>
      <c r="TLA7" s="215"/>
      <c r="TLB7" s="64"/>
      <c r="TLC7" s="64"/>
      <c r="TLL7" s="64"/>
      <c r="TLQ7" s="215"/>
      <c r="TLR7" s="64"/>
      <c r="TLS7" s="64"/>
      <c r="TMB7" s="64"/>
      <c r="TMG7" s="215"/>
      <c r="TMH7" s="64"/>
      <c r="TMI7" s="64"/>
      <c r="TMR7" s="64"/>
      <c r="TMW7" s="215"/>
      <c r="TMX7" s="64"/>
      <c r="TMY7" s="64"/>
      <c r="TNH7" s="64"/>
      <c r="TNM7" s="215"/>
      <c r="TNN7" s="64"/>
      <c r="TNO7" s="64"/>
      <c r="TNX7" s="64"/>
      <c r="TOC7" s="215"/>
      <c r="TOD7" s="64"/>
      <c r="TOE7" s="64"/>
      <c r="TON7" s="64"/>
      <c r="TOS7" s="215"/>
      <c r="TOT7" s="64"/>
      <c r="TOU7" s="64"/>
      <c r="TPD7" s="64"/>
      <c r="TPI7" s="215"/>
      <c r="TPJ7" s="64"/>
      <c r="TPK7" s="64"/>
      <c r="TPT7" s="64"/>
      <c r="TPY7" s="215"/>
      <c r="TPZ7" s="64"/>
      <c r="TQA7" s="64"/>
      <c r="TQJ7" s="64"/>
      <c r="TQO7" s="215"/>
      <c r="TQP7" s="64"/>
      <c r="TQQ7" s="64"/>
      <c r="TQZ7" s="64"/>
      <c r="TRE7" s="215"/>
      <c r="TRF7" s="64"/>
      <c r="TRG7" s="64"/>
      <c r="TRP7" s="64"/>
      <c r="TRU7" s="215"/>
      <c r="TRV7" s="64"/>
      <c r="TRW7" s="64"/>
      <c r="TSF7" s="64"/>
      <c r="TSK7" s="215"/>
      <c r="TSL7" s="64"/>
      <c r="TSM7" s="64"/>
      <c r="TSV7" s="64"/>
      <c r="TTA7" s="215"/>
      <c r="TTB7" s="64"/>
      <c r="TTC7" s="64"/>
      <c r="TTL7" s="64"/>
      <c r="TTQ7" s="215"/>
      <c r="TTR7" s="64"/>
      <c r="TTS7" s="64"/>
      <c r="TUB7" s="64"/>
      <c r="TUG7" s="215"/>
      <c r="TUH7" s="64"/>
      <c r="TUI7" s="64"/>
      <c r="TUR7" s="64"/>
      <c r="TUW7" s="215"/>
      <c r="TUX7" s="64"/>
      <c r="TUY7" s="64"/>
      <c r="TVH7" s="64"/>
      <c r="TVM7" s="215"/>
      <c r="TVN7" s="64"/>
      <c r="TVO7" s="64"/>
      <c r="TVX7" s="64"/>
      <c r="TWC7" s="215"/>
      <c r="TWD7" s="64"/>
      <c r="TWE7" s="64"/>
      <c r="TWN7" s="64"/>
      <c r="TWS7" s="215"/>
      <c r="TWT7" s="64"/>
      <c r="TWU7" s="64"/>
      <c r="TXD7" s="64"/>
      <c r="TXI7" s="215"/>
      <c r="TXJ7" s="64"/>
      <c r="TXK7" s="64"/>
      <c r="TXT7" s="64"/>
      <c r="TXY7" s="215"/>
      <c r="TXZ7" s="64"/>
      <c r="TYA7" s="64"/>
      <c r="TYJ7" s="64"/>
      <c r="TYO7" s="215"/>
      <c r="TYP7" s="64"/>
      <c r="TYQ7" s="64"/>
      <c r="TYZ7" s="64"/>
      <c r="TZE7" s="215"/>
      <c r="TZF7" s="64"/>
      <c r="TZG7" s="64"/>
      <c r="TZP7" s="64"/>
      <c r="TZU7" s="215"/>
      <c r="TZV7" s="64"/>
      <c r="TZW7" s="64"/>
      <c r="UAF7" s="64"/>
      <c r="UAK7" s="215"/>
      <c r="UAL7" s="64"/>
      <c r="UAM7" s="64"/>
      <c r="UAV7" s="64"/>
      <c r="UBA7" s="215"/>
      <c r="UBB7" s="64"/>
      <c r="UBC7" s="64"/>
      <c r="UBL7" s="64"/>
      <c r="UBQ7" s="215"/>
      <c r="UBR7" s="64"/>
      <c r="UBS7" s="64"/>
      <c r="UCB7" s="64"/>
      <c r="UCG7" s="215"/>
      <c r="UCH7" s="64"/>
      <c r="UCI7" s="64"/>
      <c r="UCR7" s="64"/>
      <c r="UCW7" s="215"/>
      <c r="UCX7" s="64"/>
      <c r="UCY7" s="64"/>
      <c r="UDH7" s="64"/>
      <c r="UDM7" s="215"/>
      <c r="UDN7" s="64"/>
      <c r="UDO7" s="64"/>
      <c r="UDX7" s="64"/>
      <c r="UEC7" s="215"/>
      <c r="UED7" s="64"/>
      <c r="UEE7" s="64"/>
      <c r="UEN7" s="64"/>
      <c r="UES7" s="215"/>
      <c r="UET7" s="64"/>
      <c r="UEU7" s="64"/>
      <c r="UFD7" s="64"/>
      <c r="UFI7" s="215"/>
      <c r="UFJ7" s="64"/>
      <c r="UFK7" s="64"/>
      <c r="UFT7" s="64"/>
      <c r="UFY7" s="215"/>
      <c r="UFZ7" s="64"/>
      <c r="UGA7" s="64"/>
      <c r="UGJ7" s="64"/>
      <c r="UGO7" s="215"/>
      <c r="UGP7" s="64"/>
      <c r="UGQ7" s="64"/>
      <c r="UGZ7" s="64"/>
      <c r="UHE7" s="215"/>
      <c r="UHF7" s="64"/>
      <c r="UHG7" s="64"/>
      <c r="UHP7" s="64"/>
      <c r="UHU7" s="215"/>
      <c r="UHV7" s="64"/>
      <c r="UHW7" s="64"/>
      <c r="UIF7" s="64"/>
      <c r="UIK7" s="215"/>
      <c r="UIL7" s="64"/>
      <c r="UIM7" s="64"/>
      <c r="UIV7" s="64"/>
      <c r="UJA7" s="215"/>
      <c r="UJB7" s="64"/>
      <c r="UJC7" s="64"/>
      <c r="UJL7" s="64"/>
      <c r="UJQ7" s="215"/>
      <c r="UJR7" s="64"/>
      <c r="UJS7" s="64"/>
      <c r="UKB7" s="64"/>
      <c r="UKG7" s="215"/>
      <c r="UKH7" s="64"/>
      <c r="UKI7" s="64"/>
      <c r="UKR7" s="64"/>
      <c r="UKW7" s="215"/>
      <c r="UKX7" s="64"/>
      <c r="UKY7" s="64"/>
      <c r="ULH7" s="64"/>
      <c r="ULM7" s="215"/>
      <c r="ULN7" s="64"/>
      <c r="ULO7" s="64"/>
      <c r="ULX7" s="64"/>
      <c r="UMC7" s="215"/>
      <c r="UMD7" s="64"/>
      <c r="UME7" s="64"/>
      <c r="UMN7" s="64"/>
      <c r="UMS7" s="215"/>
      <c r="UMT7" s="64"/>
      <c r="UMU7" s="64"/>
      <c r="UND7" s="64"/>
      <c r="UNI7" s="215"/>
      <c r="UNJ7" s="64"/>
      <c r="UNK7" s="64"/>
      <c r="UNT7" s="64"/>
      <c r="UNY7" s="215"/>
      <c r="UNZ7" s="64"/>
      <c r="UOA7" s="64"/>
      <c r="UOJ7" s="64"/>
      <c r="UOO7" s="215"/>
      <c r="UOP7" s="64"/>
      <c r="UOQ7" s="64"/>
      <c r="UOZ7" s="64"/>
      <c r="UPE7" s="215"/>
      <c r="UPF7" s="64"/>
      <c r="UPG7" s="64"/>
      <c r="UPP7" s="64"/>
      <c r="UPU7" s="215"/>
      <c r="UPV7" s="64"/>
      <c r="UPW7" s="64"/>
      <c r="UQF7" s="64"/>
      <c r="UQK7" s="215"/>
      <c r="UQL7" s="64"/>
      <c r="UQM7" s="64"/>
      <c r="UQV7" s="64"/>
      <c r="URA7" s="215"/>
      <c r="URB7" s="64"/>
      <c r="URC7" s="64"/>
      <c r="URL7" s="64"/>
      <c r="URQ7" s="215"/>
      <c r="URR7" s="64"/>
      <c r="URS7" s="64"/>
      <c r="USB7" s="64"/>
      <c r="USG7" s="215"/>
      <c r="USH7" s="64"/>
      <c r="USI7" s="64"/>
      <c r="USR7" s="64"/>
      <c r="USW7" s="215"/>
      <c r="USX7" s="64"/>
      <c r="USY7" s="64"/>
      <c r="UTH7" s="64"/>
      <c r="UTM7" s="215"/>
      <c r="UTN7" s="64"/>
      <c r="UTO7" s="64"/>
      <c r="UTX7" s="64"/>
      <c r="UUC7" s="215"/>
      <c r="UUD7" s="64"/>
      <c r="UUE7" s="64"/>
      <c r="UUN7" s="64"/>
      <c r="UUS7" s="215"/>
      <c r="UUT7" s="64"/>
      <c r="UUU7" s="64"/>
      <c r="UVD7" s="64"/>
      <c r="UVI7" s="215"/>
      <c r="UVJ7" s="64"/>
      <c r="UVK7" s="64"/>
      <c r="UVT7" s="64"/>
      <c r="UVY7" s="215"/>
      <c r="UVZ7" s="64"/>
      <c r="UWA7" s="64"/>
      <c r="UWJ7" s="64"/>
      <c r="UWO7" s="215"/>
      <c r="UWP7" s="64"/>
      <c r="UWQ7" s="64"/>
      <c r="UWZ7" s="64"/>
      <c r="UXE7" s="215"/>
      <c r="UXF7" s="64"/>
      <c r="UXG7" s="64"/>
      <c r="UXP7" s="64"/>
      <c r="UXU7" s="215"/>
      <c r="UXV7" s="64"/>
      <c r="UXW7" s="64"/>
      <c r="UYF7" s="64"/>
      <c r="UYK7" s="215"/>
      <c r="UYL7" s="64"/>
      <c r="UYM7" s="64"/>
      <c r="UYV7" s="64"/>
      <c r="UZA7" s="215"/>
      <c r="UZB7" s="64"/>
      <c r="UZC7" s="64"/>
      <c r="UZL7" s="64"/>
      <c r="UZQ7" s="215"/>
      <c r="UZR7" s="64"/>
      <c r="UZS7" s="64"/>
      <c r="VAB7" s="64"/>
      <c r="VAG7" s="215"/>
      <c r="VAH7" s="64"/>
      <c r="VAI7" s="64"/>
      <c r="VAR7" s="64"/>
      <c r="VAW7" s="215"/>
      <c r="VAX7" s="64"/>
      <c r="VAY7" s="64"/>
      <c r="VBH7" s="64"/>
      <c r="VBM7" s="215"/>
      <c r="VBN7" s="64"/>
      <c r="VBO7" s="64"/>
      <c r="VBX7" s="64"/>
      <c r="VCC7" s="215"/>
      <c r="VCD7" s="64"/>
      <c r="VCE7" s="64"/>
      <c r="VCN7" s="64"/>
      <c r="VCS7" s="215"/>
      <c r="VCT7" s="64"/>
      <c r="VCU7" s="64"/>
      <c r="VDD7" s="64"/>
      <c r="VDI7" s="215"/>
      <c r="VDJ7" s="64"/>
      <c r="VDK7" s="64"/>
      <c r="VDT7" s="64"/>
      <c r="VDY7" s="215"/>
      <c r="VDZ7" s="64"/>
      <c r="VEA7" s="64"/>
      <c r="VEJ7" s="64"/>
      <c r="VEO7" s="215"/>
      <c r="VEP7" s="64"/>
      <c r="VEQ7" s="64"/>
      <c r="VEZ7" s="64"/>
      <c r="VFE7" s="215"/>
      <c r="VFF7" s="64"/>
      <c r="VFG7" s="64"/>
      <c r="VFP7" s="64"/>
      <c r="VFU7" s="215"/>
      <c r="VFV7" s="64"/>
      <c r="VFW7" s="64"/>
      <c r="VGF7" s="64"/>
      <c r="VGK7" s="215"/>
      <c r="VGL7" s="64"/>
      <c r="VGM7" s="64"/>
      <c r="VGV7" s="64"/>
      <c r="VHA7" s="215"/>
      <c r="VHB7" s="64"/>
      <c r="VHC7" s="64"/>
      <c r="VHL7" s="64"/>
      <c r="VHQ7" s="215"/>
      <c r="VHR7" s="64"/>
      <c r="VHS7" s="64"/>
      <c r="VIB7" s="64"/>
      <c r="VIG7" s="215"/>
      <c r="VIH7" s="64"/>
      <c r="VII7" s="64"/>
      <c r="VIR7" s="64"/>
      <c r="VIW7" s="215"/>
      <c r="VIX7" s="64"/>
      <c r="VIY7" s="64"/>
      <c r="VJH7" s="64"/>
      <c r="VJM7" s="215"/>
      <c r="VJN7" s="64"/>
      <c r="VJO7" s="64"/>
      <c r="VJX7" s="64"/>
      <c r="VKC7" s="215"/>
      <c r="VKD7" s="64"/>
      <c r="VKE7" s="64"/>
      <c r="VKN7" s="64"/>
      <c r="VKS7" s="215"/>
      <c r="VKT7" s="64"/>
      <c r="VKU7" s="64"/>
      <c r="VLD7" s="64"/>
      <c r="VLI7" s="215"/>
      <c r="VLJ7" s="64"/>
      <c r="VLK7" s="64"/>
      <c r="VLT7" s="64"/>
      <c r="VLY7" s="215"/>
      <c r="VLZ7" s="64"/>
      <c r="VMA7" s="64"/>
      <c r="VMJ7" s="64"/>
      <c r="VMO7" s="215"/>
      <c r="VMP7" s="64"/>
      <c r="VMQ7" s="64"/>
      <c r="VMZ7" s="64"/>
      <c r="VNE7" s="215"/>
      <c r="VNF7" s="64"/>
      <c r="VNG7" s="64"/>
      <c r="VNP7" s="64"/>
      <c r="VNU7" s="215"/>
      <c r="VNV7" s="64"/>
      <c r="VNW7" s="64"/>
      <c r="VOF7" s="64"/>
      <c r="VOK7" s="215"/>
      <c r="VOL7" s="64"/>
      <c r="VOM7" s="64"/>
      <c r="VOV7" s="64"/>
      <c r="VPA7" s="215"/>
      <c r="VPB7" s="64"/>
      <c r="VPC7" s="64"/>
      <c r="VPL7" s="64"/>
      <c r="VPQ7" s="215"/>
      <c r="VPR7" s="64"/>
      <c r="VPS7" s="64"/>
      <c r="VQB7" s="64"/>
      <c r="VQG7" s="215"/>
      <c r="VQH7" s="64"/>
      <c r="VQI7" s="64"/>
      <c r="VQR7" s="64"/>
      <c r="VQW7" s="215"/>
      <c r="VQX7" s="64"/>
      <c r="VQY7" s="64"/>
      <c r="VRH7" s="64"/>
      <c r="VRM7" s="215"/>
      <c r="VRN7" s="64"/>
      <c r="VRO7" s="64"/>
      <c r="VRX7" s="64"/>
      <c r="VSC7" s="215"/>
      <c r="VSD7" s="64"/>
      <c r="VSE7" s="64"/>
      <c r="VSN7" s="64"/>
      <c r="VSS7" s="215"/>
      <c r="VST7" s="64"/>
      <c r="VSU7" s="64"/>
      <c r="VTD7" s="64"/>
      <c r="VTI7" s="215"/>
      <c r="VTJ7" s="64"/>
      <c r="VTK7" s="64"/>
      <c r="VTT7" s="64"/>
      <c r="VTY7" s="215"/>
      <c r="VTZ7" s="64"/>
      <c r="VUA7" s="64"/>
      <c r="VUJ7" s="64"/>
      <c r="VUO7" s="215"/>
      <c r="VUP7" s="64"/>
      <c r="VUQ7" s="64"/>
      <c r="VUZ7" s="64"/>
      <c r="VVE7" s="215"/>
      <c r="VVF7" s="64"/>
      <c r="VVG7" s="64"/>
      <c r="VVP7" s="64"/>
      <c r="VVU7" s="215"/>
      <c r="VVV7" s="64"/>
      <c r="VVW7" s="64"/>
      <c r="VWF7" s="64"/>
      <c r="VWK7" s="215"/>
      <c r="VWL7" s="64"/>
      <c r="VWM7" s="64"/>
      <c r="VWV7" s="64"/>
      <c r="VXA7" s="215"/>
      <c r="VXB7" s="64"/>
      <c r="VXC7" s="64"/>
      <c r="VXL7" s="64"/>
      <c r="VXQ7" s="215"/>
      <c r="VXR7" s="64"/>
      <c r="VXS7" s="64"/>
      <c r="VYB7" s="64"/>
      <c r="VYG7" s="215"/>
      <c r="VYH7" s="64"/>
      <c r="VYI7" s="64"/>
      <c r="VYR7" s="64"/>
      <c r="VYW7" s="215"/>
      <c r="VYX7" s="64"/>
      <c r="VYY7" s="64"/>
      <c r="VZH7" s="64"/>
      <c r="VZM7" s="215"/>
      <c r="VZN7" s="64"/>
      <c r="VZO7" s="64"/>
      <c r="VZX7" s="64"/>
      <c r="WAC7" s="215"/>
      <c r="WAD7" s="64"/>
      <c r="WAE7" s="64"/>
      <c r="WAN7" s="64"/>
      <c r="WAS7" s="215"/>
      <c r="WAT7" s="64"/>
      <c r="WAU7" s="64"/>
      <c r="WBD7" s="64"/>
      <c r="WBI7" s="215"/>
      <c r="WBJ7" s="64"/>
      <c r="WBK7" s="64"/>
      <c r="WBT7" s="64"/>
      <c r="WBY7" s="215"/>
      <c r="WBZ7" s="64"/>
      <c r="WCA7" s="64"/>
      <c r="WCJ7" s="64"/>
      <c r="WCO7" s="215"/>
      <c r="WCP7" s="64"/>
      <c r="WCQ7" s="64"/>
      <c r="WCZ7" s="64"/>
      <c r="WDE7" s="215"/>
      <c r="WDF7" s="64"/>
      <c r="WDG7" s="64"/>
      <c r="WDP7" s="64"/>
      <c r="WDU7" s="215"/>
      <c r="WDV7" s="64"/>
      <c r="WDW7" s="64"/>
      <c r="WEF7" s="64"/>
      <c r="WEK7" s="215"/>
      <c r="WEL7" s="64"/>
      <c r="WEM7" s="64"/>
      <c r="WEV7" s="64"/>
      <c r="WFA7" s="215"/>
      <c r="WFB7" s="64"/>
      <c r="WFC7" s="64"/>
      <c r="WFL7" s="64"/>
      <c r="WFQ7" s="215"/>
      <c r="WFR7" s="64"/>
      <c r="WFS7" s="64"/>
      <c r="WGB7" s="64"/>
      <c r="WGG7" s="215"/>
      <c r="WGH7" s="64"/>
      <c r="WGI7" s="64"/>
      <c r="WGR7" s="64"/>
      <c r="WGW7" s="215"/>
      <c r="WGX7" s="64"/>
      <c r="WGY7" s="64"/>
      <c r="WHH7" s="64"/>
      <c r="WHM7" s="215"/>
      <c r="WHN7" s="64"/>
      <c r="WHO7" s="64"/>
      <c r="WHX7" s="64"/>
      <c r="WIC7" s="215"/>
      <c r="WID7" s="64"/>
      <c r="WIE7" s="64"/>
      <c r="WIN7" s="64"/>
      <c r="WIS7" s="215"/>
      <c r="WIT7" s="64"/>
      <c r="WIU7" s="64"/>
      <c r="WJD7" s="64"/>
      <c r="WJI7" s="215"/>
      <c r="WJJ7" s="64"/>
      <c r="WJK7" s="64"/>
      <c r="WJT7" s="64"/>
      <c r="WJY7" s="215"/>
      <c r="WJZ7" s="64"/>
      <c r="WKA7" s="64"/>
      <c r="WKJ7" s="64"/>
      <c r="WKO7" s="215"/>
      <c r="WKP7" s="64"/>
      <c r="WKQ7" s="64"/>
      <c r="WKZ7" s="64"/>
      <c r="WLE7" s="215"/>
      <c r="WLF7" s="64"/>
      <c r="WLG7" s="64"/>
      <c r="WLP7" s="64"/>
      <c r="WLU7" s="215"/>
      <c r="WLV7" s="64"/>
      <c r="WLW7" s="64"/>
      <c r="WMF7" s="64"/>
      <c r="WMK7" s="215"/>
      <c r="WML7" s="64"/>
      <c r="WMM7" s="64"/>
      <c r="WMV7" s="64"/>
      <c r="WNA7" s="215"/>
      <c r="WNB7" s="64"/>
      <c r="WNC7" s="64"/>
      <c r="WNL7" s="64"/>
      <c r="WNQ7" s="215"/>
      <c r="WNR7" s="64"/>
      <c r="WNS7" s="64"/>
      <c r="WOB7" s="64"/>
      <c r="WOG7" s="215"/>
      <c r="WOH7" s="64"/>
      <c r="WOI7" s="64"/>
      <c r="WOR7" s="64"/>
      <c r="WOW7" s="215"/>
      <c r="WOX7" s="64"/>
      <c r="WOY7" s="64"/>
      <c r="WPH7" s="64"/>
      <c r="WPM7" s="215"/>
      <c r="WPN7" s="64"/>
      <c r="WPO7" s="64"/>
      <c r="WPX7" s="64"/>
      <c r="WQC7" s="215"/>
      <c r="WQD7" s="64"/>
      <c r="WQE7" s="64"/>
      <c r="WQN7" s="64"/>
      <c r="WQS7" s="215"/>
      <c r="WQT7" s="64"/>
      <c r="WQU7" s="64"/>
      <c r="WRD7" s="64"/>
      <c r="WRI7" s="215"/>
      <c r="WRJ7" s="64"/>
      <c r="WRK7" s="64"/>
      <c r="WRT7" s="64"/>
      <c r="WRY7" s="215"/>
      <c r="WRZ7" s="64"/>
      <c r="WSA7" s="64"/>
      <c r="WSJ7" s="64"/>
      <c r="WSO7" s="215"/>
      <c r="WSP7" s="64"/>
      <c r="WSQ7" s="64"/>
      <c r="WSZ7" s="64"/>
      <c r="WTE7" s="215"/>
      <c r="WTF7" s="64"/>
      <c r="WTG7" s="64"/>
      <c r="WTP7" s="64"/>
      <c r="WTU7" s="215"/>
      <c r="WTV7" s="64"/>
      <c r="WTW7" s="64"/>
      <c r="WUF7" s="64"/>
      <c r="WUK7" s="215"/>
      <c r="WUL7" s="64"/>
      <c r="WUM7" s="64"/>
      <c r="WUV7" s="64"/>
      <c r="WVA7" s="215"/>
      <c r="WVB7" s="64"/>
      <c r="WVC7" s="64"/>
      <c r="WVL7" s="64"/>
      <c r="WVQ7" s="215"/>
      <c r="WVR7" s="64"/>
      <c r="WVS7" s="64"/>
      <c r="WWB7" s="64"/>
      <c r="WWG7" s="215"/>
      <c r="WWH7" s="64"/>
      <c r="WWI7" s="64"/>
      <c r="WWR7" s="64"/>
      <c r="WWW7" s="215"/>
      <c r="WWX7" s="64"/>
      <c r="WWY7" s="64"/>
      <c r="WXH7" s="64"/>
      <c r="WXM7" s="215"/>
      <c r="WXN7" s="64"/>
      <c r="WXO7" s="64"/>
      <c r="WXX7" s="64"/>
      <c r="WYC7" s="215"/>
      <c r="WYD7" s="64"/>
      <c r="WYE7" s="64"/>
      <c r="WYN7" s="64"/>
      <c r="WYS7" s="215"/>
      <c r="WYT7" s="64"/>
      <c r="WYU7" s="64"/>
      <c r="WZD7" s="64"/>
      <c r="WZI7" s="215"/>
      <c r="WZJ7" s="64"/>
      <c r="WZK7" s="64"/>
      <c r="WZT7" s="64"/>
      <c r="WZY7" s="215"/>
      <c r="WZZ7" s="64"/>
      <c r="XAA7" s="64"/>
      <c r="XAJ7" s="64"/>
      <c r="XAO7" s="215"/>
      <c r="XAP7" s="64"/>
      <c r="XAQ7" s="64"/>
      <c r="XAZ7" s="64"/>
      <c r="XBE7" s="215"/>
      <c r="XBF7" s="64"/>
      <c r="XBG7" s="64"/>
      <c r="XBP7" s="64"/>
      <c r="XBU7" s="215"/>
      <c r="XBV7" s="64"/>
      <c r="XBW7" s="64"/>
      <c r="XCF7" s="64"/>
      <c r="XCK7" s="215"/>
      <c r="XCL7" s="64"/>
      <c r="XCM7" s="64"/>
      <c r="XCV7" s="64"/>
      <c r="XDA7" s="215"/>
      <c r="XDB7" s="64"/>
      <c r="XDC7" s="64"/>
      <c r="XDL7" s="64"/>
      <c r="XDQ7" s="215"/>
      <c r="XDR7" s="64"/>
      <c r="XDS7" s="64"/>
      <c r="XEB7" s="64"/>
      <c r="XEG7" s="215"/>
      <c r="XEH7" s="64"/>
      <c r="XEI7" s="64"/>
      <c r="XER7" s="64"/>
    </row>
    <row r="8" spans="1:1019 1028:2043 2052:3067 3076:4091 4100:5115 5124:6139 6148:7163 7172:8187 8196:9211 9220:10235 10244:11259 11268:12283 12292:13307 13316:14331 14340:15355 15364:16372" ht="24.75" customHeight="1" x14ac:dyDescent="0.2">
      <c r="A8" s="215"/>
      <c r="B8" s="1803" t="s">
        <v>102</v>
      </c>
      <c r="C8" s="1804"/>
      <c r="D8" s="1805"/>
      <c r="E8" s="1805"/>
      <c r="F8" s="1805"/>
      <c r="G8" s="1805"/>
      <c r="H8" s="1806"/>
      <c r="I8" s="63"/>
      <c r="J8" s="63"/>
      <c r="K8" s="64"/>
      <c r="T8" s="64"/>
      <c r="Y8" s="215"/>
      <c r="Z8" s="64"/>
      <c r="AA8" s="64"/>
      <c r="AJ8" s="64"/>
      <c r="AO8" s="215"/>
      <c r="AP8" s="64"/>
      <c r="AQ8" s="64"/>
      <c r="AZ8" s="64"/>
      <c r="BE8" s="215"/>
      <c r="BF8" s="64"/>
      <c r="BG8" s="64"/>
      <c r="BP8" s="64"/>
      <c r="BU8" s="215"/>
      <c r="BV8" s="64"/>
      <c r="BW8" s="64"/>
      <c r="CF8" s="64"/>
      <c r="CK8" s="215"/>
      <c r="CL8" s="64"/>
      <c r="CM8" s="64"/>
      <c r="CV8" s="64"/>
      <c r="DA8" s="215"/>
      <c r="DB8" s="64"/>
      <c r="DC8" s="64"/>
      <c r="DL8" s="64"/>
      <c r="DQ8" s="215"/>
      <c r="DR8" s="64"/>
      <c r="DS8" s="64"/>
      <c r="EB8" s="64"/>
      <c r="EG8" s="215"/>
      <c r="EH8" s="64"/>
      <c r="EI8" s="64"/>
      <c r="ER8" s="64"/>
      <c r="EW8" s="215"/>
      <c r="EX8" s="64"/>
      <c r="EY8" s="64"/>
      <c r="FH8" s="64"/>
      <c r="FM8" s="215"/>
      <c r="FN8" s="64"/>
      <c r="FO8" s="64"/>
      <c r="FX8" s="64"/>
      <c r="GC8" s="215"/>
      <c r="GD8" s="64"/>
      <c r="GE8" s="64"/>
      <c r="GN8" s="64"/>
      <c r="GS8" s="215"/>
      <c r="GT8" s="64"/>
      <c r="GU8" s="64"/>
      <c r="HD8" s="64"/>
      <c r="HI8" s="215"/>
      <c r="HJ8" s="64"/>
      <c r="HK8" s="64"/>
      <c r="HT8" s="64"/>
      <c r="HY8" s="215"/>
      <c r="HZ8" s="64"/>
      <c r="IA8" s="64"/>
      <c r="IJ8" s="64"/>
      <c r="IO8" s="215"/>
      <c r="IP8" s="64"/>
      <c r="IQ8" s="64"/>
      <c r="IZ8" s="64"/>
      <c r="JE8" s="215"/>
      <c r="JF8" s="64"/>
      <c r="JG8" s="64"/>
      <c r="JP8" s="64"/>
      <c r="JU8" s="215"/>
      <c r="JV8" s="64"/>
      <c r="JW8" s="64"/>
      <c r="KF8" s="64"/>
      <c r="KK8" s="215"/>
      <c r="KL8" s="64"/>
      <c r="KM8" s="64"/>
      <c r="KV8" s="64"/>
      <c r="LA8" s="215"/>
      <c r="LB8" s="64"/>
      <c r="LC8" s="64"/>
      <c r="LL8" s="64"/>
      <c r="LQ8" s="215"/>
      <c r="LR8" s="64"/>
      <c r="LS8" s="64"/>
      <c r="MB8" s="64"/>
      <c r="MG8" s="215"/>
      <c r="MH8" s="64"/>
      <c r="MI8" s="64"/>
      <c r="MR8" s="64"/>
      <c r="MW8" s="215"/>
      <c r="MX8" s="64"/>
      <c r="MY8" s="64"/>
      <c r="NH8" s="64"/>
      <c r="NM8" s="215"/>
      <c r="NN8" s="64"/>
      <c r="NO8" s="64"/>
      <c r="NX8" s="64"/>
      <c r="OC8" s="215"/>
      <c r="OD8" s="64"/>
      <c r="OE8" s="64"/>
      <c r="ON8" s="64"/>
      <c r="OS8" s="215"/>
      <c r="OT8" s="64"/>
      <c r="OU8" s="64"/>
      <c r="PD8" s="64"/>
      <c r="PI8" s="215"/>
      <c r="PJ8" s="64"/>
      <c r="PK8" s="64"/>
      <c r="PT8" s="64"/>
      <c r="PY8" s="215"/>
      <c r="PZ8" s="64"/>
      <c r="QA8" s="64"/>
      <c r="QJ8" s="64"/>
      <c r="QO8" s="215"/>
      <c r="QP8" s="64"/>
      <c r="QQ8" s="64"/>
      <c r="QZ8" s="64"/>
      <c r="RE8" s="215"/>
      <c r="RF8" s="64"/>
      <c r="RG8" s="64"/>
      <c r="RP8" s="64"/>
      <c r="RU8" s="215"/>
      <c r="RV8" s="64"/>
      <c r="RW8" s="64"/>
      <c r="SF8" s="64"/>
      <c r="SK8" s="215"/>
      <c r="SL8" s="64"/>
      <c r="SM8" s="64"/>
      <c r="SV8" s="64"/>
      <c r="TA8" s="215"/>
      <c r="TB8" s="64"/>
      <c r="TC8" s="64"/>
      <c r="TL8" s="64"/>
      <c r="TQ8" s="215"/>
      <c r="TR8" s="64"/>
      <c r="TS8" s="64"/>
      <c r="UB8" s="64"/>
      <c r="UG8" s="215"/>
      <c r="UH8" s="64"/>
      <c r="UI8" s="64"/>
      <c r="UR8" s="64"/>
      <c r="UW8" s="215"/>
      <c r="UX8" s="64"/>
      <c r="UY8" s="64"/>
      <c r="VH8" s="64"/>
      <c r="VM8" s="215"/>
      <c r="VN8" s="64"/>
      <c r="VO8" s="64"/>
      <c r="VX8" s="64"/>
      <c r="WC8" s="215"/>
      <c r="WD8" s="64"/>
      <c r="WE8" s="64"/>
      <c r="WN8" s="64"/>
      <c r="WS8" s="215"/>
      <c r="WT8" s="64"/>
      <c r="WU8" s="64"/>
      <c r="XD8" s="64"/>
      <c r="XI8" s="215"/>
      <c r="XJ8" s="64"/>
      <c r="XK8" s="64"/>
      <c r="XT8" s="64"/>
      <c r="XY8" s="215"/>
      <c r="XZ8" s="64"/>
      <c r="YA8" s="64"/>
      <c r="YJ8" s="64"/>
      <c r="YO8" s="215"/>
      <c r="YP8" s="64"/>
      <c r="YQ8" s="64"/>
      <c r="YZ8" s="64"/>
      <c r="ZE8" s="215"/>
      <c r="ZF8" s="64"/>
      <c r="ZG8" s="64"/>
      <c r="ZP8" s="64"/>
      <c r="ZU8" s="215"/>
      <c r="ZV8" s="64"/>
      <c r="ZW8" s="64"/>
      <c r="AAF8" s="64"/>
      <c r="AAK8" s="215"/>
      <c r="AAL8" s="64"/>
      <c r="AAM8" s="64"/>
      <c r="AAV8" s="64"/>
      <c r="ABA8" s="215"/>
      <c r="ABB8" s="64"/>
      <c r="ABC8" s="64"/>
      <c r="ABL8" s="64"/>
      <c r="ABQ8" s="215"/>
      <c r="ABR8" s="64"/>
      <c r="ABS8" s="64"/>
      <c r="ACB8" s="64"/>
      <c r="ACG8" s="215"/>
      <c r="ACH8" s="64"/>
      <c r="ACI8" s="64"/>
      <c r="ACR8" s="64"/>
      <c r="ACW8" s="215"/>
      <c r="ACX8" s="64"/>
      <c r="ACY8" s="64"/>
      <c r="ADH8" s="64"/>
      <c r="ADM8" s="215"/>
      <c r="ADN8" s="64"/>
      <c r="ADO8" s="64"/>
      <c r="ADX8" s="64"/>
      <c r="AEC8" s="215"/>
      <c r="AED8" s="64"/>
      <c r="AEE8" s="64"/>
      <c r="AEN8" s="64"/>
      <c r="AES8" s="215"/>
      <c r="AET8" s="64"/>
      <c r="AEU8" s="64"/>
      <c r="AFD8" s="64"/>
      <c r="AFI8" s="215"/>
      <c r="AFJ8" s="64"/>
      <c r="AFK8" s="64"/>
      <c r="AFT8" s="64"/>
      <c r="AFY8" s="215"/>
      <c r="AFZ8" s="64"/>
      <c r="AGA8" s="64"/>
      <c r="AGJ8" s="64"/>
      <c r="AGO8" s="215"/>
      <c r="AGP8" s="64"/>
      <c r="AGQ8" s="64"/>
      <c r="AGZ8" s="64"/>
      <c r="AHE8" s="215"/>
      <c r="AHF8" s="64"/>
      <c r="AHG8" s="64"/>
      <c r="AHP8" s="64"/>
      <c r="AHU8" s="215"/>
      <c r="AHV8" s="64"/>
      <c r="AHW8" s="64"/>
      <c r="AIF8" s="64"/>
      <c r="AIK8" s="215"/>
      <c r="AIL8" s="64"/>
      <c r="AIM8" s="64"/>
      <c r="AIV8" s="64"/>
      <c r="AJA8" s="215"/>
      <c r="AJB8" s="64"/>
      <c r="AJC8" s="64"/>
      <c r="AJL8" s="64"/>
      <c r="AJQ8" s="215"/>
      <c r="AJR8" s="64"/>
      <c r="AJS8" s="64"/>
      <c r="AKB8" s="64"/>
      <c r="AKG8" s="215"/>
      <c r="AKH8" s="64"/>
      <c r="AKI8" s="64"/>
      <c r="AKR8" s="64"/>
      <c r="AKW8" s="215"/>
      <c r="AKX8" s="64"/>
      <c r="AKY8" s="64"/>
      <c r="ALH8" s="64"/>
      <c r="ALM8" s="215"/>
      <c r="ALN8" s="64"/>
      <c r="ALO8" s="64"/>
      <c r="ALX8" s="64"/>
      <c r="AMC8" s="215"/>
      <c r="AMD8" s="64"/>
      <c r="AME8" s="64"/>
      <c r="AMN8" s="64"/>
      <c r="AMS8" s="215"/>
      <c r="AMT8" s="64"/>
      <c r="AMU8" s="64"/>
      <c r="AND8" s="64"/>
      <c r="ANI8" s="215"/>
      <c r="ANJ8" s="64"/>
      <c r="ANK8" s="64"/>
      <c r="ANT8" s="64"/>
      <c r="ANY8" s="215"/>
      <c r="ANZ8" s="64"/>
      <c r="AOA8" s="64"/>
      <c r="AOJ8" s="64"/>
      <c r="AOO8" s="215"/>
      <c r="AOP8" s="64"/>
      <c r="AOQ8" s="64"/>
      <c r="AOZ8" s="64"/>
      <c r="APE8" s="215"/>
      <c r="APF8" s="64"/>
      <c r="APG8" s="64"/>
      <c r="APP8" s="64"/>
      <c r="APU8" s="215"/>
      <c r="APV8" s="64"/>
      <c r="APW8" s="64"/>
      <c r="AQF8" s="64"/>
      <c r="AQK8" s="215"/>
      <c r="AQL8" s="64"/>
      <c r="AQM8" s="64"/>
      <c r="AQV8" s="64"/>
      <c r="ARA8" s="215"/>
      <c r="ARB8" s="64"/>
      <c r="ARC8" s="64"/>
      <c r="ARL8" s="64"/>
      <c r="ARQ8" s="215"/>
      <c r="ARR8" s="64"/>
      <c r="ARS8" s="64"/>
      <c r="ASB8" s="64"/>
      <c r="ASG8" s="215"/>
      <c r="ASH8" s="64"/>
      <c r="ASI8" s="64"/>
      <c r="ASR8" s="64"/>
      <c r="ASW8" s="215"/>
      <c r="ASX8" s="64"/>
      <c r="ASY8" s="64"/>
      <c r="ATH8" s="64"/>
      <c r="ATM8" s="215"/>
      <c r="ATN8" s="64"/>
      <c r="ATO8" s="64"/>
      <c r="ATX8" s="64"/>
      <c r="AUC8" s="215"/>
      <c r="AUD8" s="64"/>
      <c r="AUE8" s="64"/>
      <c r="AUN8" s="64"/>
      <c r="AUS8" s="215"/>
      <c r="AUT8" s="64"/>
      <c r="AUU8" s="64"/>
      <c r="AVD8" s="64"/>
      <c r="AVI8" s="215"/>
      <c r="AVJ8" s="64"/>
      <c r="AVK8" s="64"/>
      <c r="AVT8" s="64"/>
      <c r="AVY8" s="215"/>
      <c r="AVZ8" s="64"/>
      <c r="AWA8" s="64"/>
      <c r="AWJ8" s="64"/>
      <c r="AWO8" s="215"/>
      <c r="AWP8" s="64"/>
      <c r="AWQ8" s="64"/>
      <c r="AWZ8" s="64"/>
      <c r="AXE8" s="215"/>
      <c r="AXF8" s="64"/>
      <c r="AXG8" s="64"/>
      <c r="AXP8" s="64"/>
      <c r="AXU8" s="215"/>
      <c r="AXV8" s="64"/>
      <c r="AXW8" s="64"/>
      <c r="AYF8" s="64"/>
      <c r="AYK8" s="215"/>
      <c r="AYL8" s="64"/>
      <c r="AYM8" s="64"/>
      <c r="AYV8" s="64"/>
      <c r="AZA8" s="215"/>
      <c r="AZB8" s="64"/>
      <c r="AZC8" s="64"/>
      <c r="AZL8" s="64"/>
      <c r="AZQ8" s="215"/>
      <c r="AZR8" s="64"/>
      <c r="AZS8" s="64"/>
      <c r="BAB8" s="64"/>
      <c r="BAG8" s="215"/>
      <c r="BAH8" s="64"/>
      <c r="BAI8" s="64"/>
      <c r="BAR8" s="64"/>
      <c r="BAW8" s="215"/>
      <c r="BAX8" s="64"/>
      <c r="BAY8" s="64"/>
      <c r="BBH8" s="64"/>
      <c r="BBM8" s="215"/>
      <c r="BBN8" s="64"/>
      <c r="BBO8" s="64"/>
      <c r="BBX8" s="64"/>
      <c r="BCC8" s="215"/>
      <c r="BCD8" s="64"/>
      <c r="BCE8" s="64"/>
      <c r="BCN8" s="64"/>
      <c r="BCS8" s="215"/>
      <c r="BCT8" s="64"/>
      <c r="BCU8" s="64"/>
      <c r="BDD8" s="64"/>
      <c r="BDI8" s="215"/>
      <c r="BDJ8" s="64"/>
      <c r="BDK8" s="64"/>
      <c r="BDT8" s="64"/>
      <c r="BDY8" s="215"/>
      <c r="BDZ8" s="64"/>
      <c r="BEA8" s="64"/>
      <c r="BEJ8" s="64"/>
      <c r="BEO8" s="215"/>
      <c r="BEP8" s="64"/>
      <c r="BEQ8" s="64"/>
      <c r="BEZ8" s="64"/>
      <c r="BFE8" s="215"/>
      <c r="BFF8" s="64"/>
      <c r="BFG8" s="64"/>
      <c r="BFP8" s="64"/>
      <c r="BFU8" s="215"/>
      <c r="BFV8" s="64"/>
      <c r="BFW8" s="64"/>
      <c r="BGF8" s="64"/>
      <c r="BGK8" s="215"/>
      <c r="BGL8" s="64"/>
      <c r="BGM8" s="64"/>
      <c r="BGV8" s="64"/>
      <c r="BHA8" s="215"/>
      <c r="BHB8" s="64"/>
      <c r="BHC8" s="64"/>
      <c r="BHL8" s="64"/>
      <c r="BHQ8" s="215"/>
      <c r="BHR8" s="64"/>
      <c r="BHS8" s="64"/>
      <c r="BIB8" s="64"/>
      <c r="BIG8" s="215"/>
      <c r="BIH8" s="64"/>
      <c r="BII8" s="64"/>
      <c r="BIR8" s="64"/>
      <c r="BIW8" s="215"/>
      <c r="BIX8" s="64"/>
      <c r="BIY8" s="64"/>
      <c r="BJH8" s="64"/>
      <c r="BJM8" s="215"/>
      <c r="BJN8" s="64"/>
      <c r="BJO8" s="64"/>
      <c r="BJX8" s="64"/>
      <c r="BKC8" s="215"/>
      <c r="BKD8" s="64"/>
      <c r="BKE8" s="64"/>
      <c r="BKN8" s="64"/>
      <c r="BKS8" s="215"/>
      <c r="BKT8" s="64"/>
      <c r="BKU8" s="64"/>
      <c r="BLD8" s="64"/>
      <c r="BLI8" s="215"/>
      <c r="BLJ8" s="64"/>
      <c r="BLK8" s="64"/>
      <c r="BLT8" s="64"/>
      <c r="BLY8" s="215"/>
      <c r="BLZ8" s="64"/>
      <c r="BMA8" s="64"/>
      <c r="BMJ8" s="64"/>
      <c r="BMO8" s="215"/>
      <c r="BMP8" s="64"/>
      <c r="BMQ8" s="64"/>
      <c r="BMZ8" s="64"/>
      <c r="BNE8" s="215"/>
      <c r="BNF8" s="64"/>
      <c r="BNG8" s="64"/>
      <c r="BNP8" s="64"/>
      <c r="BNU8" s="215"/>
      <c r="BNV8" s="64"/>
      <c r="BNW8" s="64"/>
      <c r="BOF8" s="64"/>
      <c r="BOK8" s="215"/>
      <c r="BOL8" s="64"/>
      <c r="BOM8" s="64"/>
      <c r="BOV8" s="64"/>
      <c r="BPA8" s="215"/>
      <c r="BPB8" s="64"/>
      <c r="BPC8" s="64"/>
      <c r="BPL8" s="64"/>
      <c r="BPQ8" s="215"/>
      <c r="BPR8" s="64"/>
      <c r="BPS8" s="64"/>
      <c r="BQB8" s="64"/>
      <c r="BQG8" s="215"/>
      <c r="BQH8" s="64"/>
      <c r="BQI8" s="64"/>
      <c r="BQR8" s="64"/>
      <c r="BQW8" s="215"/>
      <c r="BQX8" s="64"/>
      <c r="BQY8" s="64"/>
      <c r="BRH8" s="64"/>
      <c r="BRM8" s="215"/>
      <c r="BRN8" s="64"/>
      <c r="BRO8" s="64"/>
      <c r="BRX8" s="64"/>
      <c r="BSC8" s="215"/>
      <c r="BSD8" s="64"/>
      <c r="BSE8" s="64"/>
      <c r="BSN8" s="64"/>
      <c r="BSS8" s="215"/>
      <c r="BST8" s="64"/>
      <c r="BSU8" s="64"/>
      <c r="BTD8" s="64"/>
      <c r="BTI8" s="215"/>
      <c r="BTJ8" s="64"/>
      <c r="BTK8" s="64"/>
      <c r="BTT8" s="64"/>
      <c r="BTY8" s="215"/>
      <c r="BTZ8" s="64"/>
      <c r="BUA8" s="64"/>
      <c r="BUJ8" s="64"/>
      <c r="BUO8" s="215"/>
      <c r="BUP8" s="64"/>
      <c r="BUQ8" s="64"/>
      <c r="BUZ8" s="64"/>
      <c r="BVE8" s="215"/>
      <c r="BVF8" s="64"/>
      <c r="BVG8" s="64"/>
      <c r="BVP8" s="64"/>
      <c r="BVU8" s="215"/>
      <c r="BVV8" s="64"/>
      <c r="BVW8" s="64"/>
      <c r="BWF8" s="64"/>
      <c r="BWK8" s="215"/>
      <c r="BWL8" s="64"/>
      <c r="BWM8" s="64"/>
      <c r="BWV8" s="64"/>
      <c r="BXA8" s="215"/>
      <c r="BXB8" s="64"/>
      <c r="BXC8" s="64"/>
      <c r="BXL8" s="64"/>
      <c r="BXQ8" s="215"/>
      <c r="BXR8" s="64"/>
      <c r="BXS8" s="64"/>
      <c r="BYB8" s="64"/>
      <c r="BYG8" s="215"/>
      <c r="BYH8" s="64"/>
      <c r="BYI8" s="64"/>
      <c r="BYR8" s="64"/>
      <c r="BYW8" s="215"/>
      <c r="BYX8" s="64"/>
      <c r="BYY8" s="64"/>
      <c r="BZH8" s="64"/>
      <c r="BZM8" s="215"/>
      <c r="BZN8" s="64"/>
      <c r="BZO8" s="64"/>
      <c r="BZX8" s="64"/>
      <c r="CAC8" s="215"/>
      <c r="CAD8" s="64"/>
      <c r="CAE8" s="64"/>
      <c r="CAN8" s="64"/>
      <c r="CAS8" s="215"/>
      <c r="CAT8" s="64"/>
      <c r="CAU8" s="64"/>
      <c r="CBD8" s="64"/>
      <c r="CBI8" s="215"/>
      <c r="CBJ8" s="64"/>
      <c r="CBK8" s="64"/>
      <c r="CBT8" s="64"/>
      <c r="CBY8" s="215"/>
      <c r="CBZ8" s="64"/>
      <c r="CCA8" s="64"/>
      <c r="CCJ8" s="64"/>
      <c r="CCO8" s="215"/>
      <c r="CCP8" s="64"/>
      <c r="CCQ8" s="64"/>
      <c r="CCZ8" s="64"/>
      <c r="CDE8" s="215"/>
      <c r="CDF8" s="64"/>
      <c r="CDG8" s="64"/>
      <c r="CDP8" s="64"/>
      <c r="CDU8" s="215"/>
      <c r="CDV8" s="64"/>
      <c r="CDW8" s="64"/>
      <c r="CEF8" s="64"/>
      <c r="CEK8" s="215"/>
      <c r="CEL8" s="64"/>
      <c r="CEM8" s="64"/>
      <c r="CEV8" s="64"/>
      <c r="CFA8" s="215"/>
      <c r="CFB8" s="64"/>
      <c r="CFC8" s="64"/>
      <c r="CFL8" s="64"/>
      <c r="CFQ8" s="215"/>
      <c r="CFR8" s="64"/>
      <c r="CFS8" s="64"/>
      <c r="CGB8" s="64"/>
      <c r="CGG8" s="215"/>
      <c r="CGH8" s="64"/>
      <c r="CGI8" s="64"/>
      <c r="CGR8" s="64"/>
      <c r="CGW8" s="215"/>
      <c r="CGX8" s="64"/>
      <c r="CGY8" s="64"/>
      <c r="CHH8" s="64"/>
      <c r="CHM8" s="215"/>
      <c r="CHN8" s="64"/>
      <c r="CHO8" s="64"/>
      <c r="CHX8" s="64"/>
      <c r="CIC8" s="215"/>
      <c r="CID8" s="64"/>
      <c r="CIE8" s="64"/>
      <c r="CIN8" s="64"/>
      <c r="CIS8" s="215"/>
      <c r="CIT8" s="64"/>
      <c r="CIU8" s="64"/>
      <c r="CJD8" s="64"/>
      <c r="CJI8" s="215"/>
      <c r="CJJ8" s="64"/>
      <c r="CJK8" s="64"/>
      <c r="CJT8" s="64"/>
      <c r="CJY8" s="215"/>
      <c r="CJZ8" s="64"/>
      <c r="CKA8" s="64"/>
      <c r="CKJ8" s="64"/>
      <c r="CKO8" s="215"/>
      <c r="CKP8" s="64"/>
      <c r="CKQ8" s="64"/>
      <c r="CKZ8" s="64"/>
      <c r="CLE8" s="215"/>
      <c r="CLF8" s="64"/>
      <c r="CLG8" s="64"/>
      <c r="CLP8" s="64"/>
      <c r="CLU8" s="215"/>
      <c r="CLV8" s="64"/>
      <c r="CLW8" s="64"/>
      <c r="CMF8" s="64"/>
      <c r="CMK8" s="215"/>
      <c r="CML8" s="64"/>
      <c r="CMM8" s="64"/>
      <c r="CMV8" s="64"/>
      <c r="CNA8" s="215"/>
      <c r="CNB8" s="64"/>
      <c r="CNC8" s="64"/>
      <c r="CNL8" s="64"/>
      <c r="CNQ8" s="215"/>
      <c r="CNR8" s="64"/>
      <c r="CNS8" s="64"/>
      <c r="COB8" s="64"/>
      <c r="COG8" s="215"/>
      <c r="COH8" s="64"/>
      <c r="COI8" s="64"/>
      <c r="COR8" s="64"/>
      <c r="COW8" s="215"/>
      <c r="COX8" s="64"/>
      <c r="COY8" s="64"/>
      <c r="CPH8" s="64"/>
      <c r="CPM8" s="215"/>
      <c r="CPN8" s="64"/>
      <c r="CPO8" s="64"/>
      <c r="CPX8" s="64"/>
      <c r="CQC8" s="215"/>
      <c r="CQD8" s="64"/>
      <c r="CQE8" s="64"/>
      <c r="CQN8" s="64"/>
      <c r="CQS8" s="215"/>
      <c r="CQT8" s="64"/>
      <c r="CQU8" s="64"/>
      <c r="CRD8" s="64"/>
      <c r="CRI8" s="215"/>
      <c r="CRJ8" s="64"/>
      <c r="CRK8" s="64"/>
      <c r="CRT8" s="64"/>
      <c r="CRY8" s="215"/>
      <c r="CRZ8" s="64"/>
      <c r="CSA8" s="64"/>
      <c r="CSJ8" s="64"/>
      <c r="CSO8" s="215"/>
      <c r="CSP8" s="64"/>
      <c r="CSQ8" s="64"/>
      <c r="CSZ8" s="64"/>
      <c r="CTE8" s="215"/>
      <c r="CTF8" s="64"/>
      <c r="CTG8" s="64"/>
      <c r="CTP8" s="64"/>
      <c r="CTU8" s="215"/>
      <c r="CTV8" s="64"/>
      <c r="CTW8" s="64"/>
      <c r="CUF8" s="64"/>
      <c r="CUK8" s="215"/>
      <c r="CUL8" s="64"/>
      <c r="CUM8" s="64"/>
      <c r="CUV8" s="64"/>
      <c r="CVA8" s="215"/>
      <c r="CVB8" s="64"/>
      <c r="CVC8" s="64"/>
      <c r="CVL8" s="64"/>
      <c r="CVQ8" s="215"/>
      <c r="CVR8" s="64"/>
      <c r="CVS8" s="64"/>
      <c r="CWB8" s="64"/>
      <c r="CWG8" s="215"/>
      <c r="CWH8" s="64"/>
      <c r="CWI8" s="64"/>
      <c r="CWR8" s="64"/>
      <c r="CWW8" s="215"/>
      <c r="CWX8" s="64"/>
      <c r="CWY8" s="64"/>
      <c r="CXH8" s="64"/>
      <c r="CXM8" s="215"/>
      <c r="CXN8" s="64"/>
      <c r="CXO8" s="64"/>
      <c r="CXX8" s="64"/>
      <c r="CYC8" s="215"/>
      <c r="CYD8" s="64"/>
      <c r="CYE8" s="64"/>
      <c r="CYN8" s="64"/>
      <c r="CYS8" s="215"/>
      <c r="CYT8" s="64"/>
      <c r="CYU8" s="64"/>
      <c r="CZD8" s="64"/>
      <c r="CZI8" s="215"/>
      <c r="CZJ8" s="64"/>
      <c r="CZK8" s="64"/>
      <c r="CZT8" s="64"/>
      <c r="CZY8" s="215"/>
      <c r="CZZ8" s="64"/>
      <c r="DAA8" s="64"/>
      <c r="DAJ8" s="64"/>
      <c r="DAO8" s="215"/>
      <c r="DAP8" s="64"/>
      <c r="DAQ8" s="64"/>
      <c r="DAZ8" s="64"/>
      <c r="DBE8" s="215"/>
      <c r="DBF8" s="64"/>
      <c r="DBG8" s="64"/>
      <c r="DBP8" s="64"/>
      <c r="DBU8" s="215"/>
      <c r="DBV8" s="64"/>
      <c r="DBW8" s="64"/>
      <c r="DCF8" s="64"/>
      <c r="DCK8" s="215"/>
      <c r="DCL8" s="64"/>
      <c r="DCM8" s="64"/>
      <c r="DCV8" s="64"/>
      <c r="DDA8" s="215"/>
      <c r="DDB8" s="64"/>
      <c r="DDC8" s="64"/>
      <c r="DDL8" s="64"/>
      <c r="DDQ8" s="215"/>
      <c r="DDR8" s="64"/>
      <c r="DDS8" s="64"/>
      <c r="DEB8" s="64"/>
      <c r="DEG8" s="215"/>
      <c r="DEH8" s="64"/>
      <c r="DEI8" s="64"/>
      <c r="DER8" s="64"/>
      <c r="DEW8" s="215"/>
      <c r="DEX8" s="64"/>
      <c r="DEY8" s="64"/>
      <c r="DFH8" s="64"/>
      <c r="DFM8" s="215"/>
      <c r="DFN8" s="64"/>
      <c r="DFO8" s="64"/>
      <c r="DFX8" s="64"/>
      <c r="DGC8" s="215"/>
      <c r="DGD8" s="64"/>
      <c r="DGE8" s="64"/>
      <c r="DGN8" s="64"/>
      <c r="DGS8" s="215"/>
      <c r="DGT8" s="64"/>
      <c r="DGU8" s="64"/>
      <c r="DHD8" s="64"/>
      <c r="DHI8" s="215"/>
      <c r="DHJ8" s="64"/>
      <c r="DHK8" s="64"/>
      <c r="DHT8" s="64"/>
      <c r="DHY8" s="215"/>
      <c r="DHZ8" s="64"/>
      <c r="DIA8" s="64"/>
      <c r="DIJ8" s="64"/>
      <c r="DIO8" s="215"/>
      <c r="DIP8" s="64"/>
      <c r="DIQ8" s="64"/>
      <c r="DIZ8" s="64"/>
      <c r="DJE8" s="215"/>
      <c r="DJF8" s="64"/>
      <c r="DJG8" s="64"/>
      <c r="DJP8" s="64"/>
      <c r="DJU8" s="215"/>
      <c r="DJV8" s="64"/>
      <c r="DJW8" s="64"/>
      <c r="DKF8" s="64"/>
      <c r="DKK8" s="215"/>
      <c r="DKL8" s="64"/>
      <c r="DKM8" s="64"/>
      <c r="DKV8" s="64"/>
      <c r="DLA8" s="215"/>
      <c r="DLB8" s="64"/>
      <c r="DLC8" s="64"/>
      <c r="DLL8" s="64"/>
      <c r="DLQ8" s="215"/>
      <c r="DLR8" s="64"/>
      <c r="DLS8" s="64"/>
      <c r="DMB8" s="64"/>
      <c r="DMG8" s="215"/>
      <c r="DMH8" s="64"/>
      <c r="DMI8" s="64"/>
      <c r="DMR8" s="64"/>
      <c r="DMW8" s="215"/>
      <c r="DMX8" s="64"/>
      <c r="DMY8" s="64"/>
      <c r="DNH8" s="64"/>
      <c r="DNM8" s="215"/>
      <c r="DNN8" s="64"/>
      <c r="DNO8" s="64"/>
      <c r="DNX8" s="64"/>
      <c r="DOC8" s="215"/>
      <c r="DOD8" s="64"/>
      <c r="DOE8" s="64"/>
      <c r="DON8" s="64"/>
      <c r="DOS8" s="215"/>
      <c r="DOT8" s="64"/>
      <c r="DOU8" s="64"/>
      <c r="DPD8" s="64"/>
      <c r="DPI8" s="215"/>
      <c r="DPJ8" s="64"/>
      <c r="DPK8" s="64"/>
      <c r="DPT8" s="64"/>
      <c r="DPY8" s="215"/>
      <c r="DPZ8" s="64"/>
      <c r="DQA8" s="64"/>
      <c r="DQJ8" s="64"/>
      <c r="DQO8" s="215"/>
      <c r="DQP8" s="64"/>
      <c r="DQQ8" s="64"/>
      <c r="DQZ8" s="64"/>
      <c r="DRE8" s="215"/>
      <c r="DRF8" s="64"/>
      <c r="DRG8" s="64"/>
      <c r="DRP8" s="64"/>
      <c r="DRU8" s="215"/>
      <c r="DRV8" s="64"/>
      <c r="DRW8" s="64"/>
      <c r="DSF8" s="64"/>
      <c r="DSK8" s="215"/>
      <c r="DSL8" s="64"/>
      <c r="DSM8" s="64"/>
      <c r="DSV8" s="64"/>
      <c r="DTA8" s="215"/>
      <c r="DTB8" s="64"/>
      <c r="DTC8" s="64"/>
      <c r="DTL8" s="64"/>
      <c r="DTQ8" s="215"/>
      <c r="DTR8" s="64"/>
      <c r="DTS8" s="64"/>
      <c r="DUB8" s="64"/>
      <c r="DUG8" s="215"/>
      <c r="DUH8" s="64"/>
      <c r="DUI8" s="64"/>
      <c r="DUR8" s="64"/>
      <c r="DUW8" s="215"/>
      <c r="DUX8" s="64"/>
      <c r="DUY8" s="64"/>
      <c r="DVH8" s="64"/>
      <c r="DVM8" s="215"/>
      <c r="DVN8" s="64"/>
      <c r="DVO8" s="64"/>
      <c r="DVX8" s="64"/>
      <c r="DWC8" s="215"/>
      <c r="DWD8" s="64"/>
      <c r="DWE8" s="64"/>
      <c r="DWN8" s="64"/>
      <c r="DWS8" s="215"/>
      <c r="DWT8" s="64"/>
      <c r="DWU8" s="64"/>
      <c r="DXD8" s="64"/>
      <c r="DXI8" s="215"/>
      <c r="DXJ8" s="64"/>
      <c r="DXK8" s="64"/>
      <c r="DXT8" s="64"/>
      <c r="DXY8" s="215"/>
      <c r="DXZ8" s="64"/>
      <c r="DYA8" s="64"/>
      <c r="DYJ8" s="64"/>
      <c r="DYO8" s="215"/>
      <c r="DYP8" s="64"/>
      <c r="DYQ8" s="64"/>
      <c r="DYZ8" s="64"/>
      <c r="DZE8" s="215"/>
      <c r="DZF8" s="64"/>
      <c r="DZG8" s="64"/>
      <c r="DZP8" s="64"/>
      <c r="DZU8" s="215"/>
      <c r="DZV8" s="64"/>
      <c r="DZW8" s="64"/>
      <c r="EAF8" s="64"/>
      <c r="EAK8" s="215"/>
      <c r="EAL8" s="64"/>
      <c r="EAM8" s="64"/>
      <c r="EAV8" s="64"/>
      <c r="EBA8" s="215"/>
      <c r="EBB8" s="64"/>
      <c r="EBC8" s="64"/>
      <c r="EBL8" s="64"/>
      <c r="EBQ8" s="215"/>
      <c r="EBR8" s="64"/>
      <c r="EBS8" s="64"/>
      <c r="ECB8" s="64"/>
      <c r="ECG8" s="215"/>
      <c r="ECH8" s="64"/>
      <c r="ECI8" s="64"/>
      <c r="ECR8" s="64"/>
      <c r="ECW8" s="215"/>
      <c r="ECX8" s="64"/>
      <c r="ECY8" s="64"/>
      <c r="EDH8" s="64"/>
      <c r="EDM8" s="215"/>
      <c r="EDN8" s="64"/>
      <c r="EDO8" s="64"/>
      <c r="EDX8" s="64"/>
      <c r="EEC8" s="215"/>
      <c r="EED8" s="64"/>
      <c r="EEE8" s="64"/>
      <c r="EEN8" s="64"/>
      <c r="EES8" s="215"/>
      <c r="EET8" s="64"/>
      <c r="EEU8" s="64"/>
      <c r="EFD8" s="64"/>
      <c r="EFI8" s="215"/>
      <c r="EFJ8" s="64"/>
      <c r="EFK8" s="64"/>
      <c r="EFT8" s="64"/>
      <c r="EFY8" s="215"/>
      <c r="EFZ8" s="64"/>
      <c r="EGA8" s="64"/>
      <c r="EGJ8" s="64"/>
      <c r="EGO8" s="215"/>
      <c r="EGP8" s="64"/>
      <c r="EGQ8" s="64"/>
      <c r="EGZ8" s="64"/>
      <c r="EHE8" s="215"/>
      <c r="EHF8" s="64"/>
      <c r="EHG8" s="64"/>
      <c r="EHP8" s="64"/>
      <c r="EHU8" s="215"/>
      <c r="EHV8" s="64"/>
      <c r="EHW8" s="64"/>
      <c r="EIF8" s="64"/>
      <c r="EIK8" s="215"/>
      <c r="EIL8" s="64"/>
      <c r="EIM8" s="64"/>
      <c r="EIV8" s="64"/>
      <c r="EJA8" s="215"/>
      <c r="EJB8" s="64"/>
      <c r="EJC8" s="64"/>
      <c r="EJL8" s="64"/>
      <c r="EJQ8" s="215"/>
      <c r="EJR8" s="64"/>
      <c r="EJS8" s="64"/>
      <c r="EKB8" s="64"/>
      <c r="EKG8" s="215"/>
      <c r="EKH8" s="64"/>
      <c r="EKI8" s="64"/>
      <c r="EKR8" s="64"/>
      <c r="EKW8" s="215"/>
      <c r="EKX8" s="64"/>
      <c r="EKY8" s="64"/>
      <c r="ELH8" s="64"/>
      <c r="ELM8" s="215"/>
      <c r="ELN8" s="64"/>
      <c r="ELO8" s="64"/>
      <c r="ELX8" s="64"/>
      <c r="EMC8" s="215"/>
      <c r="EMD8" s="64"/>
      <c r="EME8" s="64"/>
      <c r="EMN8" s="64"/>
      <c r="EMS8" s="215"/>
      <c r="EMT8" s="64"/>
      <c r="EMU8" s="64"/>
      <c r="END8" s="64"/>
      <c r="ENI8" s="215"/>
      <c r="ENJ8" s="64"/>
      <c r="ENK8" s="64"/>
      <c r="ENT8" s="64"/>
      <c r="ENY8" s="215"/>
      <c r="ENZ8" s="64"/>
      <c r="EOA8" s="64"/>
      <c r="EOJ8" s="64"/>
      <c r="EOO8" s="215"/>
      <c r="EOP8" s="64"/>
      <c r="EOQ8" s="64"/>
      <c r="EOZ8" s="64"/>
      <c r="EPE8" s="215"/>
      <c r="EPF8" s="64"/>
      <c r="EPG8" s="64"/>
      <c r="EPP8" s="64"/>
      <c r="EPU8" s="215"/>
      <c r="EPV8" s="64"/>
      <c r="EPW8" s="64"/>
      <c r="EQF8" s="64"/>
      <c r="EQK8" s="215"/>
      <c r="EQL8" s="64"/>
      <c r="EQM8" s="64"/>
      <c r="EQV8" s="64"/>
      <c r="ERA8" s="215"/>
      <c r="ERB8" s="64"/>
      <c r="ERC8" s="64"/>
      <c r="ERL8" s="64"/>
      <c r="ERQ8" s="215"/>
      <c r="ERR8" s="64"/>
      <c r="ERS8" s="64"/>
      <c r="ESB8" s="64"/>
      <c r="ESG8" s="215"/>
      <c r="ESH8" s="64"/>
      <c r="ESI8" s="64"/>
      <c r="ESR8" s="64"/>
      <c r="ESW8" s="215"/>
      <c r="ESX8" s="64"/>
      <c r="ESY8" s="64"/>
      <c r="ETH8" s="64"/>
      <c r="ETM8" s="215"/>
      <c r="ETN8" s="64"/>
      <c r="ETO8" s="64"/>
      <c r="ETX8" s="64"/>
      <c r="EUC8" s="215"/>
      <c r="EUD8" s="64"/>
      <c r="EUE8" s="64"/>
      <c r="EUN8" s="64"/>
      <c r="EUS8" s="215"/>
      <c r="EUT8" s="64"/>
      <c r="EUU8" s="64"/>
      <c r="EVD8" s="64"/>
      <c r="EVI8" s="215"/>
      <c r="EVJ8" s="64"/>
      <c r="EVK8" s="64"/>
      <c r="EVT8" s="64"/>
      <c r="EVY8" s="215"/>
      <c r="EVZ8" s="64"/>
      <c r="EWA8" s="64"/>
      <c r="EWJ8" s="64"/>
      <c r="EWO8" s="215"/>
      <c r="EWP8" s="64"/>
      <c r="EWQ8" s="64"/>
      <c r="EWZ8" s="64"/>
      <c r="EXE8" s="215"/>
      <c r="EXF8" s="64"/>
      <c r="EXG8" s="64"/>
      <c r="EXP8" s="64"/>
      <c r="EXU8" s="215"/>
      <c r="EXV8" s="64"/>
      <c r="EXW8" s="64"/>
      <c r="EYF8" s="64"/>
      <c r="EYK8" s="215"/>
      <c r="EYL8" s="64"/>
      <c r="EYM8" s="64"/>
      <c r="EYV8" s="64"/>
      <c r="EZA8" s="215"/>
      <c r="EZB8" s="64"/>
      <c r="EZC8" s="64"/>
      <c r="EZL8" s="64"/>
      <c r="EZQ8" s="215"/>
      <c r="EZR8" s="64"/>
      <c r="EZS8" s="64"/>
      <c r="FAB8" s="64"/>
      <c r="FAG8" s="215"/>
      <c r="FAH8" s="64"/>
      <c r="FAI8" s="64"/>
      <c r="FAR8" s="64"/>
      <c r="FAW8" s="215"/>
      <c r="FAX8" s="64"/>
      <c r="FAY8" s="64"/>
      <c r="FBH8" s="64"/>
      <c r="FBM8" s="215"/>
      <c r="FBN8" s="64"/>
      <c r="FBO8" s="64"/>
      <c r="FBX8" s="64"/>
      <c r="FCC8" s="215"/>
      <c r="FCD8" s="64"/>
      <c r="FCE8" s="64"/>
      <c r="FCN8" s="64"/>
      <c r="FCS8" s="215"/>
      <c r="FCT8" s="64"/>
      <c r="FCU8" s="64"/>
      <c r="FDD8" s="64"/>
      <c r="FDI8" s="215"/>
      <c r="FDJ8" s="64"/>
      <c r="FDK8" s="64"/>
      <c r="FDT8" s="64"/>
      <c r="FDY8" s="215"/>
      <c r="FDZ8" s="64"/>
      <c r="FEA8" s="64"/>
      <c r="FEJ8" s="64"/>
      <c r="FEO8" s="215"/>
      <c r="FEP8" s="64"/>
      <c r="FEQ8" s="64"/>
      <c r="FEZ8" s="64"/>
      <c r="FFE8" s="215"/>
      <c r="FFF8" s="64"/>
      <c r="FFG8" s="64"/>
      <c r="FFP8" s="64"/>
      <c r="FFU8" s="215"/>
      <c r="FFV8" s="64"/>
      <c r="FFW8" s="64"/>
      <c r="FGF8" s="64"/>
      <c r="FGK8" s="215"/>
      <c r="FGL8" s="64"/>
      <c r="FGM8" s="64"/>
      <c r="FGV8" s="64"/>
      <c r="FHA8" s="215"/>
      <c r="FHB8" s="64"/>
      <c r="FHC8" s="64"/>
      <c r="FHL8" s="64"/>
      <c r="FHQ8" s="215"/>
      <c r="FHR8" s="64"/>
      <c r="FHS8" s="64"/>
      <c r="FIB8" s="64"/>
      <c r="FIG8" s="215"/>
      <c r="FIH8" s="64"/>
      <c r="FII8" s="64"/>
      <c r="FIR8" s="64"/>
      <c r="FIW8" s="215"/>
      <c r="FIX8" s="64"/>
      <c r="FIY8" s="64"/>
      <c r="FJH8" s="64"/>
      <c r="FJM8" s="215"/>
      <c r="FJN8" s="64"/>
      <c r="FJO8" s="64"/>
      <c r="FJX8" s="64"/>
      <c r="FKC8" s="215"/>
      <c r="FKD8" s="64"/>
      <c r="FKE8" s="64"/>
      <c r="FKN8" s="64"/>
      <c r="FKS8" s="215"/>
      <c r="FKT8" s="64"/>
      <c r="FKU8" s="64"/>
      <c r="FLD8" s="64"/>
      <c r="FLI8" s="215"/>
      <c r="FLJ8" s="64"/>
      <c r="FLK8" s="64"/>
      <c r="FLT8" s="64"/>
      <c r="FLY8" s="215"/>
      <c r="FLZ8" s="64"/>
      <c r="FMA8" s="64"/>
      <c r="FMJ8" s="64"/>
      <c r="FMO8" s="215"/>
      <c r="FMP8" s="64"/>
      <c r="FMQ8" s="64"/>
      <c r="FMZ8" s="64"/>
      <c r="FNE8" s="215"/>
      <c r="FNF8" s="64"/>
      <c r="FNG8" s="64"/>
      <c r="FNP8" s="64"/>
      <c r="FNU8" s="215"/>
      <c r="FNV8" s="64"/>
      <c r="FNW8" s="64"/>
      <c r="FOF8" s="64"/>
      <c r="FOK8" s="215"/>
      <c r="FOL8" s="64"/>
      <c r="FOM8" s="64"/>
      <c r="FOV8" s="64"/>
      <c r="FPA8" s="215"/>
      <c r="FPB8" s="64"/>
      <c r="FPC8" s="64"/>
      <c r="FPL8" s="64"/>
      <c r="FPQ8" s="215"/>
      <c r="FPR8" s="64"/>
      <c r="FPS8" s="64"/>
      <c r="FQB8" s="64"/>
      <c r="FQG8" s="215"/>
      <c r="FQH8" s="64"/>
      <c r="FQI8" s="64"/>
      <c r="FQR8" s="64"/>
      <c r="FQW8" s="215"/>
      <c r="FQX8" s="64"/>
      <c r="FQY8" s="64"/>
      <c r="FRH8" s="64"/>
      <c r="FRM8" s="215"/>
      <c r="FRN8" s="64"/>
      <c r="FRO8" s="64"/>
      <c r="FRX8" s="64"/>
      <c r="FSC8" s="215"/>
      <c r="FSD8" s="64"/>
      <c r="FSE8" s="64"/>
      <c r="FSN8" s="64"/>
      <c r="FSS8" s="215"/>
      <c r="FST8" s="64"/>
      <c r="FSU8" s="64"/>
      <c r="FTD8" s="64"/>
      <c r="FTI8" s="215"/>
      <c r="FTJ8" s="64"/>
      <c r="FTK8" s="64"/>
      <c r="FTT8" s="64"/>
      <c r="FTY8" s="215"/>
      <c r="FTZ8" s="64"/>
      <c r="FUA8" s="64"/>
      <c r="FUJ8" s="64"/>
      <c r="FUO8" s="215"/>
      <c r="FUP8" s="64"/>
      <c r="FUQ8" s="64"/>
      <c r="FUZ8" s="64"/>
      <c r="FVE8" s="215"/>
      <c r="FVF8" s="64"/>
      <c r="FVG8" s="64"/>
      <c r="FVP8" s="64"/>
      <c r="FVU8" s="215"/>
      <c r="FVV8" s="64"/>
      <c r="FVW8" s="64"/>
      <c r="FWF8" s="64"/>
      <c r="FWK8" s="215"/>
      <c r="FWL8" s="64"/>
      <c r="FWM8" s="64"/>
      <c r="FWV8" s="64"/>
      <c r="FXA8" s="215"/>
      <c r="FXB8" s="64"/>
      <c r="FXC8" s="64"/>
      <c r="FXL8" s="64"/>
      <c r="FXQ8" s="215"/>
      <c r="FXR8" s="64"/>
      <c r="FXS8" s="64"/>
      <c r="FYB8" s="64"/>
      <c r="FYG8" s="215"/>
      <c r="FYH8" s="64"/>
      <c r="FYI8" s="64"/>
      <c r="FYR8" s="64"/>
      <c r="FYW8" s="215"/>
      <c r="FYX8" s="64"/>
      <c r="FYY8" s="64"/>
      <c r="FZH8" s="64"/>
      <c r="FZM8" s="215"/>
      <c r="FZN8" s="64"/>
      <c r="FZO8" s="64"/>
      <c r="FZX8" s="64"/>
      <c r="GAC8" s="215"/>
      <c r="GAD8" s="64"/>
      <c r="GAE8" s="64"/>
      <c r="GAN8" s="64"/>
      <c r="GAS8" s="215"/>
      <c r="GAT8" s="64"/>
      <c r="GAU8" s="64"/>
      <c r="GBD8" s="64"/>
      <c r="GBI8" s="215"/>
      <c r="GBJ8" s="64"/>
      <c r="GBK8" s="64"/>
      <c r="GBT8" s="64"/>
      <c r="GBY8" s="215"/>
      <c r="GBZ8" s="64"/>
      <c r="GCA8" s="64"/>
      <c r="GCJ8" s="64"/>
      <c r="GCO8" s="215"/>
      <c r="GCP8" s="64"/>
      <c r="GCQ8" s="64"/>
      <c r="GCZ8" s="64"/>
      <c r="GDE8" s="215"/>
      <c r="GDF8" s="64"/>
      <c r="GDG8" s="64"/>
      <c r="GDP8" s="64"/>
      <c r="GDU8" s="215"/>
      <c r="GDV8" s="64"/>
      <c r="GDW8" s="64"/>
      <c r="GEF8" s="64"/>
      <c r="GEK8" s="215"/>
      <c r="GEL8" s="64"/>
      <c r="GEM8" s="64"/>
      <c r="GEV8" s="64"/>
      <c r="GFA8" s="215"/>
      <c r="GFB8" s="64"/>
      <c r="GFC8" s="64"/>
      <c r="GFL8" s="64"/>
      <c r="GFQ8" s="215"/>
      <c r="GFR8" s="64"/>
      <c r="GFS8" s="64"/>
      <c r="GGB8" s="64"/>
      <c r="GGG8" s="215"/>
      <c r="GGH8" s="64"/>
      <c r="GGI8" s="64"/>
      <c r="GGR8" s="64"/>
      <c r="GGW8" s="215"/>
      <c r="GGX8" s="64"/>
      <c r="GGY8" s="64"/>
      <c r="GHH8" s="64"/>
      <c r="GHM8" s="215"/>
      <c r="GHN8" s="64"/>
      <c r="GHO8" s="64"/>
      <c r="GHX8" s="64"/>
      <c r="GIC8" s="215"/>
      <c r="GID8" s="64"/>
      <c r="GIE8" s="64"/>
      <c r="GIN8" s="64"/>
      <c r="GIS8" s="215"/>
      <c r="GIT8" s="64"/>
      <c r="GIU8" s="64"/>
      <c r="GJD8" s="64"/>
      <c r="GJI8" s="215"/>
      <c r="GJJ8" s="64"/>
      <c r="GJK8" s="64"/>
      <c r="GJT8" s="64"/>
      <c r="GJY8" s="215"/>
      <c r="GJZ8" s="64"/>
      <c r="GKA8" s="64"/>
      <c r="GKJ8" s="64"/>
      <c r="GKO8" s="215"/>
      <c r="GKP8" s="64"/>
      <c r="GKQ8" s="64"/>
      <c r="GKZ8" s="64"/>
      <c r="GLE8" s="215"/>
      <c r="GLF8" s="64"/>
      <c r="GLG8" s="64"/>
      <c r="GLP8" s="64"/>
      <c r="GLU8" s="215"/>
      <c r="GLV8" s="64"/>
      <c r="GLW8" s="64"/>
      <c r="GMF8" s="64"/>
      <c r="GMK8" s="215"/>
      <c r="GML8" s="64"/>
      <c r="GMM8" s="64"/>
      <c r="GMV8" s="64"/>
      <c r="GNA8" s="215"/>
      <c r="GNB8" s="64"/>
      <c r="GNC8" s="64"/>
      <c r="GNL8" s="64"/>
      <c r="GNQ8" s="215"/>
      <c r="GNR8" s="64"/>
      <c r="GNS8" s="64"/>
      <c r="GOB8" s="64"/>
      <c r="GOG8" s="215"/>
      <c r="GOH8" s="64"/>
      <c r="GOI8" s="64"/>
      <c r="GOR8" s="64"/>
      <c r="GOW8" s="215"/>
      <c r="GOX8" s="64"/>
      <c r="GOY8" s="64"/>
      <c r="GPH8" s="64"/>
      <c r="GPM8" s="215"/>
      <c r="GPN8" s="64"/>
      <c r="GPO8" s="64"/>
      <c r="GPX8" s="64"/>
      <c r="GQC8" s="215"/>
      <c r="GQD8" s="64"/>
      <c r="GQE8" s="64"/>
      <c r="GQN8" s="64"/>
      <c r="GQS8" s="215"/>
      <c r="GQT8" s="64"/>
      <c r="GQU8" s="64"/>
      <c r="GRD8" s="64"/>
      <c r="GRI8" s="215"/>
      <c r="GRJ8" s="64"/>
      <c r="GRK8" s="64"/>
      <c r="GRT8" s="64"/>
      <c r="GRY8" s="215"/>
      <c r="GRZ8" s="64"/>
      <c r="GSA8" s="64"/>
      <c r="GSJ8" s="64"/>
      <c r="GSO8" s="215"/>
      <c r="GSP8" s="64"/>
      <c r="GSQ8" s="64"/>
      <c r="GSZ8" s="64"/>
      <c r="GTE8" s="215"/>
      <c r="GTF8" s="64"/>
      <c r="GTG8" s="64"/>
      <c r="GTP8" s="64"/>
      <c r="GTU8" s="215"/>
      <c r="GTV8" s="64"/>
      <c r="GTW8" s="64"/>
      <c r="GUF8" s="64"/>
      <c r="GUK8" s="215"/>
      <c r="GUL8" s="64"/>
      <c r="GUM8" s="64"/>
      <c r="GUV8" s="64"/>
      <c r="GVA8" s="215"/>
      <c r="GVB8" s="64"/>
      <c r="GVC8" s="64"/>
      <c r="GVL8" s="64"/>
      <c r="GVQ8" s="215"/>
      <c r="GVR8" s="64"/>
      <c r="GVS8" s="64"/>
      <c r="GWB8" s="64"/>
      <c r="GWG8" s="215"/>
      <c r="GWH8" s="64"/>
      <c r="GWI8" s="64"/>
      <c r="GWR8" s="64"/>
      <c r="GWW8" s="215"/>
      <c r="GWX8" s="64"/>
      <c r="GWY8" s="64"/>
      <c r="GXH8" s="64"/>
      <c r="GXM8" s="215"/>
      <c r="GXN8" s="64"/>
      <c r="GXO8" s="64"/>
      <c r="GXX8" s="64"/>
      <c r="GYC8" s="215"/>
      <c r="GYD8" s="64"/>
      <c r="GYE8" s="64"/>
      <c r="GYN8" s="64"/>
      <c r="GYS8" s="215"/>
      <c r="GYT8" s="64"/>
      <c r="GYU8" s="64"/>
      <c r="GZD8" s="64"/>
      <c r="GZI8" s="215"/>
      <c r="GZJ8" s="64"/>
      <c r="GZK8" s="64"/>
      <c r="GZT8" s="64"/>
      <c r="GZY8" s="215"/>
      <c r="GZZ8" s="64"/>
      <c r="HAA8" s="64"/>
      <c r="HAJ8" s="64"/>
      <c r="HAO8" s="215"/>
      <c r="HAP8" s="64"/>
      <c r="HAQ8" s="64"/>
      <c r="HAZ8" s="64"/>
      <c r="HBE8" s="215"/>
      <c r="HBF8" s="64"/>
      <c r="HBG8" s="64"/>
      <c r="HBP8" s="64"/>
      <c r="HBU8" s="215"/>
      <c r="HBV8" s="64"/>
      <c r="HBW8" s="64"/>
      <c r="HCF8" s="64"/>
      <c r="HCK8" s="215"/>
      <c r="HCL8" s="64"/>
      <c r="HCM8" s="64"/>
      <c r="HCV8" s="64"/>
      <c r="HDA8" s="215"/>
      <c r="HDB8" s="64"/>
      <c r="HDC8" s="64"/>
      <c r="HDL8" s="64"/>
      <c r="HDQ8" s="215"/>
      <c r="HDR8" s="64"/>
      <c r="HDS8" s="64"/>
      <c r="HEB8" s="64"/>
      <c r="HEG8" s="215"/>
      <c r="HEH8" s="64"/>
      <c r="HEI8" s="64"/>
      <c r="HER8" s="64"/>
      <c r="HEW8" s="215"/>
      <c r="HEX8" s="64"/>
      <c r="HEY8" s="64"/>
      <c r="HFH8" s="64"/>
      <c r="HFM8" s="215"/>
      <c r="HFN8" s="64"/>
      <c r="HFO8" s="64"/>
      <c r="HFX8" s="64"/>
      <c r="HGC8" s="215"/>
      <c r="HGD8" s="64"/>
      <c r="HGE8" s="64"/>
      <c r="HGN8" s="64"/>
      <c r="HGS8" s="215"/>
      <c r="HGT8" s="64"/>
      <c r="HGU8" s="64"/>
      <c r="HHD8" s="64"/>
      <c r="HHI8" s="215"/>
      <c r="HHJ8" s="64"/>
      <c r="HHK8" s="64"/>
      <c r="HHT8" s="64"/>
      <c r="HHY8" s="215"/>
      <c r="HHZ8" s="64"/>
      <c r="HIA8" s="64"/>
      <c r="HIJ8" s="64"/>
      <c r="HIO8" s="215"/>
      <c r="HIP8" s="64"/>
      <c r="HIQ8" s="64"/>
      <c r="HIZ8" s="64"/>
      <c r="HJE8" s="215"/>
      <c r="HJF8" s="64"/>
      <c r="HJG8" s="64"/>
      <c r="HJP8" s="64"/>
      <c r="HJU8" s="215"/>
      <c r="HJV8" s="64"/>
      <c r="HJW8" s="64"/>
      <c r="HKF8" s="64"/>
      <c r="HKK8" s="215"/>
      <c r="HKL8" s="64"/>
      <c r="HKM8" s="64"/>
      <c r="HKV8" s="64"/>
      <c r="HLA8" s="215"/>
      <c r="HLB8" s="64"/>
      <c r="HLC8" s="64"/>
      <c r="HLL8" s="64"/>
      <c r="HLQ8" s="215"/>
      <c r="HLR8" s="64"/>
      <c r="HLS8" s="64"/>
      <c r="HMB8" s="64"/>
      <c r="HMG8" s="215"/>
      <c r="HMH8" s="64"/>
      <c r="HMI8" s="64"/>
      <c r="HMR8" s="64"/>
      <c r="HMW8" s="215"/>
      <c r="HMX8" s="64"/>
      <c r="HMY8" s="64"/>
      <c r="HNH8" s="64"/>
      <c r="HNM8" s="215"/>
      <c r="HNN8" s="64"/>
      <c r="HNO8" s="64"/>
      <c r="HNX8" s="64"/>
      <c r="HOC8" s="215"/>
      <c r="HOD8" s="64"/>
      <c r="HOE8" s="64"/>
      <c r="HON8" s="64"/>
      <c r="HOS8" s="215"/>
      <c r="HOT8" s="64"/>
      <c r="HOU8" s="64"/>
      <c r="HPD8" s="64"/>
      <c r="HPI8" s="215"/>
      <c r="HPJ8" s="64"/>
      <c r="HPK8" s="64"/>
      <c r="HPT8" s="64"/>
      <c r="HPY8" s="215"/>
      <c r="HPZ8" s="64"/>
      <c r="HQA8" s="64"/>
      <c r="HQJ8" s="64"/>
      <c r="HQO8" s="215"/>
      <c r="HQP8" s="64"/>
      <c r="HQQ8" s="64"/>
      <c r="HQZ8" s="64"/>
      <c r="HRE8" s="215"/>
      <c r="HRF8" s="64"/>
      <c r="HRG8" s="64"/>
      <c r="HRP8" s="64"/>
      <c r="HRU8" s="215"/>
      <c r="HRV8" s="64"/>
      <c r="HRW8" s="64"/>
      <c r="HSF8" s="64"/>
      <c r="HSK8" s="215"/>
      <c r="HSL8" s="64"/>
      <c r="HSM8" s="64"/>
      <c r="HSV8" s="64"/>
      <c r="HTA8" s="215"/>
      <c r="HTB8" s="64"/>
      <c r="HTC8" s="64"/>
      <c r="HTL8" s="64"/>
      <c r="HTQ8" s="215"/>
      <c r="HTR8" s="64"/>
      <c r="HTS8" s="64"/>
      <c r="HUB8" s="64"/>
      <c r="HUG8" s="215"/>
      <c r="HUH8" s="64"/>
      <c r="HUI8" s="64"/>
      <c r="HUR8" s="64"/>
      <c r="HUW8" s="215"/>
      <c r="HUX8" s="64"/>
      <c r="HUY8" s="64"/>
      <c r="HVH8" s="64"/>
      <c r="HVM8" s="215"/>
      <c r="HVN8" s="64"/>
      <c r="HVO8" s="64"/>
      <c r="HVX8" s="64"/>
      <c r="HWC8" s="215"/>
      <c r="HWD8" s="64"/>
      <c r="HWE8" s="64"/>
      <c r="HWN8" s="64"/>
      <c r="HWS8" s="215"/>
      <c r="HWT8" s="64"/>
      <c r="HWU8" s="64"/>
      <c r="HXD8" s="64"/>
      <c r="HXI8" s="215"/>
      <c r="HXJ8" s="64"/>
      <c r="HXK8" s="64"/>
      <c r="HXT8" s="64"/>
      <c r="HXY8" s="215"/>
      <c r="HXZ8" s="64"/>
      <c r="HYA8" s="64"/>
      <c r="HYJ8" s="64"/>
      <c r="HYO8" s="215"/>
      <c r="HYP8" s="64"/>
      <c r="HYQ8" s="64"/>
      <c r="HYZ8" s="64"/>
      <c r="HZE8" s="215"/>
      <c r="HZF8" s="64"/>
      <c r="HZG8" s="64"/>
      <c r="HZP8" s="64"/>
      <c r="HZU8" s="215"/>
      <c r="HZV8" s="64"/>
      <c r="HZW8" s="64"/>
      <c r="IAF8" s="64"/>
      <c r="IAK8" s="215"/>
      <c r="IAL8" s="64"/>
      <c r="IAM8" s="64"/>
      <c r="IAV8" s="64"/>
      <c r="IBA8" s="215"/>
      <c r="IBB8" s="64"/>
      <c r="IBC8" s="64"/>
      <c r="IBL8" s="64"/>
      <c r="IBQ8" s="215"/>
      <c r="IBR8" s="64"/>
      <c r="IBS8" s="64"/>
      <c r="ICB8" s="64"/>
      <c r="ICG8" s="215"/>
      <c r="ICH8" s="64"/>
      <c r="ICI8" s="64"/>
      <c r="ICR8" s="64"/>
      <c r="ICW8" s="215"/>
      <c r="ICX8" s="64"/>
      <c r="ICY8" s="64"/>
      <c r="IDH8" s="64"/>
      <c r="IDM8" s="215"/>
      <c r="IDN8" s="64"/>
      <c r="IDO8" s="64"/>
      <c r="IDX8" s="64"/>
      <c r="IEC8" s="215"/>
      <c r="IED8" s="64"/>
      <c r="IEE8" s="64"/>
      <c r="IEN8" s="64"/>
      <c r="IES8" s="215"/>
      <c r="IET8" s="64"/>
      <c r="IEU8" s="64"/>
      <c r="IFD8" s="64"/>
      <c r="IFI8" s="215"/>
      <c r="IFJ8" s="64"/>
      <c r="IFK8" s="64"/>
      <c r="IFT8" s="64"/>
      <c r="IFY8" s="215"/>
      <c r="IFZ8" s="64"/>
      <c r="IGA8" s="64"/>
      <c r="IGJ8" s="64"/>
      <c r="IGO8" s="215"/>
      <c r="IGP8" s="64"/>
      <c r="IGQ8" s="64"/>
      <c r="IGZ8" s="64"/>
      <c r="IHE8" s="215"/>
      <c r="IHF8" s="64"/>
      <c r="IHG8" s="64"/>
      <c r="IHP8" s="64"/>
      <c r="IHU8" s="215"/>
      <c r="IHV8" s="64"/>
      <c r="IHW8" s="64"/>
      <c r="IIF8" s="64"/>
      <c r="IIK8" s="215"/>
      <c r="IIL8" s="64"/>
      <c r="IIM8" s="64"/>
      <c r="IIV8" s="64"/>
      <c r="IJA8" s="215"/>
      <c r="IJB8" s="64"/>
      <c r="IJC8" s="64"/>
      <c r="IJL8" s="64"/>
      <c r="IJQ8" s="215"/>
      <c r="IJR8" s="64"/>
      <c r="IJS8" s="64"/>
      <c r="IKB8" s="64"/>
      <c r="IKG8" s="215"/>
      <c r="IKH8" s="64"/>
      <c r="IKI8" s="64"/>
      <c r="IKR8" s="64"/>
      <c r="IKW8" s="215"/>
      <c r="IKX8" s="64"/>
      <c r="IKY8" s="64"/>
      <c r="ILH8" s="64"/>
      <c r="ILM8" s="215"/>
      <c r="ILN8" s="64"/>
      <c r="ILO8" s="64"/>
      <c r="ILX8" s="64"/>
      <c r="IMC8" s="215"/>
      <c r="IMD8" s="64"/>
      <c r="IME8" s="64"/>
      <c r="IMN8" s="64"/>
      <c r="IMS8" s="215"/>
      <c r="IMT8" s="64"/>
      <c r="IMU8" s="64"/>
      <c r="IND8" s="64"/>
      <c r="INI8" s="215"/>
      <c r="INJ8" s="64"/>
      <c r="INK8" s="64"/>
      <c r="INT8" s="64"/>
      <c r="INY8" s="215"/>
      <c r="INZ8" s="64"/>
      <c r="IOA8" s="64"/>
      <c r="IOJ8" s="64"/>
      <c r="IOO8" s="215"/>
      <c r="IOP8" s="64"/>
      <c r="IOQ8" s="64"/>
      <c r="IOZ8" s="64"/>
      <c r="IPE8" s="215"/>
      <c r="IPF8" s="64"/>
      <c r="IPG8" s="64"/>
      <c r="IPP8" s="64"/>
      <c r="IPU8" s="215"/>
      <c r="IPV8" s="64"/>
      <c r="IPW8" s="64"/>
      <c r="IQF8" s="64"/>
      <c r="IQK8" s="215"/>
      <c r="IQL8" s="64"/>
      <c r="IQM8" s="64"/>
      <c r="IQV8" s="64"/>
      <c r="IRA8" s="215"/>
      <c r="IRB8" s="64"/>
      <c r="IRC8" s="64"/>
      <c r="IRL8" s="64"/>
      <c r="IRQ8" s="215"/>
      <c r="IRR8" s="64"/>
      <c r="IRS8" s="64"/>
      <c r="ISB8" s="64"/>
      <c r="ISG8" s="215"/>
      <c r="ISH8" s="64"/>
      <c r="ISI8" s="64"/>
      <c r="ISR8" s="64"/>
      <c r="ISW8" s="215"/>
      <c r="ISX8" s="64"/>
      <c r="ISY8" s="64"/>
      <c r="ITH8" s="64"/>
      <c r="ITM8" s="215"/>
      <c r="ITN8" s="64"/>
      <c r="ITO8" s="64"/>
      <c r="ITX8" s="64"/>
      <c r="IUC8" s="215"/>
      <c r="IUD8" s="64"/>
      <c r="IUE8" s="64"/>
      <c r="IUN8" s="64"/>
      <c r="IUS8" s="215"/>
      <c r="IUT8" s="64"/>
      <c r="IUU8" s="64"/>
      <c r="IVD8" s="64"/>
      <c r="IVI8" s="215"/>
      <c r="IVJ8" s="64"/>
      <c r="IVK8" s="64"/>
      <c r="IVT8" s="64"/>
      <c r="IVY8" s="215"/>
      <c r="IVZ8" s="64"/>
      <c r="IWA8" s="64"/>
      <c r="IWJ8" s="64"/>
      <c r="IWO8" s="215"/>
      <c r="IWP8" s="64"/>
      <c r="IWQ8" s="64"/>
      <c r="IWZ8" s="64"/>
      <c r="IXE8" s="215"/>
      <c r="IXF8" s="64"/>
      <c r="IXG8" s="64"/>
      <c r="IXP8" s="64"/>
      <c r="IXU8" s="215"/>
      <c r="IXV8" s="64"/>
      <c r="IXW8" s="64"/>
      <c r="IYF8" s="64"/>
      <c r="IYK8" s="215"/>
      <c r="IYL8" s="64"/>
      <c r="IYM8" s="64"/>
      <c r="IYV8" s="64"/>
      <c r="IZA8" s="215"/>
      <c r="IZB8" s="64"/>
      <c r="IZC8" s="64"/>
      <c r="IZL8" s="64"/>
      <c r="IZQ8" s="215"/>
      <c r="IZR8" s="64"/>
      <c r="IZS8" s="64"/>
      <c r="JAB8" s="64"/>
      <c r="JAG8" s="215"/>
      <c r="JAH8" s="64"/>
      <c r="JAI8" s="64"/>
      <c r="JAR8" s="64"/>
      <c r="JAW8" s="215"/>
      <c r="JAX8" s="64"/>
      <c r="JAY8" s="64"/>
      <c r="JBH8" s="64"/>
      <c r="JBM8" s="215"/>
      <c r="JBN8" s="64"/>
      <c r="JBO8" s="64"/>
      <c r="JBX8" s="64"/>
      <c r="JCC8" s="215"/>
      <c r="JCD8" s="64"/>
      <c r="JCE8" s="64"/>
      <c r="JCN8" s="64"/>
      <c r="JCS8" s="215"/>
      <c r="JCT8" s="64"/>
      <c r="JCU8" s="64"/>
      <c r="JDD8" s="64"/>
      <c r="JDI8" s="215"/>
      <c r="JDJ8" s="64"/>
      <c r="JDK8" s="64"/>
      <c r="JDT8" s="64"/>
      <c r="JDY8" s="215"/>
      <c r="JDZ8" s="64"/>
      <c r="JEA8" s="64"/>
      <c r="JEJ8" s="64"/>
      <c r="JEO8" s="215"/>
      <c r="JEP8" s="64"/>
      <c r="JEQ8" s="64"/>
      <c r="JEZ8" s="64"/>
      <c r="JFE8" s="215"/>
      <c r="JFF8" s="64"/>
      <c r="JFG8" s="64"/>
      <c r="JFP8" s="64"/>
      <c r="JFU8" s="215"/>
      <c r="JFV8" s="64"/>
      <c r="JFW8" s="64"/>
      <c r="JGF8" s="64"/>
      <c r="JGK8" s="215"/>
      <c r="JGL8" s="64"/>
      <c r="JGM8" s="64"/>
      <c r="JGV8" s="64"/>
      <c r="JHA8" s="215"/>
      <c r="JHB8" s="64"/>
      <c r="JHC8" s="64"/>
      <c r="JHL8" s="64"/>
      <c r="JHQ8" s="215"/>
      <c r="JHR8" s="64"/>
      <c r="JHS8" s="64"/>
      <c r="JIB8" s="64"/>
      <c r="JIG8" s="215"/>
      <c r="JIH8" s="64"/>
      <c r="JII8" s="64"/>
      <c r="JIR8" s="64"/>
      <c r="JIW8" s="215"/>
      <c r="JIX8" s="64"/>
      <c r="JIY8" s="64"/>
      <c r="JJH8" s="64"/>
      <c r="JJM8" s="215"/>
      <c r="JJN8" s="64"/>
      <c r="JJO8" s="64"/>
      <c r="JJX8" s="64"/>
      <c r="JKC8" s="215"/>
      <c r="JKD8" s="64"/>
      <c r="JKE8" s="64"/>
      <c r="JKN8" s="64"/>
      <c r="JKS8" s="215"/>
      <c r="JKT8" s="64"/>
      <c r="JKU8" s="64"/>
      <c r="JLD8" s="64"/>
      <c r="JLI8" s="215"/>
      <c r="JLJ8" s="64"/>
      <c r="JLK8" s="64"/>
      <c r="JLT8" s="64"/>
      <c r="JLY8" s="215"/>
      <c r="JLZ8" s="64"/>
      <c r="JMA8" s="64"/>
      <c r="JMJ8" s="64"/>
      <c r="JMO8" s="215"/>
      <c r="JMP8" s="64"/>
      <c r="JMQ8" s="64"/>
      <c r="JMZ8" s="64"/>
      <c r="JNE8" s="215"/>
      <c r="JNF8" s="64"/>
      <c r="JNG8" s="64"/>
      <c r="JNP8" s="64"/>
      <c r="JNU8" s="215"/>
      <c r="JNV8" s="64"/>
      <c r="JNW8" s="64"/>
      <c r="JOF8" s="64"/>
      <c r="JOK8" s="215"/>
      <c r="JOL8" s="64"/>
      <c r="JOM8" s="64"/>
      <c r="JOV8" s="64"/>
      <c r="JPA8" s="215"/>
      <c r="JPB8" s="64"/>
      <c r="JPC8" s="64"/>
      <c r="JPL8" s="64"/>
      <c r="JPQ8" s="215"/>
      <c r="JPR8" s="64"/>
      <c r="JPS8" s="64"/>
      <c r="JQB8" s="64"/>
      <c r="JQG8" s="215"/>
      <c r="JQH8" s="64"/>
      <c r="JQI8" s="64"/>
      <c r="JQR8" s="64"/>
      <c r="JQW8" s="215"/>
      <c r="JQX8" s="64"/>
      <c r="JQY8" s="64"/>
      <c r="JRH8" s="64"/>
      <c r="JRM8" s="215"/>
      <c r="JRN8" s="64"/>
      <c r="JRO8" s="64"/>
      <c r="JRX8" s="64"/>
      <c r="JSC8" s="215"/>
      <c r="JSD8" s="64"/>
      <c r="JSE8" s="64"/>
      <c r="JSN8" s="64"/>
      <c r="JSS8" s="215"/>
      <c r="JST8" s="64"/>
      <c r="JSU8" s="64"/>
      <c r="JTD8" s="64"/>
      <c r="JTI8" s="215"/>
      <c r="JTJ8" s="64"/>
      <c r="JTK8" s="64"/>
      <c r="JTT8" s="64"/>
      <c r="JTY8" s="215"/>
      <c r="JTZ8" s="64"/>
      <c r="JUA8" s="64"/>
      <c r="JUJ8" s="64"/>
      <c r="JUO8" s="215"/>
      <c r="JUP8" s="64"/>
      <c r="JUQ8" s="64"/>
      <c r="JUZ8" s="64"/>
      <c r="JVE8" s="215"/>
      <c r="JVF8" s="64"/>
      <c r="JVG8" s="64"/>
      <c r="JVP8" s="64"/>
      <c r="JVU8" s="215"/>
      <c r="JVV8" s="64"/>
      <c r="JVW8" s="64"/>
      <c r="JWF8" s="64"/>
      <c r="JWK8" s="215"/>
      <c r="JWL8" s="64"/>
      <c r="JWM8" s="64"/>
      <c r="JWV8" s="64"/>
      <c r="JXA8" s="215"/>
      <c r="JXB8" s="64"/>
      <c r="JXC8" s="64"/>
      <c r="JXL8" s="64"/>
      <c r="JXQ8" s="215"/>
      <c r="JXR8" s="64"/>
      <c r="JXS8" s="64"/>
      <c r="JYB8" s="64"/>
      <c r="JYG8" s="215"/>
      <c r="JYH8" s="64"/>
      <c r="JYI8" s="64"/>
      <c r="JYR8" s="64"/>
      <c r="JYW8" s="215"/>
      <c r="JYX8" s="64"/>
      <c r="JYY8" s="64"/>
      <c r="JZH8" s="64"/>
      <c r="JZM8" s="215"/>
      <c r="JZN8" s="64"/>
      <c r="JZO8" s="64"/>
      <c r="JZX8" s="64"/>
      <c r="KAC8" s="215"/>
      <c r="KAD8" s="64"/>
      <c r="KAE8" s="64"/>
      <c r="KAN8" s="64"/>
      <c r="KAS8" s="215"/>
      <c r="KAT8" s="64"/>
      <c r="KAU8" s="64"/>
      <c r="KBD8" s="64"/>
      <c r="KBI8" s="215"/>
      <c r="KBJ8" s="64"/>
      <c r="KBK8" s="64"/>
      <c r="KBT8" s="64"/>
      <c r="KBY8" s="215"/>
      <c r="KBZ8" s="64"/>
      <c r="KCA8" s="64"/>
      <c r="KCJ8" s="64"/>
      <c r="KCO8" s="215"/>
      <c r="KCP8" s="64"/>
      <c r="KCQ8" s="64"/>
      <c r="KCZ8" s="64"/>
      <c r="KDE8" s="215"/>
      <c r="KDF8" s="64"/>
      <c r="KDG8" s="64"/>
      <c r="KDP8" s="64"/>
      <c r="KDU8" s="215"/>
      <c r="KDV8" s="64"/>
      <c r="KDW8" s="64"/>
      <c r="KEF8" s="64"/>
      <c r="KEK8" s="215"/>
      <c r="KEL8" s="64"/>
      <c r="KEM8" s="64"/>
      <c r="KEV8" s="64"/>
      <c r="KFA8" s="215"/>
      <c r="KFB8" s="64"/>
      <c r="KFC8" s="64"/>
      <c r="KFL8" s="64"/>
      <c r="KFQ8" s="215"/>
      <c r="KFR8" s="64"/>
      <c r="KFS8" s="64"/>
      <c r="KGB8" s="64"/>
      <c r="KGG8" s="215"/>
      <c r="KGH8" s="64"/>
      <c r="KGI8" s="64"/>
      <c r="KGR8" s="64"/>
      <c r="KGW8" s="215"/>
      <c r="KGX8" s="64"/>
      <c r="KGY8" s="64"/>
      <c r="KHH8" s="64"/>
      <c r="KHM8" s="215"/>
      <c r="KHN8" s="64"/>
      <c r="KHO8" s="64"/>
      <c r="KHX8" s="64"/>
      <c r="KIC8" s="215"/>
      <c r="KID8" s="64"/>
      <c r="KIE8" s="64"/>
      <c r="KIN8" s="64"/>
      <c r="KIS8" s="215"/>
      <c r="KIT8" s="64"/>
      <c r="KIU8" s="64"/>
      <c r="KJD8" s="64"/>
      <c r="KJI8" s="215"/>
      <c r="KJJ8" s="64"/>
      <c r="KJK8" s="64"/>
      <c r="KJT8" s="64"/>
      <c r="KJY8" s="215"/>
      <c r="KJZ8" s="64"/>
      <c r="KKA8" s="64"/>
      <c r="KKJ8" s="64"/>
      <c r="KKO8" s="215"/>
      <c r="KKP8" s="64"/>
      <c r="KKQ8" s="64"/>
      <c r="KKZ8" s="64"/>
      <c r="KLE8" s="215"/>
      <c r="KLF8" s="64"/>
      <c r="KLG8" s="64"/>
      <c r="KLP8" s="64"/>
      <c r="KLU8" s="215"/>
      <c r="KLV8" s="64"/>
      <c r="KLW8" s="64"/>
      <c r="KMF8" s="64"/>
      <c r="KMK8" s="215"/>
      <c r="KML8" s="64"/>
      <c r="KMM8" s="64"/>
      <c r="KMV8" s="64"/>
      <c r="KNA8" s="215"/>
      <c r="KNB8" s="64"/>
      <c r="KNC8" s="64"/>
      <c r="KNL8" s="64"/>
      <c r="KNQ8" s="215"/>
      <c r="KNR8" s="64"/>
      <c r="KNS8" s="64"/>
      <c r="KOB8" s="64"/>
      <c r="KOG8" s="215"/>
      <c r="KOH8" s="64"/>
      <c r="KOI8" s="64"/>
      <c r="KOR8" s="64"/>
      <c r="KOW8" s="215"/>
      <c r="KOX8" s="64"/>
      <c r="KOY8" s="64"/>
      <c r="KPH8" s="64"/>
      <c r="KPM8" s="215"/>
      <c r="KPN8" s="64"/>
      <c r="KPO8" s="64"/>
      <c r="KPX8" s="64"/>
      <c r="KQC8" s="215"/>
      <c r="KQD8" s="64"/>
      <c r="KQE8" s="64"/>
      <c r="KQN8" s="64"/>
      <c r="KQS8" s="215"/>
      <c r="KQT8" s="64"/>
      <c r="KQU8" s="64"/>
      <c r="KRD8" s="64"/>
      <c r="KRI8" s="215"/>
      <c r="KRJ8" s="64"/>
      <c r="KRK8" s="64"/>
      <c r="KRT8" s="64"/>
      <c r="KRY8" s="215"/>
      <c r="KRZ8" s="64"/>
      <c r="KSA8" s="64"/>
      <c r="KSJ8" s="64"/>
      <c r="KSO8" s="215"/>
      <c r="KSP8" s="64"/>
      <c r="KSQ8" s="64"/>
      <c r="KSZ8" s="64"/>
      <c r="KTE8" s="215"/>
      <c r="KTF8" s="64"/>
      <c r="KTG8" s="64"/>
      <c r="KTP8" s="64"/>
      <c r="KTU8" s="215"/>
      <c r="KTV8" s="64"/>
      <c r="KTW8" s="64"/>
      <c r="KUF8" s="64"/>
      <c r="KUK8" s="215"/>
      <c r="KUL8" s="64"/>
      <c r="KUM8" s="64"/>
      <c r="KUV8" s="64"/>
      <c r="KVA8" s="215"/>
      <c r="KVB8" s="64"/>
      <c r="KVC8" s="64"/>
      <c r="KVL8" s="64"/>
      <c r="KVQ8" s="215"/>
      <c r="KVR8" s="64"/>
      <c r="KVS8" s="64"/>
      <c r="KWB8" s="64"/>
      <c r="KWG8" s="215"/>
      <c r="KWH8" s="64"/>
      <c r="KWI8" s="64"/>
      <c r="KWR8" s="64"/>
      <c r="KWW8" s="215"/>
      <c r="KWX8" s="64"/>
      <c r="KWY8" s="64"/>
      <c r="KXH8" s="64"/>
      <c r="KXM8" s="215"/>
      <c r="KXN8" s="64"/>
      <c r="KXO8" s="64"/>
      <c r="KXX8" s="64"/>
      <c r="KYC8" s="215"/>
      <c r="KYD8" s="64"/>
      <c r="KYE8" s="64"/>
      <c r="KYN8" s="64"/>
      <c r="KYS8" s="215"/>
      <c r="KYT8" s="64"/>
      <c r="KYU8" s="64"/>
      <c r="KZD8" s="64"/>
      <c r="KZI8" s="215"/>
      <c r="KZJ8" s="64"/>
      <c r="KZK8" s="64"/>
      <c r="KZT8" s="64"/>
      <c r="KZY8" s="215"/>
      <c r="KZZ8" s="64"/>
      <c r="LAA8" s="64"/>
      <c r="LAJ8" s="64"/>
      <c r="LAO8" s="215"/>
      <c r="LAP8" s="64"/>
      <c r="LAQ8" s="64"/>
      <c r="LAZ8" s="64"/>
      <c r="LBE8" s="215"/>
      <c r="LBF8" s="64"/>
      <c r="LBG8" s="64"/>
      <c r="LBP8" s="64"/>
      <c r="LBU8" s="215"/>
      <c r="LBV8" s="64"/>
      <c r="LBW8" s="64"/>
      <c r="LCF8" s="64"/>
      <c r="LCK8" s="215"/>
      <c r="LCL8" s="64"/>
      <c r="LCM8" s="64"/>
      <c r="LCV8" s="64"/>
      <c r="LDA8" s="215"/>
      <c r="LDB8" s="64"/>
      <c r="LDC8" s="64"/>
      <c r="LDL8" s="64"/>
      <c r="LDQ8" s="215"/>
      <c r="LDR8" s="64"/>
      <c r="LDS8" s="64"/>
      <c r="LEB8" s="64"/>
      <c r="LEG8" s="215"/>
      <c r="LEH8" s="64"/>
      <c r="LEI8" s="64"/>
      <c r="LER8" s="64"/>
      <c r="LEW8" s="215"/>
      <c r="LEX8" s="64"/>
      <c r="LEY8" s="64"/>
      <c r="LFH8" s="64"/>
      <c r="LFM8" s="215"/>
      <c r="LFN8" s="64"/>
      <c r="LFO8" s="64"/>
      <c r="LFX8" s="64"/>
      <c r="LGC8" s="215"/>
      <c r="LGD8" s="64"/>
      <c r="LGE8" s="64"/>
      <c r="LGN8" s="64"/>
      <c r="LGS8" s="215"/>
      <c r="LGT8" s="64"/>
      <c r="LGU8" s="64"/>
      <c r="LHD8" s="64"/>
      <c r="LHI8" s="215"/>
      <c r="LHJ8" s="64"/>
      <c r="LHK8" s="64"/>
      <c r="LHT8" s="64"/>
      <c r="LHY8" s="215"/>
      <c r="LHZ8" s="64"/>
      <c r="LIA8" s="64"/>
      <c r="LIJ8" s="64"/>
      <c r="LIO8" s="215"/>
      <c r="LIP8" s="64"/>
      <c r="LIQ8" s="64"/>
      <c r="LIZ8" s="64"/>
      <c r="LJE8" s="215"/>
      <c r="LJF8" s="64"/>
      <c r="LJG8" s="64"/>
      <c r="LJP8" s="64"/>
      <c r="LJU8" s="215"/>
      <c r="LJV8" s="64"/>
      <c r="LJW8" s="64"/>
      <c r="LKF8" s="64"/>
      <c r="LKK8" s="215"/>
      <c r="LKL8" s="64"/>
      <c r="LKM8" s="64"/>
      <c r="LKV8" s="64"/>
      <c r="LLA8" s="215"/>
      <c r="LLB8" s="64"/>
      <c r="LLC8" s="64"/>
      <c r="LLL8" s="64"/>
      <c r="LLQ8" s="215"/>
      <c r="LLR8" s="64"/>
      <c r="LLS8" s="64"/>
      <c r="LMB8" s="64"/>
      <c r="LMG8" s="215"/>
      <c r="LMH8" s="64"/>
      <c r="LMI8" s="64"/>
      <c r="LMR8" s="64"/>
      <c r="LMW8" s="215"/>
      <c r="LMX8" s="64"/>
      <c r="LMY8" s="64"/>
      <c r="LNH8" s="64"/>
      <c r="LNM8" s="215"/>
      <c r="LNN8" s="64"/>
      <c r="LNO8" s="64"/>
      <c r="LNX8" s="64"/>
      <c r="LOC8" s="215"/>
      <c r="LOD8" s="64"/>
      <c r="LOE8" s="64"/>
      <c r="LON8" s="64"/>
      <c r="LOS8" s="215"/>
      <c r="LOT8" s="64"/>
      <c r="LOU8" s="64"/>
      <c r="LPD8" s="64"/>
      <c r="LPI8" s="215"/>
      <c r="LPJ8" s="64"/>
      <c r="LPK8" s="64"/>
      <c r="LPT8" s="64"/>
      <c r="LPY8" s="215"/>
      <c r="LPZ8" s="64"/>
      <c r="LQA8" s="64"/>
      <c r="LQJ8" s="64"/>
      <c r="LQO8" s="215"/>
      <c r="LQP8" s="64"/>
      <c r="LQQ8" s="64"/>
      <c r="LQZ8" s="64"/>
      <c r="LRE8" s="215"/>
      <c r="LRF8" s="64"/>
      <c r="LRG8" s="64"/>
      <c r="LRP8" s="64"/>
      <c r="LRU8" s="215"/>
      <c r="LRV8" s="64"/>
      <c r="LRW8" s="64"/>
      <c r="LSF8" s="64"/>
      <c r="LSK8" s="215"/>
      <c r="LSL8" s="64"/>
      <c r="LSM8" s="64"/>
      <c r="LSV8" s="64"/>
      <c r="LTA8" s="215"/>
      <c r="LTB8" s="64"/>
      <c r="LTC8" s="64"/>
      <c r="LTL8" s="64"/>
      <c r="LTQ8" s="215"/>
      <c r="LTR8" s="64"/>
      <c r="LTS8" s="64"/>
      <c r="LUB8" s="64"/>
      <c r="LUG8" s="215"/>
      <c r="LUH8" s="64"/>
      <c r="LUI8" s="64"/>
      <c r="LUR8" s="64"/>
      <c r="LUW8" s="215"/>
      <c r="LUX8" s="64"/>
      <c r="LUY8" s="64"/>
      <c r="LVH8" s="64"/>
      <c r="LVM8" s="215"/>
      <c r="LVN8" s="64"/>
      <c r="LVO8" s="64"/>
      <c r="LVX8" s="64"/>
      <c r="LWC8" s="215"/>
      <c r="LWD8" s="64"/>
      <c r="LWE8" s="64"/>
      <c r="LWN8" s="64"/>
      <c r="LWS8" s="215"/>
      <c r="LWT8" s="64"/>
      <c r="LWU8" s="64"/>
      <c r="LXD8" s="64"/>
      <c r="LXI8" s="215"/>
      <c r="LXJ8" s="64"/>
      <c r="LXK8" s="64"/>
      <c r="LXT8" s="64"/>
      <c r="LXY8" s="215"/>
      <c r="LXZ8" s="64"/>
      <c r="LYA8" s="64"/>
      <c r="LYJ8" s="64"/>
      <c r="LYO8" s="215"/>
      <c r="LYP8" s="64"/>
      <c r="LYQ8" s="64"/>
      <c r="LYZ8" s="64"/>
      <c r="LZE8" s="215"/>
      <c r="LZF8" s="64"/>
      <c r="LZG8" s="64"/>
      <c r="LZP8" s="64"/>
      <c r="LZU8" s="215"/>
      <c r="LZV8" s="64"/>
      <c r="LZW8" s="64"/>
      <c r="MAF8" s="64"/>
      <c r="MAK8" s="215"/>
      <c r="MAL8" s="64"/>
      <c r="MAM8" s="64"/>
      <c r="MAV8" s="64"/>
      <c r="MBA8" s="215"/>
      <c r="MBB8" s="64"/>
      <c r="MBC8" s="64"/>
      <c r="MBL8" s="64"/>
      <c r="MBQ8" s="215"/>
      <c r="MBR8" s="64"/>
      <c r="MBS8" s="64"/>
      <c r="MCB8" s="64"/>
      <c r="MCG8" s="215"/>
      <c r="MCH8" s="64"/>
      <c r="MCI8" s="64"/>
      <c r="MCR8" s="64"/>
      <c r="MCW8" s="215"/>
      <c r="MCX8" s="64"/>
      <c r="MCY8" s="64"/>
      <c r="MDH8" s="64"/>
      <c r="MDM8" s="215"/>
      <c r="MDN8" s="64"/>
      <c r="MDO8" s="64"/>
      <c r="MDX8" s="64"/>
      <c r="MEC8" s="215"/>
      <c r="MED8" s="64"/>
      <c r="MEE8" s="64"/>
      <c r="MEN8" s="64"/>
      <c r="MES8" s="215"/>
      <c r="MET8" s="64"/>
      <c r="MEU8" s="64"/>
      <c r="MFD8" s="64"/>
      <c r="MFI8" s="215"/>
      <c r="MFJ8" s="64"/>
      <c r="MFK8" s="64"/>
      <c r="MFT8" s="64"/>
      <c r="MFY8" s="215"/>
      <c r="MFZ8" s="64"/>
      <c r="MGA8" s="64"/>
      <c r="MGJ8" s="64"/>
      <c r="MGO8" s="215"/>
      <c r="MGP8" s="64"/>
      <c r="MGQ8" s="64"/>
      <c r="MGZ8" s="64"/>
      <c r="MHE8" s="215"/>
      <c r="MHF8" s="64"/>
      <c r="MHG8" s="64"/>
      <c r="MHP8" s="64"/>
      <c r="MHU8" s="215"/>
      <c r="MHV8" s="64"/>
      <c r="MHW8" s="64"/>
      <c r="MIF8" s="64"/>
      <c r="MIK8" s="215"/>
      <c r="MIL8" s="64"/>
      <c r="MIM8" s="64"/>
      <c r="MIV8" s="64"/>
      <c r="MJA8" s="215"/>
      <c r="MJB8" s="64"/>
      <c r="MJC8" s="64"/>
      <c r="MJL8" s="64"/>
      <c r="MJQ8" s="215"/>
      <c r="MJR8" s="64"/>
      <c r="MJS8" s="64"/>
      <c r="MKB8" s="64"/>
      <c r="MKG8" s="215"/>
      <c r="MKH8" s="64"/>
      <c r="MKI8" s="64"/>
      <c r="MKR8" s="64"/>
      <c r="MKW8" s="215"/>
      <c r="MKX8" s="64"/>
      <c r="MKY8" s="64"/>
      <c r="MLH8" s="64"/>
      <c r="MLM8" s="215"/>
      <c r="MLN8" s="64"/>
      <c r="MLO8" s="64"/>
      <c r="MLX8" s="64"/>
      <c r="MMC8" s="215"/>
      <c r="MMD8" s="64"/>
      <c r="MME8" s="64"/>
      <c r="MMN8" s="64"/>
      <c r="MMS8" s="215"/>
      <c r="MMT8" s="64"/>
      <c r="MMU8" s="64"/>
      <c r="MND8" s="64"/>
      <c r="MNI8" s="215"/>
      <c r="MNJ8" s="64"/>
      <c r="MNK8" s="64"/>
      <c r="MNT8" s="64"/>
      <c r="MNY8" s="215"/>
      <c r="MNZ8" s="64"/>
      <c r="MOA8" s="64"/>
      <c r="MOJ8" s="64"/>
      <c r="MOO8" s="215"/>
      <c r="MOP8" s="64"/>
      <c r="MOQ8" s="64"/>
      <c r="MOZ8" s="64"/>
      <c r="MPE8" s="215"/>
      <c r="MPF8" s="64"/>
      <c r="MPG8" s="64"/>
      <c r="MPP8" s="64"/>
      <c r="MPU8" s="215"/>
      <c r="MPV8" s="64"/>
      <c r="MPW8" s="64"/>
      <c r="MQF8" s="64"/>
      <c r="MQK8" s="215"/>
      <c r="MQL8" s="64"/>
      <c r="MQM8" s="64"/>
      <c r="MQV8" s="64"/>
      <c r="MRA8" s="215"/>
      <c r="MRB8" s="64"/>
      <c r="MRC8" s="64"/>
      <c r="MRL8" s="64"/>
      <c r="MRQ8" s="215"/>
      <c r="MRR8" s="64"/>
      <c r="MRS8" s="64"/>
      <c r="MSB8" s="64"/>
      <c r="MSG8" s="215"/>
      <c r="MSH8" s="64"/>
      <c r="MSI8" s="64"/>
      <c r="MSR8" s="64"/>
      <c r="MSW8" s="215"/>
      <c r="MSX8" s="64"/>
      <c r="MSY8" s="64"/>
      <c r="MTH8" s="64"/>
      <c r="MTM8" s="215"/>
      <c r="MTN8" s="64"/>
      <c r="MTO8" s="64"/>
      <c r="MTX8" s="64"/>
      <c r="MUC8" s="215"/>
      <c r="MUD8" s="64"/>
      <c r="MUE8" s="64"/>
      <c r="MUN8" s="64"/>
      <c r="MUS8" s="215"/>
      <c r="MUT8" s="64"/>
      <c r="MUU8" s="64"/>
      <c r="MVD8" s="64"/>
      <c r="MVI8" s="215"/>
      <c r="MVJ8" s="64"/>
      <c r="MVK8" s="64"/>
      <c r="MVT8" s="64"/>
      <c r="MVY8" s="215"/>
      <c r="MVZ8" s="64"/>
      <c r="MWA8" s="64"/>
      <c r="MWJ8" s="64"/>
      <c r="MWO8" s="215"/>
      <c r="MWP8" s="64"/>
      <c r="MWQ8" s="64"/>
      <c r="MWZ8" s="64"/>
      <c r="MXE8" s="215"/>
      <c r="MXF8" s="64"/>
      <c r="MXG8" s="64"/>
      <c r="MXP8" s="64"/>
      <c r="MXU8" s="215"/>
      <c r="MXV8" s="64"/>
      <c r="MXW8" s="64"/>
      <c r="MYF8" s="64"/>
      <c r="MYK8" s="215"/>
      <c r="MYL8" s="64"/>
      <c r="MYM8" s="64"/>
      <c r="MYV8" s="64"/>
      <c r="MZA8" s="215"/>
      <c r="MZB8" s="64"/>
      <c r="MZC8" s="64"/>
      <c r="MZL8" s="64"/>
      <c r="MZQ8" s="215"/>
      <c r="MZR8" s="64"/>
      <c r="MZS8" s="64"/>
      <c r="NAB8" s="64"/>
      <c r="NAG8" s="215"/>
      <c r="NAH8" s="64"/>
      <c r="NAI8" s="64"/>
      <c r="NAR8" s="64"/>
      <c r="NAW8" s="215"/>
      <c r="NAX8" s="64"/>
      <c r="NAY8" s="64"/>
      <c r="NBH8" s="64"/>
      <c r="NBM8" s="215"/>
      <c r="NBN8" s="64"/>
      <c r="NBO8" s="64"/>
      <c r="NBX8" s="64"/>
      <c r="NCC8" s="215"/>
      <c r="NCD8" s="64"/>
      <c r="NCE8" s="64"/>
      <c r="NCN8" s="64"/>
      <c r="NCS8" s="215"/>
      <c r="NCT8" s="64"/>
      <c r="NCU8" s="64"/>
      <c r="NDD8" s="64"/>
      <c r="NDI8" s="215"/>
      <c r="NDJ8" s="64"/>
      <c r="NDK8" s="64"/>
      <c r="NDT8" s="64"/>
      <c r="NDY8" s="215"/>
      <c r="NDZ8" s="64"/>
      <c r="NEA8" s="64"/>
      <c r="NEJ8" s="64"/>
      <c r="NEO8" s="215"/>
      <c r="NEP8" s="64"/>
      <c r="NEQ8" s="64"/>
      <c r="NEZ8" s="64"/>
      <c r="NFE8" s="215"/>
      <c r="NFF8" s="64"/>
      <c r="NFG8" s="64"/>
      <c r="NFP8" s="64"/>
      <c r="NFU8" s="215"/>
      <c r="NFV8" s="64"/>
      <c r="NFW8" s="64"/>
      <c r="NGF8" s="64"/>
      <c r="NGK8" s="215"/>
      <c r="NGL8" s="64"/>
      <c r="NGM8" s="64"/>
      <c r="NGV8" s="64"/>
      <c r="NHA8" s="215"/>
      <c r="NHB8" s="64"/>
      <c r="NHC8" s="64"/>
      <c r="NHL8" s="64"/>
      <c r="NHQ8" s="215"/>
      <c r="NHR8" s="64"/>
      <c r="NHS8" s="64"/>
      <c r="NIB8" s="64"/>
      <c r="NIG8" s="215"/>
      <c r="NIH8" s="64"/>
      <c r="NII8" s="64"/>
      <c r="NIR8" s="64"/>
      <c r="NIW8" s="215"/>
      <c r="NIX8" s="64"/>
      <c r="NIY8" s="64"/>
      <c r="NJH8" s="64"/>
      <c r="NJM8" s="215"/>
      <c r="NJN8" s="64"/>
      <c r="NJO8" s="64"/>
      <c r="NJX8" s="64"/>
      <c r="NKC8" s="215"/>
      <c r="NKD8" s="64"/>
      <c r="NKE8" s="64"/>
      <c r="NKN8" s="64"/>
      <c r="NKS8" s="215"/>
      <c r="NKT8" s="64"/>
      <c r="NKU8" s="64"/>
      <c r="NLD8" s="64"/>
      <c r="NLI8" s="215"/>
      <c r="NLJ8" s="64"/>
      <c r="NLK8" s="64"/>
      <c r="NLT8" s="64"/>
      <c r="NLY8" s="215"/>
      <c r="NLZ8" s="64"/>
      <c r="NMA8" s="64"/>
      <c r="NMJ8" s="64"/>
      <c r="NMO8" s="215"/>
      <c r="NMP8" s="64"/>
      <c r="NMQ8" s="64"/>
      <c r="NMZ8" s="64"/>
      <c r="NNE8" s="215"/>
      <c r="NNF8" s="64"/>
      <c r="NNG8" s="64"/>
      <c r="NNP8" s="64"/>
      <c r="NNU8" s="215"/>
      <c r="NNV8" s="64"/>
      <c r="NNW8" s="64"/>
      <c r="NOF8" s="64"/>
      <c r="NOK8" s="215"/>
      <c r="NOL8" s="64"/>
      <c r="NOM8" s="64"/>
      <c r="NOV8" s="64"/>
      <c r="NPA8" s="215"/>
      <c r="NPB8" s="64"/>
      <c r="NPC8" s="64"/>
      <c r="NPL8" s="64"/>
      <c r="NPQ8" s="215"/>
      <c r="NPR8" s="64"/>
      <c r="NPS8" s="64"/>
      <c r="NQB8" s="64"/>
      <c r="NQG8" s="215"/>
      <c r="NQH8" s="64"/>
      <c r="NQI8" s="64"/>
      <c r="NQR8" s="64"/>
      <c r="NQW8" s="215"/>
      <c r="NQX8" s="64"/>
      <c r="NQY8" s="64"/>
      <c r="NRH8" s="64"/>
      <c r="NRM8" s="215"/>
      <c r="NRN8" s="64"/>
      <c r="NRO8" s="64"/>
      <c r="NRX8" s="64"/>
      <c r="NSC8" s="215"/>
      <c r="NSD8" s="64"/>
      <c r="NSE8" s="64"/>
      <c r="NSN8" s="64"/>
      <c r="NSS8" s="215"/>
      <c r="NST8" s="64"/>
      <c r="NSU8" s="64"/>
      <c r="NTD8" s="64"/>
      <c r="NTI8" s="215"/>
      <c r="NTJ8" s="64"/>
      <c r="NTK8" s="64"/>
      <c r="NTT8" s="64"/>
      <c r="NTY8" s="215"/>
      <c r="NTZ8" s="64"/>
      <c r="NUA8" s="64"/>
      <c r="NUJ8" s="64"/>
      <c r="NUO8" s="215"/>
      <c r="NUP8" s="64"/>
      <c r="NUQ8" s="64"/>
      <c r="NUZ8" s="64"/>
      <c r="NVE8" s="215"/>
      <c r="NVF8" s="64"/>
      <c r="NVG8" s="64"/>
      <c r="NVP8" s="64"/>
      <c r="NVU8" s="215"/>
      <c r="NVV8" s="64"/>
      <c r="NVW8" s="64"/>
      <c r="NWF8" s="64"/>
      <c r="NWK8" s="215"/>
      <c r="NWL8" s="64"/>
      <c r="NWM8" s="64"/>
      <c r="NWV8" s="64"/>
      <c r="NXA8" s="215"/>
      <c r="NXB8" s="64"/>
      <c r="NXC8" s="64"/>
      <c r="NXL8" s="64"/>
      <c r="NXQ8" s="215"/>
      <c r="NXR8" s="64"/>
      <c r="NXS8" s="64"/>
      <c r="NYB8" s="64"/>
      <c r="NYG8" s="215"/>
      <c r="NYH8" s="64"/>
      <c r="NYI8" s="64"/>
      <c r="NYR8" s="64"/>
      <c r="NYW8" s="215"/>
      <c r="NYX8" s="64"/>
      <c r="NYY8" s="64"/>
      <c r="NZH8" s="64"/>
      <c r="NZM8" s="215"/>
      <c r="NZN8" s="64"/>
      <c r="NZO8" s="64"/>
      <c r="NZX8" s="64"/>
      <c r="OAC8" s="215"/>
      <c r="OAD8" s="64"/>
      <c r="OAE8" s="64"/>
      <c r="OAN8" s="64"/>
      <c r="OAS8" s="215"/>
      <c r="OAT8" s="64"/>
      <c r="OAU8" s="64"/>
      <c r="OBD8" s="64"/>
      <c r="OBI8" s="215"/>
      <c r="OBJ8" s="64"/>
      <c r="OBK8" s="64"/>
      <c r="OBT8" s="64"/>
      <c r="OBY8" s="215"/>
      <c r="OBZ8" s="64"/>
      <c r="OCA8" s="64"/>
      <c r="OCJ8" s="64"/>
      <c r="OCO8" s="215"/>
      <c r="OCP8" s="64"/>
      <c r="OCQ8" s="64"/>
      <c r="OCZ8" s="64"/>
      <c r="ODE8" s="215"/>
      <c r="ODF8" s="64"/>
      <c r="ODG8" s="64"/>
      <c r="ODP8" s="64"/>
      <c r="ODU8" s="215"/>
      <c r="ODV8" s="64"/>
      <c r="ODW8" s="64"/>
      <c r="OEF8" s="64"/>
      <c r="OEK8" s="215"/>
      <c r="OEL8" s="64"/>
      <c r="OEM8" s="64"/>
      <c r="OEV8" s="64"/>
      <c r="OFA8" s="215"/>
      <c r="OFB8" s="64"/>
      <c r="OFC8" s="64"/>
      <c r="OFL8" s="64"/>
      <c r="OFQ8" s="215"/>
      <c r="OFR8" s="64"/>
      <c r="OFS8" s="64"/>
      <c r="OGB8" s="64"/>
      <c r="OGG8" s="215"/>
      <c r="OGH8" s="64"/>
      <c r="OGI8" s="64"/>
      <c r="OGR8" s="64"/>
      <c r="OGW8" s="215"/>
      <c r="OGX8" s="64"/>
      <c r="OGY8" s="64"/>
      <c r="OHH8" s="64"/>
      <c r="OHM8" s="215"/>
      <c r="OHN8" s="64"/>
      <c r="OHO8" s="64"/>
      <c r="OHX8" s="64"/>
      <c r="OIC8" s="215"/>
      <c r="OID8" s="64"/>
      <c r="OIE8" s="64"/>
      <c r="OIN8" s="64"/>
      <c r="OIS8" s="215"/>
      <c r="OIT8" s="64"/>
      <c r="OIU8" s="64"/>
      <c r="OJD8" s="64"/>
      <c r="OJI8" s="215"/>
      <c r="OJJ8" s="64"/>
      <c r="OJK8" s="64"/>
      <c r="OJT8" s="64"/>
      <c r="OJY8" s="215"/>
      <c r="OJZ8" s="64"/>
      <c r="OKA8" s="64"/>
      <c r="OKJ8" s="64"/>
      <c r="OKO8" s="215"/>
      <c r="OKP8" s="64"/>
      <c r="OKQ8" s="64"/>
      <c r="OKZ8" s="64"/>
      <c r="OLE8" s="215"/>
      <c r="OLF8" s="64"/>
      <c r="OLG8" s="64"/>
      <c r="OLP8" s="64"/>
      <c r="OLU8" s="215"/>
      <c r="OLV8" s="64"/>
      <c r="OLW8" s="64"/>
      <c r="OMF8" s="64"/>
      <c r="OMK8" s="215"/>
      <c r="OML8" s="64"/>
      <c r="OMM8" s="64"/>
      <c r="OMV8" s="64"/>
      <c r="ONA8" s="215"/>
      <c r="ONB8" s="64"/>
      <c r="ONC8" s="64"/>
      <c r="ONL8" s="64"/>
      <c r="ONQ8" s="215"/>
      <c r="ONR8" s="64"/>
      <c r="ONS8" s="64"/>
      <c r="OOB8" s="64"/>
      <c r="OOG8" s="215"/>
      <c r="OOH8" s="64"/>
      <c r="OOI8" s="64"/>
      <c r="OOR8" s="64"/>
      <c r="OOW8" s="215"/>
      <c r="OOX8" s="64"/>
      <c r="OOY8" s="64"/>
      <c r="OPH8" s="64"/>
      <c r="OPM8" s="215"/>
      <c r="OPN8" s="64"/>
      <c r="OPO8" s="64"/>
      <c r="OPX8" s="64"/>
      <c r="OQC8" s="215"/>
      <c r="OQD8" s="64"/>
      <c r="OQE8" s="64"/>
      <c r="OQN8" s="64"/>
      <c r="OQS8" s="215"/>
      <c r="OQT8" s="64"/>
      <c r="OQU8" s="64"/>
      <c r="ORD8" s="64"/>
      <c r="ORI8" s="215"/>
      <c r="ORJ8" s="64"/>
      <c r="ORK8" s="64"/>
      <c r="ORT8" s="64"/>
      <c r="ORY8" s="215"/>
      <c r="ORZ8" s="64"/>
      <c r="OSA8" s="64"/>
      <c r="OSJ8" s="64"/>
      <c r="OSO8" s="215"/>
      <c r="OSP8" s="64"/>
      <c r="OSQ8" s="64"/>
      <c r="OSZ8" s="64"/>
      <c r="OTE8" s="215"/>
      <c r="OTF8" s="64"/>
      <c r="OTG8" s="64"/>
      <c r="OTP8" s="64"/>
      <c r="OTU8" s="215"/>
      <c r="OTV8" s="64"/>
      <c r="OTW8" s="64"/>
      <c r="OUF8" s="64"/>
      <c r="OUK8" s="215"/>
      <c r="OUL8" s="64"/>
      <c r="OUM8" s="64"/>
      <c r="OUV8" s="64"/>
      <c r="OVA8" s="215"/>
      <c r="OVB8" s="64"/>
      <c r="OVC8" s="64"/>
      <c r="OVL8" s="64"/>
      <c r="OVQ8" s="215"/>
      <c r="OVR8" s="64"/>
      <c r="OVS8" s="64"/>
      <c r="OWB8" s="64"/>
      <c r="OWG8" s="215"/>
      <c r="OWH8" s="64"/>
      <c r="OWI8" s="64"/>
      <c r="OWR8" s="64"/>
      <c r="OWW8" s="215"/>
      <c r="OWX8" s="64"/>
      <c r="OWY8" s="64"/>
      <c r="OXH8" s="64"/>
      <c r="OXM8" s="215"/>
      <c r="OXN8" s="64"/>
      <c r="OXO8" s="64"/>
      <c r="OXX8" s="64"/>
      <c r="OYC8" s="215"/>
      <c r="OYD8" s="64"/>
      <c r="OYE8" s="64"/>
      <c r="OYN8" s="64"/>
      <c r="OYS8" s="215"/>
      <c r="OYT8" s="64"/>
      <c r="OYU8" s="64"/>
      <c r="OZD8" s="64"/>
      <c r="OZI8" s="215"/>
      <c r="OZJ8" s="64"/>
      <c r="OZK8" s="64"/>
      <c r="OZT8" s="64"/>
      <c r="OZY8" s="215"/>
      <c r="OZZ8" s="64"/>
      <c r="PAA8" s="64"/>
      <c r="PAJ8" s="64"/>
      <c r="PAO8" s="215"/>
      <c r="PAP8" s="64"/>
      <c r="PAQ8" s="64"/>
      <c r="PAZ8" s="64"/>
      <c r="PBE8" s="215"/>
      <c r="PBF8" s="64"/>
      <c r="PBG8" s="64"/>
      <c r="PBP8" s="64"/>
      <c r="PBU8" s="215"/>
      <c r="PBV8" s="64"/>
      <c r="PBW8" s="64"/>
      <c r="PCF8" s="64"/>
      <c r="PCK8" s="215"/>
      <c r="PCL8" s="64"/>
      <c r="PCM8" s="64"/>
      <c r="PCV8" s="64"/>
      <c r="PDA8" s="215"/>
      <c r="PDB8" s="64"/>
      <c r="PDC8" s="64"/>
      <c r="PDL8" s="64"/>
      <c r="PDQ8" s="215"/>
      <c r="PDR8" s="64"/>
      <c r="PDS8" s="64"/>
      <c r="PEB8" s="64"/>
      <c r="PEG8" s="215"/>
      <c r="PEH8" s="64"/>
      <c r="PEI8" s="64"/>
      <c r="PER8" s="64"/>
      <c r="PEW8" s="215"/>
      <c r="PEX8" s="64"/>
      <c r="PEY8" s="64"/>
      <c r="PFH8" s="64"/>
      <c r="PFM8" s="215"/>
      <c r="PFN8" s="64"/>
      <c r="PFO8" s="64"/>
      <c r="PFX8" s="64"/>
      <c r="PGC8" s="215"/>
      <c r="PGD8" s="64"/>
      <c r="PGE8" s="64"/>
      <c r="PGN8" s="64"/>
      <c r="PGS8" s="215"/>
      <c r="PGT8" s="64"/>
      <c r="PGU8" s="64"/>
      <c r="PHD8" s="64"/>
      <c r="PHI8" s="215"/>
      <c r="PHJ8" s="64"/>
      <c r="PHK8" s="64"/>
      <c r="PHT8" s="64"/>
      <c r="PHY8" s="215"/>
      <c r="PHZ8" s="64"/>
      <c r="PIA8" s="64"/>
      <c r="PIJ8" s="64"/>
      <c r="PIO8" s="215"/>
      <c r="PIP8" s="64"/>
      <c r="PIQ8" s="64"/>
      <c r="PIZ8" s="64"/>
      <c r="PJE8" s="215"/>
      <c r="PJF8" s="64"/>
      <c r="PJG8" s="64"/>
      <c r="PJP8" s="64"/>
      <c r="PJU8" s="215"/>
      <c r="PJV8" s="64"/>
      <c r="PJW8" s="64"/>
      <c r="PKF8" s="64"/>
      <c r="PKK8" s="215"/>
      <c r="PKL8" s="64"/>
      <c r="PKM8" s="64"/>
      <c r="PKV8" s="64"/>
      <c r="PLA8" s="215"/>
      <c r="PLB8" s="64"/>
      <c r="PLC8" s="64"/>
      <c r="PLL8" s="64"/>
      <c r="PLQ8" s="215"/>
      <c r="PLR8" s="64"/>
      <c r="PLS8" s="64"/>
      <c r="PMB8" s="64"/>
      <c r="PMG8" s="215"/>
      <c r="PMH8" s="64"/>
      <c r="PMI8" s="64"/>
      <c r="PMR8" s="64"/>
      <c r="PMW8" s="215"/>
      <c r="PMX8" s="64"/>
      <c r="PMY8" s="64"/>
      <c r="PNH8" s="64"/>
      <c r="PNM8" s="215"/>
      <c r="PNN8" s="64"/>
      <c r="PNO8" s="64"/>
      <c r="PNX8" s="64"/>
      <c r="POC8" s="215"/>
      <c r="POD8" s="64"/>
      <c r="POE8" s="64"/>
      <c r="PON8" s="64"/>
      <c r="POS8" s="215"/>
      <c r="POT8" s="64"/>
      <c r="POU8" s="64"/>
      <c r="PPD8" s="64"/>
      <c r="PPI8" s="215"/>
      <c r="PPJ8" s="64"/>
      <c r="PPK8" s="64"/>
      <c r="PPT8" s="64"/>
      <c r="PPY8" s="215"/>
      <c r="PPZ8" s="64"/>
      <c r="PQA8" s="64"/>
      <c r="PQJ8" s="64"/>
      <c r="PQO8" s="215"/>
      <c r="PQP8" s="64"/>
      <c r="PQQ8" s="64"/>
      <c r="PQZ8" s="64"/>
      <c r="PRE8" s="215"/>
      <c r="PRF8" s="64"/>
      <c r="PRG8" s="64"/>
      <c r="PRP8" s="64"/>
      <c r="PRU8" s="215"/>
      <c r="PRV8" s="64"/>
      <c r="PRW8" s="64"/>
      <c r="PSF8" s="64"/>
      <c r="PSK8" s="215"/>
      <c r="PSL8" s="64"/>
      <c r="PSM8" s="64"/>
      <c r="PSV8" s="64"/>
      <c r="PTA8" s="215"/>
      <c r="PTB8" s="64"/>
      <c r="PTC8" s="64"/>
      <c r="PTL8" s="64"/>
      <c r="PTQ8" s="215"/>
      <c r="PTR8" s="64"/>
      <c r="PTS8" s="64"/>
      <c r="PUB8" s="64"/>
      <c r="PUG8" s="215"/>
      <c r="PUH8" s="64"/>
      <c r="PUI8" s="64"/>
      <c r="PUR8" s="64"/>
      <c r="PUW8" s="215"/>
      <c r="PUX8" s="64"/>
      <c r="PUY8" s="64"/>
      <c r="PVH8" s="64"/>
      <c r="PVM8" s="215"/>
      <c r="PVN8" s="64"/>
      <c r="PVO8" s="64"/>
      <c r="PVX8" s="64"/>
      <c r="PWC8" s="215"/>
      <c r="PWD8" s="64"/>
      <c r="PWE8" s="64"/>
      <c r="PWN8" s="64"/>
      <c r="PWS8" s="215"/>
      <c r="PWT8" s="64"/>
      <c r="PWU8" s="64"/>
      <c r="PXD8" s="64"/>
      <c r="PXI8" s="215"/>
      <c r="PXJ8" s="64"/>
      <c r="PXK8" s="64"/>
      <c r="PXT8" s="64"/>
      <c r="PXY8" s="215"/>
      <c r="PXZ8" s="64"/>
      <c r="PYA8" s="64"/>
      <c r="PYJ8" s="64"/>
      <c r="PYO8" s="215"/>
      <c r="PYP8" s="64"/>
      <c r="PYQ8" s="64"/>
      <c r="PYZ8" s="64"/>
      <c r="PZE8" s="215"/>
      <c r="PZF8" s="64"/>
      <c r="PZG8" s="64"/>
      <c r="PZP8" s="64"/>
      <c r="PZU8" s="215"/>
      <c r="PZV8" s="64"/>
      <c r="PZW8" s="64"/>
      <c r="QAF8" s="64"/>
      <c r="QAK8" s="215"/>
      <c r="QAL8" s="64"/>
      <c r="QAM8" s="64"/>
      <c r="QAV8" s="64"/>
      <c r="QBA8" s="215"/>
      <c r="QBB8" s="64"/>
      <c r="QBC8" s="64"/>
      <c r="QBL8" s="64"/>
      <c r="QBQ8" s="215"/>
      <c r="QBR8" s="64"/>
      <c r="QBS8" s="64"/>
      <c r="QCB8" s="64"/>
      <c r="QCG8" s="215"/>
      <c r="QCH8" s="64"/>
      <c r="QCI8" s="64"/>
      <c r="QCR8" s="64"/>
      <c r="QCW8" s="215"/>
      <c r="QCX8" s="64"/>
      <c r="QCY8" s="64"/>
      <c r="QDH8" s="64"/>
      <c r="QDM8" s="215"/>
      <c r="QDN8" s="64"/>
      <c r="QDO8" s="64"/>
      <c r="QDX8" s="64"/>
      <c r="QEC8" s="215"/>
      <c r="QED8" s="64"/>
      <c r="QEE8" s="64"/>
      <c r="QEN8" s="64"/>
      <c r="QES8" s="215"/>
      <c r="QET8" s="64"/>
      <c r="QEU8" s="64"/>
      <c r="QFD8" s="64"/>
      <c r="QFI8" s="215"/>
      <c r="QFJ8" s="64"/>
      <c r="QFK8" s="64"/>
      <c r="QFT8" s="64"/>
      <c r="QFY8" s="215"/>
      <c r="QFZ8" s="64"/>
      <c r="QGA8" s="64"/>
      <c r="QGJ8" s="64"/>
      <c r="QGO8" s="215"/>
      <c r="QGP8" s="64"/>
      <c r="QGQ8" s="64"/>
      <c r="QGZ8" s="64"/>
      <c r="QHE8" s="215"/>
      <c r="QHF8" s="64"/>
      <c r="QHG8" s="64"/>
      <c r="QHP8" s="64"/>
      <c r="QHU8" s="215"/>
      <c r="QHV8" s="64"/>
      <c r="QHW8" s="64"/>
      <c r="QIF8" s="64"/>
      <c r="QIK8" s="215"/>
      <c r="QIL8" s="64"/>
      <c r="QIM8" s="64"/>
      <c r="QIV8" s="64"/>
      <c r="QJA8" s="215"/>
      <c r="QJB8" s="64"/>
      <c r="QJC8" s="64"/>
      <c r="QJL8" s="64"/>
      <c r="QJQ8" s="215"/>
      <c r="QJR8" s="64"/>
      <c r="QJS8" s="64"/>
      <c r="QKB8" s="64"/>
      <c r="QKG8" s="215"/>
      <c r="QKH8" s="64"/>
      <c r="QKI8" s="64"/>
      <c r="QKR8" s="64"/>
      <c r="QKW8" s="215"/>
      <c r="QKX8" s="64"/>
      <c r="QKY8" s="64"/>
      <c r="QLH8" s="64"/>
      <c r="QLM8" s="215"/>
      <c r="QLN8" s="64"/>
      <c r="QLO8" s="64"/>
      <c r="QLX8" s="64"/>
      <c r="QMC8" s="215"/>
      <c r="QMD8" s="64"/>
      <c r="QME8" s="64"/>
      <c r="QMN8" s="64"/>
      <c r="QMS8" s="215"/>
      <c r="QMT8" s="64"/>
      <c r="QMU8" s="64"/>
      <c r="QND8" s="64"/>
      <c r="QNI8" s="215"/>
      <c r="QNJ8" s="64"/>
      <c r="QNK8" s="64"/>
      <c r="QNT8" s="64"/>
      <c r="QNY8" s="215"/>
      <c r="QNZ8" s="64"/>
      <c r="QOA8" s="64"/>
      <c r="QOJ8" s="64"/>
      <c r="QOO8" s="215"/>
      <c r="QOP8" s="64"/>
      <c r="QOQ8" s="64"/>
      <c r="QOZ8" s="64"/>
      <c r="QPE8" s="215"/>
      <c r="QPF8" s="64"/>
      <c r="QPG8" s="64"/>
      <c r="QPP8" s="64"/>
      <c r="QPU8" s="215"/>
      <c r="QPV8" s="64"/>
      <c r="QPW8" s="64"/>
      <c r="QQF8" s="64"/>
      <c r="QQK8" s="215"/>
      <c r="QQL8" s="64"/>
      <c r="QQM8" s="64"/>
      <c r="QQV8" s="64"/>
      <c r="QRA8" s="215"/>
      <c r="QRB8" s="64"/>
      <c r="QRC8" s="64"/>
      <c r="QRL8" s="64"/>
      <c r="QRQ8" s="215"/>
      <c r="QRR8" s="64"/>
      <c r="QRS8" s="64"/>
      <c r="QSB8" s="64"/>
      <c r="QSG8" s="215"/>
      <c r="QSH8" s="64"/>
      <c r="QSI8" s="64"/>
      <c r="QSR8" s="64"/>
      <c r="QSW8" s="215"/>
      <c r="QSX8" s="64"/>
      <c r="QSY8" s="64"/>
      <c r="QTH8" s="64"/>
      <c r="QTM8" s="215"/>
      <c r="QTN8" s="64"/>
      <c r="QTO8" s="64"/>
      <c r="QTX8" s="64"/>
      <c r="QUC8" s="215"/>
      <c r="QUD8" s="64"/>
      <c r="QUE8" s="64"/>
      <c r="QUN8" s="64"/>
      <c r="QUS8" s="215"/>
      <c r="QUT8" s="64"/>
      <c r="QUU8" s="64"/>
      <c r="QVD8" s="64"/>
      <c r="QVI8" s="215"/>
      <c r="QVJ8" s="64"/>
      <c r="QVK8" s="64"/>
      <c r="QVT8" s="64"/>
      <c r="QVY8" s="215"/>
      <c r="QVZ8" s="64"/>
      <c r="QWA8" s="64"/>
      <c r="QWJ8" s="64"/>
      <c r="QWO8" s="215"/>
      <c r="QWP8" s="64"/>
      <c r="QWQ8" s="64"/>
      <c r="QWZ8" s="64"/>
      <c r="QXE8" s="215"/>
      <c r="QXF8" s="64"/>
      <c r="QXG8" s="64"/>
      <c r="QXP8" s="64"/>
      <c r="QXU8" s="215"/>
      <c r="QXV8" s="64"/>
      <c r="QXW8" s="64"/>
      <c r="QYF8" s="64"/>
      <c r="QYK8" s="215"/>
      <c r="QYL8" s="64"/>
      <c r="QYM8" s="64"/>
      <c r="QYV8" s="64"/>
      <c r="QZA8" s="215"/>
      <c r="QZB8" s="64"/>
      <c r="QZC8" s="64"/>
      <c r="QZL8" s="64"/>
      <c r="QZQ8" s="215"/>
      <c r="QZR8" s="64"/>
      <c r="QZS8" s="64"/>
      <c r="RAB8" s="64"/>
      <c r="RAG8" s="215"/>
      <c r="RAH8" s="64"/>
      <c r="RAI8" s="64"/>
      <c r="RAR8" s="64"/>
      <c r="RAW8" s="215"/>
      <c r="RAX8" s="64"/>
      <c r="RAY8" s="64"/>
      <c r="RBH8" s="64"/>
      <c r="RBM8" s="215"/>
      <c r="RBN8" s="64"/>
      <c r="RBO8" s="64"/>
      <c r="RBX8" s="64"/>
      <c r="RCC8" s="215"/>
      <c r="RCD8" s="64"/>
      <c r="RCE8" s="64"/>
      <c r="RCN8" s="64"/>
      <c r="RCS8" s="215"/>
      <c r="RCT8" s="64"/>
      <c r="RCU8" s="64"/>
      <c r="RDD8" s="64"/>
      <c r="RDI8" s="215"/>
      <c r="RDJ8" s="64"/>
      <c r="RDK8" s="64"/>
      <c r="RDT8" s="64"/>
      <c r="RDY8" s="215"/>
      <c r="RDZ8" s="64"/>
      <c r="REA8" s="64"/>
      <c r="REJ8" s="64"/>
      <c r="REO8" s="215"/>
      <c r="REP8" s="64"/>
      <c r="REQ8" s="64"/>
      <c r="REZ8" s="64"/>
      <c r="RFE8" s="215"/>
      <c r="RFF8" s="64"/>
      <c r="RFG8" s="64"/>
      <c r="RFP8" s="64"/>
      <c r="RFU8" s="215"/>
      <c r="RFV8" s="64"/>
      <c r="RFW8" s="64"/>
      <c r="RGF8" s="64"/>
      <c r="RGK8" s="215"/>
      <c r="RGL8" s="64"/>
      <c r="RGM8" s="64"/>
      <c r="RGV8" s="64"/>
      <c r="RHA8" s="215"/>
      <c r="RHB8" s="64"/>
      <c r="RHC8" s="64"/>
      <c r="RHL8" s="64"/>
      <c r="RHQ8" s="215"/>
      <c r="RHR8" s="64"/>
      <c r="RHS8" s="64"/>
      <c r="RIB8" s="64"/>
      <c r="RIG8" s="215"/>
      <c r="RIH8" s="64"/>
      <c r="RII8" s="64"/>
      <c r="RIR8" s="64"/>
      <c r="RIW8" s="215"/>
      <c r="RIX8" s="64"/>
      <c r="RIY8" s="64"/>
      <c r="RJH8" s="64"/>
      <c r="RJM8" s="215"/>
      <c r="RJN8" s="64"/>
      <c r="RJO8" s="64"/>
      <c r="RJX8" s="64"/>
      <c r="RKC8" s="215"/>
      <c r="RKD8" s="64"/>
      <c r="RKE8" s="64"/>
      <c r="RKN8" s="64"/>
      <c r="RKS8" s="215"/>
      <c r="RKT8" s="64"/>
      <c r="RKU8" s="64"/>
      <c r="RLD8" s="64"/>
      <c r="RLI8" s="215"/>
      <c r="RLJ8" s="64"/>
      <c r="RLK8" s="64"/>
      <c r="RLT8" s="64"/>
      <c r="RLY8" s="215"/>
      <c r="RLZ8" s="64"/>
      <c r="RMA8" s="64"/>
      <c r="RMJ8" s="64"/>
      <c r="RMO8" s="215"/>
      <c r="RMP8" s="64"/>
      <c r="RMQ8" s="64"/>
      <c r="RMZ8" s="64"/>
      <c r="RNE8" s="215"/>
      <c r="RNF8" s="64"/>
      <c r="RNG8" s="64"/>
      <c r="RNP8" s="64"/>
      <c r="RNU8" s="215"/>
      <c r="RNV8" s="64"/>
      <c r="RNW8" s="64"/>
      <c r="ROF8" s="64"/>
      <c r="ROK8" s="215"/>
      <c r="ROL8" s="64"/>
      <c r="ROM8" s="64"/>
      <c r="ROV8" s="64"/>
      <c r="RPA8" s="215"/>
      <c r="RPB8" s="64"/>
      <c r="RPC8" s="64"/>
      <c r="RPL8" s="64"/>
      <c r="RPQ8" s="215"/>
      <c r="RPR8" s="64"/>
      <c r="RPS8" s="64"/>
      <c r="RQB8" s="64"/>
      <c r="RQG8" s="215"/>
      <c r="RQH8" s="64"/>
      <c r="RQI8" s="64"/>
      <c r="RQR8" s="64"/>
      <c r="RQW8" s="215"/>
      <c r="RQX8" s="64"/>
      <c r="RQY8" s="64"/>
      <c r="RRH8" s="64"/>
      <c r="RRM8" s="215"/>
      <c r="RRN8" s="64"/>
      <c r="RRO8" s="64"/>
      <c r="RRX8" s="64"/>
      <c r="RSC8" s="215"/>
      <c r="RSD8" s="64"/>
      <c r="RSE8" s="64"/>
      <c r="RSN8" s="64"/>
      <c r="RSS8" s="215"/>
      <c r="RST8" s="64"/>
      <c r="RSU8" s="64"/>
      <c r="RTD8" s="64"/>
      <c r="RTI8" s="215"/>
      <c r="RTJ8" s="64"/>
      <c r="RTK8" s="64"/>
      <c r="RTT8" s="64"/>
      <c r="RTY8" s="215"/>
      <c r="RTZ8" s="64"/>
      <c r="RUA8" s="64"/>
      <c r="RUJ8" s="64"/>
      <c r="RUO8" s="215"/>
      <c r="RUP8" s="64"/>
      <c r="RUQ8" s="64"/>
      <c r="RUZ8" s="64"/>
      <c r="RVE8" s="215"/>
      <c r="RVF8" s="64"/>
      <c r="RVG8" s="64"/>
      <c r="RVP8" s="64"/>
      <c r="RVU8" s="215"/>
      <c r="RVV8" s="64"/>
      <c r="RVW8" s="64"/>
      <c r="RWF8" s="64"/>
      <c r="RWK8" s="215"/>
      <c r="RWL8" s="64"/>
      <c r="RWM8" s="64"/>
      <c r="RWV8" s="64"/>
      <c r="RXA8" s="215"/>
      <c r="RXB8" s="64"/>
      <c r="RXC8" s="64"/>
      <c r="RXL8" s="64"/>
      <c r="RXQ8" s="215"/>
      <c r="RXR8" s="64"/>
      <c r="RXS8" s="64"/>
      <c r="RYB8" s="64"/>
      <c r="RYG8" s="215"/>
      <c r="RYH8" s="64"/>
      <c r="RYI8" s="64"/>
      <c r="RYR8" s="64"/>
      <c r="RYW8" s="215"/>
      <c r="RYX8" s="64"/>
      <c r="RYY8" s="64"/>
      <c r="RZH8" s="64"/>
      <c r="RZM8" s="215"/>
      <c r="RZN8" s="64"/>
      <c r="RZO8" s="64"/>
      <c r="RZX8" s="64"/>
      <c r="SAC8" s="215"/>
      <c r="SAD8" s="64"/>
      <c r="SAE8" s="64"/>
      <c r="SAN8" s="64"/>
      <c r="SAS8" s="215"/>
      <c r="SAT8" s="64"/>
      <c r="SAU8" s="64"/>
      <c r="SBD8" s="64"/>
      <c r="SBI8" s="215"/>
      <c r="SBJ8" s="64"/>
      <c r="SBK8" s="64"/>
      <c r="SBT8" s="64"/>
      <c r="SBY8" s="215"/>
      <c r="SBZ8" s="64"/>
      <c r="SCA8" s="64"/>
      <c r="SCJ8" s="64"/>
      <c r="SCO8" s="215"/>
      <c r="SCP8" s="64"/>
      <c r="SCQ8" s="64"/>
      <c r="SCZ8" s="64"/>
      <c r="SDE8" s="215"/>
      <c r="SDF8" s="64"/>
      <c r="SDG8" s="64"/>
      <c r="SDP8" s="64"/>
      <c r="SDU8" s="215"/>
      <c r="SDV8" s="64"/>
      <c r="SDW8" s="64"/>
      <c r="SEF8" s="64"/>
      <c r="SEK8" s="215"/>
      <c r="SEL8" s="64"/>
      <c r="SEM8" s="64"/>
      <c r="SEV8" s="64"/>
      <c r="SFA8" s="215"/>
      <c r="SFB8" s="64"/>
      <c r="SFC8" s="64"/>
      <c r="SFL8" s="64"/>
      <c r="SFQ8" s="215"/>
      <c r="SFR8" s="64"/>
      <c r="SFS8" s="64"/>
      <c r="SGB8" s="64"/>
      <c r="SGG8" s="215"/>
      <c r="SGH8" s="64"/>
      <c r="SGI8" s="64"/>
      <c r="SGR8" s="64"/>
      <c r="SGW8" s="215"/>
      <c r="SGX8" s="64"/>
      <c r="SGY8" s="64"/>
      <c r="SHH8" s="64"/>
      <c r="SHM8" s="215"/>
      <c r="SHN8" s="64"/>
      <c r="SHO8" s="64"/>
      <c r="SHX8" s="64"/>
      <c r="SIC8" s="215"/>
      <c r="SID8" s="64"/>
      <c r="SIE8" s="64"/>
      <c r="SIN8" s="64"/>
      <c r="SIS8" s="215"/>
      <c r="SIT8" s="64"/>
      <c r="SIU8" s="64"/>
      <c r="SJD8" s="64"/>
      <c r="SJI8" s="215"/>
      <c r="SJJ8" s="64"/>
      <c r="SJK8" s="64"/>
      <c r="SJT8" s="64"/>
      <c r="SJY8" s="215"/>
      <c r="SJZ8" s="64"/>
      <c r="SKA8" s="64"/>
      <c r="SKJ8" s="64"/>
      <c r="SKO8" s="215"/>
      <c r="SKP8" s="64"/>
      <c r="SKQ8" s="64"/>
      <c r="SKZ8" s="64"/>
      <c r="SLE8" s="215"/>
      <c r="SLF8" s="64"/>
      <c r="SLG8" s="64"/>
      <c r="SLP8" s="64"/>
      <c r="SLU8" s="215"/>
      <c r="SLV8" s="64"/>
      <c r="SLW8" s="64"/>
      <c r="SMF8" s="64"/>
      <c r="SMK8" s="215"/>
      <c r="SML8" s="64"/>
      <c r="SMM8" s="64"/>
      <c r="SMV8" s="64"/>
      <c r="SNA8" s="215"/>
      <c r="SNB8" s="64"/>
      <c r="SNC8" s="64"/>
      <c r="SNL8" s="64"/>
      <c r="SNQ8" s="215"/>
      <c r="SNR8" s="64"/>
      <c r="SNS8" s="64"/>
      <c r="SOB8" s="64"/>
      <c r="SOG8" s="215"/>
      <c r="SOH8" s="64"/>
      <c r="SOI8" s="64"/>
      <c r="SOR8" s="64"/>
      <c r="SOW8" s="215"/>
      <c r="SOX8" s="64"/>
      <c r="SOY8" s="64"/>
      <c r="SPH8" s="64"/>
      <c r="SPM8" s="215"/>
      <c r="SPN8" s="64"/>
      <c r="SPO8" s="64"/>
      <c r="SPX8" s="64"/>
      <c r="SQC8" s="215"/>
      <c r="SQD8" s="64"/>
      <c r="SQE8" s="64"/>
      <c r="SQN8" s="64"/>
      <c r="SQS8" s="215"/>
      <c r="SQT8" s="64"/>
      <c r="SQU8" s="64"/>
      <c r="SRD8" s="64"/>
      <c r="SRI8" s="215"/>
      <c r="SRJ8" s="64"/>
      <c r="SRK8" s="64"/>
      <c r="SRT8" s="64"/>
      <c r="SRY8" s="215"/>
      <c r="SRZ8" s="64"/>
      <c r="SSA8" s="64"/>
      <c r="SSJ8" s="64"/>
      <c r="SSO8" s="215"/>
      <c r="SSP8" s="64"/>
      <c r="SSQ8" s="64"/>
      <c r="SSZ8" s="64"/>
      <c r="STE8" s="215"/>
      <c r="STF8" s="64"/>
      <c r="STG8" s="64"/>
      <c r="STP8" s="64"/>
      <c r="STU8" s="215"/>
      <c r="STV8" s="64"/>
      <c r="STW8" s="64"/>
      <c r="SUF8" s="64"/>
      <c r="SUK8" s="215"/>
      <c r="SUL8" s="64"/>
      <c r="SUM8" s="64"/>
      <c r="SUV8" s="64"/>
      <c r="SVA8" s="215"/>
      <c r="SVB8" s="64"/>
      <c r="SVC8" s="64"/>
      <c r="SVL8" s="64"/>
      <c r="SVQ8" s="215"/>
      <c r="SVR8" s="64"/>
      <c r="SVS8" s="64"/>
      <c r="SWB8" s="64"/>
      <c r="SWG8" s="215"/>
      <c r="SWH8" s="64"/>
      <c r="SWI8" s="64"/>
      <c r="SWR8" s="64"/>
      <c r="SWW8" s="215"/>
      <c r="SWX8" s="64"/>
      <c r="SWY8" s="64"/>
      <c r="SXH8" s="64"/>
      <c r="SXM8" s="215"/>
      <c r="SXN8" s="64"/>
      <c r="SXO8" s="64"/>
      <c r="SXX8" s="64"/>
      <c r="SYC8" s="215"/>
      <c r="SYD8" s="64"/>
      <c r="SYE8" s="64"/>
      <c r="SYN8" s="64"/>
      <c r="SYS8" s="215"/>
      <c r="SYT8" s="64"/>
      <c r="SYU8" s="64"/>
      <c r="SZD8" s="64"/>
      <c r="SZI8" s="215"/>
      <c r="SZJ8" s="64"/>
      <c r="SZK8" s="64"/>
      <c r="SZT8" s="64"/>
      <c r="SZY8" s="215"/>
      <c r="SZZ8" s="64"/>
      <c r="TAA8" s="64"/>
      <c r="TAJ8" s="64"/>
      <c r="TAO8" s="215"/>
      <c r="TAP8" s="64"/>
      <c r="TAQ8" s="64"/>
      <c r="TAZ8" s="64"/>
      <c r="TBE8" s="215"/>
      <c r="TBF8" s="64"/>
      <c r="TBG8" s="64"/>
      <c r="TBP8" s="64"/>
      <c r="TBU8" s="215"/>
      <c r="TBV8" s="64"/>
      <c r="TBW8" s="64"/>
      <c r="TCF8" s="64"/>
      <c r="TCK8" s="215"/>
      <c r="TCL8" s="64"/>
      <c r="TCM8" s="64"/>
      <c r="TCV8" s="64"/>
      <c r="TDA8" s="215"/>
      <c r="TDB8" s="64"/>
      <c r="TDC8" s="64"/>
      <c r="TDL8" s="64"/>
      <c r="TDQ8" s="215"/>
      <c r="TDR8" s="64"/>
      <c r="TDS8" s="64"/>
      <c r="TEB8" s="64"/>
      <c r="TEG8" s="215"/>
      <c r="TEH8" s="64"/>
      <c r="TEI8" s="64"/>
      <c r="TER8" s="64"/>
      <c r="TEW8" s="215"/>
      <c r="TEX8" s="64"/>
      <c r="TEY8" s="64"/>
      <c r="TFH8" s="64"/>
      <c r="TFM8" s="215"/>
      <c r="TFN8" s="64"/>
      <c r="TFO8" s="64"/>
      <c r="TFX8" s="64"/>
      <c r="TGC8" s="215"/>
      <c r="TGD8" s="64"/>
      <c r="TGE8" s="64"/>
      <c r="TGN8" s="64"/>
      <c r="TGS8" s="215"/>
      <c r="TGT8" s="64"/>
      <c r="TGU8" s="64"/>
      <c r="THD8" s="64"/>
      <c r="THI8" s="215"/>
      <c r="THJ8" s="64"/>
      <c r="THK8" s="64"/>
      <c r="THT8" s="64"/>
      <c r="THY8" s="215"/>
      <c r="THZ8" s="64"/>
      <c r="TIA8" s="64"/>
      <c r="TIJ8" s="64"/>
      <c r="TIO8" s="215"/>
      <c r="TIP8" s="64"/>
      <c r="TIQ8" s="64"/>
      <c r="TIZ8" s="64"/>
      <c r="TJE8" s="215"/>
      <c r="TJF8" s="64"/>
      <c r="TJG8" s="64"/>
      <c r="TJP8" s="64"/>
      <c r="TJU8" s="215"/>
      <c r="TJV8" s="64"/>
      <c r="TJW8" s="64"/>
      <c r="TKF8" s="64"/>
      <c r="TKK8" s="215"/>
      <c r="TKL8" s="64"/>
      <c r="TKM8" s="64"/>
      <c r="TKV8" s="64"/>
      <c r="TLA8" s="215"/>
      <c r="TLB8" s="64"/>
      <c r="TLC8" s="64"/>
      <c r="TLL8" s="64"/>
      <c r="TLQ8" s="215"/>
      <c r="TLR8" s="64"/>
      <c r="TLS8" s="64"/>
      <c r="TMB8" s="64"/>
      <c r="TMG8" s="215"/>
      <c r="TMH8" s="64"/>
      <c r="TMI8" s="64"/>
      <c r="TMR8" s="64"/>
      <c r="TMW8" s="215"/>
      <c r="TMX8" s="64"/>
      <c r="TMY8" s="64"/>
      <c r="TNH8" s="64"/>
      <c r="TNM8" s="215"/>
      <c r="TNN8" s="64"/>
      <c r="TNO8" s="64"/>
      <c r="TNX8" s="64"/>
      <c r="TOC8" s="215"/>
      <c r="TOD8" s="64"/>
      <c r="TOE8" s="64"/>
      <c r="TON8" s="64"/>
      <c r="TOS8" s="215"/>
      <c r="TOT8" s="64"/>
      <c r="TOU8" s="64"/>
      <c r="TPD8" s="64"/>
      <c r="TPI8" s="215"/>
      <c r="TPJ8" s="64"/>
      <c r="TPK8" s="64"/>
      <c r="TPT8" s="64"/>
      <c r="TPY8" s="215"/>
      <c r="TPZ8" s="64"/>
      <c r="TQA8" s="64"/>
      <c r="TQJ8" s="64"/>
      <c r="TQO8" s="215"/>
      <c r="TQP8" s="64"/>
      <c r="TQQ8" s="64"/>
      <c r="TQZ8" s="64"/>
      <c r="TRE8" s="215"/>
      <c r="TRF8" s="64"/>
      <c r="TRG8" s="64"/>
      <c r="TRP8" s="64"/>
      <c r="TRU8" s="215"/>
      <c r="TRV8" s="64"/>
      <c r="TRW8" s="64"/>
      <c r="TSF8" s="64"/>
      <c r="TSK8" s="215"/>
      <c r="TSL8" s="64"/>
      <c r="TSM8" s="64"/>
      <c r="TSV8" s="64"/>
      <c r="TTA8" s="215"/>
      <c r="TTB8" s="64"/>
      <c r="TTC8" s="64"/>
      <c r="TTL8" s="64"/>
      <c r="TTQ8" s="215"/>
      <c r="TTR8" s="64"/>
      <c r="TTS8" s="64"/>
      <c r="TUB8" s="64"/>
      <c r="TUG8" s="215"/>
      <c r="TUH8" s="64"/>
      <c r="TUI8" s="64"/>
      <c r="TUR8" s="64"/>
      <c r="TUW8" s="215"/>
      <c r="TUX8" s="64"/>
      <c r="TUY8" s="64"/>
      <c r="TVH8" s="64"/>
      <c r="TVM8" s="215"/>
      <c r="TVN8" s="64"/>
      <c r="TVO8" s="64"/>
      <c r="TVX8" s="64"/>
      <c r="TWC8" s="215"/>
      <c r="TWD8" s="64"/>
      <c r="TWE8" s="64"/>
      <c r="TWN8" s="64"/>
      <c r="TWS8" s="215"/>
      <c r="TWT8" s="64"/>
      <c r="TWU8" s="64"/>
      <c r="TXD8" s="64"/>
      <c r="TXI8" s="215"/>
      <c r="TXJ8" s="64"/>
      <c r="TXK8" s="64"/>
      <c r="TXT8" s="64"/>
      <c r="TXY8" s="215"/>
      <c r="TXZ8" s="64"/>
      <c r="TYA8" s="64"/>
      <c r="TYJ8" s="64"/>
      <c r="TYO8" s="215"/>
      <c r="TYP8" s="64"/>
      <c r="TYQ8" s="64"/>
      <c r="TYZ8" s="64"/>
      <c r="TZE8" s="215"/>
      <c r="TZF8" s="64"/>
      <c r="TZG8" s="64"/>
      <c r="TZP8" s="64"/>
      <c r="TZU8" s="215"/>
      <c r="TZV8" s="64"/>
      <c r="TZW8" s="64"/>
      <c r="UAF8" s="64"/>
      <c r="UAK8" s="215"/>
      <c r="UAL8" s="64"/>
      <c r="UAM8" s="64"/>
      <c r="UAV8" s="64"/>
      <c r="UBA8" s="215"/>
      <c r="UBB8" s="64"/>
      <c r="UBC8" s="64"/>
      <c r="UBL8" s="64"/>
      <c r="UBQ8" s="215"/>
      <c r="UBR8" s="64"/>
      <c r="UBS8" s="64"/>
      <c r="UCB8" s="64"/>
      <c r="UCG8" s="215"/>
      <c r="UCH8" s="64"/>
      <c r="UCI8" s="64"/>
      <c r="UCR8" s="64"/>
      <c r="UCW8" s="215"/>
      <c r="UCX8" s="64"/>
      <c r="UCY8" s="64"/>
      <c r="UDH8" s="64"/>
      <c r="UDM8" s="215"/>
      <c r="UDN8" s="64"/>
      <c r="UDO8" s="64"/>
      <c r="UDX8" s="64"/>
      <c r="UEC8" s="215"/>
      <c r="UED8" s="64"/>
      <c r="UEE8" s="64"/>
      <c r="UEN8" s="64"/>
      <c r="UES8" s="215"/>
      <c r="UET8" s="64"/>
      <c r="UEU8" s="64"/>
      <c r="UFD8" s="64"/>
      <c r="UFI8" s="215"/>
      <c r="UFJ8" s="64"/>
      <c r="UFK8" s="64"/>
      <c r="UFT8" s="64"/>
      <c r="UFY8" s="215"/>
      <c r="UFZ8" s="64"/>
      <c r="UGA8" s="64"/>
      <c r="UGJ8" s="64"/>
      <c r="UGO8" s="215"/>
      <c r="UGP8" s="64"/>
      <c r="UGQ8" s="64"/>
      <c r="UGZ8" s="64"/>
      <c r="UHE8" s="215"/>
      <c r="UHF8" s="64"/>
      <c r="UHG8" s="64"/>
      <c r="UHP8" s="64"/>
      <c r="UHU8" s="215"/>
      <c r="UHV8" s="64"/>
      <c r="UHW8" s="64"/>
      <c r="UIF8" s="64"/>
      <c r="UIK8" s="215"/>
      <c r="UIL8" s="64"/>
      <c r="UIM8" s="64"/>
      <c r="UIV8" s="64"/>
      <c r="UJA8" s="215"/>
      <c r="UJB8" s="64"/>
      <c r="UJC8" s="64"/>
      <c r="UJL8" s="64"/>
      <c r="UJQ8" s="215"/>
      <c r="UJR8" s="64"/>
      <c r="UJS8" s="64"/>
      <c r="UKB8" s="64"/>
      <c r="UKG8" s="215"/>
      <c r="UKH8" s="64"/>
      <c r="UKI8" s="64"/>
      <c r="UKR8" s="64"/>
      <c r="UKW8" s="215"/>
      <c r="UKX8" s="64"/>
      <c r="UKY8" s="64"/>
      <c r="ULH8" s="64"/>
      <c r="ULM8" s="215"/>
      <c r="ULN8" s="64"/>
      <c r="ULO8" s="64"/>
      <c r="ULX8" s="64"/>
      <c r="UMC8" s="215"/>
      <c r="UMD8" s="64"/>
      <c r="UME8" s="64"/>
      <c r="UMN8" s="64"/>
      <c r="UMS8" s="215"/>
      <c r="UMT8" s="64"/>
      <c r="UMU8" s="64"/>
      <c r="UND8" s="64"/>
      <c r="UNI8" s="215"/>
      <c r="UNJ8" s="64"/>
      <c r="UNK8" s="64"/>
      <c r="UNT8" s="64"/>
      <c r="UNY8" s="215"/>
      <c r="UNZ8" s="64"/>
      <c r="UOA8" s="64"/>
      <c r="UOJ8" s="64"/>
      <c r="UOO8" s="215"/>
      <c r="UOP8" s="64"/>
      <c r="UOQ8" s="64"/>
      <c r="UOZ8" s="64"/>
      <c r="UPE8" s="215"/>
      <c r="UPF8" s="64"/>
      <c r="UPG8" s="64"/>
      <c r="UPP8" s="64"/>
      <c r="UPU8" s="215"/>
      <c r="UPV8" s="64"/>
      <c r="UPW8" s="64"/>
      <c r="UQF8" s="64"/>
      <c r="UQK8" s="215"/>
      <c r="UQL8" s="64"/>
      <c r="UQM8" s="64"/>
      <c r="UQV8" s="64"/>
      <c r="URA8" s="215"/>
      <c r="URB8" s="64"/>
      <c r="URC8" s="64"/>
      <c r="URL8" s="64"/>
      <c r="URQ8" s="215"/>
      <c r="URR8" s="64"/>
      <c r="URS8" s="64"/>
      <c r="USB8" s="64"/>
      <c r="USG8" s="215"/>
      <c r="USH8" s="64"/>
      <c r="USI8" s="64"/>
      <c r="USR8" s="64"/>
      <c r="USW8" s="215"/>
      <c r="USX8" s="64"/>
      <c r="USY8" s="64"/>
      <c r="UTH8" s="64"/>
      <c r="UTM8" s="215"/>
      <c r="UTN8" s="64"/>
      <c r="UTO8" s="64"/>
      <c r="UTX8" s="64"/>
      <c r="UUC8" s="215"/>
      <c r="UUD8" s="64"/>
      <c r="UUE8" s="64"/>
      <c r="UUN8" s="64"/>
      <c r="UUS8" s="215"/>
      <c r="UUT8" s="64"/>
      <c r="UUU8" s="64"/>
      <c r="UVD8" s="64"/>
      <c r="UVI8" s="215"/>
      <c r="UVJ8" s="64"/>
      <c r="UVK8" s="64"/>
      <c r="UVT8" s="64"/>
      <c r="UVY8" s="215"/>
      <c r="UVZ8" s="64"/>
      <c r="UWA8" s="64"/>
      <c r="UWJ8" s="64"/>
      <c r="UWO8" s="215"/>
      <c r="UWP8" s="64"/>
      <c r="UWQ8" s="64"/>
      <c r="UWZ8" s="64"/>
      <c r="UXE8" s="215"/>
      <c r="UXF8" s="64"/>
      <c r="UXG8" s="64"/>
      <c r="UXP8" s="64"/>
      <c r="UXU8" s="215"/>
      <c r="UXV8" s="64"/>
      <c r="UXW8" s="64"/>
      <c r="UYF8" s="64"/>
      <c r="UYK8" s="215"/>
      <c r="UYL8" s="64"/>
      <c r="UYM8" s="64"/>
      <c r="UYV8" s="64"/>
      <c r="UZA8" s="215"/>
      <c r="UZB8" s="64"/>
      <c r="UZC8" s="64"/>
      <c r="UZL8" s="64"/>
      <c r="UZQ8" s="215"/>
      <c r="UZR8" s="64"/>
      <c r="UZS8" s="64"/>
      <c r="VAB8" s="64"/>
      <c r="VAG8" s="215"/>
      <c r="VAH8" s="64"/>
      <c r="VAI8" s="64"/>
      <c r="VAR8" s="64"/>
      <c r="VAW8" s="215"/>
      <c r="VAX8" s="64"/>
      <c r="VAY8" s="64"/>
      <c r="VBH8" s="64"/>
      <c r="VBM8" s="215"/>
      <c r="VBN8" s="64"/>
      <c r="VBO8" s="64"/>
      <c r="VBX8" s="64"/>
      <c r="VCC8" s="215"/>
      <c r="VCD8" s="64"/>
      <c r="VCE8" s="64"/>
      <c r="VCN8" s="64"/>
      <c r="VCS8" s="215"/>
      <c r="VCT8" s="64"/>
      <c r="VCU8" s="64"/>
      <c r="VDD8" s="64"/>
      <c r="VDI8" s="215"/>
      <c r="VDJ8" s="64"/>
      <c r="VDK8" s="64"/>
      <c r="VDT8" s="64"/>
      <c r="VDY8" s="215"/>
      <c r="VDZ8" s="64"/>
      <c r="VEA8" s="64"/>
      <c r="VEJ8" s="64"/>
      <c r="VEO8" s="215"/>
      <c r="VEP8" s="64"/>
      <c r="VEQ8" s="64"/>
      <c r="VEZ8" s="64"/>
      <c r="VFE8" s="215"/>
      <c r="VFF8" s="64"/>
      <c r="VFG8" s="64"/>
      <c r="VFP8" s="64"/>
      <c r="VFU8" s="215"/>
      <c r="VFV8" s="64"/>
      <c r="VFW8" s="64"/>
      <c r="VGF8" s="64"/>
      <c r="VGK8" s="215"/>
      <c r="VGL8" s="64"/>
      <c r="VGM8" s="64"/>
      <c r="VGV8" s="64"/>
      <c r="VHA8" s="215"/>
      <c r="VHB8" s="64"/>
      <c r="VHC8" s="64"/>
      <c r="VHL8" s="64"/>
      <c r="VHQ8" s="215"/>
      <c r="VHR8" s="64"/>
      <c r="VHS8" s="64"/>
      <c r="VIB8" s="64"/>
      <c r="VIG8" s="215"/>
      <c r="VIH8" s="64"/>
      <c r="VII8" s="64"/>
      <c r="VIR8" s="64"/>
      <c r="VIW8" s="215"/>
      <c r="VIX8" s="64"/>
      <c r="VIY8" s="64"/>
      <c r="VJH8" s="64"/>
      <c r="VJM8" s="215"/>
      <c r="VJN8" s="64"/>
      <c r="VJO8" s="64"/>
      <c r="VJX8" s="64"/>
      <c r="VKC8" s="215"/>
      <c r="VKD8" s="64"/>
      <c r="VKE8" s="64"/>
      <c r="VKN8" s="64"/>
      <c r="VKS8" s="215"/>
      <c r="VKT8" s="64"/>
      <c r="VKU8" s="64"/>
      <c r="VLD8" s="64"/>
      <c r="VLI8" s="215"/>
      <c r="VLJ8" s="64"/>
      <c r="VLK8" s="64"/>
      <c r="VLT8" s="64"/>
      <c r="VLY8" s="215"/>
      <c r="VLZ8" s="64"/>
      <c r="VMA8" s="64"/>
      <c r="VMJ8" s="64"/>
      <c r="VMO8" s="215"/>
      <c r="VMP8" s="64"/>
      <c r="VMQ8" s="64"/>
      <c r="VMZ8" s="64"/>
      <c r="VNE8" s="215"/>
      <c r="VNF8" s="64"/>
      <c r="VNG8" s="64"/>
      <c r="VNP8" s="64"/>
      <c r="VNU8" s="215"/>
      <c r="VNV8" s="64"/>
      <c r="VNW8" s="64"/>
      <c r="VOF8" s="64"/>
      <c r="VOK8" s="215"/>
      <c r="VOL8" s="64"/>
      <c r="VOM8" s="64"/>
      <c r="VOV8" s="64"/>
      <c r="VPA8" s="215"/>
      <c r="VPB8" s="64"/>
      <c r="VPC8" s="64"/>
      <c r="VPL8" s="64"/>
      <c r="VPQ8" s="215"/>
      <c r="VPR8" s="64"/>
      <c r="VPS8" s="64"/>
      <c r="VQB8" s="64"/>
      <c r="VQG8" s="215"/>
      <c r="VQH8" s="64"/>
      <c r="VQI8" s="64"/>
      <c r="VQR8" s="64"/>
      <c r="VQW8" s="215"/>
      <c r="VQX8" s="64"/>
      <c r="VQY8" s="64"/>
      <c r="VRH8" s="64"/>
      <c r="VRM8" s="215"/>
      <c r="VRN8" s="64"/>
      <c r="VRO8" s="64"/>
      <c r="VRX8" s="64"/>
      <c r="VSC8" s="215"/>
      <c r="VSD8" s="64"/>
      <c r="VSE8" s="64"/>
      <c r="VSN8" s="64"/>
      <c r="VSS8" s="215"/>
      <c r="VST8" s="64"/>
      <c r="VSU8" s="64"/>
      <c r="VTD8" s="64"/>
      <c r="VTI8" s="215"/>
      <c r="VTJ8" s="64"/>
      <c r="VTK8" s="64"/>
      <c r="VTT8" s="64"/>
      <c r="VTY8" s="215"/>
      <c r="VTZ8" s="64"/>
      <c r="VUA8" s="64"/>
      <c r="VUJ8" s="64"/>
      <c r="VUO8" s="215"/>
      <c r="VUP8" s="64"/>
      <c r="VUQ8" s="64"/>
      <c r="VUZ8" s="64"/>
      <c r="VVE8" s="215"/>
      <c r="VVF8" s="64"/>
      <c r="VVG8" s="64"/>
      <c r="VVP8" s="64"/>
      <c r="VVU8" s="215"/>
      <c r="VVV8" s="64"/>
      <c r="VVW8" s="64"/>
      <c r="VWF8" s="64"/>
      <c r="VWK8" s="215"/>
      <c r="VWL8" s="64"/>
      <c r="VWM8" s="64"/>
      <c r="VWV8" s="64"/>
      <c r="VXA8" s="215"/>
      <c r="VXB8" s="64"/>
      <c r="VXC8" s="64"/>
      <c r="VXL8" s="64"/>
      <c r="VXQ8" s="215"/>
      <c r="VXR8" s="64"/>
      <c r="VXS8" s="64"/>
      <c r="VYB8" s="64"/>
      <c r="VYG8" s="215"/>
      <c r="VYH8" s="64"/>
      <c r="VYI8" s="64"/>
      <c r="VYR8" s="64"/>
      <c r="VYW8" s="215"/>
      <c r="VYX8" s="64"/>
      <c r="VYY8" s="64"/>
      <c r="VZH8" s="64"/>
      <c r="VZM8" s="215"/>
      <c r="VZN8" s="64"/>
      <c r="VZO8" s="64"/>
      <c r="VZX8" s="64"/>
      <c r="WAC8" s="215"/>
      <c r="WAD8" s="64"/>
      <c r="WAE8" s="64"/>
      <c r="WAN8" s="64"/>
      <c r="WAS8" s="215"/>
      <c r="WAT8" s="64"/>
      <c r="WAU8" s="64"/>
      <c r="WBD8" s="64"/>
      <c r="WBI8" s="215"/>
      <c r="WBJ8" s="64"/>
      <c r="WBK8" s="64"/>
      <c r="WBT8" s="64"/>
      <c r="WBY8" s="215"/>
      <c r="WBZ8" s="64"/>
      <c r="WCA8" s="64"/>
      <c r="WCJ8" s="64"/>
      <c r="WCO8" s="215"/>
      <c r="WCP8" s="64"/>
      <c r="WCQ8" s="64"/>
      <c r="WCZ8" s="64"/>
      <c r="WDE8" s="215"/>
      <c r="WDF8" s="64"/>
      <c r="WDG8" s="64"/>
      <c r="WDP8" s="64"/>
      <c r="WDU8" s="215"/>
      <c r="WDV8" s="64"/>
      <c r="WDW8" s="64"/>
      <c r="WEF8" s="64"/>
      <c r="WEK8" s="215"/>
      <c r="WEL8" s="64"/>
      <c r="WEM8" s="64"/>
      <c r="WEV8" s="64"/>
      <c r="WFA8" s="215"/>
      <c r="WFB8" s="64"/>
      <c r="WFC8" s="64"/>
      <c r="WFL8" s="64"/>
      <c r="WFQ8" s="215"/>
      <c r="WFR8" s="64"/>
      <c r="WFS8" s="64"/>
      <c r="WGB8" s="64"/>
      <c r="WGG8" s="215"/>
      <c r="WGH8" s="64"/>
      <c r="WGI8" s="64"/>
      <c r="WGR8" s="64"/>
      <c r="WGW8" s="215"/>
      <c r="WGX8" s="64"/>
      <c r="WGY8" s="64"/>
      <c r="WHH8" s="64"/>
      <c r="WHM8" s="215"/>
      <c r="WHN8" s="64"/>
      <c r="WHO8" s="64"/>
      <c r="WHX8" s="64"/>
      <c r="WIC8" s="215"/>
      <c r="WID8" s="64"/>
      <c r="WIE8" s="64"/>
      <c r="WIN8" s="64"/>
      <c r="WIS8" s="215"/>
      <c r="WIT8" s="64"/>
      <c r="WIU8" s="64"/>
      <c r="WJD8" s="64"/>
      <c r="WJI8" s="215"/>
      <c r="WJJ8" s="64"/>
      <c r="WJK8" s="64"/>
      <c r="WJT8" s="64"/>
      <c r="WJY8" s="215"/>
      <c r="WJZ8" s="64"/>
      <c r="WKA8" s="64"/>
      <c r="WKJ8" s="64"/>
      <c r="WKO8" s="215"/>
      <c r="WKP8" s="64"/>
      <c r="WKQ8" s="64"/>
      <c r="WKZ8" s="64"/>
      <c r="WLE8" s="215"/>
      <c r="WLF8" s="64"/>
      <c r="WLG8" s="64"/>
      <c r="WLP8" s="64"/>
      <c r="WLU8" s="215"/>
      <c r="WLV8" s="64"/>
      <c r="WLW8" s="64"/>
      <c r="WMF8" s="64"/>
      <c r="WMK8" s="215"/>
      <c r="WML8" s="64"/>
      <c r="WMM8" s="64"/>
      <c r="WMV8" s="64"/>
      <c r="WNA8" s="215"/>
      <c r="WNB8" s="64"/>
      <c r="WNC8" s="64"/>
      <c r="WNL8" s="64"/>
      <c r="WNQ8" s="215"/>
      <c r="WNR8" s="64"/>
      <c r="WNS8" s="64"/>
      <c r="WOB8" s="64"/>
      <c r="WOG8" s="215"/>
      <c r="WOH8" s="64"/>
      <c r="WOI8" s="64"/>
      <c r="WOR8" s="64"/>
      <c r="WOW8" s="215"/>
      <c r="WOX8" s="64"/>
      <c r="WOY8" s="64"/>
      <c r="WPH8" s="64"/>
      <c r="WPM8" s="215"/>
      <c r="WPN8" s="64"/>
      <c r="WPO8" s="64"/>
      <c r="WPX8" s="64"/>
      <c r="WQC8" s="215"/>
      <c r="WQD8" s="64"/>
      <c r="WQE8" s="64"/>
      <c r="WQN8" s="64"/>
      <c r="WQS8" s="215"/>
      <c r="WQT8" s="64"/>
      <c r="WQU8" s="64"/>
      <c r="WRD8" s="64"/>
      <c r="WRI8" s="215"/>
      <c r="WRJ8" s="64"/>
      <c r="WRK8" s="64"/>
      <c r="WRT8" s="64"/>
      <c r="WRY8" s="215"/>
      <c r="WRZ8" s="64"/>
      <c r="WSA8" s="64"/>
      <c r="WSJ8" s="64"/>
      <c r="WSO8" s="215"/>
      <c r="WSP8" s="64"/>
      <c r="WSQ8" s="64"/>
      <c r="WSZ8" s="64"/>
      <c r="WTE8" s="215"/>
      <c r="WTF8" s="64"/>
      <c r="WTG8" s="64"/>
      <c r="WTP8" s="64"/>
      <c r="WTU8" s="215"/>
      <c r="WTV8" s="64"/>
      <c r="WTW8" s="64"/>
      <c r="WUF8" s="64"/>
      <c r="WUK8" s="215"/>
      <c r="WUL8" s="64"/>
      <c r="WUM8" s="64"/>
      <c r="WUV8" s="64"/>
      <c r="WVA8" s="215"/>
      <c r="WVB8" s="64"/>
      <c r="WVC8" s="64"/>
      <c r="WVL8" s="64"/>
      <c r="WVQ8" s="215"/>
      <c r="WVR8" s="64"/>
      <c r="WVS8" s="64"/>
      <c r="WWB8" s="64"/>
      <c r="WWG8" s="215"/>
      <c r="WWH8" s="64"/>
      <c r="WWI8" s="64"/>
      <c r="WWR8" s="64"/>
      <c r="WWW8" s="215"/>
      <c r="WWX8" s="64"/>
      <c r="WWY8" s="64"/>
      <c r="WXH8" s="64"/>
      <c r="WXM8" s="215"/>
      <c r="WXN8" s="64"/>
      <c r="WXO8" s="64"/>
      <c r="WXX8" s="64"/>
      <c r="WYC8" s="215"/>
      <c r="WYD8" s="64"/>
      <c r="WYE8" s="64"/>
      <c r="WYN8" s="64"/>
      <c r="WYS8" s="215"/>
      <c r="WYT8" s="64"/>
      <c r="WYU8" s="64"/>
      <c r="WZD8" s="64"/>
      <c r="WZI8" s="215"/>
      <c r="WZJ8" s="64"/>
      <c r="WZK8" s="64"/>
      <c r="WZT8" s="64"/>
      <c r="WZY8" s="215"/>
      <c r="WZZ8" s="64"/>
      <c r="XAA8" s="64"/>
      <c r="XAJ8" s="64"/>
      <c r="XAO8" s="215"/>
      <c r="XAP8" s="64"/>
      <c r="XAQ8" s="64"/>
      <c r="XAZ8" s="64"/>
      <c r="XBE8" s="215"/>
      <c r="XBF8" s="64"/>
      <c r="XBG8" s="64"/>
      <c r="XBP8" s="64"/>
      <c r="XBU8" s="215"/>
      <c r="XBV8" s="64"/>
      <c r="XBW8" s="64"/>
      <c r="XCF8" s="64"/>
      <c r="XCK8" s="215"/>
      <c r="XCL8" s="64"/>
      <c r="XCM8" s="64"/>
      <c r="XCV8" s="64"/>
      <c r="XDA8" s="215"/>
      <c r="XDB8" s="64"/>
      <c r="XDC8" s="64"/>
      <c r="XDL8" s="64"/>
      <c r="XDQ8" s="215"/>
      <c r="XDR8" s="64"/>
      <c r="XDS8" s="64"/>
      <c r="XEB8" s="64"/>
      <c r="XEG8" s="215"/>
      <c r="XEH8" s="64"/>
      <c r="XEI8" s="64"/>
      <c r="XER8" s="64"/>
    </row>
    <row r="9" spans="1:1019 1028:2043 2052:3067 3076:4091 4100:5115 5124:6139 6148:7163 7172:8187 8196:9211 9220:10235 10244:11259 11268:12283 12292:13307 13316:14331 14340:15355 15364:16372" ht="30" customHeight="1" x14ac:dyDescent="0.2">
      <c r="A9" s="215"/>
      <c r="B9" s="217" t="s">
        <v>244</v>
      </c>
      <c r="C9" s="217" t="s">
        <v>68</v>
      </c>
      <c r="D9" s="65" t="s">
        <v>247</v>
      </c>
      <c r="E9" s="65" t="s">
        <v>123</v>
      </c>
      <c r="F9" s="65" t="s">
        <v>43</v>
      </c>
      <c r="G9" s="65" t="s">
        <v>127</v>
      </c>
      <c r="H9" s="65" t="s">
        <v>44</v>
      </c>
      <c r="I9" s="63"/>
      <c r="J9" s="63"/>
      <c r="K9" s="66"/>
      <c r="T9" s="64"/>
      <c r="Y9" s="215"/>
      <c r="Z9" s="64"/>
      <c r="AA9" s="64"/>
      <c r="AJ9" s="64"/>
      <c r="AO9" s="215"/>
      <c r="AP9" s="64"/>
      <c r="AQ9" s="64"/>
      <c r="AZ9" s="64"/>
      <c r="BE9" s="215"/>
      <c r="BF9" s="64"/>
      <c r="BG9" s="64"/>
      <c r="BP9" s="64"/>
      <c r="BU9" s="215"/>
      <c r="BV9" s="64"/>
      <c r="BW9" s="64"/>
      <c r="CF9" s="64"/>
      <c r="CK9" s="215"/>
      <c r="CL9" s="64"/>
      <c r="CM9" s="64"/>
      <c r="CV9" s="64"/>
      <c r="DA9" s="215"/>
      <c r="DB9" s="64"/>
      <c r="DC9" s="64"/>
      <c r="DL9" s="64"/>
      <c r="DQ9" s="215"/>
      <c r="DR9" s="64"/>
      <c r="DS9" s="64"/>
      <c r="EB9" s="64"/>
      <c r="EG9" s="215"/>
      <c r="EH9" s="64"/>
      <c r="EI9" s="64"/>
      <c r="ER9" s="64"/>
      <c r="EW9" s="215"/>
      <c r="EX9" s="64"/>
      <c r="EY9" s="64"/>
      <c r="FH9" s="64"/>
      <c r="FM9" s="215"/>
      <c r="FN9" s="64"/>
      <c r="FO9" s="64"/>
      <c r="FX9" s="64"/>
      <c r="GC9" s="215"/>
      <c r="GD9" s="64"/>
      <c r="GE9" s="64"/>
      <c r="GN9" s="64"/>
      <c r="GS9" s="215"/>
      <c r="GT9" s="64"/>
      <c r="GU9" s="64"/>
      <c r="HD9" s="64"/>
      <c r="HI9" s="215"/>
      <c r="HJ9" s="64"/>
      <c r="HK9" s="64"/>
      <c r="HT9" s="64"/>
      <c r="HY9" s="215"/>
      <c r="HZ9" s="64"/>
      <c r="IA9" s="64"/>
      <c r="IJ9" s="64"/>
      <c r="IO9" s="215"/>
      <c r="IP9" s="64"/>
      <c r="IQ9" s="64"/>
      <c r="IZ9" s="64"/>
      <c r="JE9" s="215"/>
      <c r="JF9" s="64"/>
      <c r="JG9" s="64"/>
      <c r="JP9" s="64"/>
      <c r="JU9" s="215"/>
      <c r="JV9" s="64"/>
      <c r="JW9" s="64"/>
      <c r="KF9" s="64"/>
      <c r="KK9" s="215"/>
      <c r="KL9" s="64"/>
      <c r="KM9" s="64"/>
      <c r="KV9" s="64"/>
      <c r="LA9" s="215"/>
      <c r="LB9" s="64"/>
      <c r="LC9" s="64"/>
      <c r="LL9" s="64"/>
      <c r="LQ9" s="215"/>
      <c r="LR9" s="64"/>
      <c r="LS9" s="64"/>
      <c r="MB9" s="64"/>
      <c r="MG9" s="215"/>
      <c r="MH9" s="64"/>
      <c r="MI9" s="64"/>
      <c r="MR9" s="64"/>
      <c r="MW9" s="215"/>
      <c r="MX9" s="64"/>
      <c r="MY9" s="64"/>
      <c r="NH9" s="64"/>
      <c r="NM9" s="215"/>
      <c r="NN9" s="64"/>
      <c r="NO9" s="64"/>
      <c r="NX9" s="64"/>
      <c r="OC9" s="215"/>
      <c r="OD9" s="64"/>
      <c r="OE9" s="64"/>
      <c r="ON9" s="64"/>
      <c r="OS9" s="215"/>
      <c r="OT9" s="64"/>
      <c r="OU9" s="64"/>
      <c r="PD9" s="64"/>
      <c r="PI9" s="215"/>
      <c r="PJ9" s="64"/>
      <c r="PK9" s="64"/>
      <c r="PT9" s="64"/>
      <c r="PY9" s="215"/>
      <c r="PZ9" s="64"/>
      <c r="QA9" s="64"/>
      <c r="QJ9" s="64"/>
      <c r="QO9" s="215"/>
      <c r="QP9" s="64"/>
      <c r="QQ9" s="64"/>
      <c r="QZ9" s="64"/>
      <c r="RE9" s="215"/>
      <c r="RF9" s="64"/>
      <c r="RG9" s="64"/>
      <c r="RP9" s="64"/>
      <c r="RU9" s="215"/>
      <c r="RV9" s="64"/>
      <c r="RW9" s="64"/>
      <c r="SF9" s="64"/>
      <c r="SK9" s="215"/>
      <c r="SL9" s="64"/>
      <c r="SM9" s="64"/>
      <c r="SV9" s="64"/>
      <c r="TA9" s="215"/>
      <c r="TB9" s="64"/>
      <c r="TC9" s="64"/>
      <c r="TL9" s="64"/>
      <c r="TQ9" s="215"/>
      <c r="TR9" s="64"/>
      <c r="TS9" s="64"/>
      <c r="UB9" s="64"/>
      <c r="UG9" s="215"/>
      <c r="UH9" s="64"/>
      <c r="UI9" s="64"/>
      <c r="UR9" s="64"/>
      <c r="UW9" s="215"/>
      <c r="UX9" s="64"/>
      <c r="UY9" s="64"/>
      <c r="VH9" s="64"/>
      <c r="VM9" s="215"/>
      <c r="VN9" s="64"/>
      <c r="VO9" s="64"/>
      <c r="VX9" s="64"/>
      <c r="WC9" s="215"/>
      <c r="WD9" s="64"/>
      <c r="WE9" s="64"/>
      <c r="WN9" s="64"/>
      <c r="WS9" s="215"/>
      <c r="WT9" s="64"/>
      <c r="WU9" s="64"/>
      <c r="XD9" s="64"/>
      <c r="XI9" s="215"/>
      <c r="XJ9" s="64"/>
      <c r="XK9" s="64"/>
      <c r="XT9" s="64"/>
      <c r="XY9" s="215"/>
      <c r="XZ9" s="64"/>
      <c r="YA9" s="64"/>
      <c r="YJ9" s="64"/>
      <c r="YO9" s="215"/>
      <c r="YP9" s="64"/>
      <c r="YQ9" s="64"/>
      <c r="YZ9" s="64"/>
      <c r="ZE9" s="215"/>
      <c r="ZF9" s="64"/>
      <c r="ZG9" s="64"/>
      <c r="ZP9" s="64"/>
      <c r="ZU9" s="215"/>
      <c r="ZV9" s="64"/>
      <c r="ZW9" s="64"/>
      <c r="AAF9" s="64"/>
      <c r="AAK9" s="215"/>
      <c r="AAL9" s="64"/>
      <c r="AAM9" s="64"/>
      <c r="AAV9" s="64"/>
      <c r="ABA9" s="215"/>
      <c r="ABB9" s="64"/>
      <c r="ABC9" s="64"/>
      <c r="ABL9" s="64"/>
      <c r="ABQ9" s="215"/>
      <c r="ABR9" s="64"/>
      <c r="ABS9" s="64"/>
      <c r="ACB9" s="64"/>
      <c r="ACG9" s="215"/>
      <c r="ACH9" s="64"/>
      <c r="ACI9" s="64"/>
      <c r="ACR9" s="64"/>
      <c r="ACW9" s="215"/>
      <c r="ACX9" s="64"/>
      <c r="ACY9" s="64"/>
      <c r="ADH9" s="64"/>
      <c r="ADM9" s="215"/>
      <c r="ADN9" s="64"/>
      <c r="ADO9" s="64"/>
      <c r="ADX9" s="64"/>
      <c r="AEC9" s="215"/>
      <c r="AED9" s="64"/>
      <c r="AEE9" s="64"/>
      <c r="AEN9" s="64"/>
      <c r="AES9" s="215"/>
      <c r="AET9" s="64"/>
      <c r="AEU9" s="64"/>
      <c r="AFD9" s="64"/>
      <c r="AFI9" s="215"/>
      <c r="AFJ9" s="64"/>
      <c r="AFK9" s="64"/>
      <c r="AFT9" s="64"/>
      <c r="AFY9" s="215"/>
      <c r="AFZ9" s="64"/>
      <c r="AGA9" s="64"/>
      <c r="AGJ9" s="64"/>
      <c r="AGO9" s="215"/>
      <c r="AGP9" s="64"/>
      <c r="AGQ9" s="64"/>
      <c r="AGZ9" s="64"/>
      <c r="AHE9" s="215"/>
      <c r="AHF9" s="64"/>
      <c r="AHG9" s="64"/>
      <c r="AHP9" s="64"/>
      <c r="AHU9" s="215"/>
      <c r="AHV9" s="64"/>
      <c r="AHW9" s="64"/>
      <c r="AIF9" s="64"/>
      <c r="AIK9" s="215"/>
      <c r="AIL9" s="64"/>
      <c r="AIM9" s="64"/>
      <c r="AIV9" s="64"/>
      <c r="AJA9" s="215"/>
      <c r="AJB9" s="64"/>
      <c r="AJC9" s="64"/>
      <c r="AJL9" s="64"/>
      <c r="AJQ9" s="215"/>
      <c r="AJR9" s="64"/>
      <c r="AJS9" s="64"/>
      <c r="AKB9" s="64"/>
      <c r="AKG9" s="215"/>
      <c r="AKH9" s="64"/>
      <c r="AKI9" s="64"/>
      <c r="AKR9" s="64"/>
      <c r="AKW9" s="215"/>
      <c r="AKX9" s="64"/>
      <c r="AKY9" s="64"/>
      <c r="ALH9" s="64"/>
      <c r="ALM9" s="215"/>
      <c r="ALN9" s="64"/>
      <c r="ALO9" s="64"/>
      <c r="ALX9" s="64"/>
      <c r="AMC9" s="215"/>
      <c r="AMD9" s="64"/>
      <c r="AME9" s="64"/>
      <c r="AMN9" s="64"/>
      <c r="AMS9" s="215"/>
      <c r="AMT9" s="64"/>
      <c r="AMU9" s="64"/>
      <c r="AND9" s="64"/>
      <c r="ANI9" s="215"/>
      <c r="ANJ9" s="64"/>
      <c r="ANK9" s="64"/>
      <c r="ANT9" s="64"/>
      <c r="ANY9" s="215"/>
      <c r="ANZ9" s="64"/>
      <c r="AOA9" s="64"/>
      <c r="AOJ9" s="64"/>
      <c r="AOO9" s="215"/>
      <c r="AOP9" s="64"/>
      <c r="AOQ9" s="64"/>
      <c r="AOZ9" s="64"/>
      <c r="APE9" s="215"/>
      <c r="APF9" s="64"/>
      <c r="APG9" s="64"/>
      <c r="APP9" s="64"/>
      <c r="APU9" s="215"/>
      <c r="APV9" s="64"/>
      <c r="APW9" s="64"/>
      <c r="AQF9" s="64"/>
      <c r="AQK9" s="215"/>
      <c r="AQL9" s="64"/>
      <c r="AQM9" s="64"/>
      <c r="AQV9" s="64"/>
      <c r="ARA9" s="215"/>
      <c r="ARB9" s="64"/>
      <c r="ARC9" s="64"/>
      <c r="ARL9" s="64"/>
      <c r="ARQ9" s="215"/>
      <c r="ARR9" s="64"/>
      <c r="ARS9" s="64"/>
      <c r="ASB9" s="64"/>
      <c r="ASG9" s="215"/>
      <c r="ASH9" s="64"/>
      <c r="ASI9" s="64"/>
      <c r="ASR9" s="64"/>
      <c r="ASW9" s="215"/>
      <c r="ASX9" s="64"/>
      <c r="ASY9" s="64"/>
      <c r="ATH9" s="64"/>
      <c r="ATM9" s="215"/>
      <c r="ATN9" s="64"/>
      <c r="ATO9" s="64"/>
      <c r="ATX9" s="64"/>
      <c r="AUC9" s="215"/>
      <c r="AUD9" s="64"/>
      <c r="AUE9" s="64"/>
      <c r="AUN9" s="64"/>
      <c r="AUS9" s="215"/>
      <c r="AUT9" s="64"/>
      <c r="AUU9" s="64"/>
      <c r="AVD9" s="64"/>
      <c r="AVI9" s="215"/>
      <c r="AVJ9" s="64"/>
      <c r="AVK9" s="64"/>
      <c r="AVT9" s="64"/>
      <c r="AVY9" s="215"/>
      <c r="AVZ9" s="64"/>
      <c r="AWA9" s="64"/>
      <c r="AWJ9" s="64"/>
      <c r="AWO9" s="215"/>
      <c r="AWP9" s="64"/>
      <c r="AWQ9" s="64"/>
      <c r="AWZ9" s="64"/>
      <c r="AXE9" s="215"/>
      <c r="AXF9" s="64"/>
      <c r="AXG9" s="64"/>
      <c r="AXP9" s="64"/>
      <c r="AXU9" s="215"/>
      <c r="AXV9" s="64"/>
      <c r="AXW9" s="64"/>
      <c r="AYF9" s="64"/>
      <c r="AYK9" s="215"/>
      <c r="AYL9" s="64"/>
      <c r="AYM9" s="64"/>
      <c r="AYV9" s="64"/>
      <c r="AZA9" s="215"/>
      <c r="AZB9" s="64"/>
      <c r="AZC9" s="64"/>
      <c r="AZL9" s="64"/>
      <c r="AZQ9" s="215"/>
      <c r="AZR9" s="64"/>
      <c r="AZS9" s="64"/>
      <c r="BAB9" s="64"/>
      <c r="BAG9" s="215"/>
      <c r="BAH9" s="64"/>
      <c r="BAI9" s="64"/>
      <c r="BAR9" s="64"/>
      <c r="BAW9" s="215"/>
      <c r="BAX9" s="64"/>
      <c r="BAY9" s="64"/>
      <c r="BBH9" s="64"/>
      <c r="BBM9" s="215"/>
      <c r="BBN9" s="64"/>
      <c r="BBO9" s="64"/>
      <c r="BBX9" s="64"/>
      <c r="BCC9" s="215"/>
      <c r="BCD9" s="64"/>
      <c r="BCE9" s="64"/>
      <c r="BCN9" s="64"/>
      <c r="BCS9" s="215"/>
      <c r="BCT9" s="64"/>
      <c r="BCU9" s="64"/>
      <c r="BDD9" s="64"/>
      <c r="BDI9" s="215"/>
      <c r="BDJ9" s="64"/>
      <c r="BDK9" s="64"/>
      <c r="BDT9" s="64"/>
      <c r="BDY9" s="215"/>
      <c r="BDZ9" s="64"/>
      <c r="BEA9" s="64"/>
      <c r="BEJ9" s="64"/>
      <c r="BEO9" s="215"/>
      <c r="BEP9" s="64"/>
      <c r="BEQ9" s="64"/>
      <c r="BEZ9" s="64"/>
      <c r="BFE9" s="215"/>
      <c r="BFF9" s="64"/>
      <c r="BFG9" s="64"/>
      <c r="BFP9" s="64"/>
      <c r="BFU9" s="215"/>
      <c r="BFV9" s="64"/>
      <c r="BFW9" s="64"/>
      <c r="BGF9" s="64"/>
      <c r="BGK9" s="215"/>
      <c r="BGL9" s="64"/>
      <c r="BGM9" s="64"/>
      <c r="BGV9" s="64"/>
      <c r="BHA9" s="215"/>
      <c r="BHB9" s="64"/>
      <c r="BHC9" s="64"/>
      <c r="BHL9" s="64"/>
      <c r="BHQ9" s="215"/>
      <c r="BHR9" s="64"/>
      <c r="BHS9" s="64"/>
      <c r="BIB9" s="64"/>
      <c r="BIG9" s="215"/>
      <c r="BIH9" s="64"/>
      <c r="BII9" s="64"/>
      <c r="BIR9" s="64"/>
      <c r="BIW9" s="215"/>
      <c r="BIX9" s="64"/>
      <c r="BIY9" s="64"/>
      <c r="BJH9" s="64"/>
      <c r="BJM9" s="215"/>
      <c r="BJN9" s="64"/>
      <c r="BJO9" s="64"/>
      <c r="BJX9" s="64"/>
      <c r="BKC9" s="215"/>
      <c r="BKD9" s="64"/>
      <c r="BKE9" s="64"/>
      <c r="BKN9" s="64"/>
      <c r="BKS9" s="215"/>
      <c r="BKT9" s="64"/>
      <c r="BKU9" s="64"/>
      <c r="BLD9" s="64"/>
      <c r="BLI9" s="215"/>
      <c r="BLJ9" s="64"/>
      <c r="BLK9" s="64"/>
      <c r="BLT9" s="64"/>
      <c r="BLY9" s="215"/>
      <c r="BLZ9" s="64"/>
      <c r="BMA9" s="64"/>
      <c r="BMJ9" s="64"/>
      <c r="BMO9" s="215"/>
      <c r="BMP9" s="64"/>
      <c r="BMQ9" s="64"/>
      <c r="BMZ9" s="64"/>
      <c r="BNE9" s="215"/>
      <c r="BNF9" s="64"/>
      <c r="BNG9" s="64"/>
      <c r="BNP9" s="64"/>
      <c r="BNU9" s="215"/>
      <c r="BNV9" s="64"/>
      <c r="BNW9" s="64"/>
      <c r="BOF9" s="64"/>
      <c r="BOK9" s="215"/>
      <c r="BOL9" s="64"/>
      <c r="BOM9" s="64"/>
      <c r="BOV9" s="64"/>
      <c r="BPA9" s="215"/>
      <c r="BPB9" s="64"/>
      <c r="BPC9" s="64"/>
      <c r="BPL9" s="64"/>
      <c r="BPQ9" s="215"/>
      <c r="BPR9" s="64"/>
      <c r="BPS9" s="64"/>
      <c r="BQB9" s="64"/>
      <c r="BQG9" s="215"/>
      <c r="BQH9" s="64"/>
      <c r="BQI9" s="64"/>
      <c r="BQR9" s="64"/>
      <c r="BQW9" s="215"/>
      <c r="BQX9" s="64"/>
      <c r="BQY9" s="64"/>
      <c r="BRH9" s="64"/>
      <c r="BRM9" s="215"/>
      <c r="BRN9" s="64"/>
      <c r="BRO9" s="64"/>
      <c r="BRX9" s="64"/>
      <c r="BSC9" s="215"/>
      <c r="BSD9" s="64"/>
      <c r="BSE9" s="64"/>
      <c r="BSN9" s="64"/>
      <c r="BSS9" s="215"/>
      <c r="BST9" s="64"/>
      <c r="BSU9" s="64"/>
      <c r="BTD9" s="64"/>
      <c r="BTI9" s="215"/>
      <c r="BTJ9" s="64"/>
      <c r="BTK9" s="64"/>
      <c r="BTT9" s="64"/>
      <c r="BTY9" s="215"/>
      <c r="BTZ9" s="64"/>
      <c r="BUA9" s="64"/>
      <c r="BUJ9" s="64"/>
      <c r="BUO9" s="215"/>
      <c r="BUP9" s="64"/>
      <c r="BUQ9" s="64"/>
      <c r="BUZ9" s="64"/>
      <c r="BVE9" s="215"/>
      <c r="BVF9" s="64"/>
      <c r="BVG9" s="64"/>
      <c r="BVP9" s="64"/>
      <c r="BVU9" s="215"/>
      <c r="BVV9" s="64"/>
      <c r="BVW9" s="64"/>
      <c r="BWF9" s="64"/>
      <c r="BWK9" s="215"/>
      <c r="BWL9" s="64"/>
      <c r="BWM9" s="64"/>
      <c r="BWV9" s="64"/>
      <c r="BXA9" s="215"/>
      <c r="BXB9" s="64"/>
      <c r="BXC9" s="64"/>
      <c r="BXL9" s="64"/>
      <c r="BXQ9" s="215"/>
      <c r="BXR9" s="64"/>
      <c r="BXS9" s="64"/>
      <c r="BYB9" s="64"/>
      <c r="BYG9" s="215"/>
      <c r="BYH9" s="64"/>
      <c r="BYI9" s="64"/>
      <c r="BYR9" s="64"/>
      <c r="BYW9" s="215"/>
      <c r="BYX9" s="64"/>
      <c r="BYY9" s="64"/>
      <c r="BZH9" s="64"/>
      <c r="BZM9" s="215"/>
      <c r="BZN9" s="64"/>
      <c r="BZO9" s="64"/>
      <c r="BZX9" s="64"/>
      <c r="CAC9" s="215"/>
      <c r="CAD9" s="64"/>
      <c r="CAE9" s="64"/>
      <c r="CAN9" s="64"/>
      <c r="CAS9" s="215"/>
      <c r="CAT9" s="64"/>
      <c r="CAU9" s="64"/>
      <c r="CBD9" s="64"/>
      <c r="CBI9" s="215"/>
      <c r="CBJ9" s="64"/>
      <c r="CBK9" s="64"/>
      <c r="CBT9" s="64"/>
      <c r="CBY9" s="215"/>
      <c r="CBZ9" s="64"/>
      <c r="CCA9" s="64"/>
      <c r="CCJ9" s="64"/>
      <c r="CCO9" s="215"/>
      <c r="CCP9" s="64"/>
      <c r="CCQ9" s="64"/>
      <c r="CCZ9" s="64"/>
      <c r="CDE9" s="215"/>
      <c r="CDF9" s="64"/>
      <c r="CDG9" s="64"/>
      <c r="CDP9" s="64"/>
      <c r="CDU9" s="215"/>
      <c r="CDV9" s="64"/>
      <c r="CDW9" s="64"/>
      <c r="CEF9" s="64"/>
      <c r="CEK9" s="215"/>
      <c r="CEL9" s="64"/>
      <c r="CEM9" s="64"/>
      <c r="CEV9" s="64"/>
      <c r="CFA9" s="215"/>
      <c r="CFB9" s="64"/>
      <c r="CFC9" s="64"/>
      <c r="CFL9" s="64"/>
      <c r="CFQ9" s="215"/>
      <c r="CFR9" s="64"/>
      <c r="CFS9" s="64"/>
      <c r="CGB9" s="64"/>
      <c r="CGG9" s="215"/>
      <c r="CGH9" s="64"/>
      <c r="CGI9" s="64"/>
      <c r="CGR9" s="64"/>
      <c r="CGW9" s="215"/>
      <c r="CGX9" s="64"/>
      <c r="CGY9" s="64"/>
      <c r="CHH9" s="64"/>
      <c r="CHM9" s="215"/>
      <c r="CHN9" s="64"/>
      <c r="CHO9" s="64"/>
      <c r="CHX9" s="64"/>
      <c r="CIC9" s="215"/>
      <c r="CID9" s="64"/>
      <c r="CIE9" s="64"/>
      <c r="CIN9" s="64"/>
      <c r="CIS9" s="215"/>
      <c r="CIT9" s="64"/>
      <c r="CIU9" s="64"/>
      <c r="CJD9" s="64"/>
      <c r="CJI9" s="215"/>
      <c r="CJJ9" s="64"/>
      <c r="CJK9" s="64"/>
      <c r="CJT9" s="64"/>
      <c r="CJY9" s="215"/>
      <c r="CJZ9" s="64"/>
      <c r="CKA9" s="64"/>
      <c r="CKJ9" s="64"/>
      <c r="CKO9" s="215"/>
      <c r="CKP9" s="64"/>
      <c r="CKQ9" s="64"/>
      <c r="CKZ9" s="64"/>
      <c r="CLE9" s="215"/>
      <c r="CLF9" s="64"/>
      <c r="CLG9" s="64"/>
      <c r="CLP9" s="64"/>
      <c r="CLU9" s="215"/>
      <c r="CLV9" s="64"/>
      <c r="CLW9" s="64"/>
      <c r="CMF9" s="64"/>
      <c r="CMK9" s="215"/>
      <c r="CML9" s="64"/>
      <c r="CMM9" s="64"/>
      <c r="CMV9" s="64"/>
      <c r="CNA9" s="215"/>
      <c r="CNB9" s="64"/>
      <c r="CNC9" s="64"/>
      <c r="CNL9" s="64"/>
      <c r="CNQ9" s="215"/>
      <c r="CNR9" s="64"/>
      <c r="CNS9" s="64"/>
      <c r="COB9" s="64"/>
      <c r="COG9" s="215"/>
      <c r="COH9" s="64"/>
      <c r="COI9" s="64"/>
      <c r="COR9" s="64"/>
      <c r="COW9" s="215"/>
      <c r="COX9" s="64"/>
      <c r="COY9" s="64"/>
      <c r="CPH9" s="64"/>
      <c r="CPM9" s="215"/>
      <c r="CPN9" s="64"/>
      <c r="CPO9" s="64"/>
      <c r="CPX9" s="64"/>
      <c r="CQC9" s="215"/>
      <c r="CQD9" s="64"/>
      <c r="CQE9" s="64"/>
      <c r="CQN9" s="64"/>
      <c r="CQS9" s="215"/>
      <c r="CQT9" s="64"/>
      <c r="CQU9" s="64"/>
      <c r="CRD9" s="64"/>
      <c r="CRI9" s="215"/>
      <c r="CRJ9" s="64"/>
      <c r="CRK9" s="64"/>
      <c r="CRT9" s="64"/>
      <c r="CRY9" s="215"/>
      <c r="CRZ9" s="64"/>
      <c r="CSA9" s="64"/>
      <c r="CSJ9" s="64"/>
      <c r="CSO9" s="215"/>
      <c r="CSP9" s="64"/>
      <c r="CSQ9" s="64"/>
      <c r="CSZ9" s="64"/>
      <c r="CTE9" s="215"/>
      <c r="CTF9" s="64"/>
      <c r="CTG9" s="64"/>
      <c r="CTP9" s="64"/>
      <c r="CTU9" s="215"/>
      <c r="CTV9" s="64"/>
      <c r="CTW9" s="64"/>
      <c r="CUF9" s="64"/>
      <c r="CUK9" s="215"/>
      <c r="CUL9" s="64"/>
      <c r="CUM9" s="64"/>
      <c r="CUV9" s="64"/>
      <c r="CVA9" s="215"/>
      <c r="CVB9" s="64"/>
      <c r="CVC9" s="64"/>
      <c r="CVL9" s="64"/>
      <c r="CVQ9" s="215"/>
      <c r="CVR9" s="64"/>
      <c r="CVS9" s="64"/>
      <c r="CWB9" s="64"/>
      <c r="CWG9" s="215"/>
      <c r="CWH9" s="64"/>
      <c r="CWI9" s="64"/>
      <c r="CWR9" s="64"/>
      <c r="CWW9" s="215"/>
      <c r="CWX9" s="64"/>
      <c r="CWY9" s="64"/>
      <c r="CXH9" s="64"/>
      <c r="CXM9" s="215"/>
      <c r="CXN9" s="64"/>
      <c r="CXO9" s="64"/>
      <c r="CXX9" s="64"/>
      <c r="CYC9" s="215"/>
      <c r="CYD9" s="64"/>
      <c r="CYE9" s="64"/>
      <c r="CYN9" s="64"/>
      <c r="CYS9" s="215"/>
      <c r="CYT9" s="64"/>
      <c r="CYU9" s="64"/>
      <c r="CZD9" s="64"/>
      <c r="CZI9" s="215"/>
      <c r="CZJ9" s="64"/>
      <c r="CZK9" s="64"/>
      <c r="CZT9" s="64"/>
      <c r="CZY9" s="215"/>
      <c r="CZZ9" s="64"/>
      <c r="DAA9" s="64"/>
      <c r="DAJ9" s="64"/>
      <c r="DAO9" s="215"/>
      <c r="DAP9" s="64"/>
      <c r="DAQ9" s="64"/>
      <c r="DAZ9" s="64"/>
      <c r="DBE9" s="215"/>
      <c r="DBF9" s="64"/>
      <c r="DBG9" s="64"/>
      <c r="DBP9" s="64"/>
      <c r="DBU9" s="215"/>
      <c r="DBV9" s="64"/>
      <c r="DBW9" s="64"/>
      <c r="DCF9" s="64"/>
      <c r="DCK9" s="215"/>
      <c r="DCL9" s="64"/>
      <c r="DCM9" s="64"/>
      <c r="DCV9" s="64"/>
      <c r="DDA9" s="215"/>
      <c r="DDB9" s="64"/>
      <c r="DDC9" s="64"/>
      <c r="DDL9" s="64"/>
      <c r="DDQ9" s="215"/>
      <c r="DDR9" s="64"/>
      <c r="DDS9" s="64"/>
      <c r="DEB9" s="64"/>
      <c r="DEG9" s="215"/>
      <c r="DEH9" s="64"/>
      <c r="DEI9" s="64"/>
      <c r="DER9" s="64"/>
      <c r="DEW9" s="215"/>
      <c r="DEX9" s="64"/>
      <c r="DEY9" s="64"/>
      <c r="DFH9" s="64"/>
      <c r="DFM9" s="215"/>
      <c r="DFN9" s="64"/>
      <c r="DFO9" s="64"/>
      <c r="DFX9" s="64"/>
      <c r="DGC9" s="215"/>
      <c r="DGD9" s="64"/>
      <c r="DGE9" s="64"/>
      <c r="DGN9" s="64"/>
      <c r="DGS9" s="215"/>
      <c r="DGT9" s="64"/>
      <c r="DGU9" s="64"/>
      <c r="DHD9" s="64"/>
      <c r="DHI9" s="215"/>
      <c r="DHJ9" s="64"/>
      <c r="DHK9" s="64"/>
      <c r="DHT9" s="64"/>
      <c r="DHY9" s="215"/>
      <c r="DHZ9" s="64"/>
      <c r="DIA9" s="64"/>
      <c r="DIJ9" s="64"/>
      <c r="DIO9" s="215"/>
      <c r="DIP9" s="64"/>
      <c r="DIQ9" s="64"/>
      <c r="DIZ9" s="64"/>
      <c r="DJE9" s="215"/>
      <c r="DJF9" s="64"/>
      <c r="DJG9" s="64"/>
      <c r="DJP9" s="64"/>
      <c r="DJU9" s="215"/>
      <c r="DJV9" s="64"/>
      <c r="DJW9" s="64"/>
      <c r="DKF9" s="64"/>
      <c r="DKK9" s="215"/>
      <c r="DKL9" s="64"/>
      <c r="DKM9" s="64"/>
      <c r="DKV9" s="64"/>
      <c r="DLA9" s="215"/>
      <c r="DLB9" s="64"/>
      <c r="DLC9" s="64"/>
      <c r="DLL9" s="64"/>
      <c r="DLQ9" s="215"/>
      <c r="DLR9" s="64"/>
      <c r="DLS9" s="64"/>
      <c r="DMB9" s="64"/>
      <c r="DMG9" s="215"/>
      <c r="DMH9" s="64"/>
      <c r="DMI9" s="64"/>
      <c r="DMR9" s="64"/>
      <c r="DMW9" s="215"/>
      <c r="DMX9" s="64"/>
      <c r="DMY9" s="64"/>
      <c r="DNH9" s="64"/>
      <c r="DNM9" s="215"/>
      <c r="DNN9" s="64"/>
      <c r="DNO9" s="64"/>
      <c r="DNX9" s="64"/>
      <c r="DOC9" s="215"/>
      <c r="DOD9" s="64"/>
      <c r="DOE9" s="64"/>
      <c r="DON9" s="64"/>
      <c r="DOS9" s="215"/>
      <c r="DOT9" s="64"/>
      <c r="DOU9" s="64"/>
      <c r="DPD9" s="64"/>
      <c r="DPI9" s="215"/>
      <c r="DPJ9" s="64"/>
      <c r="DPK9" s="64"/>
      <c r="DPT9" s="64"/>
      <c r="DPY9" s="215"/>
      <c r="DPZ9" s="64"/>
      <c r="DQA9" s="64"/>
      <c r="DQJ9" s="64"/>
      <c r="DQO9" s="215"/>
      <c r="DQP9" s="64"/>
      <c r="DQQ9" s="64"/>
      <c r="DQZ9" s="64"/>
      <c r="DRE9" s="215"/>
      <c r="DRF9" s="64"/>
      <c r="DRG9" s="64"/>
      <c r="DRP9" s="64"/>
      <c r="DRU9" s="215"/>
      <c r="DRV9" s="64"/>
      <c r="DRW9" s="64"/>
      <c r="DSF9" s="64"/>
      <c r="DSK9" s="215"/>
      <c r="DSL9" s="64"/>
      <c r="DSM9" s="64"/>
      <c r="DSV9" s="64"/>
      <c r="DTA9" s="215"/>
      <c r="DTB9" s="64"/>
      <c r="DTC9" s="64"/>
      <c r="DTL9" s="64"/>
      <c r="DTQ9" s="215"/>
      <c r="DTR9" s="64"/>
      <c r="DTS9" s="64"/>
      <c r="DUB9" s="64"/>
      <c r="DUG9" s="215"/>
      <c r="DUH9" s="64"/>
      <c r="DUI9" s="64"/>
      <c r="DUR9" s="64"/>
      <c r="DUW9" s="215"/>
      <c r="DUX9" s="64"/>
      <c r="DUY9" s="64"/>
      <c r="DVH9" s="64"/>
      <c r="DVM9" s="215"/>
      <c r="DVN9" s="64"/>
      <c r="DVO9" s="64"/>
      <c r="DVX9" s="64"/>
      <c r="DWC9" s="215"/>
      <c r="DWD9" s="64"/>
      <c r="DWE9" s="64"/>
      <c r="DWN9" s="64"/>
      <c r="DWS9" s="215"/>
      <c r="DWT9" s="64"/>
      <c r="DWU9" s="64"/>
      <c r="DXD9" s="64"/>
      <c r="DXI9" s="215"/>
      <c r="DXJ9" s="64"/>
      <c r="DXK9" s="64"/>
      <c r="DXT9" s="64"/>
      <c r="DXY9" s="215"/>
      <c r="DXZ9" s="64"/>
      <c r="DYA9" s="64"/>
      <c r="DYJ9" s="64"/>
      <c r="DYO9" s="215"/>
      <c r="DYP9" s="64"/>
      <c r="DYQ9" s="64"/>
      <c r="DYZ9" s="64"/>
      <c r="DZE9" s="215"/>
      <c r="DZF9" s="64"/>
      <c r="DZG9" s="64"/>
      <c r="DZP9" s="64"/>
      <c r="DZU9" s="215"/>
      <c r="DZV9" s="64"/>
      <c r="DZW9" s="64"/>
      <c r="EAF9" s="64"/>
      <c r="EAK9" s="215"/>
      <c r="EAL9" s="64"/>
      <c r="EAM9" s="64"/>
      <c r="EAV9" s="64"/>
      <c r="EBA9" s="215"/>
      <c r="EBB9" s="64"/>
      <c r="EBC9" s="64"/>
      <c r="EBL9" s="64"/>
      <c r="EBQ9" s="215"/>
      <c r="EBR9" s="64"/>
      <c r="EBS9" s="64"/>
      <c r="ECB9" s="64"/>
      <c r="ECG9" s="215"/>
      <c r="ECH9" s="64"/>
      <c r="ECI9" s="64"/>
      <c r="ECR9" s="64"/>
      <c r="ECW9" s="215"/>
      <c r="ECX9" s="64"/>
      <c r="ECY9" s="64"/>
      <c r="EDH9" s="64"/>
      <c r="EDM9" s="215"/>
      <c r="EDN9" s="64"/>
      <c r="EDO9" s="64"/>
      <c r="EDX9" s="64"/>
      <c r="EEC9" s="215"/>
      <c r="EED9" s="64"/>
      <c r="EEE9" s="64"/>
      <c r="EEN9" s="64"/>
      <c r="EES9" s="215"/>
      <c r="EET9" s="64"/>
      <c r="EEU9" s="64"/>
      <c r="EFD9" s="64"/>
      <c r="EFI9" s="215"/>
      <c r="EFJ9" s="64"/>
      <c r="EFK9" s="64"/>
      <c r="EFT9" s="64"/>
      <c r="EFY9" s="215"/>
      <c r="EFZ9" s="64"/>
      <c r="EGA9" s="64"/>
      <c r="EGJ9" s="64"/>
      <c r="EGO9" s="215"/>
      <c r="EGP9" s="64"/>
      <c r="EGQ9" s="64"/>
      <c r="EGZ9" s="64"/>
      <c r="EHE9" s="215"/>
      <c r="EHF9" s="64"/>
      <c r="EHG9" s="64"/>
      <c r="EHP9" s="64"/>
      <c r="EHU9" s="215"/>
      <c r="EHV9" s="64"/>
      <c r="EHW9" s="64"/>
      <c r="EIF9" s="64"/>
      <c r="EIK9" s="215"/>
      <c r="EIL9" s="64"/>
      <c r="EIM9" s="64"/>
      <c r="EIV9" s="64"/>
      <c r="EJA9" s="215"/>
      <c r="EJB9" s="64"/>
      <c r="EJC9" s="64"/>
      <c r="EJL9" s="64"/>
      <c r="EJQ9" s="215"/>
      <c r="EJR9" s="64"/>
      <c r="EJS9" s="64"/>
      <c r="EKB9" s="64"/>
      <c r="EKG9" s="215"/>
      <c r="EKH9" s="64"/>
      <c r="EKI9" s="64"/>
      <c r="EKR9" s="64"/>
      <c r="EKW9" s="215"/>
      <c r="EKX9" s="64"/>
      <c r="EKY9" s="64"/>
      <c r="ELH9" s="64"/>
      <c r="ELM9" s="215"/>
      <c r="ELN9" s="64"/>
      <c r="ELO9" s="64"/>
      <c r="ELX9" s="64"/>
      <c r="EMC9" s="215"/>
      <c r="EMD9" s="64"/>
      <c r="EME9" s="64"/>
      <c r="EMN9" s="64"/>
      <c r="EMS9" s="215"/>
      <c r="EMT9" s="64"/>
      <c r="EMU9" s="64"/>
      <c r="END9" s="64"/>
      <c r="ENI9" s="215"/>
      <c r="ENJ9" s="64"/>
      <c r="ENK9" s="64"/>
      <c r="ENT9" s="64"/>
      <c r="ENY9" s="215"/>
      <c r="ENZ9" s="64"/>
      <c r="EOA9" s="64"/>
      <c r="EOJ9" s="64"/>
      <c r="EOO9" s="215"/>
      <c r="EOP9" s="64"/>
      <c r="EOQ9" s="64"/>
      <c r="EOZ9" s="64"/>
      <c r="EPE9" s="215"/>
      <c r="EPF9" s="64"/>
      <c r="EPG9" s="64"/>
      <c r="EPP9" s="64"/>
      <c r="EPU9" s="215"/>
      <c r="EPV9" s="64"/>
      <c r="EPW9" s="64"/>
      <c r="EQF9" s="64"/>
      <c r="EQK9" s="215"/>
      <c r="EQL9" s="64"/>
      <c r="EQM9" s="64"/>
      <c r="EQV9" s="64"/>
      <c r="ERA9" s="215"/>
      <c r="ERB9" s="64"/>
      <c r="ERC9" s="64"/>
      <c r="ERL9" s="64"/>
      <c r="ERQ9" s="215"/>
      <c r="ERR9" s="64"/>
      <c r="ERS9" s="64"/>
      <c r="ESB9" s="64"/>
      <c r="ESG9" s="215"/>
      <c r="ESH9" s="64"/>
      <c r="ESI9" s="64"/>
      <c r="ESR9" s="64"/>
      <c r="ESW9" s="215"/>
      <c r="ESX9" s="64"/>
      <c r="ESY9" s="64"/>
      <c r="ETH9" s="64"/>
      <c r="ETM9" s="215"/>
      <c r="ETN9" s="64"/>
      <c r="ETO9" s="64"/>
      <c r="ETX9" s="64"/>
      <c r="EUC9" s="215"/>
      <c r="EUD9" s="64"/>
      <c r="EUE9" s="64"/>
      <c r="EUN9" s="64"/>
      <c r="EUS9" s="215"/>
      <c r="EUT9" s="64"/>
      <c r="EUU9" s="64"/>
      <c r="EVD9" s="64"/>
      <c r="EVI9" s="215"/>
      <c r="EVJ9" s="64"/>
      <c r="EVK9" s="64"/>
      <c r="EVT9" s="64"/>
      <c r="EVY9" s="215"/>
      <c r="EVZ9" s="64"/>
      <c r="EWA9" s="64"/>
      <c r="EWJ9" s="64"/>
      <c r="EWO9" s="215"/>
      <c r="EWP9" s="64"/>
      <c r="EWQ9" s="64"/>
      <c r="EWZ9" s="64"/>
      <c r="EXE9" s="215"/>
      <c r="EXF9" s="64"/>
      <c r="EXG9" s="64"/>
      <c r="EXP9" s="64"/>
      <c r="EXU9" s="215"/>
      <c r="EXV9" s="64"/>
      <c r="EXW9" s="64"/>
      <c r="EYF9" s="64"/>
      <c r="EYK9" s="215"/>
      <c r="EYL9" s="64"/>
      <c r="EYM9" s="64"/>
      <c r="EYV9" s="64"/>
      <c r="EZA9" s="215"/>
      <c r="EZB9" s="64"/>
      <c r="EZC9" s="64"/>
      <c r="EZL9" s="64"/>
      <c r="EZQ9" s="215"/>
      <c r="EZR9" s="64"/>
      <c r="EZS9" s="64"/>
      <c r="FAB9" s="64"/>
      <c r="FAG9" s="215"/>
      <c r="FAH9" s="64"/>
      <c r="FAI9" s="64"/>
      <c r="FAR9" s="64"/>
      <c r="FAW9" s="215"/>
      <c r="FAX9" s="64"/>
      <c r="FAY9" s="64"/>
      <c r="FBH9" s="64"/>
      <c r="FBM9" s="215"/>
      <c r="FBN9" s="64"/>
      <c r="FBO9" s="64"/>
      <c r="FBX9" s="64"/>
      <c r="FCC9" s="215"/>
      <c r="FCD9" s="64"/>
      <c r="FCE9" s="64"/>
      <c r="FCN9" s="64"/>
      <c r="FCS9" s="215"/>
      <c r="FCT9" s="64"/>
      <c r="FCU9" s="64"/>
      <c r="FDD9" s="64"/>
      <c r="FDI9" s="215"/>
      <c r="FDJ9" s="64"/>
      <c r="FDK9" s="64"/>
      <c r="FDT9" s="64"/>
      <c r="FDY9" s="215"/>
      <c r="FDZ9" s="64"/>
      <c r="FEA9" s="64"/>
      <c r="FEJ9" s="64"/>
      <c r="FEO9" s="215"/>
      <c r="FEP9" s="64"/>
      <c r="FEQ9" s="64"/>
      <c r="FEZ9" s="64"/>
      <c r="FFE9" s="215"/>
      <c r="FFF9" s="64"/>
      <c r="FFG9" s="64"/>
      <c r="FFP9" s="64"/>
      <c r="FFU9" s="215"/>
      <c r="FFV9" s="64"/>
      <c r="FFW9" s="64"/>
      <c r="FGF9" s="64"/>
      <c r="FGK9" s="215"/>
      <c r="FGL9" s="64"/>
      <c r="FGM9" s="64"/>
      <c r="FGV9" s="64"/>
      <c r="FHA9" s="215"/>
      <c r="FHB9" s="64"/>
      <c r="FHC9" s="64"/>
      <c r="FHL9" s="64"/>
      <c r="FHQ9" s="215"/>
      <c r="FHR9" s="64"/>
      <c r="FHS9" s="64"/>
      <c r="FIB9" s="64"/>
      <c r="FIG9" s="215"/>
      <c r="FIH9" s="64"/>
      <c r="FII9" s="64"/>
      <c r="FIR9" s="64"/>
      <c r="FIW9" s="215"/>
      <c r="FIX9" s="64"/>
      <c r="FIY9" s="64"/>
      <c r="FJH9" s="64"/>
      <c r="FJM9" s="215"/>
      <c r="FJN9" s="64"/>
      <c r="FJO9" s="64"/>
      <c r="FJX9" s="64"/>
      <c r="FKC9" s="215"/>
      <c r="FKD9" s="64"/>
      <c r="FKE9" s="64"/>
      <c r="FKN9" s="64"/>
      <c r="FKS9" s="215"/>
      <c r="FKT9" s="64"/>
      <c r="FKU9" s="64"/>
      <c r="FLD9" s="64"/>
      <c r="FLI9" s="215"/>
      <c r="FLJ9" s="64"/>
      <c r="FLK9" s="64"/>
      <c r="FLT9" s="64"/>
      <c r="FLY9" s="215"/>
      <c r="FLZ9" s="64"/>
      <c r="FMA9" s="64"/>
      <c r="FMJ9" s="64"/>
      <c r="FMO9" s="215"/>
      <c r="FMP9" s="64"/>
      <c r="FMQ9" s="64"/>
      <c r="FMZ9" s="64"/>
      <c r="FNE9" s="215"/>
      <c r="FNF9" s="64"/>
      <c r="FNG9" s="64"/>
      <c r="FNP9" s="64"/>
      <c r="FNU9" s="215"/>
      <c r="FNV9" s="64"/>
      <c r="FNW9" s="64"/>
      <c r="FOF9" s="64"/>
      <c r="FOK9" s="215"/>
      <c r="FOL9" s="64"/>
      <c r="FOM9" s="64"/>
      <c r="FOV9" s="64"/>
      <c r="FPA9" s="215"/>
      <c r="FPB9" s="64"/>
      <c r="FPC9" s="64"/>
      <c r="FPL9" s="64"/>
      <c r="FPQ9" s="215"/>
      <c r="FPR9" s="64"/>
      <c r="FPS9" s="64"/>
      <c r="FQB9" s="64"/>
      <c r="FQG9" s="215"/>
      <c r="FQH9" s="64"/>
      <c r="FQI9" s="64"/>
      <c r="FQR9" s="64"/>
      <c r="FQW9" s="215"/>
      <c r="FQX9" s="64"/>
      <c r="FQY9" s="64"/>
      <c r="FRH9" s="64"/>
      <c r="FRM9" s="215"/>
      <c r="FRN9" s="64"/>
      <c r="FRO9" s="64"/>
      <c r="FRX9" s="64"/>
      <c r="FSC9" s="215"/>
      <c r="FSD9" s="64"/>
      <c r="FSE9" s="64"/>
      <c r="FSN9" s="64"/>
      <c r="FSS9" s="215"/>
      <c r="FST9" s="64"/>
      <c r="FSU9" s="64"/>
      <c r="FTD9" s="64"/>
      <c r="FTI9" s="215"/>
      <c r="FTJ9" s="64"/>
      <c r="FTK9" s="64"/>
      <c r="FTT9" s="64"/>
      <c r="FTY9" s="215"/>
      <c r="FTZ9" s="64"/>
      <c r="FUA9" s="64"/>
      <c r="FUJ9" s="64"/>
      <c r="FUO9" s="215"/>
      <c r="FUP9" s="64"/>
      <c r="FUQ9" s="64"/>
      <c r="FUZ9" s="64"/>
      <c r="FVE9" s="215"/>
      <c r="FVF9" s="64"/>
      <c r="FVG9" s="64"/>
      <c r="FVP9" s="64"/>
      <c r="FVU9" s="215"/>
      <c r="FVV9" s="64"/>
      <c r="FVW9" s="64"/>
      <c r="FWF9" s="64"/>
      <c r="FWK9" s="215"/>
      <c r="FWL9" s="64"/>
      <c r="FWM9" s="64"/>
      <c r="FWV9" s="64"/>
      <c r="FXA9" s="215"/>
      <c r="FXB9" s="64"/>
      <c r="FXC9" s="64"/>
      <c r="FXL9" s="64"/>
      <c r="FXQ9" s="215"/>
      <c r="FXR9" s="64"/>
      <c r="FXS9" s="64"/>
      <c r="FYB9" s="64"/>
      <c r="FYG9" s="215"/>
      <c r="FYH9" s="64"/>
      <c r="FYI9" s="64"/>
      <c r="FYR9" s="64"/>
      <c r="FYW9" s="215"/>
      <c r="FYX9" s="64"/>
      <c r="FYY9" s="64"/>
      <c r="FZH9" s="64"/>
      <c r="FZM9" s="215"/>
      <c r="FZN9" s="64"/>
      <c r="FZO9" s="64"/>
      <c r="FZX9" s="64"/>
      <c r="GAC9" s="215"/>
      <c r="GAD9" s="64"/>
      <c r="GAE9" s="64"/>
      <c r="GAN9" s="64"/>
      <c r="GAS9" s="215"/>
      <c r="GAT9" s="64"/>
      <c r="GAU9" s="64"/>
      <c r="GBD9" s="64"/>
      <c r="GBI9" s="215"/>
      <c r="GBJ9" s="64"/>
      <c r="GBK9" s="64"/>
      <c r="GBT9" s="64"/>
      <c r="GBY9" s="215"/>
      <c r="GBZ9" s="64"/>
      <c r="GCA9" s="64"/>
      <c r="GCJ9" s="64"/>
      <c r="GCO9" s="215"/>
      <c r="GCP9" s="64"/>
      <c r="GCQ9" s="64"/>
      <c r="GCZ9" s="64"/>
      <c r="GDE9" s="215"/>
      <c r="GDF9" s="64"/>
      <c r="GDG9" s="64"/>
      <c r="GDP9" s="64"/>
      <c r="GDU9" s="215"/>
      <c r="GDV9" s="64"/>
      <c r="GDW9" s="64"/>
      <c r="GEF9" s="64"/>
      <c r="GEK9" s="215"/>
      <c r="GEL9" s="64"/>
      <c r="GEM9" s="64"/>
      <c r="GEV9" s="64"/>
      <c r="GFA9" s="215"/>
      <c r="GFB9" s="64"/>
      <c r="GFC9" s="64"/>
      <c r="GFL9" s="64"/>
      <c r="GFQ9" s="215"/>
      <c r="GFR9" s="64"/>
      <c r="GFS9" s="64"/>
      <c r="GGB9" s="64"/>
      <c r="GGG9" s="215"/>
      <c r="GGH9" s="64"/>
      <c r="GGI9" s="64"/>
      <c r="GGR9" s="64"/>
      <c r="GGW9" s="215"/>
      <c r="GGX9" s="64"/>
      <c r="GGY9" s="64"/>
      <c r="GHH9" s="64"/>
      <c r="GHM9" s="215"/>
      <c r="GHN9" s="64"/>
      <c r="GHO9" s="64"/>
      <c r="GHX9" s="64"/>
      <c r="GIC9" s="215"/>
      <c r="GID9" s="64"/>
      <c r="GIE9" s="64"/>
      <c r="GIN9" s="64"/>
      <c r="GIS9" s="215"/>
      <c r="GIT9" s="64"/>
      <c r="GIU9" s="64"/>
      <c r="GJD9" s="64"/>
      <c r="GJI9" s="215"/>
      <c r="GJJ9" s="64"/>
      <c r="GJK9" s="64"/>
      <c r="GJT9" s="64"/>
      <c r="GJY9" s="215"/>
      <c r="GJZ9" s="64"/>
      <c r="GKA9" s="64"/>
      <c r="GKJ9" s="64"/>
      <c r="GKO9" s="215"/>
      <c r="GKP9" s="64"/>
      <c r="GKQ9" s="64"/>
      <c r="GKZ9" s="64"/>
      <c r="GLE9" s="215"/>
      <c r="GLF9" s="64"/>
      <c r="GLG9" s="64"/>
      <c r="GLP9" s="64"/>
      <c r="GLU9" s="215"/>
      <c r="GLV9" s="64"/>
      <c r="GLW9" s="64"/>
      <c r="GMF9" s="64"/>
      <c r="GMK9" s="215"/>
      <c r="GML9" s="64"/>
      <c r="GMM9" s="64"/>
      <c r="GMV9" s="64"/>
      <c r="GNA9" s="215"/>
      <c r="GNB9" s="64"/>
      <c r="GNC9" s="64"/>
      <c r="GNL9" s="64"/>
      <c r="GNQ9" s="215"/>
      <c r="GNR9" s="64"/>
      <c r="GNS9" s="64"/>
      <c r="GOB9" s="64"/>
      <c r="GOG9" s="215"/>
      <c r="GOH9" s="64"/>
      <c r="GOI9" s="64"/>
      <c r="GOR9" s="64"/>
      <c r="GOW9" s="215"/>
      <c r="GOX9" s="64"/>
      <c r="GOY9" s="64"/>
      <c r="GPH9" s="64"/>
      <c r="GPM9" s="215"/>
      <c r="GPN9" s="64"/>
      <c r="GPO9" s="64"/>
      <c r="GPX9" s="64"/>
      <c r="GQC9" s="215"/>
      <c r="GQD9" s="64"/>
      <c r="GQE9" s="64"/>
      <c r="GQN9" s="64"/>
      <c r="GQS9" s="215"/>
      <c r="GQT9" s="64"/>
      <c r="GQU9" s="64"/>
      <c r="GRD9" s="64"/>
      <c r="GRI9" s="215"/>
      <c r="GRJ9" s="64"/>
      <c r="GRK9" s="64"/>
      <c r="GRT9" s="64"/>
      <c r="GRY9" s="215"/>
      <c r="GRZ9" s="64"/>
      <c r="GSA9" s="64"/>
      <c r="GSJ9" s="64"/>
      <c r="GSO9" s="215"/>
      <c r="GSP9" s="64"/>
      <c r="GSQ9" s="64"/>
      <c r="GSZ9" s="64"/>
      <c r="GTE9" s="215"/>
      <c r="GTF9" s="64"/>
      <c r="GTG9" s="64"/>
      <c r="GTP9" s="64"/>
      <c r="GTU9" s="215"/>
      <c r="GTV9" s="64"/>
      <c r="GTW9" s="64"/>
      <c r="GUF9" s="64"/>
      <c r="GUK9" s="215"/>
      <c r="GUL9" s="64"/>
      <c r="GUM9" s="64"/>
      <c r="GUV9" s="64"/>
      <c r="GVA9" s="215"/>
      <c r="GVB9" s="64"/>
      <c r="GVC9" s="64"/>
      <c r="GVL9" s="64"/>
      <c r="GVQ9" s="215"/>
      <c r="GVR9" s="64"/>
      <c r="GVS9" s="64"/>
      <c r="GWB9" s="64"/>
      <c r="GWG9" s="215"/>
      <c r="GWH9" s="64"/>
      <c r="GWI9" s="64"/>
      <c r="GWR9" s="64"/>
      <c r="GWW9" s="215"/>
      <c r="GWX9" s="64"/>
      <c r="GWY9" s="64"/>
      <c r="GXH9" s="64"/>
      <c r="GXM9" s="215"/>
      <c r="GXN9" s="64"/>
      <c r="GXO9" s="64"/>
      <c r="GXX9" s="64"/>
      <c r="GYC9" s="215"/>
      <c r="GYD9" s="64"/>
      <c r="GYE9" s="64"/>
      <c r="GYN9" s="64"/>
      <c r="GYS9" s="215"/>
      <c r="GYT9" s="64"/>
      <c r="GYU9" s="64"/>
      <c r="GZD9" s="64"/>
      <c r="GZI9" s="215"/>
      <c r="GZJ9" s="64"/>
      <c r="GZK9" s="64"/>
      <c r="GZT9" s="64"/>
      <c r="GZY9" s="215"/>
      <c r="GZZ9" s="64"/>
      <c r="HAA9" s="64"/>
      <c r="HAJ9" s="64"/>
      <c r="HAO9" s="215"/>
      <c r="HAP9" s="64"/>
      <c r="HAQ9" s="64"/>
      <c r="HAZ9" s="64"/>
      <c r="HBE9" s="215"/>
      <c r="HBF9" s="64"/>
      <c r="HBG9" s="64"/>
      <c r="HBP9" s="64"/>
      <c r="HBU9" s="215"/>
      <c r="HBV9" s="64"/>
      <c r="HBW9" s="64"/>
      <c r="HCF9" s="64"/>
      <c r="HCK9" s="215"/>
      <c r="HCL9" s="64"/>
      <c r="HCM9" s="64"/>
      <c r="HCV9" s="64"/>
      <c r="HDA9" s="215"/>
      <c r="HDB9" s="64"/>
      <c r="HDC9" s="64"/>
      <c r="HDL9" s="64"/>
      <c r="HDQ9" s="215"/>
      <c r="HDR9" s="64"/>
      <c r="HDS9" s="64"/>
      <c r="HEB9" s="64"/>
      <c r="HEG9" s="215"/>
      <c r="HEH9" s="64"/>
      <c r="HEI9" s="64"/>
      <c r="HER9" s="64"/>
      <c r="HEW9" s="215"/>
      <c r="HEX9" s="64"/>
      <c r="HEY9" s="64"/>
      <c r="HFH9" s="64"/>
      <c r="HFM9" s="215"/>
      <c r="HFN9" s="64"/>
      <c r="HFO9" s="64"/>
      <c r="HFX9" s="64"/>
      <c r="HGC9" s="215"/>
      <c r="HGD9" s="64"/>
      <c r="HGE9" s="64"/>
      <c r="HGN9" s="64"/>
      <c r="HGS9" s="215"/>
      <c r="HGT9" s="64"/>
      <c r="HGU9" s="64"/>
      <c r="HHD9" s="64"/>
      <c r="HHI9" s="215"/>
      <c r="HHJ9" s="64"/>
      <c r="HHK9" s="64"/>
      <c r="HHT9" s="64"/>
      <c r="HHY9" s="215"/>
      <c r="HHZ9" s="64"/>
      <c r="HIA9" s="64"/>
      <c r="HIJ9" s="64"/>
      <c r="HIO9" s="215"/>
      <c r="HIP9" s="64"/>
      <c r="HIQ9" s="64"/>
      <c r="HIZ9" s="64"/>
      <c r="HJE9" s="215"/>
      <c r="HJF9" s="64"/>
      <c r="HJG9" s="64"/>
      <c r="HJP9" s="64"/>
      <c r="HJU9" s="215"/>
      <c r="HJV9" s="64"/>
      <c r="HJW9" s="64"/>
      <c r="HKF9" s="64"/>
      <c r="HKK9" s="215"/>
      <c r="HKL9" s="64"/>
      <c r="HKM9" s="64"/>
      <c r="HKV9" s="64"/>
      <c r="HLA9" s="215"/>
      <c r="HLB9" s="64"/>
      <c r="HLC9" s="64"/>
      <c r="HLL9" s="64"/>
      <c r="HLQ9" s="215"/>
      <c r="HLR9" s="64"/>
      <c r="HLS9" s="64"/>
      <c r="HMB9" s="64"/>
      <c r="HMG9" s="215"/>
      <c r="HMH9" s="64"/>
      <c r="HMI9" s="64"/>
      <c r="HMR9" s="64"/>
      <c r="HMW9" s="215"/>
      <c r="HMX9" s="64"/>
      <c r="HMY9" s="64"/>
      <c r="HNH9" s="64"/>
      <c r="HNM9" s="215"/>
      <c r="HNN9" s="64"/>
      <c r="HNO9" s="64"/>
      <c r="HNX9" s="64"/>
      <c r="HOC9" s="215"/>
      <c r="HOD9" s="64"/>
      <c r="HOE9" s="64"/>
      <c r="HON9" s="64"/>
      <c r="HOS9" s="215"/>
      <c r="HOT9" s="64"/>
      <c r="HOU9" s="64"/>
      <c r="HPD9" s="64"/>
      <c r="HPI9" s="215"/>
      <c r="HPJ9" s="64"/>
      <c r="HPK9" s="64"/>
      <c r="HPT9" s="64"/>
      <c r="HPY9" s="215"/>
      <c r="HPZ9" s="64"/>
      <c r="HQA9" s="64"/>
      <c r="HQJ9" s="64"/>
      <c r="HQO9" s="215"/>
      <c r="HQP9" s="64"/>
      <c r="HQQ9" s="64"/>
      <c r="HQZ9" s="64"/>
      <c r="HRE9" s="215"/>
      <c r="HRF9" s="64"/>
      <c r="HRG9" s="64"/>
      <c r="HRP9" s="64"/>
      <c r="HRU9" s="215"/>
      <c r="HRV9" s="64"/>
      <c r="HRW9" s="64"/>
      <c r="HSF9" s="64"/>
      <c r="HSK9" s="215"/>
      <c r="HSL9" s="64"/>
      <c r="HSM9" s="64"/>
      <c r="HSV9" s="64"/>
      <c r="HTA9" s="215"/>
      <c r="HTB9" s="64"/>
      <c r="HTC9" s="64"/>
      <c r="HTL9" s="64"/>
      <c r="HTQ9" s="215"/>
      <c r="HTR9" s="64"/>
      <c r="HTS9" s="64"/>
      <c r="HUB9" s="64"/>
      <c r="HUG9" s="215"/>
      <c r="HUH9" s="64"/>
      <c r="HUI9" s="64"/>
      <c r="HUR9" s="64"/>
      <c r="HUW9" s="215"/>
      <c r="HUX9" s="64"/>
      <c r="HUY9" s="64"/>
      <c r="HVH9" s="64"/>
      <c r="HVM9" s="215"/>
      <c r="HVN9" s="64"/>
      <c r="HVO9" s="64"/>
      <c r="HVX9" s="64"/>
      <c r="HWC9" s="215"/>
      <c r="HWD9" s="64"/>
      <c r="HWE9" s="64"/>
      <c r="HWN9" s="64"/>
      <c r="HWS9" s="215"/>
      <c r="HWT9" s="64"/>
      <c r="HWU9" s="64"/>
      <c r="HXD9" s="64"/>
      <c r="HXI9" s="215"/>
      <c r="HXJ9" s="64"/>
      <c r="HXK9" s="64"/>
      <c r="HXT9" s="64"/>
      <c r="HXY9" s="215"/>
      <c r="HXZ9" s="64"/>
      <c r="HYA9" s="64"/>
      <c r="HYJ9" s="64"/>
      <c r="HYO9" s="215"/>
      <c r="HYP9" s="64"/>
      <c r="HYQ9" s="64"/>
      <c r="HYZ9" s="64"/>
      <c r="HZE9" s="215"/>
      <c r="HZF9" s="64"/>
      <c r="HZG9" s="64"/>
      <c r="HZP9" s="64"/>
      <c r="HZU9" s="215"/>
      <c r="HZV9" s="64"/>
      <c r="HZW9" s="64"/>
      <c r="IAF9" s="64"/>
      <c r="IAK9" s="215"/>
      <c r="IAL9" s="64"/>
      <c r="IAM9" s="64"/>
      <c r="IAV9" s="64"/>
      <c r="IBA9" s="215"/>
      <c r="IBB9" s="64"/>
      <c r="IBC9" s="64"/>
      <c r="IBL9" s="64"/>
      <c r="IBQ9" s="215"/>
      <c r="IBR9" s="64"/>
      <c r="IBS9" s="64"/>
      <c r="ICB9" s="64"/>
      <c r="ICG9" s="215"/>
      <c r="ICH9" s="64"/>
      <c r="ICI9" s="64"/>
      <c r="ICR9" s="64"/>
      <c r="ICW9" s="215"/>
      <c r="ICX9" s="64"/>
      <c r="ICY9" s="64"/>
      <c r="IDH9" s="64"/>
      <c r="IDM9" s="215"/>
      <c r="IDN9" s="64"/>
      <c r="IDO9" s="64"/>
      <c r="IDX9" s="64"/>
      <c r="IEC9" s="215"/>
      <c r="IED9" s="64"/>
      <c r="IEE9" s="64"/>
      <c r="IEN9" s="64"/>
      <c r="IES9" s="215"/>
      <c r="IET9" s="64"/>
      <c r="IEU9" s="64"/>
      <c r="IFD9" s="64"/>
      <c r="IFI9" s="215"/>
      <c r="IFJ9" s="64"/>
      <c r="IFK9" s="64"/>
      <c r="IFT9" s="64"/>
      <c r="IFY9" s="215"/>
      <c r="IFZ9" s="64"/>
      <c r="IGA9" s="64"/>
      <c r="IGJ9" s="64"/>
      <c r="IGO9" s="215"/>
      <c r="IGP9" s="64"/>
      <c r="IGQ9" s="64"/>
      <c r="IGZ9" s="64"/>
      <c r="IHE9" s="215"/>
      <c r="IHF9" s="64"/>
      <c r="IHG9" s="64"/>
      <c r="IHP9" s="64"/>
      <c r="IHU9" s="215"/>
      <c r="IHV9" s="64"/>
      <c r="IHW9" s="64"/>
      <c r="IIF9" s="64"/>
      <c r="IIK9" s="215"/>
      <c r="IIL9" s="64"/>
      <c r="IIM9" s="64"/>
      <c r="IIV9" s="64"/>
      <c r="IJA9" s="215"/>
      <c r="IJB9" s="64"/>
      <c r="IJC9" s="64"/>
      <c r="IJL9" s="64"/>
      <c r="IJQ9" s="215"/>
      <c r="IJR9" s="64"/>
      <c r="IJS9" s="64"/>
      <c r="IKB9" s="64"/>
      <c r="IKG9" s="215"/>
      <c r="IKH9" s="64"/>
      <c r="IKI9" s="64"/>
      <c r="IKR9" s="64"/>
      <c r="IKW9" s="215"/>
      <c r="IKX9" s="64"/>
      <c r="IKY9" s="64"/>
      <c r="ILH9" s="64"/>
      <c r="ILM9" s="215"/>
      <c r="ILN9" s="64"/>
      <c r="ILO9" s="64"/>
      <c r="ILX9" s="64"/>
      <c r="IMC9" s="215"/>
      <c r="IMD9" s="64"/>
      <c r="IME9" s="64"/>
      <c r="IMN9" s="64"/>
      <c r="IMS9" s="215"/>
      <c r="IMT9" s="64"/>
      <c r="IMU9" s="64"/>
      <c r="IND9" s="64"/>
      <c r="INI9" s="215"/>
      <c r="INJ9" s="64"/>
      <c r="INK9" s="64"/>
      <c r="INT9" s="64"/>
      <c r="INY9" s="215"/>
      <c r="INZ9" s="64"/>
      <c r="IOA9" s="64"/>
      <c r="IOJ9" s="64"/>
      <c r="IOO9" s="215"/>
      <c r="IOP9" s="64"/>
      <c r="IOQ9" s="64"/>
      <c r="IOZ9" s="64"/>
      <c r="IPE9" s="215"/>
      <c r="IPF9" s="64"/>
      <c r="IPG9" s="64"/>
      <c r="IPP9" s="64"/>
      <c r="IPU9" s="215"/>
      <c r="IPV9" s="64"/>
      <c r="IPW9" s="64"/>
      <c r="IQF9" s="64"/>
      <c r="IQK9" s="215"/>
      <c r="IQL9" s="64"/>
      <c r="IQM9" s="64"/>
      <c r="IQV9" s="64"/>
      <c r="IRA9" s="215"/>
      <c r="IRB9" s="64"/>
      <c r="IRC9" s="64"/>
      <c r="IRL9" s="64"/>
      <c r="IRQ9" s="215"/>
      <c r="IRR9" s="64"/>
      <c r="IRS9" s="64"/>
      <c r="ISB9" s="64"/>
      <c r="ISG9" s="215"/>
      <c r="ISH9" s="64"/>
      <c r="ISI9" s="64"/>
      <c r="ISR9" s="64"/>
      <c r="ISW9" s="215"/>
      <c r="ISX9" s="64"/>
      <c r="ISY9" s="64"/>
      <c r="ITH9" s="64"/>
      <c r="ITM9" s="215"/>
      <c r="ITN9" s="64"/>
      <c r="ITO9" s="64"/>
      <c r="ITX9" s="64"/>
      <c r="IUC9" s="215"/>
      <c r="IUD9" s="64"/>
      <c r="IUE9" s="64"/>
      <c r="IUN9" s="64"/>
      <c r="IUS9" s="215"/>
      <c r="IUT9" s="64"/>
      <c r="IUU9" s="64"/>
      <c r="IVD9" s="64"/>
      <c r="IVI9" s="215"/>
      <c r="IVJ9" s="64"/>
      <c r="IVK9" s="64"/>
      <c r="IVT9" s="64"/>
      <c r="IVY9" s="215"/>
      <c r="IVZ9" s="64"/>
      <c r="IWA9" s="64"/>
      <c r="IWJ9" s="64"/>
      <c r="IWO9" s="215"/>
      <c r="IWP9" s="64"/>
      <c r="IWQ9" s="64"/>
      <c r="IWZ9" s="64"/>
      <c r="IXE9" s="215"/>
      <c r="IXF9" s="64"/>
      <c r="IXG9" s="64"/>
      <c r="IXP9" s="64"/>
      <c r="IXU9" s="215"/>
      <c r="IXV9" s="64"/>
      <c r="IXW9" s="64"/>
      <c r="IYF9" s="64"/>
      <c r="IYK9" s="215"/>
      <c r="IYL9" s="64"/>
      <c r="IYM9" s="64"/>
      <c r="IYV9" s="64"/>
      <c r="IZA9" s="215"/>
      <c r="IZB9" s="64"/>
      <c r="IZC9" s="64"/>
      <c r="IZL9" s="64"/>
      <c r="IZQ9" s="215"/>
      <c r="IZR9" s="64"/>
      <c r="IZS9" s="64"/>
      <c r="JAB9" s="64"/>
      <c r="JAG9" s="215"/>
      <c r="JAH9" s="64"/>
      <c r="JAI9" s="64"/>
      <c r="JAR9" s="64"/>
      <c r="JAW9" s="215"/>
      <c r="JAX9" s="64"/>
      <c r="JAY9" s="64"/>
      <c r="JBH9" s="64"/>
      <c r="JBM9" s="215"/>
      <c r="JBN9" s="64"/>
      <c r="JBO9" s="64"/>
      <c r="JBX9" s="64"/>
      <c r="JCC9" s="215"/>
      <c r="JCD9" s="64"/>
      <c r="JCE9" s="64"/>
      <c r="JCN9" s="64"/>
      <c r="JCS9" s="215"/>
      <c r="JCT9" s="64"/>
      <c r="JCU9" s="64"/>
      <c r="JDD9" s="64"/>
      <c r="JDI9" s="215"/>
      <c r="JDJ9" s="64"/>
      <c r="JDK9" s="64"/>
      <c r="JDT9" s="64"/>
      <c r="JDY9" s="215"/>
      <c r="JDZ9" s="64"/>
      <c r="JEA9" s="64"/>
      <c r="JEJ9" s="64"/>
      <c r="JEO9" s="215"/>
      <c r="JEP9" s="64"/>
      <c r="JEQ9" s="64"/>
      <c r="JEZ9" s="64"/>
      <c r="JFE9" s="215"/>
      <c r="JFF9" s="64"/>
      <c r="JFG9" s="64"/>
      <c r="JFP9" s="64"/>
      <c r="JFU9" s="215"/>
      <c r="JFV9" s="64"/>
      <c r="JFW9" s="64"/>
      <c r="JGF9" s="64"/>
      <c r="JGK9" s="215"/>
      <c r="JGL9" s="64"/>
      <c r="JGM9" s="64"/>
      <c r="JGV9" s="64"/>
      <c r="JHA9" s="215"/>
      <c r="JHB9" s="64"/>
      <c r="JHC9" s="64"/>
      <c r="JHL9" s="64"/>
      <c r="JHQ9" s="215"/>
      <c r="JHR9" s="64"/>
      <c r="JHS9" s="64"/>
      <c r="JIB9" s="64"/>
      <c r="JIG9" s="215"/>
      <c r="JIH9" s="64"/>
      <c r="JII9" s="64"/>
      <c r="JIR9" s="64"/>
      <c r="JIW9" s="215"/>
      <c r="JIX9" s="64"/>
      <c r="JIY9" s="64"/>
      <c r="JJH9" s="64"/>
      <c r="JJM9" s="215"/>
      <c r="JJN9" s="64"/>
      <c r="JJO9" s="64"/>
      <c r="JJX9" s="64"/>
      <c r="JKC9" s="215"/>
      <c r="JKD9" s="64"/>
      <c r="JKE9" s="64"/>
      <c r="JKN9" s="64"/>
      <c r="JKS9" s="215"/>
      <c r="JKT9" s="64"/>
      <c r="JKU9" s="64"/>
      <c r="JLD9" s="64"/>
      <c r="JLI9" s="215"/>
      <c r="JLJ9" s="64"/>
      <c r="JLK9" s="64"/>
      <c r="JLT9" s="64"/>
      <c r="JLY9" s="215"/>
      <c r="JLZ9" s="64"/>
      <c r="JMA9" s="64"/>
      <c r="JMJ9" s="64"/>
      <c r="JMO9" s="215"/>
      <c r="JMP9" s="64"/>
      <c r="JMQ9" s="64"/>
      <c r="JMZ9" s="64"/>
      <c r="JNE9" s="215"/>
      <c r="JNF9" s="64"/>
      <c r="JNG9" s="64"/>
      <c r="JNP9" s="64"/>
      <c r="JNU9" s="215"/>
      <c r="JNV9" s="64"/>
      <c r="JNW9" s="64"/>
      <c r="JOF9" s="64"/>
      <c r="JOK9" s="215"/>
      <c r="JOL9" s="64"/>
      <c r="JOM9" s="64"/>
      <c r="JOV9" s="64"/>
      <c r="JPA9" s="215"/>
      <c r="JPB9" s="64"/>
      <c r="JPC9" s="64"/>
      <c r="JPL9" s="64"/>
      <c r="JPQ9" s="215"/>
      <c r="JPR9" s="64"/>
      <c r="JPS9" s="64"/>
      <c r="JQB9" s="64"/>
      <c r="JQG9" s="215"/>
      <c r="JQH9" s="64"/>
      <c r="JQI9" s="64"/>
      <c r="JQR9" s="64"/>
      <c r="JQW9" s="215"/>
      <c r="JQX9" s="64"/>
      <c r="JQY9" s="64"/>
      <c r="JRH9" s="64"/>
      <c r="JRM9" s="215"/>
      <c r="JRN9" s="64"/>
      <c r="JRO9" s="64"/>
      <c r="JRX9" s="64"/>
      <c r="JSC9" s="215"/>
      <c r="JSD9" s="64"/>
      <c r="JSE9" s="64"/>
      <c r="JSN9" s="64"/>
      <c r="JSS9" s="215"/>
      <c r="JST9" s="64"/>
      <c r="JSU9" s="64"/>
      <c r="JTD9" s="64"/>
      <c r="JTI9" s="215"/>
      <c r="JTJ9" s="64"/>
      <c r="JTK9" s="64"/>
      <c r="JTT9" s="64"/>
      <c r="JTY9" s="215"/>
      <c r="JTZ9" s="64"/>
      <c r="JUA9" s="64"/>
      <c r="JUJ9" s="64"/>
      <c r="JUO9" s="215"/>
      <c r="JUP9" s="64"/>
      <c r="JUQ9" s="64"/>
      <c r="JUZ9" s="64"/>
      <c r="JVE9" s="215"/>
      <c r="JVF9" s="64"/>
      <c r="JVG9" s="64"/>
      <c r="JVP9" s="64"/>
      <c r="JVU9" s="215"/>
      <c r="JVV9" s="64"/>
      <c r="JVW9" s="64"/>
      <c r="JWF9" s="64"/>
      <c r="JWK9" s="215"/>
      <c r="JWL9" s="64"/>
      <c r="JWM9" s="64"/>
      <c r="JWV9" s="64"/>
      <c r="JXA9" s="215"/>
      <c r="JXB9" s="64"/>
      <c r="JXC9" s="64"/>
      <c r="JXL9" s="64"/>
      <c r="JXQ9" s="215"/>
      <c r="JXR9" s="64"/>
      <c r="JXS9" s="64"/>
      <c r="JYB9" s="64"/>
      <c r="JYG9" s="215"/>
      <c r="JYH9" s="64"/>
      <c r="JYI9" s="64"/>
      <c r="JYR9" s="64"/>
      <c r="JYW9" s="215"/>
      <c r="JYX9" s="64"/>
      <c r="JYY9" s="64"/>
      <c r="JZH9" s="64"/>
      <c r="JZM9" s="215"/>
      <c r="JZN9" s="64"/>
      <c r="JZO9" s="64"/>
      <c r="JZX9" s="64"/>
      <c r="KAC9" s="215"/>
      <c r="KAD9" s="64"/>
      <c r="KAE9" s="64"/>
      <c r="KAN9" s="64"/>
      <c r="KAS9" s="215"/>
      <c r="KAT9" s="64"/>
      <c r="KAU9" s="64"/>
      <c r="KBD9" s="64"/>
      <c r="KBI9" s="215"/>
      <c r="KBJ9" s="64"/>
      <c r="KBK9" s="64"/>
      <c r="KBT9" s="64"/>
      <c r="KBY9" s="215"/>
      <c r="KBZ9" s="64"/>
      <c r="KCA9" s="64"/>
      <c r="KCJ9" s="64"/>
      <c r="KCO9" s="215"/>
      <c r="KCP9" s="64"/>
      <c r="KCQ9" s="64"/>
      <c r="KCZ9" s="64"/>
      <c r="KDE9" s="215"/>
      <c r="KDF9" s="64"/>
      <c r="KDG9" s="64"/>
      <c r="KDP9" s="64"/>
      <c r="KDU9" s="215"/>
      <c r="KDV9" s="64"/>
      <c r="KDW9" s="64"/>
      <c r="KEF9" s="64"/>
      <c r="KEK9" s="215"/>
      <c r="KEL9" s="64"/>
      <c r="KEM9" s="64"/>
      <c r="KEV9" s="64"/>
      <c r="KFA9" s="215"/>
      <c r="KFB9" s="64"/>
      <c r="KFC9" s="64"/>
      <c r="KFL9" s="64"/>
      <c r="KFQ9" s="215"/>
      <c r="KFR9" s="64"/>
      <c r="KFS9" s="64"/>
      <c r="KGB9" s="64"/>
      <c r="KGG9" s="215"/>
      <c r="KGH9" s="64"/>
      <c r="KGI9" s="64"/>
      <c r="KGR9" s="64"/>
      <c r="KGW9" s="215"/>
      <c r="KGX9" s="64"/>
      <c r="KGY9" s="64"/>
      <c r="KHH9" s="64"/>
      <c r="KHM9" s="215"/>
      <c r="KHN9" s="64"/>
      <c r="KHO9" s="64"/>
      <c r="KHX9" s="64"/>
      <c r="KIC9" s="215"/>
      <c r="KID9" s="64"/>
      <c r="KIE9" s="64"/>
      <c r="KIN9" s="64"/>
      <c r="KIS9" s="215"/>
      <c r="KIT9" s="64"/>
      <c r="KIU9" s="64"/>
      <c r="KJD9" s="64"/>
      <c r="KJI9" s="215"/>
      <c r="KJJ9" s="64"/>
      <c r="KJK9" s="64"/>
      <c r="KJT9" s="64"/>
      <c r="KJY9" s="215"/>
      <c r="KJZ9" s="64"/>
      <c r="KKA9" s="64"/>
      <c r="KKJ9" s="64"/>
      <c r="KKO9" s="215"/>
      <c r="KKP9" s="64"/>
      <c r="KKQ9" s="64"/>
      <c r="KKZ9" s="64"/>
      <c r="KLE9" s="215"/>
      <c r="KLF9" s="64"/>
      <c r="KLG9" s="64"/>
      <c r="KLP9" s="64"/>
      <c r="KLU9" s="215"/>
      <c r="KLV9" s="64"/>
      <c r="KLW9" s="64"/>
      <c r="KMF9" s="64"/>
      <c r="KMK9" s="215"/>
      <c r="KML9" s="64"/>
      <c r="KMM9" s="64"/>
      <c r="KMV9" s="64"/>
      <c r="KNA9" s="215"/>
      <c r="KNB9" s="64"/>
      <c r="KNC9" s="64"/>
      <c r="KNL9" s="64"/>
      <c r="KNQ9" s="215"/>
      <c r="KNR9" s="64"/>
      <c r="KNS9" s="64"/>
      <c r="KOB9" s="64"/>
      <c r="KOG9" s="215"/>
      <c r="KOH9" s="64"/>
      <c r="KOI9" s="64"/>
      <c r="KOR9" s="64"/>
      <c r="KOW9" s="215"/>
      <c r="KOX9" s="64"/>
      <c r="KOY9" s="64"/>
      <c r="KPH9" s="64"/>
      <c r="KPM9" s="215"/>
      <c r="KPN9" s="64"/>
      <c r="KPO9" s="64"/>
      <c r="KPX9" s="64"/>
      <c r="KQC9" s="215"/>
      <c r="KQD9" s="64"/>
      <c r="KQE9" s="64"/>
      <c r="KQN9" s="64"/>
      <c r="KQS9" s="215"/>
      <c r="KQT9" s="64"/>
      <c r="KQU9" s="64"/>
      <c r="KRD9" s="64"/>
      <c r="KRI9" s="215"/>
      <c r="KRJ9" s="64"/>
      <c r="KRK9" s="64"/>
      <c r="KRT9" s="64"/>
      <c r="KRY9" s="215"/>
      <c r="KRZ9" s="64"/>
      <c r="KSA9" s="64"/>
      <c r="KSJ9" s="64"/>
      <c r="KSO9" s="215"/>
      <c r="KSP9" s="64"/>
      <c r="KSQ9" s="64"/>
      <c r="KSZ9" s="64"/>
      <c r="KTE9" s="215"/>
      <c r="KTF9" s="64"/>
      <c r="KTG9" s="64"/>
      <c r="KTP9" s="64"/>
      <c r="KTU9" s="215"/>
      <c r="KTV9" s="64"/>
      <c r="KTW9" s="64"/>
      <c r="KUF9" s="64"/>
      <c r="KUK9" s="215"/>
      <c r="KUL9" s="64"/>
      <c r="KUM9" s="64"/>
      <c r="KUV9" s="64"/>
      <c r="KVA9" s="215"/>
      <c r="KVB9" s="64"/>
      <c r="KVC9" s="64"/>
      <c r="KVL9" s="64"/>
      <c r="KVQ9" s="215"/>
      <c r="KVR9" s="64"/>
      <c r="KVS9" s="64"/>
      <c r="KWB9" s="64"/>
      <c r="KWG9" s="215"/>
      <c r="KWH9" s="64"/>
      <c r="KWI9" s="64"/>
      <c r="KWR9" s="64"/>
      <c r="KWW9" s="215"/>
      <c r="KWX9" s="64"/>
      <c r="KWY9" s="64"/>
      <c r="KXH9" s="64"/>
      <c r="KXM9" s="215"/>
      <c r="KXN9" s="64"/>
      <c r="KXO9" s="64"/>
      <c r="KXX9" s="64"/>
      <c r="KYC9" s="215"/>
      <c r="KYD9" s="64"/>
      <c r="KYE9" s="64"/>
      <c r="KYN9" s="64"/>
      <c r="KYS9" s="215"/>
      <c r="KYT9" s="64"/>
      <c r="KYU9" s="64"/>
      <c r="KZD9" s="64"/>
      <c r="KZI9" s="215"/>
      <c r="KZJ9" s="64"/>
      <c r="KZK9" s="64"/>
      <c r="KZT9" s="64"/>
      <c r="KZY9" s="215"/>
      <c r="KZZ9" s="64"/>
      <c r="LAA9" s="64"/>
      <c r="LAJ9" s="64"/>
      <c r="LAO9" s="215"/>
      <c r="LAP9" s="64"/>
      <c r="LAQ9" s="64"/>
      <c r="LAZ9" s="64"/>
      <c r="LBE9" s="215"/>
      <c r="LBF9" s="64"/>
      <c r="LBG9" s="64"/>
      <c r="LBP9" s="64"/>
      <c r="LBU9" s="215"/>
      <c r="LBV9" s="64"/>
      <c r="LBW9" s="64"/>
      <c r="LCF9" s="64"/>
      <c r="LCK9" s="215"/>
      <c r="LCL9" s="64"/>
      <c r="LCM9" s="64"/>
      <c r="LCV9" s="64"/>
      <c r="LDA9" s="215"/>
      <c r="LDB9" s="64"/>
      <c r="LDC9" s="64"/>
      <c r="LDL9" s="64"/>
      <c r="LDQ9" s="215"/>
      <c r="LDR9" s="64"/>
      <c r="LDS9" s="64"/>
      <c r="LEB9" s="64"/>
      <c r="LEG9" s="215"/>
      <c r="LEH9" s="64"/>
      <c r="LEI9" s="64"/>
      <c r="LER9" s="64"/>
      <c r="LEW9" s="215"/>
      <c r="LEX9" s="64"/>
      <c r="LEY9" s="64"/>
      <c r="LFH9" s="64"/>
      <c r="LFM9" s="215"/>
      <c r="LFN9" s="64"/>
      <c r="LFO9" s="64"/>
      <c r="LFX9" s="64"/>
      <c r="LGC9" s="215"/>
      <c r="LGD9" s="64"/>
      <c r="LGE9" s="64"/>
      <c r="LGN9" s="64"/>
      <c r="LGS9" s="215"/>
      <c r="LGT9" s="64"/>
      <c r="LGU9" s="64"/>
      <c r="LHD9" s="64"/>
      <c r="LHI9" s="215"/>
      <c r="LHJ9" s="64"/>
      <c r="LHK9" s="64"/>
      <c r="LHT9" s="64"/>
      <c r="LHY9" s="215"/>
      <c r="LHZ9" s="64"/>
      <c r="LIA9" s="64"/>
      <c r="LIJ9" s="64"/>
      <c r="LIO9" s="215"/>
      <c r="LIP9" s="64"/>
      <c r="LIQ9" s="64"/>
      <c r="LIZ9" s="64"/>
      <c r="LJE9" s="215"/>
      <c r="LJF9" s="64"/>
      <c r="LJG9" s="64"/>
      <c r="LJP9" s="64"/>
      <c r="LJU9" s="215"/>
      <c r="LJV9" s="64"/>
      <c r="LJW9" s="64"/>
      <c r="LKF9" s="64"/>
      <c r="LKK9" s="215"/>
      <c r="LKL9" s="64"/>
      <c r="LKM9" s="64"/>
      <c r="LKV9" s="64"/>
      <c r="LLA9" s="215"/>
      <c r="LLB9" s="64"/>
      <c r="LLC9" s="64"/>
      <c r="LLL9" s="64"/>
      <c r="LLQ9" s="215"/>
      <c r="LLR9" s="64"/>
      <c r="LLS9" s="64"/>
      <c r="LMB9" s="64"/>
      <c r="LMG9" s="215"/>
      <c r="LMH9" s="64"/>
      <c r="LMI9" s="64"/>
      <c r="LMR9" s="64"/>
      <c r="LMW9" s="215"/>
      <c r="LMX9" s="64"/>
      <c r="LMY9" s="64"/>
      <c r="LNH9" s="64"/>
      <c r="LNM9" s="215"/>
      <c r="LNN9" s="64"/>
      <c r="LNO9" s="64"/>
      <c r="LNX9" s="64"/>
      <c r="LOC9" s="215"/>
      <c r="LOD9" s="64"/>
      <c r="LOE9" s="64"/>
      <c r="LON9" s="64"/>
      <c r="LOS9" s="215"/>
      <c r="LOT9" s="64"/>
      <c r="LOU9" s="64"/>
      <c r="LPD9" s="64"/>
      <c r="LPI9" s="215"/>
      <c r="LPJ9" s="64"/>
      <c r="LPK9" s="64"/>
      <c r="LPT9" s="64"/>
      <c r="LPY9" s="215"/>
      <c r="LPZ9" s="64"/>
      <c r="LQA9" s="64"/>
      <c r="LQJ9" s="64"/>
      <c r="LQO9" s="215"/>
      <c r="LQP9" s="64"/>
      <c r="LQQ9" s="64"/>
      <c r="LQZ9" s="64"/>
      <c r="LRE9" s="215"/>
      <c r="LRF9" s="64"/>
      <c r="LRG9" s="64"/>
      <c r="LRP9" s="64"/>
      <c r="LRU9" s="215"/>
      <c r="LRV9" s="64"/>
      <c r="LRW9" s="64"/>
      <c r="LSF9" s="64"/>
      <c r="LSK9" s="215"/>
      <c r="LSL9" s="64"/>
      <c r="LSM9" s="64"/>
      <c r="LSV9" s="64"/>
      <c r="LTA9" s="215"/>
      <c r="LTB9" s="64"/>
      <c r="LTC9" s="64"/>
      <c r="LTL9" s="64"/>
      <c r="LTQ9" s="215"/>
      <c r="LTR9" s="64"/>
      <c r="LTS9" s="64"/>
      <c r="LUB9" s="64"/>
      <c r="LUG9" s="215"/>
      <c r="LUH9" s="64"/>
      <c r="LUI9" s="64"/>
      <c r="LUR9" s="64"/>
      <c r="LUW9" s="215"/>
      <c r="LUX9" s="64"/>
      <c r="LUY9" s="64"/>
      <c r="LVH9" s="64"/>
      <c r="LVM9" s="215"/>
      <c r="LVN9" s="64"/>
      <c r="LVO9" s="64"/>
      <c r="LVX9" s="64"/>
      <c r="LWC9" s="215"/>
      <c r="LWD9" s="64"/>
      <c r="LWE9" s="64"/>
      <c r="LWN9" s="64"/>
      <c r="LWS9" s="215"/>
      <c r="LWT9" s="64"/>
      <c r="LWU9" s="64"/>
      <c r="LXD9" s="64"/>
      <c r="LXI9" s="215"/>
      <c r="LXJ9" s="64"/>
      <c r="LXK9" s="64"/>
      <c r="LXT9" s="64"/>
      <c r="LXY9" s="215"/>
      <c r="LXZ9" s="64"/>
      <c r="LYA9" s="64"/>
      <c r="LYJ9" s="64"/>
      <c r="LYO9" s="215"/>
      <c r="LYP9" s="64"/>
      <c r="LYQ9" s="64"/>
      <c r="LYZ9" s="64"/>
      <c r="LZE9" s="215"/>
      <c r="LZF9" s="64"/>
      <c r="LZG9" s="64"/>
      <c r="LZP9" s="64"/>
      <c r="LZU9" s="215"/>
      <c r="LZV9" s="64"/>
      <c r="LZW9" s="64"/>
      <c r="MAF9" s="64"/>
      <c r="MAK9" s="215"/>
      <c r="MAL9" s="64"/>
      <c r="MAM9" s="64"/>
      <c r="MAV9" s="64"/>
      <c r="MBA9" s="215"/>
      <c r="MBB9" s="64"/>
      <c r="MBC9" s="64"/>
      <c r="MBL9" s="64"/>
      <c r="MBQ9" s="215"/>
      <c r="MBR9" s="64"/>
      <c r="MBS9" s="64"/>
      <c r="MCB9" s="64"/>
      <c r="MCG9" s="215"/>
      <c r="MCH9" s="64"/>
      <c r="MCI9" s="64"/>
      <c r="MCR9" s="64"/>
      <c r="MCW9" s="215"/>
      <c r="MCX9" s="64"/>
      <c r="MCY9" s="64"/>
      <c r="MDH9" s="64"/>
      <c r="MDM9" s="215"/>
      <c r="MDN9" s="64"/>
      <c r="MDO9" s="64"/>
      <c r="MDX9" s="64"/>
      <c r="MEC9" s="215"/>
      <c r="MED9" s="64"/>
      <c r="MEE9" s="64"/>
      <c r="MEN9" s="64"/>
      <c r="MES9" s="215"/>
      <c r="MET9" s="64"/>
      <c r="MEU9" s="64"/>
      <c r="MFD9" s="64"/>
      <c r="MFI9" s="215"/>
      <c r="MFJ9" s="64"/>
      <c r="MFK9" s="64"/>
      <c r="MFT9" s="64"/>
      <c r="MFY9" s="215"/>
      <c r="MFZ9" s="64"/>
      <c r="MGA9" s="64"/>
      <c r="MGJ9" s="64"/>
      <c r="MGO9" s="215"/>
      <c r="MGP9" s="64"/>
      <c r="MGQ9" s="64"/>
      <c r="MGZ9" s="64"/>
      <c r="MHE9" s="215"/>
      <c r="MHF9" s="64"/>
      <c r="MHG9" s="64"/>
      <c r="MHP9" s="64"/>
      <c r="MHU9" s="215"/>
      <c r="MHV9" s="64"/>
      <c r="MHW9" s="64"/>
      <c r="MIF9" s="64"/>
      <c r="MIK9" s="215"/>
      <c r="MIL9" s="64"/>
      <c r="MIM9" s="64"/>
      <c r="MIV9" s="64"/>
      <c r="MJA9" s="215"/>
      <c r="MJB9" s="64"/>
      <c r="MJC9" s="64"/>
      <c r="MJL9" s="64"/>
      <c r="MJQ9" s="215"/>
      <c r="MJR9" s="64"/>
      <c r="MJS9" s="64"/>
      <c r="MKB9" s="64"/>
      <c r="MKG9" s="215"/>
      <c r="MKH9" s="64"/>
      <c r="MKI9" s="64"/>
      <c r="MKR9" s="64"/>
      <c r="MKW9" s="215"/>
      <c r="MKX9" s="64"/>
      <c r="MKY9" s="64"/>
      <c r="MLH9" s="64"/>
      <c r="MLM9" s="215"/>
      <c r="MLN9" s="64"/>
      <c r="MLO9" s="64"/>
      <c r="MLX9" s="64"/>
      <c r="MMC9" s="215"/>
      <c r="MMD9" s="64"/>
      <c r="MME9" s="64"/>
      <c r="MMN9" s="64"/>
      <c r="MMS9" s="215"/>
      <c r="MMT9" s="64"/>
      <c r="MMU9" s="64"/>
      <c r="MND9" s="64"/>
      <c r="MNI9" s="215"/>
      <c r="MNJ9" s="64"/>
      <c r="MNK9" s="64"/>
      <c r="MNT9" s="64"/>
      <c r="MNY9" s="215"/>
      <c r="MNZ9" s="64"/>
      <c r="MOA9" s="64"/>
      <c r="MOJ9" s="64"/>
      <c r="MOO9" s="215"/>
      <c r="MOP9" s="64"/>
      <c r="MOQ9" s="64"/>
      <c r="MOZ9" s="64"/>
      <c r="MPE9" s="215"/>
      <c r="MPF9" s="64"/>
      <c r="MPG9" s="64"/>
      <c r="MPP9" s="64"/>
      <c r="MPU9" s="215"/>
      <c r="MPV9" s="64"/>
      <c r="MPW9" s="64"/>
      <c r="MQF9" s="64"/>
      <c r="MQK9" s="215"/>
      <c r="MQL9" s="64"/>
      <c r="MQM9" s="64"/>
      <c r="MQV9" s="64"/>
      <c r="MRA9" s="215"/>
      <c r="MRB9" s="64"/>
      <c r="MRC9" s="64"/>
      <c r="MRL9" s="64"/>
      <c r="MRQ9" s="215"/>
      <c r="MRR9" s="64"/>
      <c r="MRS9" s="64"/>
      <c r="MSB9" s="64"/>
      <c r="MSG9" s="215"/>
      <c r="MSH9" s="64"/>
      <c r="MSI9" s="64"/>
      <c r="MSR9" s="64"/>
      <c r="MSW9" s="215"/>
      <c r="MSX9" s="64"/>
      <c r="MSY9" s="64"/>
      <c r="MTH9" s="64"/>
      <c r="MTM9" s="215"/>
      <c r="MTN9" s="64"/>
      <c r="MTO9" s="64"/>
      <c r="MTX9" s="64"/>
      <c r="MUC9" s="215"/>
      <c r="MUD9" s="64"/>
      <c r="MUE9" s="64"/>
      <c r="MUN9" s="64"/>
      <c r="MUS9" s="215"/>
      <c r="MUT9" s="64"/>
      <c r="MUU9" s="64"/>
      <c r="MVD9" s="64"/>
      <c r="MVI9" s="215"/>
      <c r="MVJ9" s="64"/>
      <c r="MVK9" s="64"/>
      <c r="MVT9" s="64"/>
      <c r="MVY9" s="215"/>
      <c r="MVZ9" s="64"/>
      <c r="MWA9" s="64"/>
      <c r="MWJ9" s="64"/>
      <c r="MWO9" s="215"/>
      <c r="MWP9" s="64"/>
      <c r="MWQ9" s="64"/>
      <c r="MWZ9" s="64"/>
      <c r="MXE9" s="215"/>
      <c r="MXF9" s="64"/>
      <c r="MXG9" s="64"/>
      <c r="MXP9" s="64"/>
      <c r="MXU9" s="215"/>
      <c r="MXV9" s="64"/>
      <c r="MXW9" s="64"/>
      <c r="MYF9" s="64"/>
      <c r="MYK9" s="215"/>
      <c r="MYL9" s="64"/>
      <c r="MYM9" s="64"/>
      <c r="MYV9" s="64"/>
      <c r="MZA9" s="215"/>
      <c r="MZB9" s="64"/>
      <c r="MZC9" s="64"/>
      <c r="MZL9" s="64"/>
      <c r="MZQ9" s="215"/>
      <c r="MZR9" s="64"/>
      <c r="MZS9" s="64"/>
      <c r="NAB9" s="64"/>
      <c r="NAG9" s="215"/>
      <c r="NAH9" s="64"/>
      <c r="NAI9" s="64"/>
      <c r="NAR9" s="64"/>
      <c r="NAW9" s="215"/>
      <c r="NAX9" s="64"/>
      <c r="NAY9" s="64"/>
      <c r="NBH9" s="64"/>
      <c r="NBM9" s="215"/>
      <c r="NBN9" s="64"/>
      <c r="NBO9" s="64"/>
      <c r="NBX9" s="64"/>
      <c r="NCC9" s="215"/>
      <c r="NCD9" s="64"/>
      <c r="NCE9" s="64"/>
      <c r="NCN9" s="64"/>
      <c r="NCS9" s="215"/>
      <c r="NCT9" s="64"/>
      <c r="NCU9" s="64"/>
      <c r="NDD9" s="64"/>
      <c r="NDI9" s="215"/>
      <c r="NDJ9" s="64"/>
      <c r="NDK9" s="64"/>
      <c r="NDT9" s="64"/>
      <c r="NDY9" s="215"/>
      <c r="NDZ9" s="64"/>
      <c r="NEA9" s="64"/>
      <c r="NEJ9" s="64"/>
      <c r="NEO9" s="215"/>
      <c r="NEP9" s="64"/>
      <c r="NEQ9" s="64"/>
      <c r="NEZ9" s="64"/>
      <c r="NFE9" s="215"/>
      <c r="NFF9" s="64"/>
      <c r="NFG9" s="64"/>
      <c r="NFP9" s="64"/>
      <c r="NFU9" s="215"/>
      <c r="NFV9" s="64"/>
      <c r="NFW9" s="64"/>
      <c r="NGF9" s="64"/>
      <c r="NGK9" s="215"/>
      <c r="NGL9" s="64"/>
      <c r="NGM9" s="64"/>
      <c r="NGV9" s="64"/>
      <c r="NHA9" s="215"/>
      <c r="NHB9" s="64"/>
      <c r="NHC9" s="64"/>
      <c r="NHL9" s="64"/>
      <c r="NHQ9" s="215"/>
      <c r="NHR9" s="64"/>
      <c r="NHS9" s="64"/>
      <c r="NIB9" s="64"/>
      <c r="NIG9" s="215"/>
      <c r="NIH9" s="64"/>
      <c r="NII9" s="64"/>
      <c r="NIR9" s="64"/>
      <c r="NIW9" s="215"/>
      <c r="NIX9" s="64"/>
      <c r="NIY9" s="64"/>
      <c r="NJH9" s="64"/>
      <c r="NJM9" s="215"/>
      <c r="NJN9" s="64"/>
      <c r="NJO9" s="64"/>
      <c r="NJX9" s="64"/>
      <c r="NKC9" s="215"/>
      <c r="NKD9" s="64"/>
      <c r="NKE9" s="64"/>
      <c r="NKN9" s="64"/>
      <c r="NKS9" s="215"/>
      <c r="NKT9" s="64"/>
      <c r="NKU9" s="64"/>
      <c r="NLD9" s="64"/>
      <c r="NLI9" s="215"/>
      <c r="NLJ9" s="64"/>
      <c r="NLK9" s="64"/>
      <c r="NLT9" s="64"/>
      <c r="NLY9" s="215"/>
      <c r="NLZ9" s="64"/>
      <c r="NMA9" s="64"/>
      <c r="NMJ9" s="64"/>
      <c r="NMO9" s="215"/>
      <c r="NMP9" s="64"/>
      <c r="NMQ9" s="64"/>
      <c r="NMZ9" s="64"/>
      <c r="NNE9" s="215"/>
      <c r="NNF9" s="64"/>
      <c r="NNG9" s="64"/>
      <c r="NNP9" s="64"/>
      <c r="NNU9" s="215"/>
      <c r="NNV9" s="64"/>
      <c r="NNW9" s="64"/>
      <c r="NOF9" s="64"/>
      <c r="NOK9" s="215"/>
      <c r="NOL9" s="64"/>
      <c r="NOM9" s="64"/>
      <c r="NOV9" s="64"/>
      <c r="NPA9" s="215"/>
      <c r="NPB9" s="64"/>
      <c r="NPC9" s="64"/>
      <c r="NPL9" s="64"/>
      <c r="NPQ9" s="215"/>
      <c r="NPR9" s="64"/>
      <c r="NPS9" s="64"/>
      <c r="NQB9" s="64"/>
      <c r="NQG9" s="215"/>
      <c r="NQH9" s="64"/>
      <c r="NQI9" s="64"/>
      <c r="NQR9" s="64"/>
      <c r="NQW9" s="215"/>
      <c r="NQX9" s="64"/>
      <c r="NQY9" s="64"/>
      <c r="NRH9" s="64"/>
      <c r="NRM9" s="215"/>
      <c r="NRN9" s="64"/>
      <c r="NRO9" s="64"/>
      <c r="NRX9" s="64"/>
      <c r="NSC9" s="215"/>
      <c r="NSD9" s="64"/>
      <c r="NSE9" s="64"/>
      <c r="NSN9" s="64"/>
      <c r="NSS9" s="215"/>
      <c r="NST9" s="64"/>
      <c r="NSU9" s="64"/>
      <c r="NTD9" s="64"/>
      <c r="NTI9" s="215"/>
      <c r="NTJ9" s="64"/>
      <c r="NTK9" s="64"/>
      <c r="NTT9" s="64"/>
      <c r="NTY9" s="215"/>
      <c r="NTZ9" s="64"/>
      <c r="NUA9" s="64"/>
      <c r="NUJ9" s="64"/>
      <c r="NUO9" s="215"/>
      <c r="NUP9" s="64"/>
      <c r="NUQ9" s="64"/>
      <c r="NUZ9" s="64"/>
      <c r="NVE9" s="215"/>
      <c r="NVF9" s="64"/>
      <c r="NVG9" s="64"/>
      <c r="NVP9" s="64"/>
      <c r="NVU9" s="215"/>
      <c r="NVV9" s="64"/>
      <c r="NVW9" s="64"/>
      <c r="NWF9" s="64"/>
      <c r="NWK9" s="215"/>
      <c r="NWL9" s="64"/>
      <c r="NWM9" s="64"/>
      <c r="NWV9" s="64"/>
      <c r="NXA9" s="215"/>
      <c r="NXB9" s="64"/>
      <c r="NXC9" s="64"/>
      <c r="NXL9" s="64"/>
      <c r="NXQ9" s="215"/>
      <c r="NXR9" s="64"/>
      <c r="NXS9" s="64"/>
      <c r="NYB9" s="64"/>
      <c r="NYG9" s="215"/>
      <c r="NYH9" s="64"/>
      <c r="NYI9" s="64"/>
      <c r="NYR9" s="64"/>
      <c r="NYW9" s="215"/>
      <c r="NYX9" s="64"/>
      <c r="NYY9" s="64"/>
      <c r="NZH9" s="64"/>
      <c r="NZM9" s="215"/>
      <c r="NZN9" s="64"/>
      <c r="NZO9" s="64"/>
      <c r="NZX9" s="64"/>
      <c r="OAC9" s="215"/>
      <c r="OAD9" s="64"/>
      <c r="OAE9" s="64"/>
      <c r="OAN9" s="64"/>
      <c r="OAS9" s="215"/>
      <c r="OAT9" s="64"/>
      <c r="OAU9" s="64"/>
      <c r="OBD9" s="64"/>
      <c r="OBI9" s="215"/>
      <c r="OBJ9" s="64"/>
      <c r="OBK9" s="64"/>
      <c r="OBT9" s="64"/>
      <c r="OBY9" s="215"/>
      <c r="OBZ9" s="64"/>
      <c r="OCA9" s="64"/>
      <c r="OCJ9" s="64"/>
      <c r="OCO9" s="215"/>
      <c r="OCP9" s="64"/>
      <c r="OCQ9" s="64"/>
      <c r="OCZ9" s="64"/>
      <c r="ODE9" s="215"/>
      <c r="ODF9" s="64"/>
      <c r="ODG9" s="64"/>
      <c r="ODP9" s="64"/>
      <c r="ODU9" s="215"/>
      <c r="ODV9" s="64"/>
      <c r="ODW9" s="64"/>
      <c r="OEF9" s="64"/>
      <c r="OEK9" s="215"/>
      <c r="OEL9" s="64"/>
      <c r="OEM9" s="64"/>
      <c r="OEV9" s="64"/>
      <c r="OFA9" s="215"/>
      <c r="OFB9" s="64"/>
      <c r="OFC9" s="64"/>
      <c r="OFL9" s="64"/>
      <c r="OFQ9" s="215"/>
      <c r="OFR9" s="64"/>
      <c r="OFS9" s="64"/>
      <c r="OGB9" s="64"/>
      <c r="OGG9" s="215"/>
      <c r="OGH9" s="64"/>
      <c r="OGI9" s="64"/>
      <c r="OGR9" s="64"/>
      <c r="OGW9" s="215"/>
      <c r="OGX9" s="64"/>
      <c r="OGY9" s="64"/>
      <c r="OHH9" s="64"/>
      <c r="OHM9" s="215"/>
      <c r="OHN9" s="64"/>
      <c r="OHO9" s="64"/>
      <c r="OHX9" s="64"/>
      <c r="OIC9" s="215"/>
      <c r="OID9" s="64"/>
      <c r="OIE9" s="64"/>
      <c r="OIN9" s="64"/>
      <c r="OIS9" s="215"/>
      <c r="OIT9" s="64"/>
      <c r="OIU9" s="64"/>
      <c r="OJD9" s="64"/>
      <c r="OJI9" s="215"/>
      <c r="OJJ9" s="64"/>
      <c r="OJK9" s="64"/>
      <c r="OJT9" s="64"/>
      <c r="OJY9" s="215"/>
      <c r="OJZ9" s="64"/>
      <c r="OKA9" s="64"/>
      <c r="OKJ9" s="64"/>
      <c r="OKO9" s="215"/>
      <c r="OKP9" s="64"/>
      <c r="OKQ9" s="64"/>
      <c r="OKZ9" s="64"/>
      <c r="OLE9" s="215"/>
      <c r="OLF9" s="64"/>
      <c r="OLG9" s="64"/>
      <c r="OLP9" s="64"/>
      <c r="OLU9" s="215"/>
      <c r="OLV9" s="64"/>
      <c r="OLW9" s="64"/>
      <c r="OMF9" s="64"/>
      <c r="OMK9" s="215"/>
      <c r="OML9" s="64"/>
      <c r="OMM9" s="64"/>
      <c r="OMV9" s="64"/>
      <c r="ONA9" s="215"/>
      <c r="ONB9" s="64"/>
      <c r="ONC9" s="64"/>
      <c r="ONL9" s="64"/>
      <c r="ONQ9" s="215"/>
      <c r="ONR9" s="64"/>
      <c r="ONS9" s="64"/>
      <c r="OOB9" s="64"/>
      <c r="OOG9" s="215"/>
      <c r="OOH9" s="64"/>
      <c r="OOI9" s="64"/>
      <c r="OOR9" s="64"/>
      <c r="OOW9" s="215"/>
      <c r="OOX9" s="64"/>
      <c r="OOY9" s="64"/>
      <c r="OPH9" s="64"/>
      <c r="OPM9" s="215"/>
      <c r="OPN9" s="64"/>
      <c r="OPO9" s="64"/>
      <c r="OPX9" s="64"/>
      <c r="OQC9" s="215"/>
      <c r="OQD9" s="64"/>
      <c r="OQE9" s="64"/>
      <c r="OQN9" s="64"/>
      <c r="OQS9" s="215"/>
      <c r="OQT9" s="64"/>
      <c r="OQU9" s="64"/>
      <c r="ORD9" s="64"/>
      <c r="ORI9" s="215"/>
      <c r="ORJ9" s="64"/>
      <c r="ORK9" s="64"/>
      <c r="ORT9" s="64"/>
      <c r="ORY9" s="215"/>
      <c r="ORZ9" s="64"/>
      <c r="OSA9" s="64"/>
      <c r="OSJ9" s="64"/>
      <c r="OSO9" s="215"/>
      <c r="OSP9" s="64"/>
      <c r="OSQ9" s="64"/>
      <c r="OSZ9" s="64"/>
      <c r="OTE9" s="215"/>
      <c r="OTF9" s="64"/>
      <c r="OTG9" s="64"/>
      <c r="OTP9" s="64"/>
      <c r="OTU9" s="215"/>
      <c r="OTV9" s="64"/>
      <c r="OTW9" s="64"/>
      <c r="OUF9" s="64"/>
      <c r="OUK9" s="215"/>
      <c r="OUL9" s="64"/>
      <c r="OUM9" s="64"/>
      <c r="OUV9" s="64"/>
      <c r="OVA9" s="215"/>
      <c r="OVB9" s="64"/>
      <c r="OVC9" s="64"/>
      <c r="OVL9" s="64"/>
      <c r="OVQ9" s="215"/>
      <c r="OVR9" s="64"/>
      <c r="OVS9" s="64"/>
      <c r="OWB9" s="64"/>
      <c r="OWG9" s="215"/>
      <c r="OWH9" s="64"/>
      <c r="OWI9" s="64"/>
      <c r="OWR9" s="64"/>
      <c r="OWW9" s="215"/>
      <c r="OWX9" s="64"/>
      <c r="OWY9" s="64"/>
      <c r="OXH9" s="64"/>
      <c r="OXM9" s="215"/>
      <c r="OXN9" s="64"/>
      <c r="OXO9" s="64"/>
      <c r="OXX9" s="64"/>
      <c r="OYC9" s="215"/>
      <c r="OYD9" s="64"/>
      <c r="OYE9" s="64"/>
      <c r="OYN9" s="64"/>
      <c r="OYS9" s="215"/>
      <c r="OYT9" s="64"/>
      <c r="OYU9" s="64"/>
      <c r="OZD9" s="64"/>
      <c r="OZI9" s="215"/>
      <c r="OZJ9" s="64"/>
      <c r="OZK9" s="64"/>
      <c r="OZT9" s="64"/>
      <c r="OZY9" s="215"/>
      <c r="OZZ9" s="64"/>
      <c r="PAA9" s="64"/>
      <c r="PAJ9" s="64"/>
      <c r="PAO9" s="215"/>
      <c r="PAP9" s="64"/>
      <c r="PAQ9" s="64"/>
      <c r="PAZ9" s="64"/>
      <c r="PBE9" s="215"/>
      <c r="PBF9" s="64"/>
      <c r="PBG9" s="64"/>
      <c r="PBP9" s="64"/>
      <c r="PBU9" s="215"/>
      <c r="PBV9" s="64"/>
      <c r="PBW9" s="64"/>
      <c r="PCF9" s="64"/>
      <c r="PCK9" s="215"/>
      <c r="PCL9" s="64"/>
      <c r="PCM9" s="64"/>
      <c r="PCV9" s="64"/>
      <c r="PDA9" s="215"/>
      <c r="PDB9" s="64"/>
      <c r="PDC9" s="64"/>
      <c r="PDL9" s="64"/>
      <c r="PDQ9" s="215"/>
      <c r="PDR9" s="64"/>
      <c r="PDS9" s="64"/>
      <c r="PEB9" s="64"/>
      <c r="PEG9" s="215"/>
      <c r="PEH9" s="64"/>
      <c r="PEI9" s="64"/>
      <c r="PER9" s="64"/>
      <c r="PEW9" s="215"/>
      <c r="PEX9" s="64"/>
      <c r="PEY9" s="64"/>
      <c r="PFH9" s="64"/>
      <c r="PFM9" s="215"/>
      <c r="PFN9" s="64"/>
      <c r="PFO9" s="64"/>
      <c r="PFX9" s="64"/>
      <c r="PGC9" s="215"/>
      <c r="PGD9" s="64"/>
      <c r="PGE9" s="64"/>
      <c r="PGN9" s="64"/>
      <c r="PGS9" s="215"/>
      <c r="PGT9" s="64"/>
      <c r="PGU9" s="64"/>
      <c r="PHD9" s="64"/>
      <c r="PHI9" s="215"/>
      <c r="PHJ9" s="64"/>
      <c r="PHK9" s="64"/>
      <c r="PHT9" s="64"/>
      <c r="PHY9" s="215"/>
      <c r="PHZ9" s="64"/>
      <c r="PIA9" s="64"/>
      <c r="PIJ9" s="64"/>
      <c r="PIO9" s="215"/>
      <c r="PIP9" s="64"/>
      <c r="PIQ9" s="64"/>
      <c r="PIZ9" s="64"/>
      <c r="PJE9" s="215"/>
      <c r="PJF9" s="64"/>
      <c r="PJG9" s="64"/>
      <c r="PJP9" s="64"/>
      <c r="PJU9" s="215"/>
      <c r="PJV9" s="64"/>
      <c r="PJW9" s="64"/>
      <c r="PKF9" s="64"/>
      <c r="PKK9" s="215"/>
      <c r="PKL9" s="64"/>
      <c r="PKM9" s="64"/>
      <c r="PKV9" s="64"/>
      <c r="PLA9" s="215"/>
      <c r="PLB9" s="64"/>
      <c r="PLC9" s="64"/>
      <c r="PLL9" s="64"/>
      <c r="PLQ9" s="215"/>
      <c r="PLR9" s="64"/>
      <c r="PLS9" s="64"/>
      <c r="PMB9" s="64"/>
      <c r="PMG9" s="215"/>
      <c r="PMH9" s="64"/>
      <c r="PMI9" s="64"/>
      <c r="PMR9" s="64"/>
      <c r="PMW9" s="215"/>
      <c r="PMX9" s="64"/>
      <c r="PMY9" s="64"/>
      <c r="PNH9" s="64"/>
      <c r="PNM9" s="215"/>
      <c r="PNN9" s="64"/>
      <c r="PNO9" s="64"/>
      <c r="PNX9" s="64"/>
      <c r="POC9" s="215"/>
      <c r="POD9" s="64"/>
      <c r="POE9" s="64"/>
      <c r="PON9" s="64"/>
      <c r="POS9" s="215"/>
      <c r="POT9" s="64"/>
      <c r="POU9" s="64"/>
      <c r="PPD9" s="64"/>
      <c r="PPI9" s="215"/>
      <c r="PPJ9" s="64"/>
      <c r="PPK9" s="64"/>
      <c r="PPT9" s="64"/>
      <c r="PPY9" s="215"/>
      <c r="PPZ9" s="64"/>
      <c r="PQA9" s="64"/>
      <c r="PQJ9" s="64"/>
      <c r="PQO9" s="215"/>
      <c r="PQP9" s="64"/>
      <c r="PQQ9" s="64"/>
      <c r="PQZ9" s="64"/>
      <c r="PRE9" s="215"/>
      <c r="PRF9" s="64"/>
      <c r="PRG9" s="64"/>
      <c r="PRP9" s="64"/>
      <c r="PRU9" s="215"/>
      <c r="PRV9" s="64"/>
      <c r="PRW9" s="64"/>
      <c r="PSF9" s="64"/>
      <c r="PSK9" s="215"/>
      <c r="PSL9" s="64"/>
      <c r="PSM9" s="64"/>
      <c r="PSV9" s="64"/>
      <c r="PTA9" s="215"/>
      <c r="PTB9" s="64"/>
      <c r="PTC9" s="64"/>
      <c r="PTL9" s="64"/>
      <c r="PTQ9" s="215"/>
      <c r="PTR9" s="64"/>
      <c r="PTS9" s="64"/>
      <c r="PUB9" s="64"/>
      <c r="PUG9" s="215"/>
      <c r="PUH9" s="64"/>
      <c r="PUI9" s="64"/>
      <c r="PUR9" s="64"/>
      <c r="PUW9" s="215"/>
      <c r="PUX9" s="64"/>
      <c r="PUY9" s="64"/>
      <c r="PVH9" s="64"/>
      <c r="PVM9" s="215"/>
      <c r="PVN9" s="64"/>
      <c r="PVO9" s="64"/>
      <c r="PVX9" s="64"/>
      <c r="PWC9" s="215"/>
      <c r="PWD9" s="64"/>
      <c r="PWE9" s="64"/>
      <c r="PWN9" s="64"/>
      <c r="PWS9" s="215"/>
      <c r="PWT9" s="64"/>
      <c r="PWU9" s="64"/>
      <c r="PXD9" s="64"/>
      <c r="PXI9" s="215"/>
      <c r="PXJ9" s="64"/>
      <c r="PXK9" s="64"/>
      <c r="PXT9" s="64"/>
      <c r="PXY9" s="215"/>
      <c r="PXZ9" s="64"/>
      <c r="PYA9" s="64"/>
      <c r="PYJ9" s="64"/>
      <c r="PYO9" s="215"/>
      <c r="PYP9" s="64"/>
      <c r="PYQ9" s="64"/>
      <c r="PYZ9" s="64"/>
      <c r="PZE9" s="215"/>
      <c r="PZF9" s="64"/>
      <c r="PZG9" s="64"/>
      <c r="PZP9" s="64"/>
      <c r="PZU9" s="215"/>
      <c r="PZV9" s="64"/>
      <c r="PZW9" s="64"/>
      <c r="QAF9" s="64"/>
      <c r="QAK9" s="215"/>
      <c r="QAL9" s="64"/>
      <c r="QAM9" s="64"/>
      <c r="QAV9" s="64"/>
      <c r="QBA9" s="215"/>
      <c r="QBB9" s="64"/>
      <c r="QBC9" s="64"/>
      <c r="QBL9" s="64"/>
      <c r="QBQ9" s="215"/>
      <c r="QBR9" s="64"/>
      <c r="QBS9" s="64"/>
      <c r="QCB9" s="64"/>
      <c r="QCG9" s="215"/>
      <c r="QCH9" s="64"/>
      <c r="QCI9" s="64"/>
      <c r="QCR9" s="64"/>
      <c r="QCW9" s="215"/>
      <c r="QCX9" s="64"/>
      <c r="QCY9" s="64"/>
      <c r="QDH9" s="64"/>
      <c r="QDM9" s="215"/>
      <c r="QDN9" s="64"/>
      <c r="QDO9" s="64"/>
      <c r="QDX9" s="64"/>
      <c r="QEC9" s="215"/>
      <c r="QED9" s="64"/>
      <c r="QEE9" s="64"/>
      <c r="QEN9" s="64"/>
      <c r="QES9" s="215"/>
      <c r="QET9" s="64"/>
      <c r="QEU9" s="64"/>
      <c r="QFD9" s="64"/>
      <c r="QFI9" s="215"/>
      <c r="QFJ9" s="64"/>
      <c r="QFK9" s="64"/>
      <c r="QFT9" s="64"/>
      <c r="QFY9" s="215"/>
      <c r="QFZ9" s="64"/>
      <c r="QGA9" s="64"/>
      <c r="QGJ9" s="64"/>
      <c r="QGO9" s="215"/>
      <c r="QGP9" s="64"/>
      <c r="QGQ9" s="64"/>
      <c r="QGZ9" s="64"/>
      <c r="QHE9" s="215"/>
      <c r="QHF9" s="64"/>
      <c r="QHG9" s="64"/>
      <c r="QHP9" s="64"/>
      <c r="QHU9" s="215"/>
      <c r="QHV9" s="64"/>
      <c r="QHW9" s="64"/>
      <c r="QIF9" s="64"/>
      <c r="QIK9" s="215"/>
      <c r="QIL9" s="64"/>
      <c r="QIM9" s="64"/>
      <c r="QIV9" s="64"/>
      <c r="QJA9" s="215"/>
      <c r="QJB9" s="64"/>
      <c r="QJC9" s="64"/>
      <c r="QJL9" s="64"/>
      <c r="QJQ9" s="215"/>
      <c r="QJR9" s="64"/>
      <c r="QJS9" s="64"/>
      <c r="QKB9" s="64"/>
      <c r="QKG9" s="215"/>
      <c r="QKH9" s="64"/>
      <c r="QKI9" s="64"/>
      <c r="QKR9" s="64"/>
      <c r="QKW9" s="215"/>
      <c r="QKX9" s="64"/>
      <c r="QKY9" s="64"/>
      <c r="QLH9" s="64"/>
      <c r="QLM9" s="215"/>
      <c r="QLN9" s="64"/>
      <c r="QLO9" s="64"/>
      <c r="QLX9" s="64"/>
      <c r="QMC9" s="215"/>
      <c r="QMD9" s="64"/>
      <c r="QME9" s="64"/>
      <c r="QMN9" s="64"/>
      <c r="QMS9" s="215"/>
      <c r="QMT9" s="64"/>
      <c r="QMU9" s="64"/>
      <c r="QND9" s="64"/>
      <c r="QNI9" s="215"/>
      <c r="QNJ9" s="64"/>
      <c r="QNK9" s="64"/>
      <c r="QNT9" s="64"/>
      <c r="QNY9" s="215"/>
      <c r="QNZ9" s="64"/>
      <c r="QOA9" s="64"/>
      <c r="QOJ9" s="64"/>
      <c r="QOO9" s="215"/>
      <c r="QOP9" s="64"/>
      <c r="QOQ9" s="64"/>
      <c r="QOZ9" s="64"/>
      <c r="QPE9" s="215"/>
      <c r="QPF9" s="64"/>
      <c r="QPG9" s="64"/>
      <c r="QPP9" s="64"/>
      <c r="QPU9" s="215"/>
      <c r="QPV9" s="64"/>
      <c r="QPW9" s="64"/>
      <c r="QQF9" s="64"/>
      <c r="QQK9" s="215"/>
      <c r="QQL9" s="64"/>
      <c r="QQM9" s="64"/>
      <c r="QQV9" s="64"/>
      <c r="QRA9" s="215"/>
      <c r="QRB9" s="64"/>
      <c r="QRC9" s="64"/>
      <c r="QRL9" s="64"/>
      <c r="QRQ9" s="215"/>
      <c r="QRR9" s="64"/>
      <c r="QRS9" s="64"/>
      <c r="QSB9" s="64"/>
      <c r="QSG9" s="215"/>
      <c r="QSH9" s="64"/>
      <c r="QSI9" s="64"/>
      <c r="QSR9" s="64"/>
      <c r="QSW9" s="215"/>
      <c r="QSX9" s="64"/>
      <c r="QSY9" s="64"/>
      <c r="QTH9" s="64"/>
      <c r="QTM9" s="215"/>
      <c r="QTN9" s="64"/>
      <c r="QTO9" s="64"/>
      <c r="QTX9" s="64"/>
      <c r="QUC9" s="215"/>
      <c r="QUD9" s="64"/>
      <c r="QUE9" s="64"/>
      <c r="QUN9" s="64"/>
      <c r="QUS9" s="215"/>
      <c r="QUT9" s="64"/>
      <c r="QUU9" s="64"/>
      <c r="QVD9" s="64"/>
      <c r="QVI9" s="215"/>
      <c r="QVJ9" s="64"/>
      <c r="QVK9" s="64"/>
      <c r="QVT9" s="64"/>
      <c r="QVY9" s="215"/>
      <c r="QVZ9" s="64"/>
      <c r="QWA9" s="64"/>
      <c r="QWJ9" s="64"/>
      <c r="QWO9" s="215"/>
      <c r="QWP9" s="64"/>
      <c r="QWQ9" s="64"/>
      <c r="QWZ9" s="64"/>
      <c r="QXE9" s="215"/>
      <c r="QXF9" s="64"/>
      <c r="QXG9" s="64"/>
      <c r="QXP9" s="64"/>
      <c r="QXU9" s="215"/>
      <c r="QXV9" s="64"/>
      <c r="QXW9" s="64"/>
      <c r="QYF9" s="64"/>
      <c r="QYK9" s="215"/>
      <c r="QYL9" s="64"/>
      <c r="QYM9" s="64"/>
      <c r="QYV9" s="64"/>
      <c r="QZA9" s="215"/>
      <c r="QZB9" s="64"/>
      <c r="QZC9" s="64"/>
      <c r="QZL9" s="64"/>
      <c r="QZQ9" s="215"/>
      <c r="QZR9" s="64"/>
      <c r="QZS9" s="64"/>
      <c r="RAB9" s="64"/>
      <c r="RAG9" s="215"/>
      <c r="RAH9" s="64"/>
      <c r="RAI9" s="64"/>
      <c r="RAR9" s="64"/>
      <c r="RAW9" s="215"/>
      <c r="RAX9" s="64"/>
      <c r="RAY9" s="64"/>
      <c r="RBH9" s="64"/>
      <c r="RBM9" s="215"/>
      <c r="RBN9" s="64"/>
      <c r="RBO9" s="64"/>
      <c r="RBX9" s="64"/>
      <c r="RCC9" s="215"/>
      <c r="RCD9" s="64"/>
      <c r="RCE9" s="64"/>
      <c r="RCN9" s="64"/>
      <c r="RCS9" s="215"/>
      <c r="RCT9" s="64"/>
      <c r="RCU9" s="64"/>
      <c r="RDD9" s="64"/>
      <c r="RDI9" s="215"/>
      <c r="RDJ9" s="64"/>
      <c r="RDK9" s="64"/>
      <c r="RDT9" s="64"/>
      <c r="RDY9" s="215"/>
      <c r="RDZ9" s="64"/>
      <c r="REA9" s="64"/>
      <c r="REJ9" s="64"/>
      <c r="REO9" s="215"/>
      <c r="REP9" s="64"/>
      <c r="REQ9" s="64"/>
      <c r="REZ9" s="64"/>
      <c r="RFE9" s="215"/>
      <c r="RFF9" s="64"/>
      <c r="RFG9" s="64"/>
      <c r="RFP9" s="64"/>
      <c r="RFU9" s="215"/>
      <c r="RFV9" s="64"/>
      <c r="RFW9" s="64"/>
      <c r="RGF9" s="64"/>
      <c r="RGK9" s="215"/>
      <c r="RGL9" s="64"/>
      <c r="RGM9" s="64"/>
      <c r="RGV9" s="64"/>
      <c r="RHA9" s="215"/>
      <c r="RHB9" s="64"/>
      <c r="RHC9" s="64"/>
      <c r="RHL9" s="64"/>
      <c r="RHQ9" s="215"/>
      <c r="RHR9" s="64"/>
      <c r="RHS9" s="64"/>
      <c r="RIB9" s="64"/>
      <c r="RIG9" s="215"/>
      <c r="RIH9" s="64"/>
      <c r="RII9" s="64"/>
      <c r="RIR9" s="64"/>
      <c r="RIW9" s="215"/>
      <c r="RIX9" s="64"/>
      <c r="RIY9" s="64"/>
      <c r="RJH9" s="64"/>
      <c r="RJM9" s="215"/>
      <c r="RJN9" s="64"/>
      <c r="RJO9" s="64"/>
      <c r="RJX9" s="64"/>
      <c r="RKC9" s="215"/>
      <c r="RKD9" s="64"/>
      <c r="RKE9" s="64"/>
      <c r="RKN9" s="64"/>
      <c r="RKS9" s="215"/>
      <c r="RKT9" s="64"/>
      <c r="RKU9" s="64"/>
      <c r="RLD9" s="64"/>
      <c r="RLI9" s="215"/>
      <c r="RLJ9" s="64"/>
      <c r="RLK9" s="64"/>
      <c r="RLT9" s="64"/>
      <c r="RLY9" s="215"/>
      <c r="RLZ9" s="64"/>
      <c r="RMA9" s="64"/>
      <c r="RMJ9" s="64"/>
      <c r="RMO9" s="215"/>
      <c r="RMP9" s="64"/>
      <c r="RMQ9" s="64"/>
      <c r="RMZ9" s="64"/>
      <c r="RNE9" s="215"/>
      <c r="RNF9" s="64"/>
      <c r="RNG9" s="64"/>
      <c r="RNP9" s="64"/>
      <c r="RNU9" s="215"/>
      <c r="RNV9" s="64"/>
      <c r="RNW9" s="64"/>
      <c r="ROF9" s="64"/>
      <c r="ROK9" s="215"/>
      <c r="ROL9" s="64"/>
      <c r="ROM9" s="64"/>
      <c r="ROV9" s="64"/>
      <c r="RPA9" s="215"/>
      <c r="RPB9" s="64"/>
      <c r="RPC9" s="64"/>
      <c r="RPL9" s="64"/>
      <c r="RPQ9" s="215"/>
      <c r="RPR9" s="64"/>
      <c r="RPS9" s="64"/>
      <c r="RQB9" s="64"/>
      <c r="RQG9" s="215"/>
      <c r="RQH9" s="64"/>
      <c r="RQI9" s="64"/>
      <c r="RQR9" s="64"/>
      <c r="RQW9" s="215"/>
      <c r="RQX9" s="64"/>
      <c r="RQY9" s="64"/>
      <c r="RRH9" s="64"/>
      <c r="RRM9" s="215"/>
      <c r="RRN9" s="64"/>
      <c r="RRO9" s="64"/>
      <c r="RRX9" s="64"/>
      <c r="RSC9" s="215"/>
      <c r="RSD9" s="64"/>
      <c r="RSE9" s="64"/>
      <c r="RSN9" s="64"/>
      <c r="RSS9" s="215"/>
      <c r="RST9" s="64"/>
      <c r="RSU9" s="64"/>
      <c r="RTD9" s="64"/>
      <c r="RTI9" s="215"/>
      <c r="RTJ9" s="64"/>
      <c r="RTK9" s="64"/>
      <c r="RTT9" s="64"/>
      <c r="RTY9" s="215"/>
      <c r="RTZ9" s="64"/>
      <c r="RUA9" s="64"/>
      <c r="RUJ9" s="64"/>
      <c r="RUO9" s="215"/>
      <c r="RUP9" s="64"/>
      <c r="RUQ9" s="64"/>
      <c r="RUZ9" s="64"/>
      <c r="RVE9" s="215"/>
      <c r="RVF9" s="64"/>
      <c r="RVG9" s="64"/>
      <c r="RVP9" s="64"/>
      <c r="RVU9" s="215"/>
      <c r="RVV9" s="64"/>
      <c r="RVW9" s="64"/>
      <c r="RWF9" s="64"/>
      <c r="RWK9" s="215"/>
      <c r="RWL9" s="64"/>
      <c r="RWM9" s="64"/>
      <c r="RWV9" s="64"/>
      <c r="RXA9" s="215"/>
      <c r="RXB9" s="64"/>
      <c r="RXC9" s="64"/>
      <c r="RXL9" s="64"/>
      <c r="RXQ9" s="215"/>
      <c r="RXR9" s="64"/>
      <c r="RXS9" s="64"/>
      <c r="RYB9" s="64"/>
      <c r="RYG9" s="215"/>
      <c r="RYH9" s="64"/>
      <c r="RYI9" s="64"/>
      <c r="RYR9" s="64"/>
      <c r="RYW9" s="215"/>
      <c r="RYX9" s="64"/>
      <c r="RYY9" s="64"/>
      <c r="RZH9" s="64"/>
      <c r="RZM9" s="215"/>
      <c r="RZN9" s="64"/>
      <c r="RZO9" s="64"/>
      <c r="RZX9" s="64"/>
      <c r="SAC9" s="215"/>
      <c r="SAD9" s="64"/>
      <c r="SAE9" s="64"/>
      <c r="SAN9" s="64"/>
      <c r="SAS9" s="215"/>
      <c r="SAT9" s="64"/>
      <c r="SAU9" s="64"/>
      <c r="SBD9" s="64"/>
      <c r="SBI9" s="215"/>
      <c r="SBJ9" s="64"/>
      <c r="SBK9" s="64"/>
      <c r="SBT9" s="64"/>
      <c r="SBY9" s="215"/>
      <c r="SBZ9" s="64"/>
      <c r="SCA9" s="64"/>
      <c r="SCJ9" s="64"/>
      <c r="SCO9" s="215"/>
      <c r="SCP9" s="64"/>
      <c r="SCQ9" s="64"/>
      <c r="SCZ9" s="64"/>
      <c r="SDE9" s="215"/>
      <c r="SDF9" s="64"/>
      <c r="SDG9" s="64"/>
      <c r="SDP9" s="64"/>
      <c r="SDU9" s="215"/>
      <c r="SDV9" s="64"/>
      <c r="SDW9" s="64"/>
      <c r="SEF9" s="64"/>
      <c r="SEK9" s="215"/>
      <c r="SEL9" s="64"/>
      <c r="SEM9" s="64"/>
      <c r="SEV9" s="64"/>
      <c r="SFA9" s="215"/>
      <c r="SFB9" s="64"/>
      <c r="SFC9" s="64"/>
      <c r="SFL9" s="64"/>
      <c r="SFQ9" s="215"/>
      <c r="SFR9" s="64"/>
      <c r="SFS9" s="64"/>
      <c r="SGB9" s="64"/>
      <c r="SGG9" s="215"/>
      <c r="SGH9" s="64"/>
      <c r="SGI9" s="64"/>
      <c r="SGR9" s="64"/>
      <c r="SGW9" s="215"/>
      <c r="SGX9" s="64"/>
      <c r="SGY9" s="64"/>
      <c r="SHH9" s="64"/>
      <c r="SHM9" s="215"/>
      <c r="SHN9" s="64"/>
      <c r="SHO9" s="64"/>
      <c r="SHX9" s="64"/>
      <c r="SIC9" s="215"/>
      <c r="SID9" s="64"/>
      <c r="SIE9" s="64"/>
      <c r="SIN9" s="64"/>
      <c r="SIS9" s="215"/>
      <c r="SIT9" s="64"/>
      <c r="SIU9" s="64"/>
      <c r="SJD9" s="64"/>
      <c r="SJI9" s="215"/>
      <c r="SJJ9" s="64"/>
      <c r="SJK9" s="64"/>
      <c r="SJT9" s="64"/>
      <c r="SJY9" s="215"/>
      <c r="SJZ9" s="64"/>
      <c r="SKA9" s="64"/>
      <c r="SKJ9" s="64"/>
      <c r="SKO9" s="215"/>
      <c r="SKP9" s="64"/>
      <c r="SKQ9" s="64"/>
      <c r="SKZ9" s="64"/>
      <c r="SLE9" s="215"/>
      <c r="SLF9" s="64"/>
      <c r="SLG9" s="64"/>
      <c r="SLP9" s="64"/>
      <c r="SLU9" s="215"/>
      <c r="SLV9" s="64"/>
      <c r="SLW9" s="64"/>
      <c r="SMF9" s="64"/>
      <c r="SMK9" s="215"/>
      <c r="SML9" s="64"/>
      <c r="SMM9" s="64"/>
      <c r="SMV9" s="64"/>
      <c r="SNA9" s="215"/>
      <c r="SNB9" s="64"/>
      <c r="SNC9" s="64"/>
      <c r="SNL9" s="64"/>
      <c r="SNQ9" s="215"/>
      <c r="SNR9" s="64"/>
      <c r="SNS9" s="64"/>
      <c r="SOB9" s="64"/>
      <c r="SOG9" s="215"/>
      <c r="SOH9" s="64"/>
      <c r="SOI9" s="64"/>
      <c r="SOR9" s="64"/>
      <c r="SOW9" s="215"/>
      <c r="SOX9" s="64"/>
      <c r="SOY9" s="64"/>
      <c r="SPH9" s="64"/>
      <c r="SPM9" s="215"/>
      <c r="SPN9" s="64"/>
      <c r="SPO9" s="64"/>
      <c r="SPX9" s="64"/>
      <c r="SQC9" s="215"/>
      <c r="SQD9" s="64"/>
      <c r="SQE9" s="64"/>
      <c r="SQN9" s="64"/>
      <c r="SQS9" s="215"/>
      <c r="SQT9" s="64"/>
      <c r="SQU9" s="64"/>
      <c r="SRD9" s="64"/>
      <c r="SRI9" s="215"/>
      <c r="SRJ9" s="64"/>
      <c r="SRK9" s="64"/>
      <c r="SRT9" s="64"/>
      <c r="SRY9" s="215"/>
      <c r="SRZ9" s="64"/>
      <c r="SSA9" s="64"/>
      <c r="SSJ9" s="64"/>
      <c r="SSO9" s="215"/>
      <c r="SSP9" s="64"/>
      <c r="SSQ9" s="64"/>
      <c r="SSZ9" s="64"/>
      <c r="STE9" s="215"/>
      <c r="STF9" s="64"/>
      <c r="STG9" s="64"/>
      <c r="STP9" s="64"/>
      <c r="STU9" s="215"/>
      <c r="STV9" s="64"/>
      <c r="STW9" s="64"/>
      <c r="SUF9" s="64"/>
      <c r="SUK9" s="215"/>
      <c r="SUL9" s="64"/>
      <c r="SUM9" s="64"/>
      <c r="SUV9" s="64"/>
      <c r="SVA9" s="215"/>
      <c r="SVB9" s="64"/>
      <c r="SVC9" s="64"/>
      <c r="SVL9" s="64"/>
      <c r="SVQ9" s="215"/>
      <c r="SVR9" s="64"/>
      <c r="SVS9" s="64"/>
      <c r="SWB9" s="64"/>
      <c r="SWG9" s="215"/>
      <c r="SWH9" s="64"/>
      <c r="SWI9" s="64"/>
      <c r="SWR9" s="64"/>
      <c r="SWW9" s="215"/>
      <c r="SWX9" s="64"/>
      <c r="SWY9" s="64"/>
      <c r="SXH9" s="64"/>
      <c r="SXM9" s="215"/>
      <c r="SXN9" s="64"/>
      <c r="SXO9" s="64"/>
      <c r="SXX9" s="64"/>
      <c r="SYC9" s="215"/>
      <c r="SYD9" s="64"/>
      <c r="SYE9" s="64"/>
      <c r="SYN9" s="64"/>
      <c r="SYS9" s="215"/>
      <c r="SYT9" s="64"/>
      <c r="SYU9" s="64"/>
      <c r="SZD9" s="64"/>
      <c r="SZI9" s="215"/>
      <c r="SZJ9" s="64"/>
      <c r="SZK9" s="64"/>
      <c r="SZT9" s="64"/>
      <c r="SZY9" s="215"/>
      <c r="SZZ9" s="64"/>
      <c r="TAA9" s="64"/>
      <c r="TAJ9" s="64"/>
      <c r="TAO9" s="215"/>
      <c r="TAP9" s="64"/>
      <c r="TAQ9" s="64"/>
      <c r="TAZ9" s="64"/>
      <c r="TBE9" s="215"/>
      <c r="TBF9" s="64"/>
      <c r="TBG9" s="64"/>
      <c r="TBP9" s="64"/>
      <c r="TBU9" s="215"/>
      <c r="TBV9" s="64"/>
      <c r="TBW9" s="64"/>
      <c r="TCF9" s="64"/>
      <c r="TCK9" s="215"/>
      <c r="TCL9" s="64"/>
      <c r="TCM9" s="64"/>
      <c r="TCV9" s="64"/>
      <c r="TDA9" s="215"/>
      <c r="TDB9" s="64"/>
      <c r="TDC9" s="64"/>
      <c r="TDL9" s="64"/>
      <c r="TDQ9" s="215"/>
      <c r="TDR9" s="64"/>
      <c r="TDS9" s="64"/>
      <c r="TEB9" s="64"/>
      <c r="TEG9" s="215"/>
      <c r="TEH9" s="64"/>
      <c r="TEI9" s="64"/>
      <c r="TER9" s="64"/>
      <c r="TEW9" s="215"/>
      <c r="TEX9" s="64"/>
      <c r="TEY9" s="64"/>
      <c r="TFH9" s="64"/>
      <c r="TFM9" s="215"/>
      <c r="TFN9" s="64"/>
      <c r="TFO9" s="64"/>
      <c r="TFX9" s="64"/>
      <c r="TGC9" s="215"/>
      <c r="TGD9" s="64"/>
      <c r="TGE9" s="64"/>
      <c r="TGN9" s="64"/>
      <c r="TGS9" s="215"/>
      <c r="TGT9" s="64"/>
      <c r="TGU9" s="64"/>
      <c r="THD9" s="64"/>
      <c r="THI9" s="215"/>
      <c r="THJ9" s="64"/>
      <c r="THK9" s="64"/>
      <c r="THT9" s="64"/>
      <c r="THY9" s="215"/>
      <c r="THZ9" s="64"/>
      <c r="TIA9" s="64"/>
      <c r="TIJ9" s="64"/>
      <c r="TIO9" s="215"/>
      <c r="TIP9" s="64"/>
      <c r="TIQ9" s="64"/>
      <c r="TIZ9" s="64"/>
      <c r="TJE9" s="215"/>
      <c r="TJF9" s="64"/>
      <c r="TJG9" s="64"/>
      <c r="TJP9" s="64"/>
      <c r="TJU9" s="215"/>
      <c r="TJV9" s="64"/>
      <c r="TJW9" s="64"/>
      <c r="TKF9" s="64"/>
      <c r="TKK9" s="215"/>
      <c r="TKL9" s="64"/>
      <c r="TKM9" s="64"/>
      <c r="TKV9" s="64"/>
      <c r="TLA9" s="215"/>
      <c r="TLB9" s="64"/>
      <c r="TLC9" s="64"/>
      <c r="TLL9" s="64"/>
      <c r="TLQ9" s="215"/>
      <c r="TLR9" s="64"/>
      <c r="TLS9" s="64"/>
      <c r="TMB9" s="64"/>
      <c r="TMG9" s="215"/>
      <c r="TMH9" s="64"/>
      <c r="TMI9" s="64"/>
      <c r="TMR9" s="64"/>
      <c r="TMW9" s="215"/>
      <c r="TMX9" s="64"/>
      <c r="TMY9" s="64"/>
      <c r="TNH9" s="64"/>
      <c r="TNM9" s="215"/>
      <c r="TNN9" s="64"/>
      <c r="TNO9" s="64"/>
      <c r="TNX9" s="64"/>
      <c r="TOC9" s="215"/>
      <c r="TOD9" s="64"/>
      <c r="TOE9" s="64"/>
      <c r="TON9" s="64"/>
      <c r="TOS9" s="215"/>
      <c r="TOT9" s="64"/>
      <c r="TOU9" s="64"/>
      <c r="TPD9" s="64"/>
      <c r="TPI9" s="215"/>
      <c r="TPJ9" s="64"/>
      <c r="TPK9" s="64"/>
      <c r="TPT9" s="64"/>
      <c r="TPY9" s="215"/>
      <c r="TPZ9" s="64"/>
      <c r="TQA9" s="64"/>
      <c r="TQJ9" s="64"/>
      <c r="TQO9" s="215"/>
      <c r="TQP9" s="64"/>
      <c r="TQQ9" s="64"/>
      <c r="TQZ9" s="64"/>
      <c r="TRE9" s="215"/>
      <c r="TRF9" s="64"/>
      <c r="TRG9" s="64"/>
      <c r="TRP9" s="64"/>
      <c r="TRU9" s="215"/>
      <c r="TRV9" s="64"/>
      <c r="TRW9" s="64"/>
      <c r="TSF9" s="64"/>
      <c r="TSK9" s="215"/>
      <c r="TSL9" s="64"/>
      <c r="TSM9" s="64"/>
      <c r="TSV9" s="64"/>
      <c r="TTA9" s="215"/>
      <c r="TTB9" s="64"/>
      <c r="TTC9" s="64"/>
      <c r="TTL9" s="64"/>
      <c r="TTQ9" s="215"/>
      <c r="TTR9" s="64"/>
      <c r="TTS9" s="64"/>
      <c r="TUB9" s="64"/>
      <c r="TUG9" s="215"/>
      <c r="TUH9" s="64"/>
      <c r="TUI9" s="64"/>
      <c r="TUR9" s="64"/>
      <c r="TUW9" s="215"/>
      <c r="TUX9" s="64"/>
      <c r="TUY9" s="64"/>
      <c r="TVH9" s="64"/>
      <c r="TVM9" s="215"/>
      <c r="TVN9" s="64"/>
      <c r="TVO9" s="64"/>
      <c r="TVX9" s="64"/>
      <c r="TWC9" s="215"/>
      <c r="TWD9" s="64"/>
      <c r="TWE9" s="64"/>
      <c r="TWN9" s="64"/>
      <c r="TWS9" s="215"/>
      <c r="TWT9" s="64"/>
      <c r="TWU9" s="64"/>
      <c r="TXD9" s="64"/>
      <c r="TXI9" s="215"/>
      <c r="TXJ9" s="64"/>
      <c r="TXK9" s="64"/>
      <c r="TXT9" s="64"/>
      <c r="TXY9" s="215"/>
      <c r="TXZ9" s="64"/>
      <c r="TYA9" s="64"/>
      <c r="TYJ9" s="64"/>
      <c r="TYO9" s="215"/>
      <c r="TYP9" s="64"/>
      <c r="TYQ9" s="64"/>
      <c r="TYZ9" s="64"/>
      <c r="TZE9" s="215"/>
      <c r="TZF9" s="64"/>
      <c r="TZG9" s="64"/>
      <c r="TZP9" s="64"/>
      <c r="TZU9" s="215"/>
      <c r="TZV9" s="64"/>
      <c r="TZW9" s="64"/>
      <c r="UAF9" s="64"/>
      <c r="UAK9" s="215"/>
      <c r="UAL9" s="64"/>
      <c r="UAM9" s="64"/>
      <c r="UAV9" s="64"/>
      <c r="UBA9" s="215"/>
      <c r="UBB9" s="64"/>
      <c r="UBC9" s="64"/>
      <c r="UBL9" s="64"/>
      <c r="UBQ9" s="215"/>
      <c r="UBR9" s="64"/>
      <c r="UBS9" s="64"/>
      <c r="UCB9" s="64"/>
      <c r="UCG9" s="215"/>
      <c r="UCH9" s="64"/>
      <c r="UCI9" s="64"/>
      <c r="UCR9" s="64"/>
      <c r="UCW9" s="215"/>
      <c r="UCX9" s="64"/>
      <c r="UCY9" s="64"/>
      <c r="UDH9" s="64"/>
      <c r="UDM9" s="215"/>
      <c r="UDN9" s="64"/>
      <c r="UDO9" s="64"/>
      <c r="UDX9" s="64"/>
      <c r="UEC9" s="215"/>
      <c r="UED9" s="64"/>
      <c r="UEE9" s="64"/>
      <c r="UEN9" s="64"/>
      <c r="UES9" s="215"/>
      <c r="UET9" s="64"/>
      <c r="UEU9" s="64"/>
      <c r="UFD9" s="64"/>
      <c r="UFI9" s="215"/>
      <c r="UFJ9" s="64"/>
      <c r="UFK9" s="64"/>
      <c r="UFT9" s="64"/>
      <c r="UFY9" s="215"/>
      <c r="UFZ9" s="64"/>
      <c r="UGA9" s="64"/>
      <c r="UGJ9" s="64"/>
      <c r="UGO9" s="215"/>
      <c r="UGP9" s="64"/>
      <c r="UGQ9" s="64"/>
      <c r="UGZ9" s="64"/>
      <c r="UHE9" s="215"/>
      <c r="UHF9" s="64"/>
      <c r="UHG9" s="64"/>
      <c r="UHP9" s="64"/>
      <c r="UHU9" s="215"/>
      <c r="UHV9" s="64"/>
      <c r="UHW9" s="64"/>
      <c r="UIF9" s="64"/>
      <c r="UIK9" s="215"/>
      <c r="UIL9" s="64"/>
      <c r="UIM9" s="64"/>
      <c r="UIV9" s="64"/>
      <c r="UJA9" s="215"/>
      <c r="UJB9" s="64"/>
      <c r="UJC9" s="64"/>
      <c r="UJL9" s="64"/>
      <c r="UJQ9" s="215"/>
      <c r="UJR9" s="64"/>
      <c r="UJS9" s="64"/>
      <c r="UKB9" s="64"/>
      <c r="UKG9" s="215"/>
      <c r="UKH9" s="64"/>
      <c r="UKI9" s="64"/>
      <c r="UKR9" s="64"/>
      <c r="UKW9" s="215"/>
      <c r="UKX9" s="64"/>
      <c r="UKY9" s="64"/>
      <c r="ULH9" s="64"/>
      <c r="ULM9" s="215"/>
      <c r="ULN9" s="64"/>
      <c r="ULO9" s="64"/>
      <c r="ULX9" s="64"/>
      <c r="UMC9" s="215"/>
      <c r="UMD9" s="64"/>
      <c r="UME9" s="64"/>
      <c r="UMN9" s="64"/>
      <c r="UMS9" s="215"/>
      <c r="UMT9" s="64"/>
      <c r="UMU9" s="64"/>
      <c r="UND9" s="64"/>
      <c r="UNI9" s="215"/>
      <c r="UNJ9" s="64"/>
      <c r="UNK9" s="64"/>
      <c r="UNT9" s="64"/>
      <c r="UNY9" s="215"/>
      <c r="UNZ9" s="64"/>
      <c r="UOA9" s="64"/>
      <c r="UOJ9" s="64"/>
      <c r="UOO9" s="215"/>
      <c r="UOP9" s="64"/>
      <c r="UOQ9" s="64"/>
      <c r="UOZ9" s="64"/>
      <c r="UPE9" s="215"/>
      <c r="UPF9" s="64"/>
      <c r="UPG9" s="64"/>
      <c r="UPP9" s="64"/>
      <c r="UPU9" s="215"/>
      <c r="UPV9" s="64"/>
      <c r="UPW9" s="64"/>
      <c r="UQF9" s="64"/>
      <c r="UQK9" s="215"/>
      <c r="UQL9" s="64"/>
      <c r="UQM9" s="64"/>
      <c r="UQV9" s="64"/>
      <c r="URA9" s="215"/>
      <c r="URB9" s="64"/>
      <c r="URC9" s="64"/>
      <c r="URL9" s="64"/>
      <c r="URQ9" s="215"/>
      <c r="URR9" s="64"/>
      <c r="URS9" s="64"/>
      <c r="USB9" s="64"/>
      <c r="USG9" s="215"/>
      <c r="USH9" s="64"/>
      <c r="USI9" s="64"/>
      <c r="USR9" s="64"/>
      <c r="USW9" s="215"/>
      <c r="USX9" s="64"/>
      <c r="USY9" s="64"/>
      <c r="UTH9" s="64"/>
      <c r="UTM9" s="215"/>
      <c r="UTN9" s="64"/>
      <c r="UTO9" s="64"/>
      <c r="UTX9" s="64"/>
      <c r="UUC9" s="215"/>
      <c r="UUD9" s="64"/>
      <c r="UUE9" s="64"/>
      <c r="UUN9" s="64"/>
      <c r="UUS9" s="215"/>
      <c r="UUT9" s="64"/>
      <c r="UUU9" s="64"/>
      <c r="UVD9" s="64"/>
      <c r="UVI9" s="215"/>
      <c r="UVJ9" s="64"/>
      <c r="UVK9" s="64"/>
      <c r="UVT9" s="64"/>
      <c r="UVY9" s="215"/>
      <c r="UVZ9" s="64"/>
      <c r="UWA9" s="64"/>
      <c r="UWJ9" s="64"/>
      <c r="UWO9" s="215"/>
      <c r="UWP9" s="64"/>
      <c r="UWQ9" s="64"/>
      <c r="UWZ9" s="64"/>
      <c r="UXE9" s="215"/>
      <c r="UXF9" s="64"/>
      <c r="UXG9" s="64"/>
      <c r="UXP9" s="64"/>
      <c r="UXU9" s="215"/>
      <c r="UXV9" s="64"/>
      <c r="UXW9" s="64"/>
      <c r="UYF9" s="64"/>
      <c r="UYK9" s="215"/>
      <c r="UYL9" s="64"/>
      <c r="UYM9" s="64"/>
      <c r="UYV9" s="64"/>
      <c r="UZA9" s="215"/>
      <c r="UZB9" s="64"/>
      <c r="UZC9" s="64"/>
      <c r="UZL9" s="64"/>
      <c r="UZQ9" s="215"/>
      <c r="UZR9" s="64"/>
      <c r="UZS9" s="64"/>
      <c r="VAB9" s="64"/>
      <c r="VAG9" s="215"/>
      <c r="VAH9" s="64"/>
      <c r="VAI9" s="64"/>
      <c r="VAR9" s="64"/>
      <c r="VAW9" s="215"/>
      <c r="VAX9" s="64"/>
      <c r="VAY9" s="64"/>
      <c r="VBH9" s="64"/>
      <c r="VBM9" s="215"/>
      <c r="VBN9" s="64"/>
      <c r="VBO9" s="64"/>
      <c r="VBX9" s="64"/>
      <c r="VCC9" s="215"/>
      <c r="VCD9" s="64"/>
      <c r="VCE9" s="64"/>
      <c r="VCN9" s="64"/>
      <c r="VCS9" s="215"/>
      <c r="VCT9" s="64"/>
      <c r="VCU9" s="64"/>
      <c r="VDD9" s="64"/>
      <c r="VDI9" s="215"/>
      <c r="VDJ9" s="64"/>
      <c r="VDK9" s="64"/>
      <c r="VDT9" s="64"/>
      <c r="VDY9" s="215"/>
      <c r="VDZ9" s="64"/>
      <c r="VEA9" s="64"/>
      <c r="VEJ9" s="64"/>
      <c r="VEO9" s="215"/>
      <c r="VEP9" s="64"/>
      <c r="VEQ9" s="64"/>
      <c r="VEZ9" s="64"/>
      <c r="VFE9" s="215"/>
      <c r="VFF9" s="64"/>
      <c r="VFG9" s="64"/>
      <c r="VFP9" s="64"/>
      <c r="VFU9" s="215"/>
      <c r="VFV9" s="64"/>
      <c r="VFW9" s="64"/>
      <c r="VGF9" s="64"/>
      <c r="VGK9" s="215"/>
      <c r="VGL9" s="64"/>
      <c r="VGM9" s="64"/>
      <c r="VGV9" s="64"/>
      <c r="VHA9" s="215"/>
      <c r="VHB9" s="64"/>
      <c r="VHC9" s="64"/>
      <c r="VHL9" s="64"/>
      <c r="VHQ9" s="215"/>
      <c r="VHR9" s="64"/>
      <c r="VHS9" s="64"/>
      <c r="VIB9" s="64"/>
      <c r="VIG9" s="215"/>
      <c r="VIH9" s="64"/>
      <c r="VII9" s="64"/>
      <c r="VIR9" s="64"/>
      <c r="VIW9" s="215"/>
      <c r="VIX9" s="64"/>
      <c r="VIY9" s="64"/>
      <c r="VJH9" s="64"/>
      <c r="VJM9" s="215"/>
      <c r="VJN9" s="64"/>
      <c r="VJO9" s="64"/>
      <c r="VJX9" s="64"/>
      <c r="VKC9" s="215"/>
      <c r="VKD9" s="64"/>
      <c r="VKE9" s="64"/>
      <c r="VKN9" s="64"/>
      <c r="VKS9" s="215"/>
      <c r="VKT9" s="64"/>
      <c r="VKU9" s="64"/>
      <c r="VLD9" s="64"/>
      <c r="VLI9" s="215"/>
      <c r="VLJ9" s="64"/>
      <c r="VLK9" s="64"/>
      <c r="VLT9" s="64"/>
      <c r="VLY9" s="215"/>
      <c r="VLZ9" s="64"/>
      <c r="VMA9" s="64"/>
      <c r="VMJ9" s="64"/>
      <c r="VMO9" s="215"/>
      <c r="VMP9" s="64"/>
      <c r="VMQ9" s="64"/>
      <c r="VMZ9" s="64"/>
      <c r="VNE9" s="215"/>
      <c r="VNF9" s="64"/>
      <c r="VNG9" s="64"/>
      <c r="VNP9" s="64"/>
      <c r="VNU9" s="215"/>
      <c r="VNV9" s="64"/>
      <c r="VNW9" s="64"/>
      <c r="VOF9" s="64"/>
      <c r="VOK9" s="215"/>
      <c r="VOL9" s="64"/>
      <c r="VOM9" s="64"/>
      <c r="VOV9" s="64"/>
      <c r="VPA9" s="215"/>
      <c r="VPB9" s="64"/>
      <c r="VPC9" s="64"/>
      <c r="VPL9" s="64"/>
      <c r="VPQ9" s="215"/>
      <c r="VPR9" s="64"/>
      <c r="VPS9" s="64"/>
      <c r="VQB9" s="64"/>
      <c r="VQG9" s="215"/>
      <c r="VQH9" s="64"/>
      <c r="VQI9" s="64"/>
      <c r="VQR9" s="64"/>
      <c r="VQW9" s="215"/>
      <c r="VQX9" s="64"/>
      <c r="VQY9" s="64"/>
      <c r="VRH9" s="64"/>
      <c r="VRM9" s="215"/>
      <c r="VRN9" s="64"/>
      <c r="VRO9" s="64"/>
      <c r="VRX9" s="64"/>
      <c r="VSC9" s="215"/>
      <c r="VSD9" s="64"/>
      <c r="VSE9" s="64"/>
      <c r="VSN9" s="64"/>
      <c r="VSS9" s="215"/>
      <c r="VST9" s="64"/>
      <c r="VSU9" s="64"/>
      <c r="VTD9" s="64"/>
      <c r="VTI9" s="215"/>
      <c r="VTJ9" s="64"/>
      <c r="VTK9" s="64"/>
      <c r="VTT9" s="64"/>
      <c r="VTY9" s="215"/>
      <c r="VTZ9" s="64"/>
      <c r="VUA9" s="64"/>
      <c r="VUJ9" s="64"/>
      <c r="VUO9" s="215"/>
      <c r="VUP9" s="64"/>
      <c r="VUQ9" s="64"/>
      <c r="VUZ9" s="64"/>
      <c r="VVE9" s="215"/>
      <c r="VVF9" s="64"/>
      <c r="VVG9" s="64"/>
      <c r="VVP9" s="64"/>
      <c r="VVU9" s="215"/>
      <c r="VVV9" s="64"/>
      <c r="VVW9" s="64"/>
      <c r="VWF9" s="64"/>
      <c r="VWK9" s="215"/>
      <c r="VWL9" s="64"/>
      <c r="VWM9" s="64"/>
      <c r="VWV9" s="64"/>
      <c r="VXA9" s="215"/>
      <c r="VXB9" s="64"/>
      <c r="VXC9" s="64"/>
      <c r="VXL9" s="64"/>
      <c r="VXQ9" s="215"/>
      <c r="VXR9" s="64"/>
      <c r="VXS9" s="64"/>
      <c r="VYB9" s="64"/>
      <c r="VYG9" s="215"/>
      <c r="VYH9" s="64"/>
      <c r="VYI9" s="64"/>
      <c r="VYR9" s="64"/>
      <c r="VYW9" s="215"/>
      <c r="VYX9" s="64"/>
      <c r="VYY9" s="64"/>
      <c r="VZH9" s="64"/>
      <c r="VZM9" s="215"/>
      <c r="VZN9" s="64"/>
      <c r="VZO9" s="64"/>
      <c r="VZX9" s="64"/>
      <c r="WAC9" s="215"/>
      <c r="WAD9" s="64"/>
      <c r="WAE9" s="64"/>
      <c r="WAN9" s="64"/>
      <c r="WAS9" s="215"/>
      <c r="WAT9" s="64"/>
      <c r="WAU9" s="64"/>
      <c r="WBD9" s="64"/>
      <c r="WBI9" s="215"/>
      <c r="WBJ9" s="64"/>
      <c r="WBK9" s="64"/>
      <c r="WBT9" s="64"/>
      <c r="WBY9" s="215"/>
      <c r="WBZ9" s="64"/>
      <c r="WCA9" s="64"/>
      <c r="WCJ9" s="64"/>
      <c r="WCO9" s="215"/>
      <c r="WCP9" s="64"/>
      <c r="WCQ9" s="64"/>
      <c r="WCZ9" s="64"/>
      <c r="WDE9" s="215"/>
      <c r="WDF9" s="64"/>
      <c r="WDG9" s="64"/>
      <c r="WDP9" s="64"/>
      <c r="WDU9" s="215"/>
      <c r="WDV9" s="64"/>
      <c r="WDW9" s="64"/>
      <c r="WEF9" s="64"/>
      <c r="WEK9" s="215"/>
      <c r="WEL9" s="64"/>
      <c r="WEM9" s="64"/>
      <c r="WEV9" s="64"/>
      <c r="WFA9" s="215"/>
      <c r="WFB9" s="64"/>
      <c r="WFC9" s="64"/>
      <c r="WFL9" s="64"/>
      <c r="WFQ9" s="215"/>
      <c r="WFR9" s="64"/>
      <c r="WFS9" s="64"/>
      <c r="WGB9" s="64"/>
      <c r="WGG9" s="215"/>
      <c r="WGH9" s="64"/>
      <c r="WGI9" s="64"/>
      <c r="WGR9" s="64"/>
      <c r="WGW9" s="215"/>
      <c r="WGX9" s="64"/>
      <c r="WGY9" s="64"/>
      <c r="WHH9" s="64"/>
      <c r="WHM9" s="215"/>
      <c r="WHN9" s="64"/>
      <c r="WHO9" s="64"/>
      <c r="WHX9" s="64"/>
      <c r="WIC9" s="215"/>
      <c r="WID9" s="64"/>
      <c r="WIE9" s="64"/>
      <c r="WIN9" s="64"/>
      <c r="WIS9" s="215"/>
      <c r="WIT9" s="64"/>
      <c r="WIU9" s="64"/>
      <c r="WJD9" s="64"/>
      <c r="WJI9" s="215"/>
      <c r="WJJ9" s="64"/>
      <c r="WJK9" s="64"/>
      <c r="WJT9" s="64"/>
      <c r="WJY9" s="215"/>
      <c r="WJZ9" s="64"/>
      <c r="WKA9" s="64"/>
      <c r="WKJ9" s="64"/>
      <c r="WKO9" s="215"/>
      <c r="WKP9" s="64"/>
      <c r="WKQ9" s="64"/>
      <c r="WKZ9" s="64"/>
      <c r="WLE9" s="215"/>
      <c r="WLF9" s="64"/>
      <c r="WLG9" s="64"/>
      <c r="WLP9" s="64"/>
      <c r="WLU9" s="215"/>
      <c r="WLV9" s="64"/>
      <c r="WLW9" s="64"/>
      <c r="WMF9" s="64"/>
      <c r="WMK9" s="215"/>
      <c r="WML9" s="64"/>
      <c r="WMM9" s="64"/>
      <c r="WMV9" s="64"/>
      <c r="WNA9" s="215"/>
      <c r="WNB9" s="64"/>
      <c r="WNC9" s="64"/>
      <c r="WNL9" s="64"/>
      <c r="WNQ9" s="215"/>
      <c r="WNR9" s="64"/>
      <c r="WNS9" s="64"/>
      <c r="WOB9" s="64"/>
      <c r="WOG9" s="215"/>
      <c r="WOH9" s="64"/>
      <c r="WOI9" s="64"/>
      <c r="WOR9" s="64"/>
      <c r="WOW9" s="215"/>
      <c r="WOX9" s="64"/>
      <c r="WOY9" s="64"/>
      <c r="WPH9" s="64"/>
      <c r="WPM9" s="215"/>
      <c r="WPN9" s="64"/>
      <c r="WPO9" s="64"/>
      <c r="WPX9" s="64"/>
      <c r="WQC9" s="215"/>
      <c r="WQD9" s="64"/>
      <c r="WQE9" s="64"/>
      <c r="WQN9" s="64"/>
      <c r="WQS9" s="215"/>
      <c r="WQT9" s="64"/>
      <c r="WQU9" s="64"/>
      <c r="WRD9" s="64"/>
      <c r="WRI9" s="215"/>
      <c r="WRJ9" s="64"/>
      <c r="WRK9" s="64"/>
      <c r="WRT9" s="64"/>
      <c r="WRY9" s="215"/>
      <c r="WRZ9" s="64"/>
      <c r="WSA9" s="64"/>
      <c r="WSJ9" s="64"/>
      <c r="WSO9" s="215"/>
      <c r="WSP9" s="64"/>
      <c r="WSQ9" s="64"/>
      <c r="WSZ9" s="64"/>
      <c r="WTE9" s="215"/>
      <c r="WTF9" s="64"/>
      <c r="WTG9" s="64"/>
      <c r="WTP9" s="64"/>
      <c r="WTU9" s="215"/>
      <c r="WTV9" s="64"/>
      <c r="WTW9" s="64"/>
      <c r="WUF9" s="64"/>
      <c r="WUK9" s="215"/>
      <c r="WUL9" s="64"/>
      <c r="WUM9" s="64"/>
      <c r="WUV9" s="64"/>
      <c r="WVA9" s="215"/>
      <c r="WVB9" s="64"/>
      <c r="WVC9" s="64"/>
      <c r="WVL9" s="64"/>
      <c r="WVQ9" s="215"/>
      <c r="WVR9" s="64"/>
      <c r="WVS9" s="64"/>
      <c r="WWB9" s="64"/>
      <c r="WWG9" s="215"/>
      <c r="WWH9" s="64"/>
      <c r="WWI9" s="64"/>
      <c r="WWR9" s="64"/>
      <c r="WWW9" s="215"/>
      <c r="WWX9" s="64"/>
      <c r="WWY9" s="64"/>
      <c r="WXH9" s="64"/>
      <c r="WXM9" s="215"/>
      <c r="WXN9" s="64"/>
      <c r="WXO9" s="64"/>
      <c r="WXX9" s="64"/>
      <c r="WYC9" s="215"/>
      <c r="WYD9" s="64"/>
      <c r="WYE9" s="64"/>
      <c r="WYN9" s="64"/>
      <c r="WYS9" s="215"/>
      <c r="WYT9" s="64"/>
      <c r="WYU9" s="64"/>
      <c r="WZD9" s="64"/>
      <c r="WZI9" s="215"/>
      <c r="WZJ9" s="64"/>
      <c r="WZK9" s="64"/>
      <c r="WZT9" s="64"/>
      <c r="WZY9" s="215"/>
      <c r="WZZ9" s="64"/>
      <c r="XAA9" s="64"/>
      <c r="XAJ9" s="64"/>
      <c r="XAO9" s="215"/>
      <c r="XAP9" s="64"/>
      <c r="XAQ9" s="64"/>
      <c r="XAZ9" s="64"/>
      <c r="XBE9" s="215"/>
      <c r="XBF9" s="64"/>
      <c r="XBG9" s="64"/>
      <c r="XBP9" s="64"/>
      <c r="XBU9" s="215"/>
      <c r="XBV9" s="64"/>
      <c r="XBW9" s="64"/>
      <c r="XCF9" s="64"/>
      <c r="XCK9" s="215"/>
      <c r="XCL9" s="64"/>
      <c r="XCM9" s="64"/>
      <c r="XCV9" s="64"/>
      <c r="XDA9" s="215"/>
      <c r="XDB9" s="64"/>
      <c r="XDC9" s="64"/>
      <c r="XDL9" s="64"/>
      <c r="XDQ9" s="215"/>
      <c r="XDR9" s="64"/>
      <c r="XDS9" s="64"/>
      <c r="XEB9" s="64"/>
      <c r="XEG9" s="215"/>
      <c r="XEH9" s="64"/>
      <c r="XEI9" s="64"/>
      <c r="XER9" s="64"/>
    </row>
    <row r="10" spans="1:1019 1028:2043 2052:3067 3076:4091 4100:5115 5124:6139 6148:7163 7172:8187 8196:9211 9220:10235 10244:11259 11268:12283 12292:13307 13316:14331 14340:15355 15364:16372" ht="31.5" x14ac:dyDescent="0.2">
      <c r="A10" s="215"/>
      <c r="B10" s="67" t="s">
        <v>944</v>
      </c>
      <c r="C10" s="68">
        <v>72</v>
      </c>
      <c r="D10" s="68">
        <v>0</v>
      </c>
      <c r="E10" s="69">
        <v>2114.1393271699999</v>
      </c>
      <c r="F10" s="70" t="s">
        <v>918</v>
      </c>
      <c r="G10" s="71">
        <v>0</v>
      </c>
      <c r="H10" s="72">
        <v>0</v>
      </c>
      <c r="I10" s="63"/>
      <c r="J10" s="63"/>
      <c r="K10" s="64"/>
      <c r="T10" s="64"/>
      <c r="Y10" s="215"/>
      <c r="Z10" s="64"/>
      <c r="AA10" s="64"/>
      <c r="AJ10" s="64"/>
      <c r="AO10" s="215"/>
      <c r="AP10" s="64"/>
      <c r="AQ10" s="64"/>
      <c r="AZ10" s="64"/>
      <c r="BE10" s="215"/>
      <c r="BF10" s="64"/>
      <c r="BG10" s="64"/>
      <c r="BP10" s="64"/>
      <c r="BU10" s="215"/>
      <c r="BV10" s="64"/>
      <c r="BW10" s="64"/>
      <c r="CF10" s="64"/>
      <c r="CK10" s="215"/>
      <c r="CL10" s="64"/>
      <c r="CM10" s="64"/>
      <c r="CV10" s="64"/>
      <c r="DA10" s="215"/>
      <c r="DB10" s="64"/>
      <c r="DC10" s="64"/>
      <c r="DL10" s="64"/>
      <c r="DQ10" s="215"/>
      <c r="DR10" s="64"/>
      <c r="DS10" s="64"/>
      <c r="EB10" s="64"/>
      <c r="EG10" s="215"/>
      <c r="EH10" s="64"/>
      <c r="EI10" s="64"/>
      <c r="ER10" s="64"/>
      <c r="EW10" s="215"/>
      <c r="EX10" s="64"/>
      <c r="EY10" s="64"/>
      <c r="FH10" s="64"/>
      <c r="FM10" s="215"/>
      <c r="FN10" s="64"/>
      <c r="FO10" s="64"/>
      <c r="FX10" s="64"/>
      <c r="GC10" s="215"/>
      <c r="GD10" s="64"/>
      <c r="GE10" s="64"/>
      <c r="GN10" s="64"/>
      <c r="GS10" s="215"/>
      <c r="GT10" s="64"/>
      <c r="GU10" s="64"/>
      <c r="HD10" s="64"/>
      <c r="HI10" s="215"/>
      <c r="HJ10" s="64"/>
      <c r="HK10" s="64"/>
      <c r="HT10" s="64"/>
      <c r="HY10" s="215"/>
      <c r="HZ10" s="64"/>
      <c r="IA10" s="64"/>
      <c r="IJ10" s="64"/>
      <c r="IO10" s="215"/>
      <c r="IP10" s="64"/>
      <c r="IQ10" s="64"/>
      <c r="IZ10" s="64"/>
      <c r="JE10" s="215"/>
      <c r="JF10" s="64"/>
      <c r="JG10" s="64"/>
      <c r="JP10" s="64"/>
      <c r="JU10" s="215"/>
      <c r="JV10" s="64"/>
      <c r="JW10" s="64"/>
      <c r="KF10" s="64"/>
      <c r="KK10" s="215"/>
      <c r="KL10" s="64"/>
      <c r="KM10" s="64"/>
      <c r="KV10" s="64"/>
      <c r="LA10" s="215"/>
      <c r="LB10" s="64"/>
      <c r="LC10" s="64"/>
      <c r="LL10" s="64"/>
      <c r="LQ10" s="215"/>
      <c r="LR10" s="64"/>
      <c r="LS10" s="64"/>
      <c r="MB10" s="64"/>
      <c r="MG10" s="215"/>
      <c r="MH10" s="64"/>
      <c r="MI10" s="64"/>
      <c r="MR10" s="64"/>
      <c r="MW10" s="215"/>
      <c r="MX10" s="64"/>
      <c r="MY10" s="64"/>
      <c r="NH10" s="64"/>
      <c r="NM10" s="215"/>
      <c r="NN10" s="64"/>
      <c r="NO10" s="64"/>
      <c r="NX10" s="64"/>
      <c r="OC10" s="215"/>
      <c r="OD10" s="64"/>
      <c r="OE10" s="64"/>
      <c r="ON10" s="64"/>
      <c r="OS10" s="215"/>
      <c r="OT10" s="64"/>
      <c r="OU10" s="64"/>
      <c r="PD10" s="64"/>
      <c r="PI10" s="215"/>
      <c r="PJ10" s="64"/>
      <c r="PK10" s="64"/>
      <c r="PT10" s="64"/>
      <c r="PY10" s="215"/>
      <c r="PZ10" s="64"/>
      <c r="QA10" s="64"/>
      <c r="QJ10" s="64"/>
      <c r="QO10" s="215"/>
      <c r="QP10" s="64"/>
      <c r="QQ10" s="64"/>
      <c r="QZ10" s="64"/>
      <c r="RE10" s="215"/>
      <c r="RF10" s="64"/>
      <c r="RG10" s="64"/>
      <c r="RP10" s="64"/>
      <c r="RU10" s="215"/>
      <c r="RV10" s="64"/>
      <c r="RW10" s="64"/>
      <c r="SF10" s="64"/>
      <c r="SK10" s="215"/>
      <c r="SL10" s="64"/>
      <c r="SM10" s="64"/>
      <c r="SV10" s="64"/>
      <c r="TA10" s="215"/>
      <c r="TB10" s="64"/>
      <c r="TC10" s="64"/>
      <c r="TL10" s="64"/>
      <c r="TQ10" s="215"/>
      <c r="TR10" s="64"/>
      <c r="TS10" s="64"/>
      <c r="UB10" s="64"/>
      <c r="UG10" s="215"/>
      <c r="UH10" s="64"/>
      <c r="UI10" s="64"/>
      <c r="UR10" s="64"/>
      <c r="UW10" s="215"/>
      <c r="UX10" s="64"/>
      <c r="UY10" s="64"/>
      <c r="VH10" s="64"/>
      <c r="VM10" s="215"/>
      <c r="VN10" s="64"/>
      <c r="VO10" s="64"/>
      <c r="VX10" s="64"/>
      <c r="WC10" s="215"/>
      <c r="WD10" s="64"/>
      <c r="WE10" s="64"/>
      <c r="WN10" s="64"/>
      <c r="WS10" s="215"/>
      <c r="WT10" s="64"/>
      <c r="WU10" s="64"/>
      <c r="XD10" s="64"/>
      <c r="XI10" s="215"/>
      <c r="XJ10" s="64"/>
      <c r="XK10" s="64"/>
      <c r="XT10" s="64"/>
      <c r="XY10" s="215"/>
      <c r="XZ10" s="64"/>
      <c r="YA10" s="64"/>
      <c r="YJ10" s="64"/>
      <c r="YO10" s="215"/>
      <c r="YP10" s="64"/>
      <c r="YQ10" s="64"/>
      <c r="YZ10" s="64"/>
      <c r="ZE10" s="215"/>
      <c r="ZF10" s="64"/>
      <c r="ZG10" s="64"/>
      <c r="ZP10" s="64"/>
      <c r="ZU10" s="215"/>
      <c r="ZV10" s="64"/>
      <c r="ZW10" s="64"/>
      <c r="AAF10" s="64"/>
      <c r="AAK10" s="215"/>
      <c r="AAL10" s="64"/>
      <c r="AAM10" s="64"/>
      <c r="AAV10" s="64"/>
      <c r="ABA10" s="215"/>
      <c r="ABB10" s="64"/>
      <c r="ABC10" s="64"/>
      <c r="ABL10" s="64"/>
      <c r="ABQ10" s="215"/>
      <c r="ABR10" s="64"/>
      <c r="ABS10" s="64"/>
      <c r="ACB10" s="64"/>
      <c r="ACG10" s="215"/>
      <c r="ACH10" s="64"/>
      <c r="ACI10" s="64"/>
      <c r="ACR10" s="64"/>
      <c r="ACW10" s="215"/>
      <c r="ACX10" s="64"/>
      <c r="ACY10" s="64"/>
      <c r="ADH10" s="64"/>
      <c r="ADM10" s="215"/>
      <c r="ADN10" s="64"/>
      <c r="ADO10" s="64"/>
      <c r="ADX10" s="64"/>
      <c r="AEC10" s="215"/>
      <c r="AED10" s="64"/>
      <c r="AEE10" s="64"/>
      <c r="AEN10" s="64"/>
      <c r="AES10" s="215"/>
      <c r="AET10" s="64"/>
      <c r="AEU10" s="64"/>
      <c r="AFD10" s="64"/>
      <c r="AFI10" s="215"/>
      <c r="AFJ10" s="64"/>
      <c r="AFK10" s="64"/>
      <c r="AFT10" s="64"/>
      <c r="AFY10" s="215"/>
      <c r="AFZ10" s="64"/>
      <c r="AGA10" s="64"/>
      <c r="AGJ10" s="64"/>
      <c r="AGO10" s="215"/>
      <c r="AGP10" s="64"/>
      <c r="AGQ10" s="64"/>
      <c r="AGZ10" s="64"/>
      <c r="AHE10" s="215"/>
      <c r="AHF10" s="64"/>
      <c r="AHG10" s="64"/>
      <c r="AHP10" s="64"/>
      <c r="AHU10" s="215"/>
      <c r="AHV10" s="64"/>
      <c r="AHW10" s="64"/>
      <c r="AIF10" s="64"/>
      <c r="AIK10" s="215"/>
      <c r="AIL10" s="64"/>
      <c r="AIM10" s="64"/>
      <c r="AIV10" s="64"/>
      <c r="AJA10" s="215"/>
      <c r="AJB10" s="64"/>
      <c r="AJC10" s="64"/>
      <c r="AJL10" s="64"/>
      <c r="AJQ10" s="215"/>
      <c r="AJR10" s="64"/>
      <c r="AJS10" s="64"/>
      <c r="AKB10" s="64"/>
      <c r="AKG10" s="215"/>
      <c r="AKH10" s="64"/>
      <c r="AKI10" s="64"/>
      <c r="AKR10" s="64"/>
      <c r="AKW10" s="215"/>
      <c r="AKX10" s="64"/>
      <c r="AKY10" s="64"/>
      <c r="ALH10" s="64"/>
      <c r="ALM10" s="215"/>
      <c r="ALN10" s="64"/>
      <c r="ALO10" s="64"/>
      <c r="ALX10" s="64"/>
      <c r="AMC10" s="215"/>
      <c r="AMD10" s="64"/>
      <c r="AME10" s="64"/>
      <c r="AMN10" s="64"/>
      <c r="AMS10" s="215"/>
      <c r="AMT10" s="64"/>
      <c r="AMU10" s="64"/>
      <c r="AND10" s="64"/>
      <c r="ANI10" s="215"/>
      <c r="ANJ10" s="64"/>
      <c r="ANK10" s="64"/>
      <c r="ANT10" s="64"/>
      <c r="ANY10" s="215"/>
      <c r="ANZ10" s="64"/>
      <c r="AOA10" s="64"/>
      <c r="AOJ10" s="64"/>
      <c r="AOO10" s="215"/>
      <c r="AOP10" s="64"/>
      <c r="AOQ10" s="64"/>
      <c r="AOZ10" s="64"/>
      <c r="APE10" s="215"/>
      <c r="APF10" s="64"/>
      <c r="APG10" s="64"/>
      <c r="APP10" s="64"/>
      <c r="APU10" s="215"/>
      <c r="APV10" s="64"/>
      <c r="APW10" s="64"/>
      <c r="AQF10" s="64"/>
      <c r="AQK10" s="215"/>
      <c r="AQL10" s="64"/>
      <c r="AQM10" s="64"/>
      <c r="AQV10" s="64"/>
      <c r="ARA10" s="215"/>
      <c r="ARB10" s="64"/>
      <c r="ARC10" s="64"/>
      <c r="ARL10" s="64"/>
      <c r="ARQ10" s="215"/>
      <c r="ARR10" s="64"/>
      <c r="ARS10" s="64"/>
      <c r="ASB10" s="64"/>
      <c r="ASG10" s="215"/>
      <c r="ASH10" s="64"/>
      <c r="ASI10" s="64"/>
      <c r="ASR10" s="64"/>
      <c r="ASW10" s="215"/>
      <c r="ASX10" s="64"/>
      <c r="ASY10" s="64"/>
      <c r="ATH10" s="64"/>
      <c r="ATM10" s="215"/>
      <c r="ATN10" s="64"/>
      <c r="ATO10" s="64"/>
      <c r="ATX10" s="64"/>
      <c r="AUC10" s="215"/>
      <c r="AUD10" s="64"/>
      <c r="AUE10" s="64"/>
      <c r="AUN10" s="64"/>
      <c r="AUS10" s="215"/>
      <c r="AUT10" s="64"/>
      <c r="AUU10" s="64"/>
      <c r="AVD10" s="64"/>
      <c r="AVI10" s="215"/>
      <c r="AVJ10" s="64"/>
      <c r="AVK10" s="64"/>
      <c r="AVT10" s="64"/>
      <c r="AVY10" s="215"/>
      <c r="AVZ10" s="64"/>
      <c r="AWA10" s="64"/>
      <c r="AWJ10" s="64"/>
      <c r="AWO10" s="215"/>
      <c r="AWP10" s="64"/>
      <c r="AWQ10" s="64"/>
      <c r="AWZ10" s="64"/>
      <c r="AXE10" s="215"/>
      <c r="AXF10" s="64"/>
      <c r="AXG10" s="64"/>
      <c r="AXP10" s="64"/>
      <c r="AXU10" s="215"/>
      <c r="AXV10" s="64"/>
      <c r="AXW10" s="64"/>
      <c r="AYF10" s="64"/>
      <c r="AYK10" s="215"/>
      <c r="AYL10" s="64"/>
      <c r="AYM10" s="64"/>
      <c r="AYV10" s="64"/>
      <c r="AZA10" s="215"/>
      <c r="AZB10" s="64"/>
      <c r="AZC10" s="64"/>
      <c r="AZL10" s="64"/>
      <c r="AZQ10" s="215"/>
      <c r="AZR10" s="64"/>
      <c r="AZS10" s="64"/>
      <c r="BAB10" s="64"/>
      <c r="BAG10" s="215"/>
      <c r="BAH10" s="64"/>
      <c r="BAI10" s="64"/>
      <c r="BAR10" s="64"/>
      <c r="BAW10" s="215"/>
      <c r="BAX10" s="64"/>
      <c r="BAY10" s="64"/>
      <c r="BBH10" s="64"/>
      <c r="BBM10" s="215"/>
      <c r="BBN10" s="64"/>
      <c r="BBO10" s="64"/>
      <c r="BBX10" s="64"/>
      <c r="BCC10" s="215"/>
      <c r="BCD10" s="64"/>
      <c r="BCE10" s="64"/>
      <c r="BCN10" s="64"/>
      <c r="BCS10" s="215"/>
      <c r="BCT10" s="64"/>
      <c r="BCU10" s="64"/>
      <c r="BDD10" s="64"/>
      <c r="BDI10" s="215"/>
      <c r="BDJ10" s="64"/>
      <c r="BDK10" s="64"/>
      <c r="BDT10" s="64"/>
      <c r="BDY10" s="215"/>
      <c r="BDZ10" s="64"/>
      <c r="BEA10" s="64"/>
      <c r="BEJ10" s="64"/>
      <c r="BEO10" s="215"/>
      <c r="BEP10" s="64"/>
      <c r="BEQ10" s="64"/>
      <c r="BEZ10" s="64"/>
      <c r="BFE10" s="215"/>
      <c r="BFF10" s="64"/>
      <c r="BFG10" s="64"/>
      <c r="BFP10" s="64"/>
      <c r="BFU10" s="215"/>
      <c r="BFV10" s="64"/>
      <c r="BFW10" s="64"/>
      <c r="BGF10" s="64"/>
      <c r="BGK10" s="215"/>
      <c r="BGL10" s="64"/>
      <c r="BGM10" s="64"/>
      <c r="BGV10" s="64"/>
      <c r="BHA10" s="215"/>
      <c r="BHB10" s="64"/>
      <c r="BHC10" s="64"/>
      <c r="BHL10" s="64"/>
      <c r="BHQ10" s="215"/>
      <c r="BHR10" s="64"/>
      <c r="BHS10" s="64"/>
      <c r="BIB10" s="64"/>
      <c r="BIG10" s="215"/>
      <c r="BIH10" s="64"/>
      <c r="BII10" s="64"/>
      <c r="BIR10" s="64"/>
      <c r="BIW10" s="215"/>
      <c r="BIX10" s="64"/>
      <c r="BIY10" s="64"/>
      <c r="BJH10" s="64"/>
      <c r="BJM10" s="215"/>
      <c r="BJN10" s="64"/>
      <c r="BJO10" s="64"/>
      <c r="BJX10" s="64"/>
      <c r="BKC10" s="215"/>
      <c r="BKD10" s="64"/>
      <c r="BKE10" s="64"/>
      <c r="BKN10" s="64"/>
      <c r="BKS10" s="215"/>
      <c r="BKT10" s="64"/>
      <c r="BKU10" s="64"/>
      <c r="BLD10" s="64"/>
      <c r="BLI10" s="215"/>
      <c r="BLJ10" s="64"/>
      <c r="BLK10" s="64"/>
      <c r="BLT10" s="64"/>
      <c r="BLY10" s="215"/>
      <c r="BLZ10" s="64"/>
      <c r="BMA10" s="64"/>
      <c r="BMJ10" s="64"/>
      <c r="BMO10" s="215"/>
      <c r="BMP10" s="64"/>
      <c r="BMQ10" s="64"/>
      <c r="BMZ10" s="64"/>
      <c r="BNE10" s="215"/>
      <c r="BNF10" s="64"/>
      <c r="BNG10" s="64"/>
      <c r="BNP10" s="64"/>
      <c r="BNU10" s="215"/>
      <c r="BNV10" s="64"/>
      <c r="BNW10" s="64"/>
      <c r="BOF10" s="64"/>
      <c r="BOK10" s="215"/>
      <c r="BOL10" s="64"/>
      <c r="BOM10" s="64"/>
      <c r="BOV10" s="64"/>
      <c r="BPA10" s="215"/>
      <c r="BPB10" s="64"/>
      <c r="BPC10" s="64"/>
      <c r="BPL10" s="64"/>
      <c r="BPQ10" s="215"/>
      <c r="BPR10" s="64"/>
      <c r="BPS10" s="64"/>
      <c r="BQB10" s="64"/>
      <c r="BQG10" s="215"/>
      <c r="BQH10" s="64"/>
      <c r="BQI10" s="64"/>
      <c r="BQR10" s="64"/>
      <c r="BQW10" s="215"/>
      <c r="BQX10" s="64"/>
      <c r="BQY10" s="64"/>
      <c r="BRH10" s="64"/>
      <c r="BRM10" s="215"/>
      <c r="BRN10" s="64"/>
      <c r="BRO10" s="64"/>
      <c r="BRX10" s="64"/>
      <c r="BSC10" s="215"/>
      <c r="BSD10" s="64"/>
      <c r="BSE10" s="64"/>
      <c r="BSN10" s="64"/>
      <c r="BSS10" s="215"/>
      <c r="BST10" s="64"/>
      <c r="BSU10" s="64"/>
      <c r="BTD10" s="64"/>
      <c r="BTI10" s="215"/>
      <c r="BTJ10" s="64"/>
      <c r="BTK10" s="64"/>
      <c r="BTT10" s="64"/>
      <c r="BTY10" s="215"/>
      <c r="BTZ10" s="64"/>
      <c r="BUA10" s="64"/>
      <c r="BUJ10" s="64"/>
      <c r="BUO10" s="215"/>
      <c r="BUP10" s="64"/>
      <c r="BUQ10" s="64"/>
      <c r="BUZ10" s="64"/>
      <c r="BVE10" s="215"/>
      <c r="BVF10" s="64"/>
      <c r="BVG10" s="64"/>
      <c r="BVP10" s="64"/>
      <c r="BVU10" s="215"/>
      <c r="BVV10" s="64"/>
      <c r="BVW10" s="64"/>
      <c r="BWF10" s="64"/>
      <c r="BWK10" s="215"/>
      <c r="BWL10" s="64"/>
      <c r="BWM10" s="64"/>
      <c r="BWV10" s="64"/>
      <c r="BXA10" s="215"/>
      <c r="BXB10" s="64"/>
      <c r="BXC10" s="64"/>
      <c r="BXL10" s="64"/>
      <c r="BXQ10" s="215"/>
      <c r="BXR10" s="64"/>
      <c r="BXS10" s="64"/>
      <c r="BYB10" s="64"/>
      <c r="BYG10" s="215"/>
      <c r="BYH10" s="64"/>
      <c r="BYI10" s="64"/>
      <c r="BYR10" s="64"/>
      <c r="BYW10" s="215"/>
      <c r="BYX10" s="64"/>
      <c r="BYY10" s="64"/>
      <c r="BZH10" s="64"/>
      <c r="BZM10" s="215"/>
      <c r="BZN10" s="64"/>
      <c r="BZO10" s="64"/>
      <c r="BZX10" s="64"/>
      <c r="CAC10" s="215"/>
      <c r="CAD10" s="64"/>
      <c r="CAE10" s="64"/>
      <c r="CAN10" s="64"/>
      <c r="CAS10" s="215"/>
      <c r="CAT10" s="64"/>
      <c r="CAU10" s="64"/>
      <c r="CBD10" s="64"/>
      <c r="CBI10" s="215"/>
      <c r="CBJ10" s="64"/>
      <c r="CBK10" s="64"/>
      <c r="CBT10" s="64"/>
      <c r="CBY10" s="215"/>
      <c r="CBZ10" s="64"/>
      <c r="CCA10" s="64"/>
      <c r="CCJ10" s="64"/>
      <c r="CCO10" s="215"/>
      <c r="CCP10" s="64"/>
      <c r="CCQ10" s="64"/>
      <c r="CCZ10" s="64"/>
      <c r="CDE10" s="215"/>
      <c r="CDF10" s="64"/>
      <c r="CDG10" s="64"/>
      <c r="CDP10" s="64"/>
      <c r="CDU10" s="215"/>
      <c r="CDV10" s="64"/>
      <c r="CDW10" s="64"/>
      <c r="CEF10" s="64"/>
      <c r="CEK10" s="215"/>
      <c r="CEL10" s="64"/>
      <c r="CEM10" s="64"/>
      <c r="CEV10" s="64"/>
      <c r="CFA10" s="215"/>
      <c r="CFB10" s="64"/>
      <c r="CFC10" s="64"/>
      <c r="CFL10" s="64"/>
      <c r="CFQ10" s="215"/>
      <c r="CFR10" s="64"/>
      <c r="CFS10" s="64"/>
      <c r="CGB10" s="64"/>
      <c r="CGG10" s="215"/>
      <c r="CGH10" s="64"/>
      <c r="CGI10" s="64"/>
      <c r="CGR10" s="64"/>
      <c r="CGW10" s="215"/>
      <c r="CGX10" s="64"/>
      <c r="CGY10" s="64"/>
      <c r="CHH10" s="64"/>
      <c r="CHM10" s="215"/>
      <c r="CHN10" s="64"/>
      <c r="CHO10" s="64"/>
      <c r="CHX10" s="64"/>
      <c r="CIC10" s="215"/>
      <c r="CID10" s="64"/>
      <c r="CIE10" s="64"/>
      <c r="CIN10" s="64"/>
      <c r="CIS10" s="215"/>
      <c r="CIT10" s="64"/>
      <c r="CIU10" s="64"/>
      <c r="CJD10" s="64"/>
      <c r="CJI10" s="215"/>
      <c r="CJJ10" s="64"/>
      <c r="CJK10" s="64"/>
      <c r="CJT10" s="64"/>
      <c r="CJY10" s="215"/>
      <c r="CJZ10" s="64"/>
      <c r="CKA10" s="64"/>
      <c r="CKJ10" s="64"/>
      <c r="CKO10" s="215"/>
      <c r="CKP10" s="64"/>
      <c r="CKQ10" s="64"/>
      <c r="CKZ10" s="64"/>
      <c r="CLE10" s="215"/>
      <c r="CLF10" s="64"/>
      <c r="CLG10" s="64"/>
      <c r="CLP10" s="64"/>
      <c r="CLU10" s="215"/>
      <c r="CLV10" s="64"/>
      <c r="CLW10" s="64"/>
      <c r="CMF10" s="64"/>
      <c r="CMK10" s="215"/>
      <c r="CML10" s="64"/>
      <c r="CMM10" s="64"/>
      <c r="CMV10" s="64"/>
      <c r="CNA10" s="215"/>
      <c r="CNB10" s="64"/>
      <c r="CNC10" s="64"/>
      <c r="CNL10" s="64"/>
      <c r="CNQ10" s="215"/>
      <c r="CNR10" s="64"/>
      <c r="CNS10" s="64"/>
      <c r="COB10" s="64"/>
      <c r="COG10" s="215"/>
      <c r="COH10" s="64"/>
      <c r="COI10" s="64"/>
      <c r="COR10" s="64"/>
      <c r="COW10" s="215"/>
      <c r="COX10" s="64"/>
      <c r="COY10" s="64"/>
      <c r="CPH10" s="64"/>
      <c r="CPM10" s="215"/>
      <c r="CPN10" s="64"/>
      <c r="CPO10" s="64"/>
      <c r="CPX10" s="64"/>
      <c r="CQC10" s="215"/>
      <c r="CQD10" s="64"/>
      <c r="CQE10" s="64"/>
      <c r="CQN10" s="64"/>
      <c r="CQS10" s="215"/>
      <c r="CQT10" s="64"/>
      <c r="CQU10" s="64"/>
      <c r="CRD10" s="64"/>
      <c r="CRI10" s="215"/>
      <c r="CRJ10" s="64"/>
      <c r="CRK10" s="64"/>
      <c r="CRT10" s="64"/>
      <c r="CRY10" s="215"/>
      <c r="CRZ10" s="64"/>
      <c r="CSA10" s="64"/>
      <c r="CSJ10" s="64"/>
      <c r="CSO10" s="215"/>
      <c r="CSP10" s="64"/>
      <c r="CSQ10" s="64"/>
      <c r="CSZ10" s="64"/>
      <c r="CTE10" s="215"/>
      <c r="CTF10" s="64"/>
      <c r="CTG10" s="64"/>
      <c r="CTP10" s="64"/>
      <c r="CTU10" s="215"/>
      <c r="CTV10" s="64"/>
      <c r="CTW10" s="64"/>
      <c r="CUF10" s="64"/>
      <c r="CUK10" s="215"/>
      <c r="CUL10" s="64"/>
      <c r="CUM10" s="64"/>
      <c r="CUV10" s="64"/>
      <c r="CVA10" s="215"/>
      <c r="CVB10" s="64"/>
      <c r="CVC10" s="64"/>
      <c r="CVL10" s="64"/>
      <c r="CVQ10" s="215"/>
      <c r="CVR10" s="64"/>
      <c r="CVS10" s="64"/>
      <c r="CWB10" s="64"/>
      <c r="CWG10" s="215"/>
      <c r="CWH10" s="64"/>
      <c r="CWI10" s="64"/>
      <c r="CWR10" s="64"/>
      <c r="CWW10" s="215"/>
      <c r="CWX10" s="64"/>
      <c r="CWY10" s="64"/>
      <c r="CXH10" s="64"/>
      <c r="CXM10" s="215"/>
      <c r="CXN10" s="64"/>
      <c r="CXO10" s="64"/>
      <c r="CXX10" s="64"/>
      <c r="CYC10" s="215"/>
      <c r="CYD10" s="64"/>
      <c r="CYE10" s="64"/>
      <c r="CYN10" s="64"/>
      <c r="CYS10" s="215"/>
      <c r="CYT10" s="64"/>
      <c r="CYU10" s="64"/>
      <c r="CZD10" s="64"/>
      <c r="CZI10" s="215"/>
      <c r="CZJ10" s="64"/>
      <c r="CZK10" s="64"/>
      <c r="CZT10" s="64"/>
      <c r="CZY10" s="215"/>
      <c r="CZZ10" s="64"/>
      <c r="DAA10" s="64"/>
      <c r="DAJ10" s="64"/>
      <c r="DAO10" s="215"/>
      <c r="DAP10" s="64"/>
      <c r="DAQ10" s="64"/>
      <c r="DAZ10" s="64"/>
      <c r="DBE10" s="215"/>
      <c r="DBF10" s="64"/>
      <c r="DBG10" s="64"/>
      <c r="DBP10" s="64"/>
      <c r="DBU10" s="215"/>
      <c r="DBV10" s="64"/>
      <c r="DBW10" s="64"/>
      <c r="DCF10" s="64"/>
      <c r="DCK10" s="215"/>
      <c r="DCL10" s="64"/>
      <c r="DCM10" s="64"/>
      <c r="DCV10" s="64"/>
      <c r="DDA10" s="215"/>
      <c r="DDB10" s="64"/>
      <c r="DDC10" s="64"/>
      <c r="DDL10" s="64"/>
      <c r="DDQ10" s="215"/>
      <c r="DDR10" s="64"/>
      <c r="DDS10" s="64"/>
      <c r="DEB10" s="64"/>
      <c r="DEG10" s="215"/>
      <c r="DEH10" s="64"/>
      <c r="DEI10" s="64"/>
      <c r="DER10" s="64"/>
      <c r="DEW10" s="215"/>
      <c r="DEX10" s="64"/>
      <c r="DEY10" s="64"/>
      <c r="DFH10" s="64"/>
      <c r="DFM10" s="215"/>
      <c r="DFN10" s="64"/>
      <c r="DFO10" s="64"/>
      <c r="DFX10" s="64"/>
      <c r="DGC10" s="215"/>
      <c r="DGD10" s="64"/>
      <c r="DGE10" s="64"/>
      <c r="DGN10" s="64"/>
      <c r="DGS10" s="215"/>
      <c r="DGT10" s="64"/>
      <c r="DGU10" s="64"/>
      <c r="DHD10" s="64"/>
      <c r="DHI10" s="215"/>
      <c r="DHJ10" s="64"/>
      <c r="DHK10" s="64"/>
      <c r="DHT10" s="64"/>
      <c r="DHY10" s="215"/>
      <c r="DHZ10" s="64"/>
      <c r="DIA10" s="64"/>
      <c r="DIJ10" s="64"/>
      <c r="DIO10" s="215"/>
      <c r="DIP10" s="64"/>
      <c r="DIQ10" s="64"/>
      <c r="DIZ10" s="64"/>
      <c r="DJE10" s="215"/>
      <c r="DJF10" s="64"/>
      <c r="DJG10" s="64"/>
      <c r="DJP10" s="64"/>
      <c r="DJU10" s="215"/>
      <c r="DJV10" s="64"/>
      <c r="DJW10" s="64"/>
      <c r="DKF10" s="64"/>
      <c r="DKK10" s="215"/>
      <c r="DKL10" s="64"/>
      <c r="DKM10" s="64"/>
      <c r="DKV10" s="64"/>
      <c r="DLA10" s="215"/>
      <c r="DLB10" s="64"/>
      <c r="DLC10" s="64"/>
      <c r="DLL10" s="64"/>
      <c r="DLQ10" s="215"/>
      <c r="DLR10" s="64"/>
      <c r="DLS10" s="64"/>
      <c r="DMB10" s="64"/>
      <c r="DMG10" s="215"/>
      <c r="DMH10" s="64"/>
      <c r="DMI10" s="64"/>
      <c r="DMR10" s="64"/>
      <c r="DMW10" s="215"/>
      <c r="DMX10" s="64"/>
      <c r="DMY10" s="64"/>
      <c r="DNH10" s="64"/>
      <c r="DNM10" s="215"/>
      <c r="DNN10" s="64"/>
      <c r="DNO10" s="64"/>
      <c r="DNX10" s="64"/>
      <c r="DOC10" s="215"/>
      <c r="DOD10" s="64"/>
      <c r="DOE10" s="64"/>
      <c r="DON10" s="64"/>
      <c r="DOS10" s="215"/>
      <c r="DOT10" s="64"/>
      <c r="DOU10" s="64"/>
      <c r="DPD10" s="64"/>
      <c r="DPI10" s="215"/>
      <c r="DPJ10" s="64"/>
      <c r="DPK10" s="64"/>
      <c r="DPT10" s="64"/>
      <c r="DPY10" s="215"/>
      <c r="DPZ10" s="64"/>
      <c r="DQA10" s="64"/>
      <c r="DQJ10" s="64"/>
      <c r="DQO10" s="215"/>
      <c r="DQP10" s="64"/>
      <c r="DQQ10" s="64"/>
      <c r="DQZ10" s="64"/>
      <c r="DRE10" s="215"/>
      <c r="DRF10" s="64"/>
      <c r="DRG10" s="64"/>
      <c r="DRP10" s="64"/>
      <c r="DRU10" s="215"/>
      <c r="DRV10" s="64"/>
      <c r="DRW10" s="64"/>
      <c r="DSF10" s="64"/>
      <c r="DSK10" s="215"/>
      <c r="DSL10" s="64"/>
      <c r="DSM10" s="64"/>
      <c r="DSV10" s="64"/>
      <c r="DTA10" s="215"/>
      <c r="DTB10" s="64"/>
      <c r="DTC10" s="64"/>
      <c r="DTL10" s="64"/>
      <c r="DTQ10" s="215"/>
      <c r="DTR10" s="64"/>
      <c r="DTS10" s="64"/>
      <c r="DUB10" s="64"/>
      <c r="DUG10" s="215"/>
      <c r="DUH10" s="64"/>
      <c r="DUI10" s="64"/>
      <c r="DUR10" s="64"/>
      <c r="DUW10" s="215"/>
      <c r="DUX10" s="64"/>
      <c r="DUY10" s="64"/>
      <c r="DVH10" s="64"/>
      <c r="DVM10" s="215"/>
      <c r="DVN10" s="64"/>
      <c r="DVO10" s="64"/>
      <c r="DVX10" s="64"/>
      <c r="DWC10" s="215"/>
      <c r="DWD10" s="64"/>
      <c r="DWE10" s="64"/>
      <c r="DWN10" s="64"/>
      <c r="DWS10" s="215"/>
      <c r="DWT10" s="64"/>
      <c r="DWU10" s="64"/>
      <c r="DXD10" s="64"/>
      <c r="DXI10" s="215"/>
      <c r="DXJ10" s="64"/>
      <c r="DXK10" s="64"/>
      <c r="DXT10" s="64"/>
      <c r="DXY10" s="215"/>
      <c r="DXZ10" s="64"/>
      <c r="DYA10" s="64"/>
      <c r="DYJ10" s="64"/>
      <c r="DYO10" s="215"/>
      <c r="DYP10" s="64"/>
      <c r="DYQ10" s="64"/>
      <c r="DYZ10" s="64"/>
      <c r="DZE10" s="215"/>
      <c r="DZF10" s="64"/>
      <c r="DZG10" s="64"/>
      <c r="DZP10" s="64"/>
      <c r="DZU10" s="215"/>
      <c r="DZV10" s="64"/>
      <c r="DZW10" s="64"/>
      <c r="EAF10" s="64"/>
      <c r="EAK10" s="215"/>
      <c r="EAL10" s="64"/>
      <c r="EAM10" s="64"/>
      <c r="EAV10" s="64"/>
      <c r="EBA10" s="215"/>
      <c r="EBB10" s="64"/>
      <c r="EBC10" s="64"/>
      <c r="EBL10" s="64"/>
      <c r="EBQ10" s="215"/>
      <c r="EBR10" s="64"/>
      <c r="EBS10" s="64"/>
      <c r="ECB10" s="64"/>
      <c r="ECG10" s="215"/>
      <c r="ECH10" s="64"/>
      <c r="ECI10" s="64"/>
      <c r="ECR10" s="64"/>
      <c r="ECW10" s="215"/>
      <c r="ECX10" s="64"/>
      <c r="ECY10" s="64"/>
      <c r="EDH10" s="64"/>
      <c r="EDM10" s="215"/>
      <c r="EDN10" s="64"/>
      <c r="EDO10" s="64"/>
      <c r="EDX10" s="64"/>
      <c r="EEC10" s="215"/>
      <c r="EED10" s="64"/>
      <c r="EEE10" s="64"/>
      <c r="EEN10" s="64"/>
      <c r="EES10" s="215"/>
      <c r="EET10" s="64"/>
      <c r="EEU10" s="64"/>
      <c r="EFD10" s="64"/>
      <c r="EFI10" s="215"/>
      <c r="EFJ10" s="64"/>
      <c r="EFK10" s="64"/>
      <c r="EFT10" s="64"/>
      <c r="EFY10" s="215"/>
      <c r="EFZ10" s="64"/>
      <c r="EGA10" s="64"/>
      <c r="EGJ10" s="64"/>
      <c r="EGO10" s="215"/>
      <c r="EGP10" s="64"/>
      <c r="EGQ10" s="64"/>
      <c r="EGZ10" s="64"/>
      <c r="EHE10" s="215"/>
      <c r="EHF10" s="64"/>
      <c r="EHG10" s="64"/>
      <c r="EHP10" s="64"/>
      <c r="EHU10" s="215"/>
      <c r="EHV10" s="64"/>
      <c r="EHW10" s="64"/>
      <c r="EIF10" s="64"/>
      <c r="EIK10" s="215"/>
      <c r="EIL10" s="64"/>
      <c r="EIM10" s="64"/>
      <c r="EIV10" s="64"/>
      <c r="EJA10" s="215"/>
      <c r="EJB10" s="64"/>
      <c r="EJC10" s="64"/>
      <c r="EJL10" s="64"/>
      <c r="EJQ10" s="215"/>
      <c r="EJR10" s="64"/>
      <c r="EJS10" s="64"/>
      <c r="EKB10" s="64"/>
      <c r="EKG10" s="215"/>
      <c r="EKH10" s="64"/>
      <c r="EKI10" s="64"/>
      <c r="EKR10" s="64"/>
      <c r="EKW10" s="215"/>
      <c r="EKX10" s="64"/>
      <c r="EKY10" s="64"/>
      <c r="ELH10" s="64"/>
      <c r="ELM10" s="215"/>
      <c r="ELN10" s="64"/>
      <c r="ELO10" s="64"/>
      <c r="ELX10" s="64"/>
      <c r="EMC10" s="215"/>
      <c r="EMD10" s="64"/>
      <c r="EME10" s="64"/>
      <c r="EMN10" s="64"/>
      <c r="EMS10" s="215"/>
      <c r="EMT10" s="64"/>
      <c r="EMU10" s="64"/>
      <c r="END10" s="64"/>
      <c r="ENI10" s="215"/>
      <c r="ENJ10" s="64"/>
      <c r="ENK10" s="64"/>
      <c r="ENT10" s="64"/>
      <c r="ENY10" s="215"/>
      <c r="ENZ10" s="64"/>
      <c r="EOA10" s="64"/>
      <c r="EOJ10" s="64"/>
      <c r="EOO10" s="215"/>
      <c r="EOP10" s="64"/>
      <c r="EOQ10" s="64"/>
      <c r="EOZ10" s="64"/>
      <c r="EPE10" s="215"/>
      <c r="EPF10" s="64"/>
      <c r="EPG10" s="64"/>
      <c r="EPP10" s="64"/>
      <c r="EPU10" s="215"/>
      <c r="EPV10" s="64"/>
      <c r="EPW10" s="64"/>
      <c r="EQF10" s="64"/>
      <c r="EQK10" s="215"/>
      <c r="EQL10" s="64"/>
      <c r="EQM10" s="64"/>
      <c r="EQV10" s="64"/>
      <c r="ERA10" s="215"/>
      <c r="ERB10" s="64"/>
      <c r="ERC10" s="64"/>
      <c r="ERL10" s="64"/>
      <c r="ERQ10" s="215"/>
      <c r="ERR10" s="64"/>
      <c r="ERS10" s="64"/>
      <c r="ESB10" s="64"/>
      <c r="ESG10" s="215"/>
      <c r="ESH10" s="64"/>
      <c r="ESI10" s="64"/>
      <c r="ESR10" s="64"/>
      <c r="ESW10" s="215"/>
      <c r="ESX10" s="64"/>
      <c r="ESY10" s="64"/>
      <c r="ETH10" s="64"/>
      <c r="ETM10" s="215"/>
      <c r="ETN10" s="64"/>
      <c r="ETO10" s="64"/>
      <c r="ETX10" s="64"/>
      <c r="EUC10" s="215"/>
      <c r="EUD10" s="64"/>
      <c r="EUE10" s="64"/>
      <c r="EUN10" s="64"/>
      <c r="EUS10" s="215"/>
      <c r="EUT10" s="64"/>
      <c r="EUU10" s="64"/>
      <c r="EVD10" s="64"/>
      <c r="EVI10" s="215"/>
      <c r="EVJ10" s="64"/>
      <c r="EVK10" s="64"/>
      <c r="EVT10" s="64"/>
      <c r="EVY10" s="215"/>
      <c r="EVZ10" s="64"/>
      <c r="EWA10" s="64"/>
      <c r="EWJ10" s="64"/>
      <c r="EWO10" s="215"/>
      <c r="EWP10" s="64"/>
      <c r="EWQ10" s="64"/>
      <c r="EWZ10" s="64"/>
      <c r="EXE10" s="215"/>
      <c r="EXF10" s="64"/>
      <c r="EXG10" s="64"/>
      <c r="EXP10" s="64"/>
      <c r="EXU10" s="215"/>
      <c r="EXV10" s="64"/>
      <c r="EXW10" s="64"/>
      <c r="EYF10" s="64"/>
      <c r="EYK10" s="215"/>
      <c r="EYL10" s="64"/>
      <c r="EYM10" s="64"/>
      <c r="EYV10" s="64"/>
      <c r="EZA10" s="215"/>
      <c r="EZB10" s="64"/>
      <c r="EZC10" s="64"/>
      <c r="EZL10" s="64"/>
      <c r="EZQ10" s="215"/>
      <c r="EZR10" s="64"/>
      <c r="EZS10" s="64"/>
      <c r="FAB10" s="64"/>
      <c r="FAG10" s="215"/>
      <c r="FAH10" s="64"/>
      <c r="FAI10" s="64"/>
      <c r="FAR10" s="64"/>
      <c r="FAW10" s="215"/>
      <c r="FAX10" s="64"/>
      <c r="FAY10" s="64"/>
      <c r="FBH10" s="64"/>
      <c r="FBM10" s="215"/>
      <c r="FBN10" s="64"/>
      <c r="FBO10" s="64"/>
      <c r="FBX10" s="64"/>
      <c r="FCC10" s="215"/>
      <c r="FCD10" s="64"/>
      <c r="FCE10" s="64"/>
      <c r="FCN10" s="64"/>
      <c r="FCS10" s="215"/>
      <c r="FCT10" s="64"/>
      <c r="FCU10" s="64"/>
      <c r="FDD10" s="64"/>
      <c r="FDI10" s="215"/>
      <c r="FDJ10" s="64"/>
      <c r="FDK10" s="64"/>
      <c r="FDT10" s="64"/>
      <c r="FDY10" s="215"/>
      <c r="FDZ10" s="64"/>
      <c r="FEA10" s="64"/>
      <c r="FEJ10" s="64"/>
      <c r="FEO10" s="215"/>
      <c r="FEP10" s="64"/>
      <c r="FEQ10" s="64"/>
      <c r="FEZ10" s="64"/>
      <c r="FFE10" s="215"/>
      <c r="FFF10" s="64"/>
      <c r="FFG10" s="64"/>
      <c r="FFP10" s="64"/>
      <c r="FFU10" s="215"/>
      <c r="FFV10" s="64"/>
      <c r="FFW10" s="64"/>
      <c r="FGF10" s="64"/>
      <c r="FGK10" s="215"/>
      <c r="FGL10" s="64"/>
      <c r="FGM10" s="64"/>
      <c r="FGV10" s="64"/>
      <c r="FHA10" s="215"/>
      <c r="FHB10" s="64"/>
      <c r="FHC10" s="64"/>
      <c r="FHL10" s="64"/>
      <c r="FHQ10" s="215"/>
      <c r="FHR10" s="64"/>
      <c r="FHS10" s="64"/>
      <c r="FIB10" s="64"/>
      <c r="FIG10" s="215"/>
      <c r="FIH10" s="64"/>
      <c r="FII10" s="64"/>
      <c r="FIR10" s="64"/>
      <c r="FIW10" s="215"/>
      <c r="FIX10" s="64"/>
      <c r="FIY10" s="64"/>
      <c r="FJH10" s="64"/>
      <c r="FJM10" s="215"/>
      <c r="FJN10" s="64"/>
      <c r="FJO10" s="64"/>
      <c r="FJX10" s="64"/>
      <c r="FKC10" s="215"/>
      <c r="FKD10" s="64"/>
      <c r="FKE10" s="64"/>
      <c r="FKN10" s="64"/>
      <c r="FKS10" s="215"/>
      <c r="FKT10" s="64"/>
      <c r="FKU10" s="64"/>
      <c r="FLD10" s="64"/>
      <c r="FLI10" s="215"/>
      <c r="FLJ10" s="64"/>
      <c r="FLK10" s="64"/>
      <c r="FLT10" s="64"/>
      <c r="FLY10" s="215"/>
      <c r="FLZ10" s="64"/>
      <c r="FMA10" s="64"/>
      <c r="FMJ10" s="64"/>
      <c r="FMO10" s="215"/>
      <c r="FMP10" s="64"/>
      <c r="FMQ10" s="64"/>
      <c r="FMZ10" s="64"/>
      <c r="FNE10" s="215"/>
      <c r="FNF10" s="64"/>
      <c r="FNG10" s="64"/>
      <c r="FNP10" s="64"/>
      <c r="FNU10" s="215"/>
      <c r="FNV10" s="64"/>
      <c r="FNW10" s="64"/>
      <c r="FOF10" s="64"/>
      <c r="FOK10" s="215"/>
      <c r="FOL10" s="64"/>
      <c r="FOM10" s="64"/>
      <c r="FOV10" s="64"/>
      <c r="FPA10" s="215"/>
      <c r="FPB10" s="64"/>
      <c r="FPC10" s="64"/>
      <c r="FPL10" s="64"/>
      <c r="FPQ10" s="215"/>
      <c r="FPR10" s="64"/>
      <c r="FPS10" s="64"/>
      <c r="FQB10" s="64"/>
      <c r="FQG10" s="215"/>
      <c r="FQH10" s="64"/>
      <c r="FQI10" s="64"/>
      <c r="FQR10" s="64"/>
      <c r="FQW10" s="215"/>
      <c r="FQX10" s="64"/>
      <c r="FQY10" s="64"/>
      <c r="FRH10" s="64"/>
      <c r="FRM10" s="215"/>
      <c r="FRN10" s="64"/>
      <c r="FRO10" s="64"/>
      <c r="FRX10" s="64"/>
      <c r="FSC10" s="215"/>
      <c r="FSD10" s="64"/>
      <c r="FSE10" s="64"/>
      <c r="FSN10" s="64"/>
      <c r="FSS10" s="215"/>
      <c r="FST10" s="64"/>
      <c r="FSU10" s="64"/>
      <c r="FTD10" s="64"/>
      <c r="FTI10" s="215"/>
      <c r="FTJ10" s="64"/>
      <c r="FTK10" s="64"/>
      <c r="FTT10" s="64"/>
      <c r="FTY10" s="215"/>
      <c r="FTZ10" s="64"/>
      <c r="FUA10" s="64"/>
      <c r="FUJ10" s="64"/>
      <c r="FUO10" s="215"/>
      <c r="FUP10" s="64"/>
      <c r="FUQ10" s="64"/>
      <c r="FUZ10" s="64"/>
      <c r="FVE10" s="215"/>
      <c r="FVF10" s="64"/>
      <c r="FVG10" s="64"/>
      <c r="FVP10" s="64"/>
      <c r="FVU10" s="215"/>
      <c r="FVV10" s="64"/>
      <c r="FVW10" s="64"/>
      <c r="FWF10" s="64"/>
      <c r="FWK10" s="215"/>
      <c r="FWL10" s="64"/>
      <c r="FWM10" s="64"/>
      <c r="FWV10" s="64"/>
      <c r="FXA10" s="215"/>
      <c r="FXB10" s="64"/>
      <c r="FXC10" s="64"/>
      <c r="FXL10" s="64"/>
      <c r="FXQ10" s="215"/>
      <c r="FXR10" s="64"/>
      <c r="FXS10" s="64"/>
      <c r="FYB10" s="64"/>
      <c r="FYG10" s="215"/>
      <c r="FYH10" s="64"/>
      <c r="FYI10" s="64"/>
      <c r="FYR10" s="64"/>
      <c r="FYW10" s="215"/>
      <c r="FYX10" s="64"/>
      <c r="FYY10" s="64"/>
      <c r="FZH10" s="64"/>
      <c r="FZM10" s="215"/>
      <c r="FZN10" s="64"/>
      <c r="FZO10" s="64"/>
      <c r="FZX10" s="64"/>
      <c r="GAC10" s="215"/>
      <c r="GAD10" s="64"/>
      <c r="GAE10" s="64"/>
      <c r="GAN10" s="64"/>
      <c r="GAS10" s="215"/>
      <c r="GAT10" s="64"/>
      <c r="GAU10" s="64"/>
      <c r="GBD10" s="64"/>
      <c r="GBI10" s="215"/>
      <c r="GBJ10" s="64"/>
      <c r="GBK10" s="64"/>
      <c r="GBT10" s="64"/>
      <c r="GBY10" s="215"/>
      <c r="GBZ10" s="64"/>
      <c r="GCA10" s="64"/>
      <c r="GCJ10" s="64"/>
      <c r="GCO10" s="215"/>
      <c r="GCP10" s="64"/>
      <c r="GCQ10" s="64"/>
      <c r="GCZ10" s="64"/>
      <c r="GDE10" s="215"/>
      <c r="GDF10" s="64"/>
      <c r="GDG10" s="64"/>
      <c r="GDP10" s="64"/>
      <c r="GDU10" s="215"/>
      <c r="GDV10" s="64"/>
      <c r="GDW10" s="64"/>
      <c r="GEF10" s="64"/>
      <c r="GEK10" s="215"/>
      <c r="GEL10" s="64"/>
      <c r="GEM10" s="64"/>
      <c r="GEV10" s="64"/>
      <c r="GFA10" s="215"/>
      <c r="GFB10" s="64"/>
      <c r="GFC10" s="64"/>
      <c r="GFL10" s="64"/>
      <c r="GFQ10" s="215"/>
      <c r="GFR10" s="64"/>
      <c r="GFS10" s="64"/>
      <c r="GGB10" s="64"/>
      <c r="GGG10" s="215"/>
      <c r="GGH10" s="64"/>
      <c r="GGI10" s="64"/>
      <c r="GGR10" s="64"/>
      <c r="GGW10" s="215"/>
      <c r="GGX10" s="64"/>
      <c r="GGY10" s="64"/>
      <c r="GHH10" s="64"/>
      <c r="GHM10" s="215"/>
      <c r="GHN10" s="64"/>
      <c r="GHO10" s="64"/>
      <c r="GHX10" s="64"/>
      <c r="GIC10" s="215"/>
      <c r="GID10" s="64"/>
      <c r="GIE10" s="64"/>
      <c r="GIN10" s="64"/>
      <c r="GIS10" s="215"/>
      <c r="GIT10" s="64"/>
      <c r="GIU10" s="64"/>
      <c r="GJD10" s="64"/>
      <c r="GJI10" s="215"/>
      <c r="GJJ10" s="64"/>
      <c r="GJK10" s="64"/>
      <c r="GJT10" s="64"/>
      <c r="GJY10" s="215"/>
      <c r="GJZ10" s="64"/>
      <c r="GKA10" s="64"/>
      <c r="GKJ10" s="64"/>
      <c r="GKO10" s="215"/>
      <c r="GKP10" s="64"/>
      <c r="GKQ10" s="64"/>
      <c r="GKZ10" s="64"/>
      <c r="GLE10" s="215"/>
      <c r="GLF10" s="64"/>
      <c r="GLG10" s="64"/>
      <c r="GLP10" s="64"/>
      <c r="GLU10" s="215"/>
      <c r="GLV10" s="64"/>
      <c r="GLW10" s="64"/>
      <c r="GMF10" s="64"/>
      <c r="GMK10" s="215"/>
      <c r="GML10" s="64"/>
      <c r="GMM10" s="64"/>
      <c r="GMV10" s="64"/>
      <c r="GNA10" s="215"/>
      <c r="GNB10" s="64"/>
      <c r="GNC10" s="64"/>
      <c r="GNL10" s="64"/>
      <c r="GNQ10" s="215"/>
      <c r="GNR10" s="64"/>
      <c r="GNS10" s="64"/>
      <c r="GOB10" s="64"/>
      <c r="GOG10" s="215"/>
      <c r="GOH10" s="64"/>
      <c r="GOI10" s="64"/>
      <c r="GOR10" s="64"/>
      <c r="GOW10" s="215"/>
      <c r="GOX10" s="64"/>
      <c r="GOY10" s="64"/>
      <c r="GPH10" s="64"/>
      <c r="GPM10" s="215"/>
      <c r="GPN10" s="64"/>
      <c r="GPO10" s="64"/>
      <c r="GPX10" s="64"/>
      <c r="GQC10" s="215"/>
      <c r="GQD10" s="64"/>
      <c r="GQE10" s="64"/>
      <c r="GQN10" s="64"/>
      <c r="GQS10" s="215"/>
      <c r="GQT10" s="64"/>
      <c r="GQU10" s="64"/>
      <c r="GRD10" s="64"/>
      <c r="GRI10" s="215"/>
      <c r="GRJ10" s="64"/>
      <c r="GRK10" s="64"/>
      <c r="GRT10" s="64"/>
      <c r="GRY10" s="215"/>
      <c r="GRZ10" s="64"/>
      <c r="GSA10" s="64"/>
      <c r="GSJ10" s="64"/>
      <c r="GSO10" s="215"/>
      <c r="GSP10" s="64"/>
      <c r="GSQ10" s="64"/>
      <c r="GSZ10" s="64"/>
      <c r="GTE10" s="215"/>
      <c r="GTF10" s="64"/>
      <c r="GTG10" s="64"/>
      <c r="GTP10" s="64"/>
      <c r="GTU10" s="215"/>
      <c r="GTV10" s="64"/>
      <c r="GTW10" s="64"/>
      <c r="GUF10" s="64"/>
      <c r="GUK10" s="215"/>
      <c r="GUL10" s="64"/>
      <c r="GUM10" s="64"/>
      <c r="GUV10" s="64"/>
      <c r="GVA10" s="215"/>
      <c r="GVB10" s="64"/>
      <c r="GVC10" s="64"/>
      <c r="GVL10" s="64"/>
      <c r="GVQ10" s="215"/>
      <c r="GVR10" s="64"/>
      <c r="GVS10" s="64"/>
      <c r="GWB10" s="64"/>
      <c r="GWG10" s="215"/>
      <c r="GWH10" s="64"/>
      <c r="GWI10" s="64"/>
      <c r="GWR10" s="64"/>
      <c r="GWW10" s="215"/>
      <c r="GWX10" s="64"/>
      <c r="GWY10" s="64"/>
      <c r="GXH10" s="64"/>
      <c r="GXM10" s="215"/>
      <c r="GXN10" s="64"/>
      <c r="GXO10" s="64"/>
      <c r="GXX10" s="64"/>
      <c r="GYC10" s="215"/>
      <c r="GYD10" s="64"/>
      <c r="GYE10" s="64"/>
      <c r="GYN10" s="64"/>
      <c r="GYS10" s="215"/>
      <c r="GYT10" s="64"/>
      <c r="GYU10" s="64"/>
      <c r="GZD10" s="64"/>
      <c r="GZI10" s="215"/>
      <c r="GZJ10" s="64"/>
      <c r="GZK10" s="64"/>
      <c r="GZT10" s="64"/>
      <c r="GZY10" s="215"/>
      <c r="GZZ10" s="64"/>
      <c r="HAA10" s="64"/>
      <c r="HAJ10" s="64"/>
      <c r="HAO10" s="215"/>
      <c r="HAP10" s="64"/>
      <c r="HAQ10" s="64"/>
      <c r="HAZ10" s="64"/>
      <c r="HBE10" s="215"/>
      <c r="HBF10" s="64"/>
      <c r="HBG10" s="64"/>
      <c r="HBP10" s="64"/>
      <c r="HBU10" s="215"/>
      <c r="HBV10" s="64"/>
      <c r="HBW10" s="64"/>
      <c r="HCF10" s="64"/>
      <c r="HCK10" s="215"/>
      <c r="HCL10" s="64"/>
      <c r="HCM10" s="64"/>
      <c r="HCV10" s="64"/>
      <c r="HDA10" s="215"/>
      <c r="HDB10" s="64"/>
      <c r="HDC10" s="64"/>
      <c r="HDL10" s="64"/>
      <c r="HDQ10" s="215"/>
      <c r="HDR10" s="64"/>
      <c r="HDS10" s="64"/>
      <c r="HEB10" s="64"/>
      <c r="HEG10" s="215"/>
      <c r="HEH10" s="64"/>
      <c r="HEI10" s="64"/>
      <c r="HER10" s="64"/>
      <c r="HEW10" s="215"/>
      <c r="HEX10" s="64"/>
      <c r="HEY10" s="64"/>
      <c r="HFH10" s="64"/>
      <c r="HFM10" s="215"/>
      <c r="HFN10" s="64"/>
      <c r="HFO10" s="64"/>
      <c r="HFX10" s="64"/>
      <c r="HGC10" s="215"/>
      <c r="HGD10" s="64"/>
      <c r="HGE10" s="64"/>
      <c r="HGN10" s="64"/>
      <c r="HGS10" s="215"/>
      <c r="HGT10" s="64"/>
      <c r="HGU10" s="64"/>
      <c r="HHD10" s="64"/>
      <c r="HHI10" s="215"/>
      <c r="HHJ10" s="64"/>
      <c r="HHK10" s="64"/>
      <c r="HHT10" s="64"/>
      <c r="HHY10" s="215"/>
      <c r="HHZ10" s="64"/>
      <c r="HIA10" s="64"/>
      <c r="HIJ10" s="64"/>
      <c r="HIO10" s="215"/>
      <c r="HIP10" s="64"/>
      <c r="HIQ10" s="64"/>
      <c r="HIZ10" s="64"/>
      <c r="HJE10" s="215"/>
      <c r="HJF10" s="64"/>
      <c r="HJG10" s="64"/>
      <c r="HJP10" s="64"/>
      <c r="HJU10" s="215"/>
      <c r="HJV10" s="64"/>
      <c r="HJW10" s="64"/>
      <c r="HKF10" s="64"/>
      <c r="HKK10" s="215"/>
      <c r="HKL10" s="64"/>
      <c r="HKM10" s="64"/>
      <c r="HKV10" s="64"/>
      <c r="HLA10" s="215"/>
      <c r="HLB10" s="64"/>
      <c r="HLC10" s="64"/>
      <c r="HLL10" s="64"/>
      <c r="HLQ10" s="215"/>
      <c r="HLR10" s="64"/>
      <c r="HLS10" s="64"/>
      <c r="HMB10" s="64"/>
      <c r="HMG10" s="215"/>
      <c r="HMH10" s="64"/>
      <c r="HMI10" s="64"/>
      <c r="HMR10" s="64"/>
      <c r="HMW10" s="215"/>
      <c r="HMX10" s="64"/>
      <c r="HMY10" s="64"/>
      <c r="HNH10" s="64"/>
      <c r="HNM10" s="215"/>
      <c r="HNN10" s="64"/>
      <c r="HNO10" s="64"/>
      <c r="HNX10" s="64"/>
      <c r="HOC10" s="215"/>
      <c r="HOD10" s="64"/>
      <c r="HOE10" s="64"/>
      <c r="HON10" s="64"/>
      <c r="HOS10" s="215"/>
      <c r="HOT10" s="64"/>
      <c r="HOU10" s="64"/>
      <c r="HPD10" s="64"/>
      <c r="HPI10" s="215"/>
      <c r="HPJ10" s="64"/>
      <c r="HPK10" s="64"/>
      <c r="HPT10" s="64"/>
      <c r="HPY10" s="215"/>
      <c r="HPZ10" s="64"/>
      <c r="HQA10" s="64"/>
      <c r="HQJ10" s="64"/>
      <c r="HQO10" s="215"/>
      <c r="HQP10" s="64"/>
      <c r="HQQ10" s="64"/>
      <c r="HQZ10" s="64"/>
      <c r="HRE10" s="215"/>
      <c r="HRF10" s="64"/>
      <c r="HRG10" s="64"/>
      <c r="HRP10" s="64"/>
      <c r="HRU10" s="215"/>
      <c r="HRV10" s="64"/>
      <c r="HRW10" s="64"/>
      <c r="HSF10" s="64"/>
      <c r="HSK10" s="215"/>
      <c r="HSL10" s="64"/>
      <c r="HSM10" s="64"/>
      <c r="HSV10" s="64"/>
      <c r="HTA10" s="215"/>
      <c r="HTB10" s="64"/>
      <c r="HTC10" s="64"/>
      <c r="HTL10" s="64"/>
      <c r="HTQ10" s="215"/>
      <c r="HTR10" s="64"/>
      <c r="HTS10" s="64"/>
      <c r="HUB10" s="64"/>
      <c r="HUG10" s="215"/>
      <c r="HUH10" s="64"/>
      <c r="HUI10" s="64"/>
      <c r="HUR10" s="64"/>
      <c r="HUW10" s="215"/>
      <c r="HUX10" s="64"/>
      <c r="HUY10" s="64"/>
      <c r="HVH10" s="64"/>
      <c r="HVM10" s="215"/>
      <c r="HVN10" s="64"/>
      <c r="HVO10" s="64"/>
      <c r="HVX10" s="64"/>
      <c r="HWC10" s="215"/>
      <c r="HWD10" s="64"/>
      <c r="HWE10" s="64"/>
      <c r="HWN10" s="64"/>
      <c r="HWS10" s="215"/>
      <c r="HWT10" s="64"/>
      <c r="HWU10" s="64"/>
      <c r="HXD10" s="64"/>
      <c r="HXI10" s="215"/>
      <c r="HXJ10" s="64"/>
      <c r="HXK10" s="64"/>
      <c r="HXT10" s="64"/>
      <c r="HXY10" s="215"/>
      <c r="HXZ10" s="64"/>
      <c r="HYA10" s="64"/>
      <c r="HYJ10" s="64"/>
      <c r="HYO10" s="215"/>
      <c r="HYP10" s="64"/>
      <c r="HYQ10" s="64"/>
      <c r="HYZ10" s="64"/>
      <c r="HZE10" s="215"/>
      <c r="HZF10" s="64"/>
      <c r="HZG10" s="64"/>
      <c r="HZP10" s="64"/>
      <c r="HZU10" s="215"/>
      <c r="HZV10" s="64"/>
      <c r="HZW10" s="64"/>
      <c r="IAF10" s="64"/>
      <c r="IAK10" s="215"/>
      <c r="IAL10" s="64"/>
      <c r="IAM10" s="64"/>
      <c r="IAV10" s="64"/>
      <c r="IBA10" s="215"/>
      <c r="IBB10" s="64"/>
      <c r="IBC10" s="64"/>
      <c r="IBL10" s="64"/>
      <c r="IBQ10" s="215"/>
      <c r="IBR10" s="64"/>
      <c r="IBS10" s="64"/>
      <c r="ICB10" s="64"/>
      <c r="ICG10" s="215"/>
      <c r="ICH10" s="64"/>
      <c r="ICI10" s="64"/>
      <c r="ICR10" s="64"/>
      <c r="ICW10" s="215"/>
      <c r="ICX10" s="64"/>
      <c r="ICY10" s="64"/>
      <c r="IDH10" s="64"/>
      <c r="IDM10" s="215"/>
      <c r="IDN10" s="64"/>
      <c r="IDO10" s="64"/>
      <c r="IDX10" s="64"/>
      <c r="IEC10" s="215"/>
      <c r="IED10" s="64"/>
      <c r="IEE10" s="64"/>
      <c r="IEN10" s="64"/>
      <c r="IES10" s="215"/>
      <c r="IET10" s="64"/>
      <c r="IEU10" s="64"/>
      <c r="IFD10" s="64"/>
      <c r="IFI10" s="215"/>
      <c r="IFJ10" s="64"/>
      <c r="IFK10" s="64"/>
      <c r="IFT10" s="64"/>
      <c r="IFY10" s="215"/>
      <c r="IFZ10" s="64"/>
      <c r="IGA10" s="64"/>
      <c r="IGJ10" s="64"/>
      <c r="IGO10" s="215"/>
      <c r="IGP10" s="64"/>
      <c r="IGQ10" s="64"/>
      <c r="IGZ10" s="64"/>
      <c r="IHE10" s="215"/>
      <c r="IHF10" s="64"/>
      <c r="IHG10" s="64"/>
      <c r="IHP10" s="64"/>
      <c r="IHU10" s="215"/>
      <c r="IHV10" s="64"/>
      <c r="IHW10" s="64"/>
      <c r="IIF10" s="64"/>
      <c r="IIK10" s="215"/>
      <c r="IIL10" s="64"/>
      <c r="IIM10" s="64"/>
      <c r="IIV10" s="64"/>
      <c r="IJA10" s="215"/>
      <c r="IJB10" s="64"/>
      <c r="IJC10" s="64"/>
      <c r="IJL10" s="64"/>
      <c r="IJQ10" s="215"/>
      <c r="IJR10" s="64"/>
      <c r="IJS10" s="64"/>
      <c r="IKB10" s="64"/>
      <c r="IKG10" s="215"/>
      <c r="IKH10" s="64"/>
      <c r="IKI10" s="64"/>
      <c r="IKR10" s="64"/>
      <c r="IKW10" s="215"/>
      <c r="IKX10" s="64"/>
      <c r="IKY10" s="64"/>
      <c r="ILH10" s="64"/>
      <c r="ILM10" s="215"/>
      <c r="ILN10" s="64"/>
      <c r="ILO10" s="64"/>
      <c r="ILX10" s="64"/>
      <c r="IMC10" s="215"/>
      <c r="IMD10" s="64"/>
      <c r="IME10" s="64"/>
      <c r="IMN10" s="64"/>
      <c r="IMS10" s="215"/>
      <c r="IMT10" s="64"/>
      <c r="IMU10" s="64"/>
      <c r="IND10" s="64"/>
      <c r="INI10" s="215"/>
      <c r="INJ10" s="64"/>
      <c r="INK10" s="64"/>
      <c r="INT10" s="64"/>
      <c r="INY10" s="215"/>
      <c r="INZ10" s="64"/>
      <c r="IOA10" s="64"/>
      <c r="IOJ10" s="64"/>
      <c r="IOO10" s="215"/>
      <c r="IOP10" s="64"/>
      <c r="IOQ10" s="64"/>
      <c r="IOZ10" s="64"/>
      <c r="IPE10" s="215"/>
      <c r="IPF10" s="64"/>
      <c r="IPG10" s="64"/>
      <c r="IPP10" s="64"/>
      <c r="IPU10" s="215"/>
      <c r="IPV10" s="64"/>
      <c r="IPW10" s="64"/>
      <c r="IQF10" s="64"/>
      <c r="IQK10" s="215"/>
      <c r="IQL10" s="64"/>
      <c r="IQM10" s="64"/>
      <c r="IQV10" s="64"/>
      <c r="IRA10" s="215"/>
      <c r="IRB10" s="64"/>
      <c r="IRC10" s="64"/>
      <c r="IRL10" s="64"/>
      <c r="IRQ10" s="215"/>
      <c r="IRR10" s="64"/>
      <c r="IRS10" s="64"/>
      <c r="ISB10" s="64"/>
      <c r="ISG10" s="215"/>
      <c r="ISH10" s="64"/>
      <c r="ISI10" s="64"/>
      <c r="ISR10" s="64"/>
      <c r="ISW10" s="215"/>
      <c r="ISX10" s="64"/>
      <c r="ISY10" s="64"/>
      <c r="ITH10" s="64"/>
      <c r="ITM10" s="215"/>
      <c r="ITN10" s="64"/>
      <c r="ITO10" s="64"/>
      <c r="ITX10" s="64"/>
      <c r="IUC10" s="215"/>
      <c r="IUD10" s="64"/>
      <c r="IUE10" s="64"/>
      <c r="IUN10" s="64"/>
      <c r="IUS10" s="215"/>
      <c r="IUT10" s="64"/>
      <c r="IUU10" s="64"/>
      <c r="IVD10" s="64"/>
      <c r="IVI10" s="215"/>
      <c r="IVJ10" s="64"/>
      <c r="IVK10" s="64"/>
      <c r="IVT10" s="64"/>
      <c r="IVY10" s="215"/>
      <c r="IVZ10" s="64"/>
      <c r="IWA10" s="64"/>
      <c r="IWJ10" s="64"/>
      <c r="IWO10" s="215"/>
      <c r="IWP10" s="64"/>
      <c r="IWQ10" s="64"/>
      <c r="IWZ10" s="64"/>
      <c r="IXE10" s="215"/>
      <c r="IXF10" s="64"/>
      <c r="IXG10" s="64"/>
      <c r="IXP10" s="64"/>
      <c r="IXU10" s="215"/>
      <c r="IXV10" s="64"/>
      <c r="IXW10" s="64"/>
      <c r="IYF10" s="64"/>
      <c r="IYK10" s="215"/>
      <c r="IYL10" s="64"/>
      <c r="IYM10" s="64"/>
      <c r="IYV10" s="64"/>
      <c r="IZA10" s="215"/>
      <c r="IZB10" s="64"/>
      <c r="IZC10" s="64"/>
      <c r="IZL10" s="64"/>
      <c r="IZQ10" s="215"/>
      <c r="IZR10" s="64"/>
      <c r="IZS10" s="64"/>
      <c r="JAB10" s="64"/>
      <c r="JAG10" s="215"/>
      <c r="JAH10" s="64"/>
      <c r="JAI10" s="64"/>
      <c r="JAR10" s="64"/>
      <c r="JAW10" s="215"/>
      <c r="JAX10" s="64"/>
      <c r="JAY10" s="64"/>
      <c r="JBH10" s="64"/>
      <c r="JBM10" s="215"/>
      <c r="JBN10" s="64"/>
      <c r="JBO10" s="64"/>
      <c r="JBX10" s="64"/>
      <c r="JCC10" s="215"/>
      <c r="JCD10" s="64"/>
      <c r="JCE10" s="64"/>
      <c r="JCN10" s="64"/>
      <c r="JCS10" s="215"/>
      <c r="JCT10" s="64"/>
      <c r="JCU10" s="64"/>
      <c r="JDD10" s="64"/>
      <c r="JDI10" s="215"/>
      <c r="JDJ10" s="64"/>
      <c r="JDK10" s="64"/>
      <c r="JDT10" s="64"/>
      <c r="JDY10" s="215"/>
      <c r="JDZ10" s="64"/>
      <c r="JEA10" s="64"/>
      <c r="JEJ10" s="64"/>
      <c r="JEO10" s="215"/>
      <c r="JEP10" s="64"/>
      <c r="JEQ10" s="64"/>
      <c r="JEZ10" s="64"/>
      <c r="JFE10" s="215"/>
      <c r="JFF10" s="64"/>
      <c r="JFG10" s="64"/>
      <c r="JFP10" s="64"/>
      <c r="JFU10" s="215"/>
      <c r="JFV10" s="64"/>
      <c r="JFW10" s="64"/>
      <c r="JGF10" s="64"/>
      <c r="JGK10" s="215"/>
      <c r="JGL10" s="64"/>
      <c r="JGM10" s="64"/>
      <c r="JGV10" s="64"/>
      <c r="JHA10" s="215"/>
      <c r="JHB10" s="64"/>
      <c r="JHC10" s="64"/>
      <c r="JHL10" s="64"/>
      <c r="JHQ10" s="215"/>
      <c r="JHR10" s="64"/>
      <c r="JHS10" s="64"/>
      <c r="JIB10" s="64"/>
      <c r="JIG10" s="215"/>
      <c r="JIH10" s="64"/>
      <c r="JII10" s="64"/>
      <c r="JIR10" s="64"/>
      <c r="JIW10" s="215"/>
      <c r="JIX10" s="64"/>
      <c r="JIY10" s="64"/>
      <c r="JJH10" s="64"/>
      <c r="JJM10" s="215"/>
      <c r="JJN10" s="64"/>
      <c r="JJO10" s="64"/>
      <c r="JJX10" s="64"/>
      <c r="JKC10" s="215"/>
      <c r="JKD10" s="64"/>
      <c r="JKE10" s="64"/>
      <c r="JKN10" s="64"/>
      <c r="JKS10" s="215"/>
      <c r="JKT10" s="64"/>
      <c r="JKU10" s="64"/>
      <c r="JLD10" s="64"/>
      <c r="JLI10" s="215"/>
      <c r="JLJ10" s="64"/>
      <c r="JLK10" s="64"/>
      <c r="JLT10" s="64"/>
      <c r="JLY10" s="215"/>
      <c r="JLZ10" s="64"/>
      <c r="JMA10" s="64"/>
      <c r="JMJ10" s="64"/>
      <c r="JMO10" s="215"/>
      <c r="JMP10" s="64"/>
      <c r="JMQ10" s="64"/>
      <c r="JMZ10" s="64"/>
      <c r="JNE10" s="215"/>
      <c r="JNF10" s="64"/>
      <c r="JNG10" s="64"/>
      <c r="JNP10" s="64"/>
      <c r="JNU10" s="215"/>
      <c r="JNV10" s="64"/>
      <c r="JNW10" s="64"/>
      <c r="JOF10" s="64"/>
      <c r="JOK10" s="215"/>
      <c r="JOL10" s="64"/>
      <c r="JOM10" s="64"/>
      <c r="JOV10" s="64"/>
      <c r="JPA10" s="215"/>
      <c r="JPB10" s="64"/>
      <c r="JPC10" s="64"/>
      <c r="JPL10" s="64"/>
      <c r="JPQ10" s="215"/>
      <c r="JPR10" s="64"/>
      <c r="JPS10" s="64"/>
      <c r="JQB10" s="64"/>
      <c r="JQG10" s="215"/>
      <c r="JQH10" s="64"/>
      <c r="JQI10" s="64"/>
      <c r="JQR10" s="64"/>
      <c r="JQW10" s="215"/>
      <c r="JQX10" s="64"/>
      <c r="JQY10" s="64"/>
      <c r="JRH10" s="64"/>
      <c r="JRM10" s="215"/>
      <c r="JRN10" s="64"/>
      <c r="JRO10" s="64"/>
      <c r="JRX10" s="64"/>
      <c r="JSC10" s="215"/>
      <c r="JSD10" s="64"/>
      <c r="JSE10" s="64"/>
      <c r="JSN10" s="64"/>
      <c r="JSS10" s="215"/>
      <c r="JST10" s="64"/>
      <c r="JSU10" s="64"/>
      <c r="JTD10" s="64"/>
      <c r="JTI10" s="215"/>
      <c r="JTJ10" s="64"/>
      <c r="JTK10" s="64"/>
      <c r="JTT10" s="64"/>
      <c r="JTY10" s="215"/>
      <c r="JTZ10" s="64"/>
      <c r="JUA10" s="64"/>
      <c r="JUJ10" s="64"/>
      <c r="JUO10" s="215"/>
      <c r="JUP10" s="64"/>
      <c r="JUQ10" s="64"/>
      <c r="JUZ10" s="64"/>
      <c r="JVE10" s="215"/>
      <c r="JVF10" s="64"/>
      <c r="JVG10" s="64"/>
      <c r="JVP10" s="64"/>
      <c r="JVU10" s="215"/>
      <c r="JVV10" s="64"/>
      <c r="JVW10" s="64"/>
      <c r="JWF10" s="64"/>
      <c r="JWK10" s="215"/>
      <c r="JWL10" s="64"/>
      <c r="JWM10" s="64"/>
      <c r="JWV10" s="64"/>
      <c r="JXA10" s="215"/>
      <c r="JXB10" s="64"/>
      <c r="JXC10" s="64"/>
      <c r="JXL10" s="64"/>
      <c r="JXQ10" s="215"/>
      <c r="JXR10" s="64"/>
      <c r="JXS10" s="64"/>
      <c r="JYB10" s="64"/>
      <c r="JYG10" s="215"/>
      <c r="JYH10" s="64"/>
      <c r="JYI10" s="64"/>
      <c r="JYR10" s="64"/>
      <c r="JYW10" s="215"/>
      <c r="JYX10" s="64"/>
      <c r="JYY10" s="64"/>
      <c r="JZH10" s="64"/>
      <c r="JZM10" s="215"/>
      <c r="JZN10" s="64"/>
      <c r="JZO10" s="64"/>
      <c r="JZX10" s="64"/>
      <c r="KAC10" s="215"/>
      <c r="KAD10" s="64"/>
      <c r="KAE10" s="64"/>
      <c r="KAN10" s="64"/>
      <c r="KAS10" s="215"/>
      <c r="KAT10" s="64"/>
      <c r="KAU10" s="64"/>
      <c r="KBD10" s="64"/>
      <c r="KBI10" s="215"/>
      <c r="KBJ10" s="64"/>
      <c r="KBK10" s="64"/>
      <c r="KBT10" s="64"/>
      <c r="KBY10" s="215"/>
      <c r="KBZ10" s="64"/>
      <c r="KCA10" s="64"/>
      <c r="KCJ10" s="64"/>
      <c r="KCO10" s="215"/>
      <c r="KCP10" s="64"/>
      <c r="KCQ10" s="64"/>
      <c r="KCZ10" s="64"/>
      <c r="KDE10" s="215"/>
      <c r="KDF10" s="64"/>
      <c r="KDG10" s="64"/>
      <c r="KDP10" s="64"/>
      <c r="KDU10" s="215"/>
      <c r="KDV10" s="64"/>
      <c r="KDW10" s="64"/>
      <c r="KEF10" s="64"/>
      <c r="KEK10" s="215"/>
      <c r="KEL10" s="64"/>
      <c r="KEM10" s="64"/>
      <c r="KEV10" s="64"/>
      <c r="KFA10" s="215"/>
      <c r="KFB10" s="64"/>
      <c r="KFC10" s="64"/>
      <c r="KFL10" s="64"/>
      <c r="KFQ10" s="215"/>
      <c r="KFR10" s="64"/>
      <c r="KFS10" s="64"/>
      <c r="KGB10" s="64"/>
      <c r="KGG10" s="215"/>
      <c r="KGH10" s="64"/>
      <c r="KGI10" s="64"/>
      <c r="KGR10" s="64"/>
      <c r="KGW10" s="215"/>
      <c r="KGX10" s="64"/>
      <c r="KGY10" s="64"/>
      <c r="KHH10" s="64"/>
      <c r="KHM10" s="215"/>
      <c r="KHN10" s="64"/>
      <c r="KHO10" s="64"/>
      <c r="KHX10" s="64"/>
      <c r="KIC10" s="215"/>
      <c r="KID10" s="64"/>
      <c r="KIE10" s="64"/>
      <c r="KIN10" s="64"/>
      <c r="KIS10" s="215"/>
      <c r="KIT10" s="64"/>
      <c r="KIU10" s="64"/>
      <c r="KJD10" s="64"/>
      <c r="KJI10" s="215"/>
      <c r="KJJ10" s="64"/>
      <c r="KJK10" s="64"/>
      <c r="KJT10" s="64"/>
      <c r="KJY10" s="215"/>
      <c r="KJZ10" s="64"/>
      <c r="KKA10" s="64"/>
      <c r="KKJ10" s="64"/>
      <c r="KKO10" s="215"/>
      <c r="KKP10" s="64"/>
      <c r="KKQ10" s="64"/>
      <c r="KKZ10" s="64"/>
      <c r="KLE10" s="215"/>
      <c r="KLF10" s="64"/>
      <c r="KLG10" s="64"/>
      <c r="KLP10" s="64"/>
      <c r="KLU10" s="215"/>
      <c r="KLV10" s="64"/>
      <c r="KLW10" s="64"/>
      <c r="KMF10" s="64"/>
      <c r="KMK10" s="215"/>
      <c r="KML10" s="64"/>
      <c r="KMM10" s="64"/>
      <c r="KMV10" s="64"/>
      <c r="KNA10" s="215"/>
      <c r="KNB10" s="64"/>
      <c r="KNC10" s="64"/>
      <c r="KNL10" s="64"/>
      <c r="KNQ10" s="215"/>
      <c r="KNR10" s="64"/>
      <c r="KNS10" s="64"/>
      <c r="KOB10" s="64"/>
      <c r="KOG10" s="215"/>
      <c r="KOH10" s="64"/>
      <c r="KOI10" s="64"/>
      <c r="KOR10" s="64"/>
      <c r="KOW10" s="215"/>
      <c r="KOX10" s="64"/>
      <c r="KOY10" s="64"/>
      <c r="KPH10" s="64"/>
      <c r="KPM10" s="215"/>
      <c r="KPN10" s="64"/>
      <c r="KPO10" s="64"/>
      <c r="KPX10" s="64"/>
      <c r="KQC10" s="215"/>
      <c r="KQD10" s="64"/>
      <c r="KQE10" s="64"/>
      <c r="KQN10" s="64"/>
      <c r="KQS10" s="215"/>
      <c r="KQT10" s="64"/>
      <c r="KQU10" s="64"/>
      <c r="KRD10" s="64"/>
      <c r="KRI10" s="215"/>
      <c r="KRJ10" s="64"/>
      <c r="KRK10" s="64"/>
      <c r="KRT10" s="64"/>
      <c r="KRY10" s="215"/>
      <c r="KRZ10" s="64"/>
      <c r="KSA10" s="64"/>
      <c r="KSJ10" s="64"/>
      <c r="KSO10" s="215"/>
      <c r="KSP10" s="64"/>
      <c r="KSQ10" s="64"/>
      <c r="KSZ10" s="64"/>
      <c r="KTE10" s="215"/>
      <c r="KTF10" s="64"/>
      <c r="KTG10" s="64"/>
      <c r="KTP10" s="64"/>
      <c r="KTU10" s="215"/>
      <c r="KTV10" s="64"/>
      <c r="KTW10" s="64"/>
      <c r="KUF10" s="64"/>
      <c r="KUK10" s="215"/>
      <c r="KUL10" s="64"/>
      <c r="KUM10" s="64"/>
      <c r="KUV10" s="64"/>
      <c r="KVA10" s="215"/>
      <c r="KVB10" s="64"/>
      <c r="KVC10" s="64"/>
      <c r="KVL10" s="64"/>
      <c r="KVQ10" s="215"/>
      <c r="KVR10" s="64"/>
      <c r="KVS10" s="64"/>
      <c r="KWB10" s="64"/>
      <c r="KWG10" s="215"/>
      <c r="KWH10" s="64"/>
      <c r="KWI10" s="64"/>
      <c r="KWR10" s="64"/>
      <c r="KWW10" s="215"/>
      <c r="KWX10" s="64"/>
      <c r="KWY10" s="64"/>
      <c r="KXH10" s="64"/>
      <c r="KXM10" s="215"/>
      <c r="KXN10" s="64"/>
      <c r="KXO10" s="64"/>
      <c r="KXX10" s="64"/>
      <c r="KYC10" s="215"/>
      <c r="KYD10" s="64"/>
      <c r="KYE10" s="64"/>
      <c r="KYN10" s="64"/>
      <c r="KYS10" s="215"/>
      <c r="KYT10" s="64"/>
      <c r="KYU10" s="64"/>
      <c r="KZD10" s="64"/>
      <c r="KZI10" s="215"/>
      <c r="KZJ10" s="64"/>
      <c r="KZK10" s="64"/>
      <c r="KZT10" s="64"/>
      <c r="KZY10" s="215"/>
      <c r="KZZ10" s="64"/>
      <c r="LAA10" s="64"/>
      <c r="LAJ10" s="64"/>
      <c r="LAO10" s="215"/>
      <c r="LAP10" s="64"/>
      <c r="LAQ10" s="64"/>
      <c r="LAZ10" s="64"/>
      <c r="LBE10" s="215"/>
      <c r="LBF10" s="64"/>
      <c r="LBG10" s="64"/>
      <c r="LBP10" s="64"/>
      <c r="LBU10" s="215"/>
      <c r="LBV10" s="64"/>
      <c r="LBW10" s="64"/>
      <c r="LCF10" s="64"/>
      <c r="LCK10" s="215"/>
      <c r="LCL10" s="64"/>
      <c r="LCM10" s="64"/>
      <c r="LCV10" s="64"/>
      <c r="LDA10" s="215"/>
      <c r="LDB10" s="64"/>
      <c r="LDC10" s="64"/>
      <c r="LDL10" s="64"/>
      <c r="LDQ10" s="215"/>
      <c r="LDR10" s="64"/>
      <c r="LDS10" s="64"/>
      <c r="LEB10" s="64"/>
      <c r="LEG10" s="215"/>
      <c r="LEH10" s="64"/>
      <c r="LEI10" s="64"/>
      <c r="LER10" s="64"/>
      <c r="LEW10" s="215"/>
      <c r="LEX10" s="64"/>
      <c r="LEY10" s="64"/>
      <c r="LFH10" s="64"/>
      <c r="LFM10" s="215"/>
      <c r="LFN10" s="64"/>
      <c r="LFO10" s="64"/>
      <c r="LFX10" s="64"/>
      <c r="LGC10" s="215"/>
      <c r="LGD10" s="64"/>
      <c r="LGE10" s="64"/>
      <c r="LGN10" s="64"/>
      <c r="LGS10" s="215"/>
      <c r="LGT10" s="64"/>
      <c r="LGU10" s="64"/>
      <c r="LHD10" s="64"/>
      <c r="LHI10" s="215"/>
      <c r="LHJ10" s="64"/>
      <c r="LHK10" s="64"/>
      <c r="LHT10" s="64"/>
      <c r="LHY10" s="215"/>
      <c r="LHZ10" s="64"/>
      <c r="LIA10" s="64"/>
      <c r="LIJ10" s="64"/>
      <c r="LIO10" s="215"/>
      <c r="LIP10" s="64"/>
      <c r="LIQ10" s="64"/>
      <c r="LIZ10" s="64"/>
      <c r="LJE10" s="215"/>
      <c r="LJF10" s="64"/>
      <c r="LJG10" s="64"/>
      <c r="LJP10" s="64"/>
      <c r="LJU10" s="215"/>
      <c r="LJV10" s="64"/>
      <c r="LJW10" s="64"/>
      <c r="LKF10" s="64"/>
      <c r="LKK10" s="215"/>
      <c r="LKL10" s="64"/>
      <c r="LKM10" s="64"/>
      <c r="LKV10" s="64"/>
      <c r="LLA10" s="215"/>
      <c r="LLB10" s="64"/>
      <c r="LLC10" s="64"/>
      <c r="LLL10" s="64"/>
      <c r="LLQ10" s="215"/>
      <c r="LLR10" s="64"/>
      <c r="LLS10" s="64"/>
      <c r="LMB10" s="64"/>
      <c r="LMG10" s="215"/>
      <c r="LMH10" s="64"/>
      <c r="LMI10" s="64"/>
      <c r="LMR10" s="64"/>
      <c r="LMW10" s="215"/>
      <c r="LMX10" s="64"/>
      <c r="LMY10" s="64"/>
      <c r="LNH10" s="64"/>
      <c r="LNM10" s="215"/>
      <c r="LNN10" s="64"/>
      <c r="LNO10" s="64"/>
      <c r="LNX10" s="64"/>
      <c r="LOC10" s="215"/>
      <c r="LOD10" s="64"/>
      <c r="LOE10" s="64"/>
      <c r="LON10" s="64"/>
      <c r="LOS10" s="215"/>
      <c r="LOT10" s="64"/>
      <c r="LOU10" s="64"/>
      <c r="LPD10" s="64"/>
      <c r="LPI10" s="215"/>
      <c r="LPJ10" s="64"/>
      <c r="LPK10" s="64"/>
      <c r="LPT10" s="64"/>
      <c r="LPY10" s="215"/>
      <c r="LPZ10" s="64"/>
      <c r="LQA10" s="64"/>
      <c r="LQJ10" s="64"/>
      <c r="LQO10" s="215"/>
      <c r="LQP10" s="64"/>
      <c r="LQQ10" s="64"/>
      <c r="LQZ10" s="64"/>
      <c r="LRE10" s="215"/>
      <c r="LRF10" s="64"/>
      <c r="LRG10" s="64"/>
      <c r="LRP10" s="64"/>
      <c r="LRU10" s="215"/>
      <c r="LRV10" s="64"/>
      <c r="LRW10" s="64"/>
      <c r="LSF10" s="64"/>
      <c r="LSK10" s="215"/>
      <c r="LSL10" s="64"/>
      <c r="LSM10" s="64"/>
      <c r="LSV10" s="64"/>
      <c r="LTA10" s="215"/>
      <c r="LTB10" s="64"/>
      <c r="LTC10" s="64"/>
      <c r="LTL10" s="64"/>
      <c r="LTQ10" s="215"/>
      <c r="LTR10" s="64"/>
      <c r="LTS10" s="64"/>
      <c r="LUB10" s="64"/>
      <c r="LUG10" s="215"/>
      <c r="LUH10" s="64"/>
      <c r="LUI10" s="64"/>
      <c r="LUR10" s="64"/>
      <c r="LUW10" s="215"/>
      <c r="LUX10" s="64"/>
      <c r="LUY10" s="64"/>
      <c r="LVH10" s="64"/>
      <c r="LVM10" s="215"/>
      <c r="LVN10" s="64"/>
      <c r="LVO10" s="64"/>
      <c r="LVX10" s="64"/>
      <c r="LWC10" s="215"/>
      <c r="LWD10" s="64"/>
      <c r="LWE10" s="64"/>
      <c r="LWN10" s="64"/>
      <c r="LWS10" s="215"/>
      <c r="LWT10" s="64"/>
      <c r="LWU10" s="64"/>
      <c r="LXD10" s="64"/>
      <c r="LXI10" s="215"/>
      <c r="LXJ10" s="64"/>
      <c r="LXK10" s="64"/>
      <c r="LXT10" s="64"/>
      <c r="LXY10" s="215"/>
      <c r="LXZ10" s="64"/>
      <c r="LYA10" s="64"/>
      <c r="LYJ10" s="64"/>
      <c r="LYO10" s="215"/>
      <c r="LYP10" s="64"/>
      <c r="LYQ10" s="64"/>
      <c r="LYZ10" s="64"/>
      <c r="LZE10" s="215"/>
      <c r="LZF10" s="64"/>
      <c r="LZG10" s="64"/>
      <c r="LZP10" s="64"/>
      <c r="LZU10" s="215"/>
      <c r="LZV10" s="64"/>
      <c r="LZW10" s="64"/>
      <c r="MAF10" s="64"/>
      <c r="MAK10" s="215"/>
      <c r="MAL10" s="64"/>
      <c r="MAM10" s="64"/>
      <c r="MAV10" s="64"/>
      <c r="MBA10" s="215"/>
      <c r="MBB10" s="64"/>
      <c r="MBC10" s="64"/>
      <c r="MBL10" s="64"/>
      <c r="MBQ10" s="215"/>
      <c r="MBR10" s="64"/>
      <c r="MBS10" s="64"/>
      <c r="MCB10" s="64"/>
      <c r="MCG10" s="215"/>
      <c r="MCH10" s="64"/>
      <c r="MCI10" s="64"/>
      <c r="MCR10" s="64"/>
      <c r="MCW10" s="215"/>
      <c r="MCX10" s="64"/>
      <c r="MCY10" s="64"/>
      <c r="MDH10" s="64"/>
      <c r="MDM10" s="215"/>
      <c r="MDN10" s="64"/>
      <c r="MDO10" s="64"/>
      <c r="MDX10" s="64"/>
      <c r="MEC10" s="215"/>
      <c r="MED10" s="64"/>
      <c r="MEE10" s="64"/>
      <c r="MEN10" s="64"/>
      <c r="MES10" s="215"/>
      <c r="MET10" s="64"/>
      <c r="MEU10" s="64"/>
      <c r="MFD10" s="64"/>
      <c r="MFI10" s="215"/>
      <c r="MFJ10" s="64"/>
      <c r="MFK10" s="64"/>
      <c r="MFT10" s="64"/>
      <c r="MFY10" s="215"/>
      <c r="MFZ10" s="64"/>
      <c r="MGA10" s="64"/>
      <c r="MGJ10" s="64"/>
      <c r="MGO10" s="215"/>
      <c r="MGP10" s="64"/>
      <c r="MGQ10" s="64"/>
      <c r="MGZ10" s="64"/>
      <c r="MHE10" s="215"/>
      <c r="MHF10" s="64"/>
      <c r="MHG10" s="64"/>
      <c r="MHP10" s="64"/>
      <c r="MHU10" s="215"/>
      <c r="MHV10" s="64"/>
      <c r="MHW10" s="64"/>
      <c r="MIF10" s="64"/>
      <c r="MIK10" s="215"/>
      <c r="MIL10" s="64"/>
      <c r="MIM10" s="64"/>
      <c r="MIV10" s="64"/>
      <c r="MJA10" s="215"/>
      <c r="MJB10" s="64"/>
      <c r="MJC10" s="64"/>
      <c r="MJL10" s="64"/>
      <c r="MJQ10" s="215"/>
      <c r="MJR10" s="64"/>
      <c r="MJS10" s="64"/>
      <c r="MKB10" s="64"/>
      <c r="MKG10" s="215"/>
      <c r="MKH10" s="64"/>
      <c r="MKI10" s="64"/>
      <c r="MKR10" s="64"/>
      <c r="MKW10" s="215"/>
      <c r="MKX10" s="64"/>
      <c r="MKY10" s="64"/>
      <c r="MLH10" s="64"/>
      <c r="MLM10" s="215"/>
      <c r="MLN10" s="64"/>
      <c r="MLO10" s="64"/>
      <c r="MLX10" s="64"/>
      <c r="MMC10" s="215"/>
      <c r="MMD10" s="64"/>
      <c r="MME10" s="64"/>
      <c r="MMN10" s="64"/>
      <c r="MMS10" s="215"/>
      <c r="MMT10" s="64"/>
      <c r="MMU10" s="64"/>
      <c r="MND10" s="64"/>
      <c r="MNI10" s="215"/>
      <c r="MNJ10" s="64"/>
      <c r="MNK10" s="64"/>
      <c r="MNT10" s="64"/>
      <c r="MNY10" s="215"/>
      <c r="MNZ10" s="64"/>
      <c r="MOA10" s="64"/>
      <c r="MOJ10" s="64"/>
      <c r="MOO10" s="215"/>
      <c r="MOP10" s="64"/>
      <c r="MOQ10" s="64"/>
      <c r="MOZ10" s="64"/>
      <c r="MPE10" s="215"/>
      <c r="MPF10" s="64"/>
      <c r="MPG10" s="64"/>
      <c r="MPP10" s="64"/>
      <c r="MPU10" s="215"/>
      <c r="MPV10" s="64"/>
      <c r="MPW10" s="64"/>
      <c r="MQF10" s="64"/>
      <c r="MQK10" s="215"/>
      <c r="MQL10" s="64"/>
      <c r="MQM10" s="64"/>
      <c r="MQV10" s="64"/>
      <c r="MRA10" s="215"/>
      <c r="MRB10" s="64"/>
      <c r="MRC10" s="64"/>
      <c r="MRL10" s="64"/>
      <c r="MRQ10" s="215"/>
      <c r="MRR10" s="64"/>
      <c r="MRS10" s="64"/>
      <c r="MSB10" s="64"/>
      <c r="MSG10" s="215"/>
      <c r="MSH10" s="64"/>
      <c r="MSI10" s="64"/>
      <c r="MSR10" s="64"/>
      <c r="MSW10" s="215"/>
      <c r="MSX10" s="64"/>
      <c r="MSY10" s="64"/>
      <c r="MTH10" s="64"/>
      <c r="MTM10" s="215"/>
      <c r="MTN10" s="64"/>
      <c r="MTO10" s="64"/>
      <c r="MTX10" s="64"/>
      <c r="MUC10" s="215"/>
      <c r="MUD10" s="64"/>
      <c r="MUE10" s="64"/>
      <c r="MUN10" s="64"/>
      <c r="MUS10" s="215"/>
      <c r="MUT10" s="64"/>
      <c r="MUU10" s="64"/>
      <c r="MVD10" s="64"/>
      <c r="MVI10" s="215"/>
      <c r="MVJ10" s="64"/>
      <c r="MVK10" s="64"/>
      <c r="MVT10" s="64"/>
      <c r="MVY10" s="215"/>
      <c r="MVZ10" s="64"/>
      <c r="MWA10" s="64"/>
      <c r="MWJ10" s="64"/>
      <c r="MWO10" s="215"/>
      <c r="MWP10" s="64"/>
      <c r="MWQ10" s="64"/>
      <c r="MWZ10" s="64"/>
      <c r="MXE10" s="215"/>
      <c r="MXF10" s="64"/>
      <c r="MXG10" s="64"/>
      <c r="MXP10" s="64"/>
      <c r="MXU10" s="215"/>
      <c r="MXV10" s="64"/>
      <c r="MXW10" s="64"/>
      <c r="MYF10" s="64"/>
      <c r="MYK10" s="215"/>
      <c r="MYL10" s="64"/>
      <c r="MYM10" s="64"/>
      <c r="MYV10" s="64"/>
      <c r="MZA10" s="215"/>
      <c r="MZB10" s="64"/>
      <c r="MZC10" s="64"/>
      <c r="MZL10" s="64"/>
      <c r="MZQ10" s="215"/>
      <c r="MZR10" s="64"/>
      <c r="MZS10" s="64"/>
      <c r="NAB10" s="64"/>
      <c r="NAG10" s="215"/>
      <c r="NAH10" s="64"/>
      <c r="NAI10" s="64"/>
      <c r="NAR10" s="64"/>
      <c r="NAW10" s="215"/>
      <c r="NAX10" s="64"/>
      <c r="NAY10" s="64"/>
      <c r="NBH10" s="64"/>
      <c r="NBM10" s="215"/>
      <c r="NBN10" s="64"/>
      <c r="NBO10" s="64"/>
      <c r="NBX10" s="64"/>
      <c r="NCC10" s="215"/>
      <c r="NCD10" s="64"/>
      <c r="NCE10" s="64"/>
      <c r="NCN10" s="64"/>
      <c r="NCS10" s="215"/>
      <c r="NCT10" s="64"/>
      <c r="NCU10" s="64"/>
      <c r="NDD10" s="64"/>
      <c r="NDI10" s="215"/>
      <c r="NDJ10" s="64"/>
      <c r="NDK10" s="64"/>
      <c r="NDT10" s="64"/>
      <c r="NDY10" s="215"/>
      <c r="NDZ10" s="64"/>
      <c r="NEA10" s="64"/>
      <c r="NEJ10" s="64"/>
      <c r="NEO10" s="215"/>
      <c r="NEP10" s="64"/>
      <c r="NEQ10" s="64"/>
      <c r="NEZ10" s="64"/>
      <c r="NFE10" s="215"/>
      <c r="NFF10" s="64"/>
      <c r="NFG10" s="64"/>
      <c r="NFP10" s="64"/>
      <c r="NFU10" s="215"/>
      <c r="NFV10" s="64"/>
      <c r="NFW10" s="64"/>
      <c r="NGF10" s="64"/>
      <c r="NGK10" s="215"/>
      <c r="NGL10" s="64"/>
      <c r="NGM10" s="64"/>
      <c r="NGV10" s="64"/>
      <c r="NHA10" s="215"/>
      <c r="NHB10" s="64"/>
      <c r="NHC10" s="64"/>
      <c r="NHL10" s="64"/>
      <c r="NHQ10" s="215"/>
      <c r="NHR10" s="64"/>
      <c r="NHS10" s="64"/>
      <c r="NIB10" s="64"/>
      <c r="NIG10" s="215"/>
      <c r="NIH10" s="64"/>
      <c r="NII10" s="64"/>
      <c r="NIR10" s="64"/>
      <c r="NIW10" s="215"/>
      <c r="NIX10" s="64"/>
      <c r="NIY10" s="64"/>
      <c r="NJH10" s="64"/>
      <c r="NJM10" s="215"/>
      <c r="NJN10" s="64"/>
      <c r="NJO10" s="64"/>
      <c r="NJX10" s="64"/>
      <c r="NKC10" s="215"/>
      <c r="NKD10" s="64"/>
      <c r="NKE10" s="64"/>
      <c r="NKN10" s="64"/>
      <c r="NKS10" s="215"/>
      <c r="NKT10" s="64"/>
      <c r="NKU10" s="64"/>
      <c r="NLD10" s="64"/>
      <c r="NLI10" s="215"/>
      <c r="NLJ10" s="64"/>
      <c r="NLK10" s="64"/>
      <c r="NLT10" s="64"/>
      <c r="NLY10" s="215"/>
      <c r="NLZ10" s="64"/>
      <c r="NMA10" s="64"/>
      <c r="NMJ10" s="64"/>
      <c r="NMO10" s="215"/>
      <c r="NMP10" s="64"/>
      <c r="NMQ10" s="64"/>
      <c r="NMZ10" s="64"/>
      <c r="NNE10" s="215"/>
      <c r="NNF10" s="64"/>
      <c r="NNG10" s="64"/>
      <c r="NNP10" s="64"/>
      <c r="NNU10" s="215"/>
      <c r="NNV10" s="64"/>
      <c r="NNW10" s="64"/>
      <c r="NOF10" s="64"/>
      <c r="NOK10" s="215"/>
      <c r="NOL10" s="64"/>
      <c r="NOM10" s="64"/>
      <c r="NOV10" s="64"/>
      <c r="NPA10" s="215"/>
      <c r="NPB10" s="64"/>
      <c r="NPC10" s="64"/>
      <c r="NPL10" s="64"/>
      <c r="NPQ10" s="215"/>
      <c r="NPR10" s="64"/>
      <c r="NPS10" s="64"/>
      <c r="NQB10" s="64"/>
      <c r="NQG10" s="215"/>
      <c r="NQH10" s="64"/>
      <c r="NQI10" s="64"/>
      <c r="NQR10" s="64"/>
      <c r="NQW10" s="215"/>
      <c r="NQX10" s="64"/>
      <c r="NQY10" s="64"/>
      <c r="NRH10" s="64"/>
      <c r="NRM10" s="215"/>
      <c r="NRN10" s="64"/>
      <c r="NRO10" s="64"/>
      <c r="NRX10" s="64"/>
      <c r="NSC10" s="215"/>
      <c r="NSD10" s="64"/>
      <c r="NSE10" s="64"/>
      <c r="NSN10" s="64"/>
      <c r="NSS10" s="215"/>
      <c r="NST10" s="64"/>
      <c r="NSU10" s="64"/>
      <c r="NTD10" s="64"/>
      <c r="NTI10" s="215"/>
      <c r="NTJ10" s="64"/>
      <c r="NTK10" s="64"/>
      <c r="NTT10" s="64"/>
      <c r="NTY10" s="215"/>
      <c r="NTZ10" s="64"/>
      <c r="NUA10" s="64"/>
      <c r="NUJ10" s="64"/>
      <c r="NUO10" s="215"/>
      <c r="NUP10" s="64"/>
      <c r="NUQ10" s="64"/>
      <c r="NUZ10" s="64"/>
      <c r="NVE10" s="215"/>
      <c r="NVF10" s="64"/>
      <c r="NVG10" s="64"/>
      <c r="NVP10" s="64"/>
      <c r="NVU10" s="215"/>
      <c r="NVV10" s="64"/>
      <c r="NVW10" s="64"/>
      <c r="NWF10" s="64"/>
      <c r="NWK10" s="215"/>
      <c r="NWL10" s="64"/>
      <c r="NWM10" s="64"/>
      <c r="NWV10" s="64"/>
      <c r="NXA10" s="215"/>
      <c r="NXB10" s="64"/>
      <c r="NXC10" s="64"/>
      <c r="NXL10" s="64"/>
      <c r="NXQ10" s="215"/>
      <c r="NXR10" s="64"/>
      <c r="NXS10" s="64"/>
      <c r="NYB10" s="64"/>
      <c r="NYG10" s="215"/>
      <c r="NYH10" s="64"/>
      <c r="NYI10" s="64"/>
      <c r="NYR10" s="64"/>
      <c r="NYW10" s="215"/>
      <c r="NYX10" s="64"/>
      <c r="NYY10" s="64"/>
      <c r="NZH10" s="64"/>
      <c r="NZM10" s="215"/>
      <c r="NZN10" s="64"/>
      <c r="NZO10" s="64"/>
      <c r="NZX10" s="64"/>
      <c r="OAC10" s="215"/>
      <c r="OAD10" s="64"/>
      <c r="OAE10" s="64"/>
      <c r="OAN10" s="64"/>
      <c r="OAS10" s="215"/>
      <c r="OAT10" s="64"/>
      <c r="OAU10" s="64"/>
      <c r="OBD10" s="64"/>
      <c r="OBI10" s="215"/>
      <c r="OBJ10" s="64"/>
      <c r="OBK10" s="64"/>
      <c r="OBT10" s="64"/>
      <c r="OBY10" s="215"/>
      <c r="OBZ10" s="64"/>
      <c r="OCA10" s="64"/>
      <c r="OCJ10" s="64"/>
      <c r="OCO10" s="215"/>
      <c r="OCP10" s="64"/>
      <c r="OCQ10" s="64"/>
      <c r="OCZ10" s="64"/>
      <c r="ODE10" s="215"/>
      <c r="ODF10" s="64"/>
      <c r="ODG10" s="64"/>
      <c r="ODP10" s="64"/>
      <c r="ODU10" s="215"/>
      <c r="ODV10" s="64"/>
      <c r="ODW10" s="64"/>
      <c r="OEF10" s="64"/>
      <c r="OEK10" s="215"/>
      <c r="OEL10" s="64"/>
      <c r="OEM10" s="64"/>
      <c r="OEV10" s="64"/>
      <c r="OFA10" s="215"/>
      <c r="OFB10" s="64"/>
      <c r="OFC10" s="64"/>
      <c r="OFL10" s="64"/>
      <c r="OFQ10" s="215"/>
      <c r="OFR10" s="64"/>
      <c r="OFS10" s="64"/>
      <c r="OGB10" s="64"/>
      <c r="OGG10" s="215"/>
      <c r="OGH10" s="64"/>
      <c r="OGI10" s="64"/>
      <c r="OGR10" s="64"/>
      <c r="OGW10" s="215"/>
      <c r="OGX10" s="64"/>
      <c r="OGY10" s="64"/>
      <c r="OHH10" s="64"/>
      <c r="OHM10" s="215"/>
      <c r="OHN10" s="64"/>
      <c r="OHO10" s="64"/>
      <c r="OHX10" s="64"/>
      <c r="OIC10" s="215"/>
      <c r="OID10" s="64"/>
      <c r="OIE10" s="64"/>
      <c r="OIN10" s="64"/>
      <c r="OIS10" s="215"/>
      <c r="OIT10" s="64"/>
      <c r="OIU10" s="64"/>
      <c r="OJD10" s="64"/>
      <c r="OJI10" s="215"/>
      <c r="OJJ10" s="64"/>
      <c r="OJK10" s="64"/>
      <c r="OJT10" s="64"/>
      <c r="OJY10" s="215"/>
      <c r="OJZ10" s="64"/>
      <c r="OKA10" s="64"/>
      <c r="OKJ10" s="64"/>
      <c r="OKO10" s="215"/>
      <c r="OKP10" s="64"/>
      <c r="OKQ10" s="64"/>
      <c r="OKZ10" s="64"/>
      <c r="OLE10" s="215"/>
      <c r="OLF10" s="64"/>
      <c r="OLG10" s="64"/>
      <c r="OLP10" s="64"/>
      <c r="OLU10" s="215"/>
      <c r="OLV10" s="64"/>
      <c r="OLW10" s="64"/>
      <c r="OMF10" s="64"/>
      <c r="OMK10" s="215"/>
      <c r="OML10" s="64"/>
      <c r="OMM10" s="64"/>
      <c r="OMV10" s="64"/>
      <c r="ONA10" s="215"/>
      <c r="ONB10" s="64"/>
      <c r="ONC10" s="64"/>
      <c r="ONL10" s="64"/>
      <c r="ONQ10" s="215"/>
      <c r="ONR10" s="64"/>
      <c r="ONS10" s="64"/>
      <c r="OOB10" s="64"/>
      <c r="OOG10" s="215"/>
      <c r="OOH10" s="64"/>
      <c r="OOI10" s="64"/>
      <c r="OOR10" s="64"/>
      <c r="OOW10" s="215"/>
      <c r="OOX10" s="64"/>
      <c r="OOY10" s="64"/>
      <c r="OPH10" s="64"/>
      <c r="OPM10" s="215"/>
      <c r="OPN10" s="64"/>
      <c r="OPO10" s="64"/>
      <c r="OPX10" s="64"/>
      <c r="OQC10" s="215"/>
      <c r="OQD10" s="64"/>
      <c r="OQE10" s="64"/>
      <c r="OQN10" s="64"/>
      <c r="OQS10" s="215"/>
      <c r="OQT10" s="64"/>
      <c r="OQU10" s="64"/>
      <c r="ORD10" s="64"/>
      <c r="ORI10" s="215"/>
      <c r="ORJ10" s="64"/>
      <c r="ORK10" s="64"/>
      <c r="ORT10" s="64"/>
      <c r="ORY10" s="215"/>
      <c r="ORZ10" s="64"/>
      <c r="OSA10" s="64"/>
      <c r="OSJ10" s="64"/>
      <c r="OSO10" s="215"/>
      <c r="OSP10" s="64"/>
      <c r="OSQ10" s="64"/>
      <c r="OSZ10" s="64"/>
      <c r="OTE10" s="215"/>
      <c r="OTF10" s="64"/>
      <c r="OTG10" s="64"/>
      <c r="OTP10" s="64"/>
      <c r="OTU10" s="215"/>
      <c r="OTV10" s="64"/>
      <c r="OTW10" s="64"/>
      <c r="OUF10" s="64"/>
      <c r="OUK10" s="215"/>
      <c r="OUL10" s="64"/>
      <c r="OUM10" s="64"/>
      <c r="OUV10" s="64"/>
      <c r="OVA10" s="215"/>
      <c r="OVB10" s="64"/>
      <c r="OVC10" s="64"/>
      <c r="OVL10" s="64"/>
      <c r="OVQ10" s="215"/>
      <c r="OVR10" s="64"/>
      <c r="OVS10" s="64"/>
      <c r="OWB10" s="64"/>
      <c r="OWG10" s="215"/>
      <c r="OWH10" s="64"/>
      <c r="OWI10" s="64"/>
      <c r="OWR10" s="64"/>
      <c r="OWW10" s="215"/>
      <c r="OWX10" s="64"/>
      <c r="OWY10" s="64"/>
      <c r="OXH10" s="64"/>
      <c r="OXM10" s="215"/>
      <c r="OXN10" s="64"/>
      <c r="OXO10" s="64"/>
      <c r="OXX10" s="64"/>
      <c r="OYC10" s="215"/>
      <c r="OYD10" s="64"/>
      <c r="OYE10" s="64"/>
      <c r="OYN10" s="64"/>
      <c r="OYS10" s="215"/>
      <c r="OYT10" s="64"/>
      <c r="OYU10" s="64"/>
      <c r="OZD10" s="64"/>
      <c r="OZI10" s="215"/>
      <c r="OZJ10" s="64"/>
      <c r="OZK10" s="64"/>
      <c r="OZT10" s="64"/>
      <c r="OZY10" s="215"/>
      <c r="OZZ10" s="64"/>
      <c r="PAA10" s="64"/>
      <c r="PAJ10" s="64"/>
      <c r="PAO10" s="215"/>
      <c r="PAP10" s="64"/>
      <c r="PAQ10" s="64"/>
      <c r="PAZ10" s="64"/>
      <c r="PBE10" s="215"/>
      <c r="PBF10" s="64"/>
      <c r="PBG10" s="64"/>
      <c r="PBP10" s="64"/>
      <c r="PBU10" s="215"/>
      <c r="PBV10" s="64"/>
      <c r="PBW10" s="64"/>
      <c r="PCF10" s="64"/>
      <c r="PCK10" s="215"/>
      <c r="PCL10" s="64"/>
      <c r="PCM10" s="64"/>
      <c r="PCV10" s="64"/>
      <c r="PDA10" s="215"/>
      <c r="PDB10" s="64"/>
      <c r="PDC10" s="64"/>
      <c r="PDL10" s="64"/>
      <c r="PDQ10" s="215"/>
      <c r="PDR10" s="64"/>
      <c r="PDS10" s="64"/>
      <c r="PEB10" s="64"/>
      <c r="PEG10" s="215"/>
      <c r="PEH10" s="64"/>
      <c r="PEI10" s="64"/>
      <c r="PER10" s="64"/>
      <c r="PEW10" s="215"/>
      <c r="PEX10" s="64"/>
      <c r="PEY10" s="64"/>
      <c r="PFH10" s="64"/>
      <c r="PFM10" s="215"/>
      <c r="PFN10" s="64"/>
      <c r="PFO10" s="64"/>
      <c r="PFX10" s="64"/>
      <c r="PGC10" s="215"/>
      <c r="PGD10" s="64"/>
      <c r="PGE10" s="64"/>
      <c r="PGN10" s="64"/>
      <c r="PGS10" s="215"/>
      <c r="PGT10" s="64"/>
      <c r="PGU10" s="64"/>
      <c r="PHD10" s="64"/>
      <c r="PHI10" s="215"/>
      <c r="PHJ10" s="64"/>
      <c r="PHK10" s="64"/>
      <c r="PHT10" s="64"/>
      <c r="PHY10" s="215"/>
      <c r="PHZ10" s="64"/>
      <c r="PIA10" s="64"/>
      <c r="PIJ10" s="64"/>
      <c r="PIO10" s="215"/>
      <c r="PIP10" s="64"/>
      <c r="PIQ10" s="64"/>
      <c r="PIZ10" s="64"/>
      <c r="PJE10" s="215"/>
      <c r="PJF10" s="64"/>
      <c r="PJG10" s="64"/>
      <c r="PJP10" s="64"/>
      <c r="PJU10" s="215"/>
      <c r="PJV10" s="64"/>
      <c r="PJW10" s="64"/>
      <c r="PKF10" s="64"/>
      <c r="PKK10" s="215"/>
      <c r="PKL10" s="64"/>
      <c r="PKM10" s="64"/>
      <c r="PKV10" s="64"/>
      <c r="PLA10" s="215"/>
      <c r="PLB10" s="64"/>
      <c r="PLC10" s="64"/>
      <c r="PLL10" s="64"/>
      <c r="PLQ10" s="215"/>
      <c r="PLR10" s="64"/>
      <c r="PLS10" s="64"/>
      <c r="PMB10" s="64"/>
      <c r="PMG10" s="215"/>
      <c r="PMH10" s="64"/>
      <c r="PMI10" s="64"/>
      <c r="PMR10" s="64"/>
      <c r="PMW10" s="215"/>
      <c r="PMX10" s="64"/>
      <c r="PMY10" s="64"/>
      <c r="PNH10" s="64"/>
      <c r="PNM10" s="215"/>
      <c r="PNN10" s="64"/>
      <c r="PNO10" s="64"/>
      <c r="PNX10" s="64"/>
      <c r="POC10" s="215"/>
      <c r="POD10" s="64"/>
      <c r="POE10" s="64"/>
      <c r="PON10" s="64"/>
      <c r="POS10" s="215"/>
      <c r="POT10" s="64"/>
      <c r="POU10" s="64"/>
      <c r="PPD10" s="64"/>
      <c r="PPI10" s="215"/>
      <c r="PPJ10" s="64"/>
      <c r="PPK10" s="64"/>
      <c r="PPT10" s="64"/>
      <c r="PPY10" s="215"/>
      <c r="PPZ10" s="64"/>
      <c r="PQA10" s="64"/>
      <c r="PQJ10" s="64"/>
      <c r="PQO10" s="215"/>
      <c r="PQP10" s="64"/>
      <c r="PQQ10" s="64"/>
      <c r="PQZ10" s="64"/>
      <c r="PRE10" s="215"/>
      <c r="PRF10" s="64"/>
      <c r="PRG10" s="64"/>
      <c r="PRP10" s="64"/>
      <c r="PRU10" s="215"/>
      <c r="PRV10" s="64"/>
      <c r="PRW10" s="64"/>
      <c r="PSF10" s="64"/>
      <c r="PSK10" s="215"/>
      <c r="PSL10" s="64"/>
      <c r="PSM10" s="64"/>
      <c r="PSV10" s="64"/>
      <c r="PTA10" s="215"/>
      <c r="PTB10" s="64"/>
      <c r="PTC10" s="64"/>
      <c r="PTL10" s="64"/>
      <c r="PTQ10" s="215"/>
      <c r="PTR10" s="64"/>
      <c r="PTS10" s="64"/>
      <c r="PUB10" s="64"/>
      <c r="PUG10" s="215"/>
      <c r="PUH10" s="64"/>
      <c r="PUI10" s="64"/>
      <c r="PUR10" s="64"/>
      <c r="PUW10" s="215"/>
      <c r="PUX10" s="64"/>
      <c r="PUY10" s="64"/>
      <c r="PVH10" s="64"/>
      <c r="PVM10" s="215"/>
      <c r="PVN10" s="64"/>
      <c r="PVO10" s="64"/>
      <c r="PVX10" s="64"/>
      <c r="PWC10" s="215"/>
      <c r="PWD10" s="64"/>
      <c r="PWE10" s="64"/>
      <c r="PWN10" s="64"/>
      <c r="PWS10" s="215"/>
      <c r="PWT10" s="64"/>
      <c r="PWU10" s="64"/>
      <c r="PXD10" s="64"/>
      <c r="PXI10" s="215"/>
      <c r="PXJ10" s="64"/>
      <c r="PXK10" s="64"/>
      <c r="PXT10" s="64"/>
      <c r="PXY10" s="215"/>
      <c r="PXZ10" s="64"/>
      <c r="PYA10" s="64"/>
      <c r="PYJ10" s="64"/>
      <c r="PYO10" s="215"/>
      <c r="PYP10" s="64"/>
      <c r="PYQ10" s="64"/>
      <c r="PYZ10" s="64"/>
      <c r="PZE10" s="215"/>
      <c r="PZF10" s="64"/>
      <c r="PZG10" s="64"/>
      <c r="PZP10" s="64"/>
      <c r="PZU10" s="215"/>
      <c r="PZV10" s="64"/>
      <c r="PZW10" s="64"/>
      <c r="QAF10" s="64"/>
      <c r="QAK10" s="215"/>
      <c r="QAL10" s="64"/>
      <c r="QAM10" s="64"/>
      <c r="QAV10" s="64"/>
      <c r="QBA10" s="215"/>
      <c r="QBB10" s="64"/>
      <c r="QBC10" s="64"/>
      <c r="QBL10" s="64"/>
      <c r="QBQ10" s="215"/>
      <c r="QBR10" s="64"/>
      <c r="QBS10" s="64"/>
      <c r="QCB10" s="64"/>
      <c r="QCG10" s="215"/>
      <c r="QCH10" s="64"/>
      <c r="QCI10" s="64"/>
      <c r="QCR10" s="64"/>
      <c r="QCW10" s="215"/>
      <c r="QCX10" s="64"/>
      <c r="QCY10" s="64"/>
      <c r="QDH10" s="64"/>
      <c r="QDM10" s="215"/>
      <c r="QDN10" s="64"/>
      <c r="QDO10" s="64"/>
      <c r="QDX10" s="64"/>
      <c r="QEC10" s="215"/>
      <c r="QED10" s="64"/>
      <c r="QEE10" s="64"/>
      <c r="QEN10" s="64"/>
      <c r="QES10" s="215"/>
      <c r="QET10" s="64"/>
      <c r="QEU10" s="64"/>
      <c r="QFD10" s="64"/>
      <c r="QFI10" s="215"/>
      <c r="QFJ10" s="64"/>
      <c r="QFK10" s="64"/>
      <c r="QFT10" s="64"/>
      <c r="QFY10" s="215"/>
      <c r="QFZ10" s="64"/>
      <c r="QGA10" s="64"/>
      <c r="QGJ10" s="64"/>
      <c r="QGO10" s="215"/>
      <c r="QGP10" s="64"/>
      <c r="QGQ10" s="64"/>
      <c r="QGZ10" s="64"/>
      <c r="QHE10" s="215"/>
      <c r="QHF10" s="64"/>
      <c r="QHG10" s="64"/>
      <c r="QHP10" s="64"/>
      <c r="QHU10" s="215"/>
      <c r="QHV10" s="64"/>
      <c r="QHW10" s="64"/>
      <c r="QIF10" s="64"/>
      <c r="QIK10" s="215"/>
      <c r="QIL10" s="64"/>
      <c r="QIM10" s="64"/>
      <c r="QIV10" s="64"/>
      <c r="QJA10" s="215"/>
      <c r="QJB10" s="64"/>
      <c r="QJC10" s="64"/>
      <c r="QJL10" s="64"/>
      <c r="QJQ10" s="215"/>
      <c r="QJR10" s="64"/>
      <c r="QJS10" s="64"/>
      <c r="QKB10" s="64"/>
      <c r="QKG10" s="215"/>
      <c r="QKH10" s="64"/>
      <c r="QKI10" s="64"/>
      <c r="QKR10" s="64"/>
      <c r="QKW10" s="215"/>
      <c r="QKX10" s="64"/>
      <c r="QKY10" s="64"/>
      <c r="QLH10" s="64"/>
      <c r="QLM10" s="215"/>
      <c r="QLN10" s="64"/>
      <c r="QLO10" s="64"/>
      <c r="QLX10" s="64"/>
      <c r="QMC10" s="215"/>
      <c r="QMD10" s="64"/>
      <c r="QME10" s="64"/>
      <c r="QMN10" s="64"/>
      <c r="QMS10" s="215"/>
      <c r="QMT10" s="64"/>
      <c r="QMU10" s="64"/>
      <c r="QND10" s="64"/>
      <c r="QNI10" s="215"/>
      <c r="QNJ10" s="64"/>
      <c r="QNK10" s="64"/>
      <c r="QNT10" s="64"/>
      <c r="QNY10" s="215"/>
      <c r="QNZ10" s="64"/>
      <c r="QOA10" s="64"/>
      <c r="QOJ10" s="64"/>
      <c r="QOO10" s="215"/>
      <c r="QOP10" s="64"/>
      <c r="QOQ10" s="64"/>
      <c r="QOZ10" s="64"/>
      <c r="QPE10" s="215"/>
      <c r="QPF10" s="64"/>
      <c r="QPG10" s="64"/>
      <c r="QPP10" s="64"/>
      <c r="QPU10" s="215"/>
      <c r="QPV10" s="64"/>
      <c r="QPW10" s="64"/>
      <c r="QQF10" s="64"/>
      <c r="QQK10" s="215"/>
      <c r="QQL10" s="64"/>
      <c r="QQM10" s="64"/>
      <c r="QQV10" s="64"/>
      <c r="QRA10" s="215"/>
      <c r="QRB10" s="64"/>
      <c r="QRC10" s="64"/>
      <c r="QRL10" s="64"/>
      <c r="QRQ10" s="215"/>
      <c r="QRR10" s="64"/>
      <c r="QRS10" s="64"/>
      <c r="QSB10" s="64"/>
      <c r="QSG10" s="215"/>
      <c r="QSH10" s="64"/>
      <c r="QSI10" s="64"/>
      <c r="QSR10" s="64"/>
      <c r="QSW10" s="215"/>
      <c r="QSX10" s="64"/>
      <c r="QSY10" s="64"/>
      <c r="QTH10" s="64"/>
      <c r="QTM10" s="215"/>
      <c r="QTN10" s="64"/>
      <c r="QTO10" s="64"/>
      <c r="QTX10" s="64"/>
      <c r="QUC10" s="215"/>
      <c r="QUD10" s="64"/>
      <c r="QUE10" s="64"/>
      <c r="QUN10" s="64"/>
      <c r="QUS10" s="215"/>
      <c r="QUT10" s="64"/>
      <c r="QUU10" s="64"/>
      <c r="QVD10" s="64"/>
      <c r="QVI10" s="215"/>
      <c r="QVJ10" s="64"/>
      <c r="QVK10" s="64"/>
      <c r="QVT10" s="64"/>
      <c r="QVY10" s="215"/>
      <c r="QVZ10" s="64"/>
      <c r="QWA10" s="64"/>
      <c r="QWJ10" s="64"/>
      <c r="QWO10" s="215"/>
      <c r="QWP10" s="64"/>
      <c r="QWQ10" s="64"/>
      <c r="QWZ10" s="64"/>
      <c r="QXE10" s="215"/>
      <c r="QXF10" s="64"/>
      <c r="QXG10" s="64"/>
      <c r="QXP10" s="64"/>
      <c r="QXU10" s="215"/>
      <c r="QXV10" s="64"/>
      <c r="QXW10" s="64"/>
      <c r="QYF10" s="64"/>
      <c r="QYK10" s="215"/>
      <c r="QYL10" s="64"/>
      <c r="QYM10" s="64"/>
      <c r="QYV10" s="64"/>
      <c r="QZA10" s="215"/>
      <c r="QZB10" s="64"/>
      <c r="QZC10" s="64"/>
      <c r="QZL10" s="64"/>
      <c r="QZQ10" s="215"/>
      <c r="QZR10" s="64"/>
      <c r="QZS10" s="64"/>
      <c r="RAB10" s="64"/>
      <c r="RAG10" s="215"/>
      <c r="RAH10" s="64"/>
      <c r="RAI10" s="64"/>
      <c r="RAR10" s="64"/>
      <c r="RAW10" s="215"/>
      <c r="RAX10" s="64"/>
      <c r="RAY10" s="64"/>
      <c r="RBH10" s="64"/>
      <c r="RBM10" s="215"/>
      <c r="RBN10" s="64"/>
      <c r="RBO10" s="64"/>
      <c r="RBX10" s="64"/>
      <c r="RCC10" s="215"/>
      <c r="RCD10" s="64"/>
      <c r="RCE10" s="64"/>
      <c r="RCN10" s="64"/>
      <c r="RCS10" s="215"/>
      <c r="RCT10" s="64"/>
      <c r="RCU10" s="64"/>
      <c r="RDD10" s="64"/>
      <c r="RDI10" s="215"/>
      <c r="RDJ10" s="64"/>
      <c r="RDK10" s="64"/>
      <c r="RDT10" s="64"/>
      <c r="RDY10" s="215"/>
      <c r="RDZ10" s="64"/>
      <c r="REA10" s="64"/>
      <c r="REJ10" s="64"/>
      <c r="REO10" s="215"/>
      <c r="REP10" s="64"/>
      <c r="REQ10" s="64"/>
      <c r="REZ10" s="64"/>
      <c r="RFE10" s="215"/>
      <c r="RFF10" s="64"/>
      <c r="RFG10" s="64"/>
      <c r="RFP10" s="64"/>
      <c r="RFU10" s="215"/>
      <c r="RFV10" s="64"/>
      <c r="RFW10" s="64"/>
      <c r="RGF10" s="64"/>
      <c r="RGK10" s="215"/>
      <c r="RGL10" s="64"/>
      <c r="RGM10" s="64"/>
      <c r="RGV10" s="64"/>
      <c r="RHA10" s="215"/>
      <c r="RHB10" s="64"/>
      <c r="RHC10" s="64"/>
      <c r="RHL10" s="64"/>
      <c r="RHQ10" s="215"/>
      <c r="RHR10" s="64"/>
      <c r="RHS10" s="64"/>
      <c r="RIB10" s="64"/>
      <c r="RIG10" s="215"/>
      <c r="RIH10" s="64"/>
      <c r="RII10" s="64"/>
      <c r="RIR10" s="64"/>
      <c r="RIW10" s="215"/>
      <c r="RIX10" s="64"/>
      <c r="RIY10" s="64"/>
      <c r="RJH10" s="64"/>
      <c r="RJM10" s="215"/>
      <c r="RJN10" s="64"/>
      <c r="RJO10" s="64"/>
      <c r="RJX10" s="64"/>
      <c r="RKC10" s="215"/>
      <c r="RKD10" s="64"/>
      <c r="RKE10" s="64"/>
      <c r="RKN10" s="64"/>
      <c r="RKS10" s="215"/>
      <c r="RKT10" s="64"/>
      <c r="RKU10" s="64"/>
      <c r="RLD10" s="64"/>
      <c r="RLI10" s="215"/>
      <c r="RLJ10" s="64"/>
      <c r="RLK10" s="64"/>
      <c r="RLT10" s="64"/>
      <c r="RLY10" s="215"/>
      <c r="RLZ10" s="64"/>
      <c r="RMA10" s="64"/>
      <c r="RMJ10" s="64"/>
      <c r="RMO10" s="215"/>
      <c r="RMP10" s="64"/>
      <c r="RMQ10" s="64"/>
      <c r="RMZ10" s="64"/>
      <c r="RNE10" s="215"/>
      <c r="RNF10" s="64"/>
      <c r="RNG10" s="64"/>
      <c r="RNP10" s="64"/>
      <c r="RNU10" s="215"/>
      <c r="RNV10" s="64"/>
      <c r="RNW10" s="64"/>
      <c r="ROF10" s="64"/>
      <c r="ROK10" s="215"/>
      <c r="ROL10" s="64"/>
      <c r="ROM10" s="64"/>
      <c r="ROV10" s="64"/>
      <c r="RPA10" s="215"/>
      <c r="RPB10" s="64"/>
      <c r="RPC10" s="64"/>
      <c r="RPL10" s="64"/>
      <c r="RPQ10" s="215"/>
      <c r="RPR10" s="64"/>
      <c r="RPS10" s="64"/>
      <c r="RQB10" s="64"/>
      <c r="RQG10" s="215"/>
      <c r="RQH10" s="64"/>
      <c r="RQI10" s="64"/>
      <c r="RQR10" s="64"/>
      <c r="RQW10" s="215"/>
      <c r="RQX10" s="64"/>
      <c r="RQY10" s="64"/>
      <c r="RRH10" s="64"/>
      <c r="RRM10" s="215"/>
      <c r="RRN10" s="64"/>
      <c r="RRO10" s="64"/>
      <c r="RRX10" s="64"/>
      <c r="RSC10" s="215"/>
      <c r="RSD10" s="64"/>
      <c r="RSE10" s="64"/>
      <c r="RSN10" s="64"/>
      <c r="RSS10" s="215"/>
      <c r="RST10" s="64"/>
      <c r="RSU10" s="64"/>
      <c r="RTD10" s="64"/>
      <c r="RTI10" s="215"/>
      <c r="RTJ10" s="64"/>
      <c r="RTK10" s="64"/>
      <c r="RTT10" s="64"/>
      <c r="RTY10" s="215"/>
      <c r="RTZ10" s="64"/>
      <c r="RUA10" s="64"/>
      <c r="RUJ10" s="64"/>
      <c r="RUO10" s="215"/>
      <c r="RUP10" s="64"/>
      <c r="RUQ10" s="64"/>
      <c r="RUZ10" s="64"/>
      <c r="RVE10" s="215"/>
      <c r="RVF10" s="64"/>
      <c r="RVG10" s="64"/>
      <c r="RVP10" s="64"/>
      <c r="RVU10" s="215"/>
      <c r="RVV10" s="64"/>
      <c r="RVW10" s="64"/>
      <c r="RWF10" s="64"/>
      <c r="RWK10" s="215"/>
      <c r="RWL10" s="64"/>
      <c r="RWM10" s="64"/>
      <c r="RWV10" s="64"/>
      <c r="RXA10" s="215"/>
      <c r="RXB10" s="64"/>
      <c r="RXC10" s="64"/>
      <c r="RXL10" s="64"/>
      <c r="RXQ10" s="215"/>
      <c r="RXR10" s="64"/>
      <c r="RXS10" s="64"/>
      <c r="RYB10" s="64"/>
      <c r="RYG10" s="215"/>
      <c r="RYH10" s="64"/>
      <c r="RYI10" s="64"/>
      <c r="RYR10" s="64"/>
      <c r="RYW10" s="215"/>
      <c r="RYX10" s="64"/>
      <c r="RYY10" s="64"/>
      <c r="RZH10" s="64"/>
      <c r="RZM10" s="215"/>
      <c r="RZN10" s="64"/>
      <c r="RZO10" s="64"/>
      <c r="RZX10" s="64"/>
      <c r="SAC10" s="215"/>
      <c r="SAD10" s="64"/>
      <c r="SAE10" s="64"/>
      <c r="SAN10" s="64"/>
      <c r="SAS10" s="215"/>
      <c r="SAT10" s="64"/>
      <c r="SAU10" s="64"/>
      <c r="SBD10" s="64"/>
      <c r="SBI10" s="215"/>
      <c r="SBJ10" s="64"/>
      <c r="SBK10" s="64"/>
      <c r="SBT10" s="64"/>
      <c r="SBY10" s="215"/>
      <c r="SBZ10" s="64"/>
      <c r="SCA10" s="64"/>
      <c r="SCJ10" s="64"/>
      <c r="SCO10" s="215"/>
      <c r="SCP10" s="64"/>
      <c r="SCQ10" s="64"/>
      <c r="SCZ10" s="64"/>
      <c r="SDE10" s="215"/>
      <c r="SDF10" s="64"/>
      <c r="SDG10" s="64"/>
      <c r="SDP10" s="64"/>
      <c r="SDU10" s="215"/>
      <c r="SDV10" s="64"/>
      <c r="SDW10" s="64"/>
      <c r="SEF10" s="64"/>
      <c r="SEK10" s="215"/>
      <c r="SEL10" s="64"/>
      <c r="SEM10" s="64"/>
      <c r="SEV10" s="64"/>
      <c r="SFA10" s="215"/>
      <c r="SFB10" s="64"/>
      <c r="SFC10" s="64"/>
      <c r="SFL10" s="64"/>
      <c r="SFQ10" s="215"/>
      <c r="SFR10" s="64"/>
      <c r="SFS10" s="64"/>
      <c r="SGB10" s="64"/>
      <c r="SGG10" s="215"/>
      <c r="SGH10" s="64"/>
      <c r="SGI10" s="64"/>
      <c r="SGR10" s="64"/>
      <c r="SGW10" s="215"/>
      <c r="SGX10" s="64"/>
      <c r="SGY10" s="64"/>
      <c r="SHH10" s="64"/>
      <c r="SHM10" s="215"/>
      <c r="SHN10" s="64"/>
      <c r="SHO10" s="64"/>
      <c r="SHX10" s="64"/>
      <c r="SIC10" s="215"/>
      <c r="SID10" s="64"/>
      <c r="SIE10" s="64"/>
      <c r="SIN10" s="64"/>
      <c r="SIS10" s="215"/>
      <c r="SIT10" s="64"/>
      <c r="SIU10" s="64"/>
      <c r="SJD10" s="64"/>
      <c r="SJI10" s="215"/>
      <c r="SJJ10" s="64"/>
      <c r="SJK10" s="64"/>
      <c r="SJT10" s="64"/>
      <c r="SJY10" s="215"/>
      <c r="SJZ10" s="64"/>
      <c r="SKA10" s="64"/>
      <c r="SKJ10" s="64"/>
      <c r="SKO10" s="215"/>
      <c r="SKP10" s="64"/>
      <c r="SKQ10" s="64"/>
      <c r="SKZ10" s="64"/>
      <c r="SLE10" s="215"/>
      <c r="SLF10" s="64"/>
      <c r="SLG10" s="64"/>
      <c r="SLP10" s="64"/>
      <c r="SLU10" s="215"/>
      <c r="SLV10" s="64"/>
      <c r="SLW10" s="64"/>
      <c r="SMF10" s="64"/>
      <c r="SMK10" s="215"/>
      <c r="SML10" s="64"/>
      <c r="SMM10" s="64"/>
      <c r="SMV10" s="64"/>
      <c r="SNA10" s="215"/>
      <c r="SNB10" s="64"/>
      <c r="SNC10" s="64"/>
      <c r="SNL10" s="64"/>
      <c r="SNQ10" s="215"/>
      <c r="SNR10" s="64"/>
      <c r="SNS10" s="64"/>
      <c r="SOB10" s="64"/>
      <c r="SOG10" s="215"/>
      <c r="SOH10" s="64"/>
      <c r="SOI10" s="64"/>
      <c r="SOR10" s="64"/>
      <c r="SOW10" s="215"/>
      <c r="SOX10" s="64"/>
      <c r="SOY10" s="64"/>
      <c r="SPH10" s="64"/>
      <c r="SPM10" s="215"/>
      <c r="SPN10" s="64"/>
      <c r="SPO10" s="64"/>
      <c r="SPX10" s="64"/>
      <c r="SQC10" s="215"/>
      <c r="SQD10" s="64"/>
      <c r="SQE10" s="64"/>
      <c r="SQN10" s="64"/>
      <c r="SQS10" s="215"/>
      <c r="SQT10" s="64"/>
      <c r="SQU10" s="64"/>
      <c r="SRD10" s="64"/>
      <c r="SRI10" s="215"/>
      <c r="SRJ10" s="64"/>
      <c r="SRK10" s="64"/>
      <c r="SRT10" s="64"/>
      <c r="SRY10" s="215"/>
      <c r="SRZ10" s="64"/>
      <c r="SSA10" s="64"/>
      <c r="SSJ10" s="64"/>
      <c r="SSO10" s="215"/>
      <c r="SSP10" s="64"/>
      <c r="SSQ10" s="64"/>
      <c r="SSZ10" s="64"/>
      <c r="STE10" s="215"/>
      <c r="STF10" s="64"/>
      <c r="STG10" s="64"/>
      <c r="STP10" s="64"/>
      <c r="STU10" s="215"/>
      <c r="STV10" s="64"/>
      <c r="STW10" s="64"/>
      <c r="SUF10" s="64"/>
      <c r="SUK10" s="215"/>
      <c r="SUL10" s="64"/>
      <c r="SUM10" s="64"/>
      <c r="SUV10" s="64"/>
      <c r="SVA10" s="215"/>
      <c r="SVB10" s="64"/>
      <c r="SVC10" s="64"/>
      <c r="SVL10" s="64"/>
      <c r="SVQ10" s="215"/>
      <c r="SVR10" s="64"/>
      <c r="SVS10" s="64"/>
      <c r="SWB10" s="64"/>
      <c r="SWG10" s="215"/>
      <c r="SWH10" s="64"/>
      <c r="SWI10" s="64"/>
      <c r="SWR10" s="64"/>
      <c r="SWW10" s="215"/>
      <c r="SWX10" s="64"/>
      <c r="SWY10" s="64"/>
      <c r="SXH10" s="64"/>
      <c r="SXM10" s="215"/>
      <c r="SXN10" s="64"/>
      <c r="SXO10" s="64"/>
      <c r="SXX10" s="64"/>
      <c r="SYC10" s="215"/>
      <c r="SYD10" s="64"/>
      <c r="SYE10" s="64"/>
      <c r="SYN10" s="64"/>
      <c r="SYS10" s="215"/>
      <c r="SYT10" s="64"/>
      <c r="SYU10" s="64"/>
      <c r="SZD10" s="64"/>
      <c r="SZI10" s="215"/>
      <c r="SZJ10" s="64"/>
      <c r="SZK10" s="64"/>
      <c r="SZT10" s="64"/>
      <c r="SZY10" s="215"/>
      <c r="SZZ10" s="64"/>
      <c r="TAA10" s="64"/>
      <c r="TAJ10" s="64"/>
      <c r="TAO10" s="215"/>
      <c r="TAP10" s="64"/>
      <c r="TAQ10" s="64"/>
      <c r="TAZ10" s="64"/>
      <c r="TBE10" s="215"/>
      <c r="TBF10" s="64"/>
      <c r="TBG10" s="64"/>
      <c r="TBP10" s="64"/>
      <c r="TBU10" s="215"/>
      <c r="TBV10" s="64"/>
      <c r="TBW10" s="64"/>
      <c r="TCF10" s="64"/>
      <c r="TCK10" s="215"/>
      <c r="TCL10" s="64"/>
      <c r="TCM10" s="64"/>
      <c r="TCV10" s="64"/>
      <c r="TDA10" s="215"/>
      <c r="TDB10" s="64"/>
      <c r="TDC10" s="64"/>
      <c r="TDL10" s="64"/>
      <c r="TDQ10" s="215"/>
      <c r="TDR10" s="64"/>
      <c r="TDS10" s="64"/>
      <c r="TEB10" s="64"/>
      <c r="TEG10" s="215"/>
      <c r="TEH10" s="64"/>
      <c r="TEI10" s="64"/>
      <c r="TER10" s="64"/>
      <c r="TEW10" s="215"/>
      <c r="TEX10" s="64"/>
      <c r="TEY10" s="64"/>
      <c r="TFH10" s="64"/>
      <c r="TFM10" s="215"/>
      <c r="TFN10" s="64"/>
      <c r="TFO10" s="64"/>
      <c r="TFX10" s="64"/>
      <c r="TGC10" s="215"/>
      <c r="TGD10" s="64"/>
      <c r="TGE10" s="64"/>
      <c r="TGN10" s="64"/>
      <c r="TGS10" s="215"/>
      <c r="TGT10" s="64"/>
      <c r="TGU10" s="64"/>
      <c r="THD10" s="64"/>
      <c r="THI10" s="215"/>
      <c r="THJ10" s="64"/>
      <c r="THK10" s="64"/>
      <c r="THT10" s="64"/>
      <c r="THY10" s="215"/>
      <c r="THZ10" s="64"/>
      <c r="TIA10" s="64"/>
      <c r="TIJ10" s="64"/>
      <c r="TIO10" s="215"/>
      <c r="TIP10" s="64"/>
      <c r="TIQ10" s="64"/>
      <c r="TIZ10" s="64"/>
      <c r="TJE10" s="215"/>
      <c r="TJF10" s="64"/>
      <c r="TJG10" s="64"/>
      <c r="TJP10" s="64"/>
      <c r="TJU10" s="215"/>
      <c r="TJV10" s="64"/>
      <c r="TJW10" s="64"/>
      <c r="TKF10" s="64"/>
      <c r="TKK10" s="215"/>
      <c r="TKL10" s="64"/>
      <c r="TKM10" s="64"/>
      <c r="TKV10" s="64"/>
      <c r="TLA10" s="215"/>
      <c r="TLB10" s="64"/>
      <c r="TLC10" s="64"/>
      <c r="TLL10" s="64"/>
      <c r="TLQ10" s="215"/>
      <c r="TLR10" s="64"/>
      <c r="TLS10" s="64"/>
      <c r="TMB10" s="64"/>
      <c r="TMG10" s="215"/>
      <c r="TMH10" s="64"/>
      <c r="TMI10" s="64"/>
      <c r="TMR10" s="64"/>
      <c r="TMW10" s="215"/>
      <c r="TMX10" s="64"/>
      <c r="TMY10" s="64"/>
      <c r="TNH10" s="64"/>
      <c r="TNM10" s="215"/>
      <c r="TNN10" s="64"/>
      <c r="TNO10" s="64"/>
      <c r="TNX10" s="64"/>
      <c r="TOC10" s="215"/>
      <c r="TOD10" s="64"/>
      <c r="TOE10" s="64"/>
      <c r="TON10" s="64"/>
      <c r="TOS10" s="215"/>
      <c r="TOT10" s="64"/>
      <c r="TOU10" s="64"/>
      <c r="TPD10" s="64"/>
      <c r="TPI10" s="215"/>
      <c r="TPJ10" s="64"/>
      <c r="TPK10" s="64"/>
      <c r="TPT10" s="64"/>
      <c r="TPY10" s="215"/>
      <c r="TPZ10" s="64"/>
      <c r="TQA10" s="64"/>
      <c r="TQJ10" s="64"/>
      <c r="TQO10" s="215"/>
      <c r="TQP10" s="64"/>
      <c r="TQQ10" s="64"/>
      <c r="TQZ10" s="64"/>
      <c r="TRE10" s="215"/>
      <c r="TRF10" s="64"/>
      <c r="TRG10" s="64"/>
      <c r="TRP10" s="64"/>
      <c r="TRU10" s="215"/>
      <c r="TRV10" s="64"/>
      <c r="TRW10" s="64"/>
      <c r="TSF10" s="64"/>
      <c r="TSK10" s="215"/>
      <c r="TSL10" s="64"/>
      <c r="TSM10" s="64"/>
      <c r="TSV10" s="64"/>
      <c r="TTA10" s="215"/>
      <c r="TTB10" s="64"/>
      <c r="TTC10" s="64"/>
      <c r="TTL10" s="64"/>
      <c r="TTQ10" s="215"/>
      <c r="TTR10" s="64"/>
      <c r="TTS10" s="64"/>
      <c r="TUB10" s="64"/>
      <c r="TUG10" s="215"/>
      <c r="TUH10" s="64"/>
      <c r="TUI10" s="64"/>
      <c r="TUR10" s="64"/>
      <c r="TUW10" s="215"/>
      <c r="TUX10" s="64"/>
      <c r="TUY10" s="64"/>
      <c r="TVH10" s="64"/>
      <c r="TVM10" s="215"/>
      <c r="TVN10" s="64"/>
      <c r="TVO10" s="64"/>
      <c r="TVX10" s="64"/>
      <c r="TWC10" s="215"/>
      <c r="TWD10" s="64"/>
      <c r="TWE10" s="64"/>
      <c r="TWN10" s="64"/>
      <c r="TWS10" s="215"/>
      <c r="TWT10" s="64"/>
      <c r="TWU10" s="64"/>
      <c r="TXD10" s="64"/>
      <c r="TXI10" s="215"/>
      <c r="TXJ10" s="64"/>
      <c r="TXK10" s="64"/>
      <c r="TXT10" s="64"/>
      <c r="TXY10" s="215"/>
      <c r="TXZ10" s="64"/>
      <c r="TYA10" s="64"/>
      <c r="TYJ10" s="64"/>
      <c r="TYO10" s="215"/>
      <c r="TYP10" s="64"/>
      <c r="TYQ10" s="64"/>
      <c r="TYZ10" s="64"/>
      <c r="TZE10" s="215"/>
      <c r="TZF10" s="64"/>
      <c r="TZG10" s="64"/>
      <c r="TZP10" s="64"/>
      <c r="TZU10" s="215"/>
      <c r="TZV10" s="64"/>
      <c r="TZW10" s="64"/>
      <c r="UAF10" s="64"/>
      <c r="UAK10" s="215"/>
      <c r="UAL10" s="64"/>
      <c r="UAM10" s="64"/>
      <c r="UAV10" s="64"/>
      <c r="UBA10" s="215"/>
      <c r="UBB10" s="64"/>
      <c r="UBC10" s="64"/>
      <c r="UBL10" s="64"/>
      <c r="UBQ10" s="215"/>
      <c r="UBR10" s="64"/>
      <c r="UBS10" s="64"/>
      <c r="UCB10" s="64"/>
      <c r="UCG10" s="215"/>
      <c r="UCH10" s="64"/>
      <c r="UCI10" s="64"/>
      <c r="UCR10" s="64"/>
      <c r="UCW10" s="215"/>
      <c r="UCX10" s="64"/>
      <c r="UCY10" s="64"/>
      <c r="UDH10" s="64"/>
      <c r="UDM10" s="215"/>
      <c r="UDN10" s="64"/>
      <c r="UDO10" s="64"/>
      <c r="UDX10" s="64"/>
      <c r="UEC10" s="215"/>
      <c r="UED10" s="64"/>
      <c r="UEE10" s="64"/>
      <c r="UEN10" s="64"/>
      <c r="UES10" s="215"/>
      <c r="UET10" s="64"/>
      <c r="UEU10" s="64"/>
      <c r="UFD10" s="64"/>
      <c r="UFI10" s="215"/>
      <c r="UFJ10" s="64"/>
      <c r="UFK10" s="64"/>
      <c r="UFT10" s="64"/>
      <c r="UFY10" s="215"/>
      <c r="UFZ10" s="64"/>
      <c r="UGA10" s="64"/>
      <c r="UGJ10" s="64"/>
      <c r="UGO10" s="215"/>
      <c r="UGP10" s="64"/>
      <c r="UGQ10" s="64"/>
      <c r="UGZ10" s="64"/>
      <c r="UHE10" s="215"/>
      <c r="UHF10" s="64"/>
      <c r="UHG10" s="64"/>
      <c r="UHP10" s="64"/>
      <c r="UHU10" s="215"/>
      <c r="UHV10" s="64"/>
      <c r="UHW10" s="64"/>
      <c r="UIF10" s="64"/>
      <c r="UIK10" s="215"/>
      <c r="UIL10" s="64"/>
      <c r="UIM10" s="64"/>
      <c r="UIV10" s="64"/>
      <c r="UJA10" s="215"/>
      <c r="UJB10" s="64"/>
      <c r="UJC10" s="64"/>
      <c r="UJL10" s="64"/>
      <c r="UJQ10" s="215"/>
      <c r="UJR10" s="64"/>
      <c r="UJS10" s="64"/>
      <c r="UKB10" s="64"/>
      <c r="UKG10" s="215"/>
      <c r="UKH10" s="64"/>
      <c r="UKI10" s="64"/>
      <c r="UKR10" s="64"/>
      <c r="UKW10" s="215"/>
      <c r="UKX10" s="64"/>
      <c r="UKY10" s="64"/>
      <c r="ULH10" s="64"/>
      <c r="ULM10" s="215"/>
      <c r="ULN10" s="64"/>
      <c r="ULO10" s="64"/>
      <c r="ULX10" s="64"/>
      <c r="UMC10" s="215"/>
      <c r="UMD10" s="64"/>
      <c r="UME10" s="64"/>
      <c r="UMN10" s="64"/>
      <c r="UMS10" s="215"/>
      <c r="UMT10" s="64"/>
      <c r="UMU10" s="64"/>
      <c r="UND10" s="64"/>
      <c r="UNI10" s="215"/>
      <c r="UNJ10" s="64"/>
      <c r="UNK10" s="64"/>
      <c r="UNT10" s="64"/>
      <c r="UNY10" s="215"/>
      <c r="UNZ10" s="64"/>
      <c r="UOA10" s="64"/>
      <c r="UOJ10" s="64"/>
      <c r="UOO10" s="215"/>
      <c r="UOP10" s="64"/>
      <c r="UOQ10" s="64"/>
      <c r="UOZ10" s="64"/>
      <c r="UPE10" s="215"/>
      <c r="UPF10" s="64"/>
      <c r="UPG10" s="64"/>
      <c r="UPP10" s="64"/>
      <c r="UPU10" s="215"/>
      <c r="UPV10" s="64"/>
      <c r="UPW10" s="64"/>
      <c r="UQF10" s="64"/>
      <c r="UQK10" s="215"/>
      <c r="UQL10" s="64"/>
      <c r="UQM10" s="64"/>
      <c r="UQV10" s="64"/>
      <c r="URA10" s="215"/>
      <c r="URB10" s="64"/>
      <c r="URC10" s="64"/>
      <c r="URL10" s="64"/>
      <c r="URQ10" s="215"/>
      <c r="URR10" s="64"/>
      <c r="URS10" s="64"/>
      <c r="USB10" s="64"/>
      <c r="USG10" s="215"/>
      <c r="USH10" s="64"/>
      <c r="USI10" s="64"/>
      <c r="USR10" s="64"/>
      <c r="USW10" s="215"/>
      <c r="USX10" s="64"/>
      <c r="USY10" s="64"/>
      <c r="UTH10" s="64"/>
      <c r="UTM10" s="215"/>
      <c r="UTN10" s="64"/>
      <c r="UTO10" s="64"/>
      <c r="UTX10" s="64"/>
      <c r="UUC10" s="215"/>
      <c r="UUD10" s="64"/>
      <c r="UUE10" s="64"/>
      <c r="UUN10" s="64"/>
      <c r="UUS10" s="215"/>
      <c r="UUT10" s="64"/>
      <c r="UUU10" s="64"/>
      <c r="UVD10" s="64"/>
      <c r="UVI10" s="215"/>
      <c r="UVJ10" s="64"/>
      <c r="UVK10" s="64"/>
      <c r="UVT10" s="64"/>
      <c r="UVY10" s="215"/>
      <c r="UVZ10" s="64"/>
      <c r="UWA10" s="64"/>
      <c r="UWJ10" s="64"/>
      <c r="UWO10" s="215"/>
      <c r="UWP10" s="64"/>
      <c r="UWQ10" s="64"/>
      <c r="UWZ10" s="64"/>
      <c r="UXE10" s="215"/>
      <c r="UXF10" s="64"/>
      <c r="UXG10" s="64"/>
      <c r="UXP10" s="64"/>
      <c r="UXU10" s="215"/>
      <c r="UXV10" s="64"/>
      <c r="UXW10" s="64"/>
      <c r="UYF10" s="64"/>
      <c r="UYK10" s="215"/>
      <c r="UYL10" s="64"/>
      <c r="UYM10" s="64"/>
      <c r="UYV10" s="64"/>
      <c r="UZA10" s="215"/>
      <c r="UZB10" s="64"/>
      <c r="UZC10" s="64"/>
      <c r="UZL10" s="64"/>
      <c r="UZQ10" s="215"/>
      <c r="UZR10" s="64"/>
      <c r="UZS10" s="64"/>
      <c r="VAB10" s="64"/>
      <c r="VAG10" s="215"/>
      <c r="VAH10" s="64"/>
      <c r="VAI10" s="64"/>
      <c r="VAR10" s="64"/>
      <c r="VAW10" s="215"/>
      <c r="VAX10" s="64"/>
      <c r="VAY10" s="64"/>
      <c r="VBH10" s="64"/>
      <c r="VBM10" s="215"/>
      <c r="VBN10" s="64"/>
      <c r="VBO10" s="64"/>
      <c r="VBX10" s="64"/>
      <c r="VCC10" s="215"/>
      <c r="VCD10" s="64"/>
      <c r="VCE10" s="64"/>
      <c r="VCN10" s="64"/>
      <c r="VCS10" s="215"/>
      <c r="VCT10" s="64"/>
      <c r="VCU10" s="64"/>
      <c r="VDD10" s="64"/>
      <c r="VDI10" s="215"/>
      <c r="VDJ10" s="64"/>
      <c r="VDK10" s="64"/>
      <c r="VDT10" s="64"/>
      <c r="VDY10" s="215"/>
      <c r="VDZ10" s="64"/>
      <c r="VEA10" s="64"/>
      <c r="VEJ10" s="64"/>
      <c r="VEO10" s="215"/>
      <c r="VEP10" s="64"/>
      <c r="VEQ10" s="64"/>
      <c r="VEZ10" s="64"/>
      <c r="VFE10" s="215"/>
      <c r="VFF10" s="64"/>
      <c r="VFG10" s="64"/>
      <c r="VFP10" s="64"/>
      <c r="VFU10" s="215"/>
      <c r="VFV10" s="64"/>
      <c r="VFW10" s="64"/>
      <c r="VGF10" s="64"/>
      <c r="VGK10" s="215"/>
      <c r="VGL10" s="64"/>
      <c r="VGM10" s="64"/>
      <c r="VGV10" s="64"/>
      <c r="VHA10" s="215"/>
      <c r="VHB10" s="64"/>
      <c r="VHC10" s="64"/>
      <c r="VHL10" s="64"/>
      <c r="VHQ10" s="215"/>
      <c r="VHR10" s="64"/>
      <c r="VHS10" s="64"/>
      <c r="VIB10" s="64"/>
      <c r="VIG10" s="215"/>
      <c r="VIH10" s="64"/>
      <c r="VII10" s="64"/>
      <c r="VIR10" s="64"/>
      <c r="VIW10" s="215"/>
      <c r="VIX10" s="64"/>
      <c r="VIY10" s="64"/>
      <c r="VJH10" s="64"/>
      <c r="VJM10" s="215"/>
      <c r="VJN10" s="64"/>
      <c r="VJO10" s="64"/>
      <c r="VJX10" s="64"/>
      <c r="VKC10" s="215"/>
      <c r="VKD10" s="64"/>
      <c r="VKE10" s="64"/>
      <c r="VKN10" s="64"/>
      <c r="VKS10" s="215"/>
      <c r="VKT10" s="64"/>
      <c r="VKU10" s="64"/>
      <c r="VLD10" s="64"/>
      <c r="VLI10" s="215"/>
      <c r="VLJ10" s="64"/>
      <c r="VLK10" s="64"/>
      <c r="VLT10" s="64"/>
      <c r="VLY10" s="215"/>
      <c r="VLZ10" s="64"/>
      <c r="VMA10" s="64"/>
      <c r="VMJ10" s="64"/>
      <c r="VMO10" s="215"/>
      <c r="VMP10" s="64"/>
      <c r="VMQ10" s="64"/>
      <c r="VMZ10" s="64"/>
      <c r="VNE10" s="215"/>
      <c r="VNF10" s="64"/>
      <c r="VNG10" s="64"/>
      <c r="VNP10" s="64"/>
      <c r="VNU10" s="215"/>
      <c r="VNV10" s="64"/>
      <c r="VNW10" s="64"/>
      <c r="VOF10" s="64"/>
      <c r="VOK10" s="215"/>
      <c r="VOL10" s="64"/>
      <c r="VOM10" s="64"/>
      <c r="VOV10" s="64"/>
      <c r="VPA10" s="215"/>
      <c r="VPB10" s="64"/>
      <c r="VPC10" s="64"/>
      <c r="VPL10" s="64"/>
      <c r="VPQ10" s="215"/>
      <c r="VPR10" s="64"/>
      <c r="VPS10" s="64"/>
      <c r="VQB10" s="64"/>
      <c r="VQG10" s="215"/>
      <c r="VQH10" s="64"/>
      <c r="VQI10" s="64"/>
      <c r="VQR10" s="64"/>
      <c r="VQW10" s="215"/>
      <c r="VQX10" s="64"/>
      <c r="VQY10" s="64"/>
      <c r="VRH10" s="64"/>
      <c r="VRM10" s="215"/>
      <c r="VRN10" s="64"/>
      <c r="VRO10" s="64"/>
      <c r="VRX10" s="64"/>
      <c r="VSC10" s="215"/>
      <c r="VSD10" s="64"/>
      <c r="VSE10" s="64"/>
      <c r="VSN10" s="64"/>
      <c r="VSS10" s="215"/>
      <c r="VST10" s="64"/>
      <c r="VSU10" s="64"/>
      <c r="VTD10" s="64"/>
      <c r="VTI10" s="215"/>
      <c r="VTJ10" s="64"/>
      <c r="VTK10" s="64"/>
      <c r="VTT10" s="64"/>
      <c r="VTY10" s="215"/>
      <c r="VTZ10" s="64"/>
      <c r="VUA10" s="64"/>
      <c r="VUJ10" s="64"/>
      <c r="VUO10" s="215"/>
      <c r="VUP10" s="64"/>
      <c r="VUQ10" s="64"/>
      <c r="VUZ10" s="64"/>
      <c r="VVE10" s="215"/>
      <c r="VVF10" s="64"/>
      <c r="VVG10" s="64"/>
      <c r="VVP10" s="64"/>
      <c r="VVU10" s="215"/>
      <c r="VVV10" s="64"/>
      <c r="VVW10" s="64"/>
      <c r="VWF10" s="64"/>
      <c r="VWK10" s="215"/>
      <c r="VWL10" s="64"/>
      <c r="VWM10" s="64"/>
      <c r="VWV10" s="64"/>
      <c r="VXA10" s="215"/>
      <c r="VXB10" s="64"/>
      <c r="VXC10" s="64"/>
      <c r="VXL10" s="64"/>
      <c r="VXQ10" s="215"/>
      <c r="VXR10" s="64"/>
      <c r="VXS10" s="64"/>
      <c r="VYB10" s="64"/>
      <c r="VYG10" s="215"/>
      <c r="VYH10" s="64"/>
      <c r="VYI10" s="64"/>
      <c r="VYR10" s="64"/>
      <c r="VYW10" s="215"/>
      <c r="VYX10" s="64"/>
      <c r="VYY10" s="64"/>
      <c r="VZH10" s="64"/>
      <c r="VZM10" s="215"/>
      <c r="VZN10" s="64"/>
      <c r="VZO10" s="64"/>
      <c r="VZX10" s="64"/>
      <c r="WAC10" s="215"/>
      <c r="WAD10" s="64"/>
      <c r="WAE10" s="64"/>
      <c r="WAN10" s="64"/>
      <c r="WAS10" s="215"/>
      <c r="WAT10" s="64"/>
      <c r="WAU10" s="64"/>
      <c r="WBD10" s="64"/>
      <c r="WBI10" s="215"/>
      <c r="WBJ10" s="64"/>
      <c r="WBK10" s="64"/>
      <c r="WBT10" s="64"/>
      <c r="WBY10" s="215"/>
      <c r="WBZ10" s="64"/>
      <c r="WCA10" s="64"/>
      <c r="WCJ10" s="64"/>
      <c r="WCO10" s="215"/>
      <c r="WCP10" s="64"/>
      <c r="WCQ10" s="64"/>
      <c r="WCZ10" s="64"/>
      <c r="WDE10" s="215"/>
      <c r="WDF10" s="64"/>
      <c r="WDG10" s="64"/>
      <c r="WDP10" s="64"/>
      <c r="WDU10" s="215"/>
      <c r="WDV10" s="64"/>
      <c r="WDW10" s="64"/>
      <c r="WEF10" s="64"/>
      <c r="WEK10" s="215"/>
      <c r="WEL10" s="64"/>
      <c r="WEM10" s="64"/>
      <c r="WEV10" s="64"/>
      <c r="WFA10" s="215"/>
      <c r="WFB10" s="64"/>
      <c r="WFC10" s="64"/>
      <c r="WFL10" s="64"/>
      <c r="WFQ10" s="215"/>
      <c r="WFR10" s="64"/>
      <c r="WFS10" s="64"/>
      <c r="WGB10" s="64"/>
      <c r="WGG10" s="215"/>
      <c r="WGH10" s="64"/>
      <c r="WGI10" s="64"/>
      <c r="WGR10" s="64"/>
      <c r="WGW10" s="215"/>
      <c r="WGX10" s="64"/>
      <c r="WGY10" s="64"/>
      <c r="WHH10" s="64"/>
      <c r="WHM10" s="215"/>
      <c r="WHN10" s="64"/>
      <c r="WHO10" s="64"/>
      <c r="WHX10" s="64"/>
      <c r="WIC10" s="215"/>
      <c r="WID10" s="64"/>
      <c r="WIE10" s="64"/>
      <c r="WIN10" s="64"/>
      <c r="WIS10" s="215"/>
      <c r="WIT10" s="64"/>
      <c r="WIU10" s="64"/>
      <c r="WJD10" s="64"/>
      <c r="WJI10" s="215"/>
      <c r="WJJ10" s="64"/>
      <c r="WJK10" s="64"/>
      <c r="WJT10" s="64"/>
      <c r="WJY10" s="215"/>
      <c r="WJZ10" s="64"/>
      <c r="WKA10" s="64"/>
      <c r="WKJ10" s="64"/>
      <c r="WKO10" s="215"/>
      <c r="WKP10" s="64"/>
      <c r="WKQ10" s="64"/>
      <c r="WKZ10" s="64"/>
      <c r="WLE10" s="215"/>
      <c r="WLF10" s="64"/>
      <c r="WLG10" s="64"/>
      <c r="WLP10" s="64"/>
      <c r="WLU10" s="215"/>
      <c r="WLV10" s="64"/>
      <c r="WLW10" s="64"/>
      <c r="WMF10" s="64"/>
      <c r="WMK10" s="215"/>
      <c r="WML10" s="64"/>
      <c r="WMM10" s="64"/>
      <c r="WMV10" s="64"/>
      <c r="WNA10" s="215"/>
      <c r="WNB10" s="64"/>
      <c r="WNC10" s="64"/>
      <c r="WNL10" s="64"/>
      <c r="WNQ10" s="215"/>
      <c r="WNR10" s="64"/>
      <c r="WNS10" s="64"/>
      <c r="WOB10" s="64"/>
      <c r="WOG10" s="215"/>
      <c r="WOH10" s="64"/>
      <c r="WOI10" s="64"/>
      <c r="WOR10" s="64"/>
      <c r="WOW10" s="215"/>
      <c r="WOX10" s="64"/>
      <c r="WOY10" s="64"/>
      <c r="WPH10" s="64"/>
      <c r="WPM10" s="215"/>
      <c r="WPN10" s="64"/>
      <c r="WPO10" s="64"/>
      <c r="WPX10" s="64"/>
      <c r="WQC10" s="215"/>
      <c r="WQD10" s="64"/>
      <c r="WQE10" s="64"/>
      <c r="WQN10" s="64"/>
      <c r="WQS10" s="215"/>
      <c r="WQT10" s="64"/>
      <c r="WQU10" s="64"/>
      <c r="WRD10" s="64"/>
      <c r="WRI10" s="215"/>
      <c r="WRJ10" s="64"/>
      <c r="WRK10" s="64"/>
      <c r="WRT10" s="64"/>
      <c r="WRY10" s="215"/>
      <c r="WRZ10" s="64"/>
      <c r="WSA10" s="64"/>
      <c r="WSJ10" s="64"/>
      <c r="WSO10" s="215"/>
      <c r="WSP10" s="64"/>
      <c r="WSQ10" s="64"/>
      <c r="WSZ10" s="64"/>
      <c r="WTE10" s="215"/>
      <c r="WTF10" s="64"/>
      <c r="WTG10" s="64"/>
      <c r="WTP10" s="64"/>
      <c r="WTU10" s="215"/>
      <c r="WTV10" s="64"/>
      <c r="WTW10" s="64"/>
      <c r="WUF10" s="64"/>
      <c r="WUK10" s="215"/>
      <c r="WUL10" s="64"/>
      <c r="WUM10" s="64"/>
      <c r="WUV10" s="64"/>
      <c r="WVA10" s="215"/>
      <c r="WVB10" s="64"/>
      <c r="WVC10" s="64"/>
      <c r="WVL10" s="64"/>
      <c r="WVQ10" s="215"/>
      <c r="WVR10" s="64"/>
      <c r="WVS10" s="64"/>
      <c r="WWB10" s="64"/>
      <c r="WWG10" s="215"/>
      <c r="WWH10" s="64"/>
      <c r="WWI10" s="64"/>
      <c r="WWR10" s="64"/>
      <c r="WWW10" s="215"/>
      <c r="WWX10" s="64"/>
      <c r="WWY10" s="64"/>
      <c r="WXH10" s="64"/>
      <c r="WXM10" s="215"/>
      <c r="WXN10" s="64"/>
      <c r="WXO10" s="64"/>
      <c r="WXX10" s="64"/>
      <c r="WYC10" s="215"/>
      <c r="WYD10" s="64"/>
      <c r="WYE10" s="64"/>
      <c r="WYN10" s="64"/>
      <c r="WYS10" s="215"/>
      <c r="WYT10" s="64"/>
      <c r="WYU10" s="64"/>
      <c r="WZD10" s="64"/>
      <c r="WZI10" s="215"/>
      <c r="WZJ10" s="64"/>
      <c r="WZK10" s="64"/>
      <c r="WZT10" s="64"/>
      <c r="WZY10" s="215"/>
      <c r="WZZ10" s="64"/>
      <c r="XAA10" s="64"/>
      <c r="XAJ10" s="64"/>
      <c r="XAO10" s="215"/>
      <c r="XAP10" s="64"/>
      <c r="XAQ10" s="64"/>
      <c r="XAZ10" s="64"/>
      <c r="XBE10" s="215"/>
      <c r="XBF10" s="64"/>
      <c r="XBG10" s="64"/>
      <c r="XBP10" s="64"/>
      <c r="XBU10" s="215"/>
      <c r="XBV10" s="64"/>
      <c r="XBW10" s="64"/>
      <c r="XCF10" s="64"/>
      <c r="XCK10" s="215"/>
      <c r="XCL10" s="64"/>
      <c r="XCM10" s="64"/>
      <c r="XCV10" s="64"/>
      <c r="XDA10" s="215"/>
      <c r="XDB10" s="64"/>
      <c r="XDC10" s="64"/>
      <c r="XDL10" s="64"/>
      <c r="XDQ10" s="215"/>
      <c r="XDR10" s="64"/>
      <c r="XDS10" s="64"/>
      <c r="XEB10" s="64"/>
      <c r="XEG10" s="215"/>
      <c r="XEH10" s="64"/>
      <c r="XEI10" s="64"/>
      <c r="XER10" s="64"/>
    </row>
    <row r="11" spans="1:1019 1028:2043 2052:3067 3076:4091 4100:5115 5124:6139 6148:7163 7172:8187 8196:9211 9220:10235 10244:11259 11268:12283 12292:13307 13316:14331 14340:15355 15364:16372" ht="31.5" x14ac:dyDescent="0.2">
      <c r="A11" s="215"/>
      <c r="B11" s="67" t="s">
        <v>922</v>
      </c>
      <c r="C11" s="68">
        <v>0</v>
      </c>
      <c r="D11" s="68">
        <v>0</v>
      </c>
      <c r="E11" s="69">
        <v>5.104947E-2</v>
      </c>
      <c r="F11" s="70" t="s">
        <v>366</v>
      </c>
      <c r="G11" s="71">
        <v>0.96</v>
      </c>
      <c r="H11" s="72">
        <v>1</v>
      </c>
      <c r="I11" s="63"/>
      <c r="J11" s="63"/>
      <c r="K11" s="64"/>
      <c r="T11" s="64"/>
      <c r="Y11" s="215"/>
      <c r="Z11" s="64"/>
      <c r="AA11" s="64"/>
      <c r="AJ11" s="64"/>
      <c r="AO11" s="215"/>
      <c r="AP11" s="64"/>
      <c r="AQ11" s="64"/>
      <c r="AZ11" s="64"/>
      <c r="BE11" s="215"/>
      <c r="BF11" s="64"/>
      <c r="BG11" s="64"/>
      <c r="BP11" s="64"/>
      <c r="BU11" s="215"/>
      <c r="BV11" s="64"/>
      <c r="BW11" s="64"/>
      <c r="CF11" s="64"/>
      <c r="CK11" s="215"/>
      <c r="CL11" s="64"/>
      <c r="CM11" s="64"/>
      <c r="CV11" s="64"/>
      <c r="DA11" s="215"/>
      <c r="DB11" s="64"/>
      <c r="DC11" s="64"/>
      <c r="DL11" s="64"/>
      <c r="DQ11" s="215"/>
      <c r="DR11" s="64"/>
      <c r="DS11" s="64"/>
      <c r="EB11" s="64"/>
      <c r="EG11" s="215"/>
      <c r="EH11" s="64"/>
      <c r="EI11" s="64"/>
      <c r="ER11" s="64"/>
      <c r="EW11" s="215"/>
      <c r="EX11" s="64"/>
      <c r="EY11" s="64"/>
      <c r="FH11" s="64"/>
      <c r="FM11" s="215"/>
      <c r="FN11" s="64"/>
      <c r="FO11" s="64"/>
      <c r="FX11" s="64"/>
      <c r="GC11" s="215"/>
      <c r="GD11" s="64"/>
      <c r="GE11" s="64"/>
      <c r="GN11" s="64"/>
      <c r="GS11" s="215"/>
      <c r="GT11" s="64"/>
      <c r="GU11" s="64"/>
      <c r="HD11" s="64"/>
      <c r="HI11" s="215"/>
      <c r="HJ11" s="64"/>
      <c r="HK11" s="64"/>
      <c r="HT11" s="64"/>
      <c r="HY11" s="215"/>
      <c r="HZ11" s="64"/>
      <c r="IA11" s="64"/>
      <c r="IJ11" s="64"/>
      <c r="IO11" s="215"/>
      <c r="IP11" s="64"/>
      <c r="IQ11" s="64"/>
      <c r="IZ11" s="64"/>
      <c r="JE11" s="215"/>
      <c r="JF11" s="64"/>
      <c r="JG11" s="64"/>
      <c r="JP11" s="64"/>
      <c r="JU11" s="215"/>
      <c r="JV11" s="64"/>
      <c r="JW11" s="64"/>
      <c r="KF11" s="64"/>
      <c r="KK11" s="215"/>
      <c r="KL11" s="64"/>
      <c r="KM11" s="64"/>
      <c r="KV11" s="64"/>
      <c r="LA11" s="215"/>
      <c r="LB11" s="64"/>
      <c r="LC11" s="64"/>
      <c r="LL11" s="64"/>
      <c r="LQ11" s="215"/>
      <c r="LR11" s="64"/>
      <c r="LS11" s="64"/>
      <c r="MB11" s="64"/>
      <c r="MG11" s="215"/>
      <c r="MH11" s="64"/>
      <c r="MI11" s="64"/>
      <c r="MR11" s="64"/>
      <c r="MW11" s="215"/>
      <c r="MX11" s="64"/>
      <c r="MY11" s="64"/>
      <c r="NH11" s="64"/>
      <c r="NM11" s="215"/>
      <c r="NN11" s="64"/>
      <c r="NO11" s="64"/>
      <c r="NX11" s="64"/>
      <c r="OC11" s="215"/>
      <c r="OD11" s="64"/>
      <c r="OE11" s="64"/>
      <c r="ON11" s="64"/>
      <c r="OS11" s="215"/>
      <c r="OT11" s="64"/>
      <c r="OU11" s="64"/>
      <c r="PD11" s="64"/>
      <c r="PI11" s="215"/>
      <c r="PJ11" s="64"/>
      <c r="PK11" s="64"/>
      <c r="PT11" s="64"/>
      <c r="PY11" s="215"/>
      <c r="PZ11" s="64"/>
      <c r="QA11" s="64"/>
      <c r="QJ11" s="64"/>
      <c r="QO11" s="215"/>
      <c r="QP11" s="64"/>
      <c r="QQ11" s="64"/>
      <c r="QZ11" s="64"/>
      <c r="RE11" s="215"/>
      <c r="RF11" s="64"/>
      <c r="RG11" s="64"/>
      <c r="RP11" s="64"/>
      <c r="RU11" s="215"/>
      <c r="RV11" s="64"/>
      <c r="RW11" s="64"/>
      <c r="SF11" s="64"/>
      <c r="SK11" s="215"/>
      <c r="SL11" s="64"/>
      <c r="SM11" s="64"/>
      <c r="SV11" s="64"/>
      <c r="TA11" s="215"/>
      <c r="TB11" s="64"/>
      <c r="TC11" s="64"/>
      <c r="TL11" s="64"/>
      <c r="TQ11" s="215"/>
      <c r="TR11" s="64"/>
      <c r="TS11" s="64"/>
      <c r="UB11" s="64"/>
      <c r="UG11" s="215"/>
      <c r="UH11" s="64"/>
      <c r="UI11" s="64"/>
      <c r="UR11" s="64"/>
      <c r="UW11" s="215"/>
      <c r="UX11" s="64"/>
      <c r="UY11" s="64"/>
      <c r="VH11" s="64"/>
      <c r="VM11" s="215"/>
      <c r="VN11" s="64"/>
      <c r="VO11" s="64"/>
      <c r="VX11" s="64"/>
      <c r="WC11" s="215"/>
      <c r="WD11" s="64"/>
      <c r="WE11" s="64"/>
      <c r="WN11" s="64"/>
      <c r="WS11" s="215"/>
      <c r="WT11" s="64"/>
      <c r="WU11" s="64"/>
      <c r="XD11" s="64"/>
      <c r="XI11" s="215"/>
      <c r="XJ11" s="64"/>
      <c r="XK11" s="64"/>
      <c r="XT11" s="64"/>
      <c r="XY11" s="215"/>
      <c r="XZ11" s="64"/>
      <c r="YA11" s="64"/>
      <c r="YJ11" s="64"/>
      <c r="YO11" s="215"/>
      <c r="YP11" s="64"/>
      <c r="YQ11" s="64"/>
      <c r="YZ11" s="64"/>
      <c r="ZE11" s="215"/>
      <c r="ZF11" s="64"/>
      <c r="ZG11" s="64"/>
      <c r="ZP11" s="64"/>
      <c r="ZU11" s="215"/>
      <c r="ZV11" s="64"/>
      <c r="ZW11" s="64"/>
      <c r="AAF11" s="64"/>
      <c r="AAK11" s="215"/>
      <c r="AAL11" s="64"/>
      <c r="AAM11" s="64"/>
      <c r="AAV11" s="64"/>
      <c r="ABA11" s="215"/>
      <c r="ABB11" s="64"/>
      <c r="ABC11" s="64"/>
      <c r="ABL11" s="64"/>
      <c r="ABQ11" s="215"/>
      <c r="ABR11" s="64"/>
      <c r="ABS11" s="64"/>
      <c r="ACB11" s="64"/>
      <c r="ACG11" s="215"/>
      <c r="ACH11" s="64"/>
      <c r="ACI11" s="64"/>
      <c r="ACR11" s="64"/>
      <c r="ACW11" s="215"/>
      <c r="ACX11" s="64"/>
      <c r="ACY11" s="64"/>
      <c r="ADH11" s="64"/>
      <c r="ADM11" s="215"/>
      <c r="ADN11" s="64"/>
      <c r="ADO11" s="64"/>
      <c r="ADX11" s="64"/>
      <c r="AEC11" s="215"/>
      <c r="AED11" s="64"/>
      <c r="AEE11" s="64"/>
      <c r="AEN11" s="64"/>
      <c r="AES11" s="215"/>
      <c r="AET11" s="64"/>
      <c r="AEU11" s="64"/>
      <c r="AFD11" s="64"/>
      <c r="AFI11" s="215"/>
      <c r="AFJ11" s="64"/>
      <c r="AFK11" s="64"/>
      <c r="AFT11" s="64"/>
      <c r="AFY11" s="215"/>
      <c r="AFZ11" s="64"/>
      <c r="AGA11" s="64"/>
      <c r="AGJ11" s="64"/>
      <c r="AGO11" s="215"/>
      <c r="AGP11" s="64"/>
      <c r="AGQ11" s="64"/>
      <c r="AGZ11" s="64"/>
      <c r="AHE11" s="215"/>
      <c r="AHF11" s="64"/>
      <c r="AHG11" s="64"/>
      <c r="AHP11" s="64"/>
      <c r="AHU11" s="215"/>
      <c r="AHV11" s="64"/>
      <c r="AHW11" s="64"/>
      <c r="AIF11" s="64"/>
      <c r="AIK11" s="215"/>
      <c r="AIL11" s="64"/>
      <c r="AIM11" s="64"/>
      <c r="AIV11" s="64"/>
      <c r="AJA11" s="215"/>
      <c r="AJB11" s="64"/>
      <c r="AJC11" s="64"/>
      <c r="AJL11" s="64"/>
      <c r="AJQ11" s="215"/>
      <c r="AJR11" s="64"/>
      <c r="AJS11" s="64"/>
      <c r="AKB11" s="64"/>
      <c r="AKG11" s="215"/>
      <c r="AKH11" s="64"/>
      <c r="AKI11" s="64"/>
      <c r="AKR11" s="64"/>
      <c r="AKW11" s="215"/>
      <c r="AKX11" s="64"/>
      <c r="AKY11" s="64"/>
      <c r="ALH11" s="64"/>
      <c r="ALM11" s="215"/>
      <c r="ALN11" s="64"/>
      <c r="ALO11" s="64"/>
      <c r="ALX11" s="64"/>
      <c r="AMC11" s="215"/>
      <c r="AMD11" s="64"/>
      <c r="AME11" s="64"/>
      <c r="AMN11" s="64"/>
      <c r="AMS11" s="215"/>
      <c r="AMT11" s="64"/>
      <c r="AMU11" s="64"/>
      <c r="AND11" s="64"/>
      <c r="ANI11" s="215"/>
      <c r="ANJ11" s="64"/>
      <c r="ANK11" s="64"/>
      <c r="ANT11" s="64"/>
      <c r="ANY11" s="215"/>
      <c r="ANZ11" s="64"/>
      <c r="AOA11" s="64"/>
      <c r="AOJ11" s="64"/>
      <c r="AOO11" s="215"/>
      <c r="AOP11" s="64"/>
      <c r="AOQ11" s="64"/>
      <c r="AOZ11" s="64"/>
      <c r="APE11" s="215"/>
      <c r="APF11" s="64"/>
      <c r="APG11" s="64"/>
      <c r="APP11" s="64"/>
      <c r="APU11" s="215"/>
      <c r="APV11" s="64"/>
      <c r="APW11" s="64"/>
      <c r="AQF11" s="64"/>
      <c r="AQK11" s="215"/>
      <c r="AQL11" s="64"/>
      <c r="AQM11" s="64"/>
      <c r="AQV11" s="64"/>
      <c r="ARA11" s="215"/>
      <c r="ARB11" s="64"/>
      <c r="ARC11" s="64"/>
      <c r="ARL11" s="64"/>
      <c r="ARQ11" s="215"/>
      <c r="ARR11" s="64"/>
      <c r="ARS11" s="64"/>
      <c r="ASB11" s="64"/>
      <c r="ASG11" s="215"/>
      <c r="ASH11" s="64"/>
      <c r="ASI11" s="64"/>
      <c r="ASR11" s="64"/>
      <c r="ASW11" s="215"/>
      <c r="ASX11" s="64"/>
      <c r="ASY11" s="64"/>
      <c r="ATH11" s="64"/>
      <c r="ATM11" s="215"/>
      <c r="ATN11" s="64"/>
      <c r="ATO11" s="64"/>
      <c r="ATX11" s="64"/>
      <c r="AUC11" s="215"/>
      <c r="AUD11" s="64"/>
      <c r="AUE11" s="64"/>
      <c r="AUN11" s="64"/>
      <c r="AUS11" s="215"/>
      <c r="AUT11" s="64"/>
      <c r="AUU11" s="64"/>
      <c r="AVD11" s="64"/>
      <c r="AVI11" s="215"/>
      <c r="AVJ11" s="64"/>
      <c r="AVK11" s="64"/>
      <c r="AVT11" s="64"/>
      <c r="AVY11" s="215"/>
      <c r="AVZ11" s="64"/>
      <c r="AWA11" s="64"/>
      <c r="AWJ11" s="64"/>
      <c r="AWO11" s="215"/>
      <c r="AWP11" s="64"/>
      <c r="AWQ11" s="64"/>
      <c r="AWZ11" s="64"/>
      <c r="AXE11" s="215"/>
      <c r="AXF11" s="64"/>
      <c r="AXG11" s="64"/>
      <c r="AXP11" s="64"/>
      <c r="AXU11" s="215"/>
      <c r="AXV11" s="64"/>
      <c r="AXW11" s="64"/>
      <c r="AYF11" s="64"/>
      <c r="AYK11" s="215"/>
      <c r="AYL11" s="64"/>
      <c r="AYM11" s="64"/>
      <c r="AYV11" s="64"/>
      <c r="AZA11" s="215"/>
      <c r="AZB11" s="64"/>
      <c r="AZC11" s="64"/>
      <c r="AZL11" s="64"/>
      <c r="AZQ11" s="215"/>
      <c r="AZR11" s="64"/>
      <c r="AZS11" s="64"/>
      <c r="BAB11" s="64"/>
      <c r="BAG11" s="215"/>
      <c r="BAH11" s="64"/>
      <c r="BAI11" s="64"/>
      <c r="BAR11" s="64"/>
      <c r="BAW11" s="215"/>
      <c r="BAX11" s="64"/>
      <c r="BAY11" s="64"/>
      <c r="BBH11" s="64"/>
      <c r="BBM11" s="215"/>
      <c r="BBN11" s="64"/>
      <c r="BBO11" s="64"/>
      <c r="BBX11" s="64"/>
      <c r="BCC11" s="215"/>
      <c r="BCD11" s="64"/>
      <c r="BCE11" s="64"/>
      <c r="BCN11" s="64"/>
      <c r="BCS11" s="215"/>
      <c r="BCT11" s="64"/>
      <c r="BCU11" s="64"/>
      <c r="BDD11" s="64"/>
      <c r="BDI11" s="215"/>
      <c r="BDJ11" s="64"/>
      <c r="BDK11" s="64"/>
      <c r="BDT11" s="64"/>
      <c r="BDY11" s="215"/>
      <c r="BDZ11" s="64"/>
      <c r="BEA11" s="64"/>
      <c r="BEJ11" s="64"/>
      <c r="BEO11" s="215"/>
      <c r="BEP11" s="64"/>
      <c r="BEQ11" s="64"/>
      <c r="BEZ11" s="64"/>
      <c r="BFE11" s="215"/>
      <c r="BFF11" s="64"/>
      <c r="BFG11" s="64"/>
      <c r="BFP11" s="64"/>
      <c r="BFU11" s="215"/>
      <c r="BFV11" s="64"/>
      <c r="BFW11" s="64"/>
      <c r="BGF11" s="64"/>
      <c r="BGK11" s="215"/>
      <c r="BGL11" s="64"/>
      <c r="BGM11" s="64"/>
      <c r="BGV11" s="64"/>
      <c r="BHA11" s="215"/>
      <c r="BHB11" s="64"/>
      <c r="BHC11" s="64"/>
      <c r="BHL11" s="64"/>
      <c r="BHQ11" s="215"/>
      <c r="BHR11" s="64"/>
      <c r="BHS11" s="64"/>
      <c r="BIB11" s="64"/>
      <c r="BIG11" s="215"/>
      <c r="BIH11" s="64"/>
      <c r="BII11" s="64"/>
      <c r="BIR11" s="64"/>
      <c r="BIW11" s="215"/>
      <c r="BIX11" s="64"/>
      <c r="BIY11" s="64"/>
      <c r="BJH11" s="64"/>
      <c r="BJM11" s="215"/>
      <c r="BJN11" s="64"/>
      <c r="BJO11" s="64"/>
      <c r="BJX11" s="64"/>
      <c r="BKC11" s="215"/>
      <c r="BKD11" s="64"/>
      <c r="BKE11" s="64"/>
      <c r="BKN11" s="64"/>
      <c r="BKS11" s="215"/>
      <c r="BKT11" s="64"/>
      <c r="BKU11" s="64"/>
      <c r="BLD11" s="64"/>
      <c r="BLI11" s="215"/>
      <c r="BLJ11" s="64"/>
      <c r="BLK11" s="64"/>
      <c r="BLT11" s="64"/>
      <c r="BLY11" s="215"/>
      <c r="BLZ11" s="64"/>
      <c r="BMA11" s="64"/>
      <c r="BMJ11" s="64"/>
      <c r="BMO11" s="215"/>
      <c r="BMP11" s="64"/>
      <c r="BMQ11" s="64"/>
      <c r="BMZ11" s="64"/>
      <c r="BNE11" s="215"/>
      <c r="BNF11" s="64"/>
      <c r="BNG11" s="64"/>
      <c r="BNP11" s="64"/>
      <c r="BNU11" s="215"/>
      <c r="BNV11" s="64"/>
      <c r="BNW11" s="64"/>
      <c r="BOF11" s="64"/>
      <c r="BOK11" s="215"/>
      <c r="BOL11" s="64"/>
      <c r="BOM11" s="64"/>
      <c r="BOV11" s="64"/>
      <c r="BPA11" s="215"/>
      <c r="BPB11" s="64"/>
      <c r="BPC11" s="64"/>
      <c r="BPL11" s="64"/>
      <c r="BPQ11" s="215"/>
      <c r="BPR11" s="64"/>
      <c r="BPS11" s="64"/>
      <c r="BQB11" s="64"/>
      <c r="BQG11" s="215"/>
      <c r="BQH11" s="64"/>
      <c r="BQI11" s="64"/>
      <c r="BQR11" s="64"/>
      <c r="BQW11" s="215"/>
      <c r="BQX11" s="64"/>
      <c r="BQY11" s="64"/>
      <c r="BRH11" s="64"/>
      <c r="BRM11" s="215"/>
      <c r="BRN11" s="64"/>
      <c r="BRO11" s="64"/>
      <c r="BRX11" s="64"/>
      <c r="BSC11" s="215"/>
      <c r="BSD11" s="64"/>
      <c r="BSE11" s="64"/>
      <c r="BSN11" s="64"/>
      <c r="BSS11" s="215"/>
      <c r="BST11" s="64"/>
      <c r="BSU11" s="64"/>
      <c r="BTD11" s="64"/>
      <c r="BTI11" s="215"/>
      <c r="BTJ11" s="64"/>
      <c r="BTK11" s="64"/>
      <c r="BTT11" s="64"/>
      <c r="BTY11" s="215"/>
      <c r="BTZ11" s="64"/>
      <c r="BUA11" s="64"/>
      <c r="BUJ11" s="64"/>
      <c r="BUO11" s="215"/>
      <c r="BUP11" s="64"/>
      <c r="BUQ11" s="64"/>
      <c r="BUZ11" s="64"/>
      <c r="BVE11" s="215"/>
      <c r="BVF11" s="64"/>
      <c r="BVG11" s="64"/>
      <c r="BVP11" s="64"/>
      <c r="BVU11" s="215"/>
      <c r="BVV11" s="64"/>
      <c r="BVW11" s="64"/>
      <c r="BWF11" s="64"/>
      <c r="BWK11" s="215"/>
      <c r="BWL11" s="64"/>
      <c r="BWM11" s="64"/>
      <c r="BWV11" s="64"/>
      <c r="BXA11" s="215"/>
      <c r="BXB11" s="64"/>
      <c r="BXC11" s="64"/>
      <c r="BXL11" s="64"/>
      <c r="BXQ11" s="215"/>
      <c r="BXR11" s="64"/>
      <c r="BXS11" s="64"/>
      <c r="BYB11" s="64"/>
      <c r="BYG11" s="215"/>
      <c r="BYH11" s="64"/>
      <c r="BYI11" s="64"/>
      <c r="BYR11" s="64"/>
      <c r="BYW11" s="215"/>
      <c r="BYX11" s="64"/>
      <c r="BYY11" s="64"/>
      <c r="BZH11" s="64"/>
      <c r="BZM11" s="215"/>
      <c r="BZN11" s="64"/>
      <c r="BZO11" s="64"/>
      <c r="BZX11" s="64"/>
      <c r="CAC11" s="215"/>
      <c r="CAD11" s="64"/>
      <c r="CAE11" s="64"/>
      <c r="CAN11" s="64"/>
      <c r="CAS11" s="215"/>
      <c r="CAT11" s="64"/>
      <c r="CAU11" s="64"/>
      <c r="CBD11" s="64"/>
      <c r="CBI11" s="215"/>
      <c r="CBJ11" s="64"/>
      <c r="CBK11" s="64"/>
      <c r="CBT11" s="64"/>
      <c r="CBY11" s="215"/>
      <c r="CBZ11" s="64"/>
      <c r="CCA11" s="64"/>
      <c r="CCJ11" s="64"/>
      <c r="CCO11" s="215"/>
      <c r="CCP11" s="64"/>
      <c r="CCQ11" s="64"/>
      <c r="CCZ11" s="64"/>
      <c r="CDE11" s="215"/>
      <c r="CDF11" s="64"/>
      <c r="CDG11" s="64"/>
      <c r="CDP11" s="64"/>
      <c r="CDU11" s="215"/>
      <c r="CDV11" s="64"/>
      <c r="CDW11" s="64"/>
      <c r="CEF11" s="64"/>
      <c r="CEK11" s="215"/>
      <c r="CEL11" s="64"/>
      <c r="CEM11" s="64"/>
      <c r="CEV11" s="64"/>
      <c r="CFA11" s="215"/>
      <c r="CFB11" s="64"/>
      <c r="CFC11" s="64"/>
      <c r="CFL11" s="64"/>
      <c r="CFQ11" s="215"/>
      <c r="CFR11" s="64"/>
      <c r="CFS11" s="64"/>
      <c r="CGB11" s="64"/>
      <c r="CGG11" s="215"/>
      <c r="CGH11" s="64"/>
      <c r="CGI11" s="64"/>
      <c r="CGR11" s="64"/>
      <c r="CGW11" s="215"/>
      <c r="CGX11" s="64"/>
      <c r="CGY11" s="64"/>
      <c r="CHH11" s="64"/>
      <c r="CHM11" s="215"/>
      <c r="CHN11" s="64"/>
      <c r="CHO11" s="64"/>
      <c r="CHX11" s="64"/>
      <c r="CIC11" s="215"/>
      <c r="CID11" s="64"/>
      <c r="CIE11" s="64"/>
      <c r="CIN11" s="64"/>
      <c r="CIS11" s="215"/>
      <c r="CIT11" s="64"/>
      <c r="CIU11" s="64"/>
      <c r="CJD11" s="64"/>
      <c r="CJI11" s="215"/>
      <c r="CJJ11" s="64"/>
      <c r="CJK11" s="64"/>
      <c r="CJT11" s="64"/>
      <c r="CJY11" s="215"/>
      <c r="CJZ11" s="64"/>
      <c r="CKA11" s="64"/>
      <c r="CKJ11" s="64"/>
      <c r="CKO11" s="215"/>
      <c r="CKP11" s="64"/>
      <c r="CKQ11" s="64"/>
      <c r="CKZ11" s="64"/>
      <c r="CLE11" s="215"/>
      <c r="CLF11" s="64"/>
      <c r="CLG11" s="64"/>
      <c r="CLP11" s="64"/>
      <c r="CLU11" s="215"/>
      <c r="CLV11" s="64"/>
      <c r="CLW11" s="64"/>
      <c r="CMF11" s="64"/>
      <c r="CMK11" s="215"/>
      <c r="CML11" s="64"/>
      <c r="CMM11" s="64"/>
      <c r="CMV11" s="64"/>
      <c r="CNA11" s="215"/>
      <c r="CNB11" s="64"/>
      <c r="CNC11" s="64"/>
      <c r="CNL11" s="64"/>
      <c r="CNQ11" s="215"/>
      <c r="CNR11" s="64"/>
      <c r="CNS11" s="64"/>
      <c r="COB11" s="64"/>
      <c r="COG11" s="215"/>
      <c r="COH11" s="64"/>
      <c r="COI11" s="64"/>
      <c r="COR11" s="64"/>
      <c r="COW11" s="215"/>
      <c r="COX11" s="64"/>
      <c r="COY11" s="64"/>
      <c r="CPH11" s="64"/>
      <c r="CPM11" s="215"/>
      <c r="CPN11" s="64"/>
      <c r="CPO11" s="64"/>
      <c r="CPX11" s="64"/>
      <c r="CQC11" s="215"/>
      <c r="CQD11" s="64"/>
      <c r="CQE11" s="64"/>
      <c r="CQN11" s="64"/>
      <c r="CQS11" s="215"/>
      <c r="CQT11" s="64"/>
      <c r="CQU11" s="64"/>
      <c r="CRD11" s="64"/>
      <c r="CRI11" s="215"/>
      <c r="CRJ11" s="64"/>
      <c r="CRK11" s="64"/>
      <c r="CRT11" s="64"/>
      <c r="CRY11" s="215"/>
      <c r="CRZ11" s="64"/>
      <c r="CSA11" s="64"/>
      <c r="CSJ11" s="64"/>
      <c r="CSO11" s="215"/>
      <c r="CSP11" s="64"/>
      <c r="CSQ11" s="64"/>
      <c r="CSZ11" s="64"/>
      <c r="CTE11" s="215"/>
      <c r="CTF11" s="64"/>
      <c r="CTG11" s="64"/>
      <c r="CTP11" s="64"/>
      <c r="CTU11" s="215"/>
      <c r="CTV11" s="64"/>
      <c r="CTW11" s="64"/>
      <c r="CUF11" s="64"/>
      <c r="CUK11" s="215"/>
      <c r="CUL11" s="64"/>
      <c r="CUM11" s="64"/>
      <c r="CUV11" s="64"/>
      <c r="CVA11" s="215"/>
      <c r="CVB11" s="64"/>
      <c r="CVC11" s="64"/>
      <c r="CVL11" s="64"/>
      <c r="CVQ11" s="215"/>
      <c r="CVR11" s="64"/>
      <c r="CVS11" s="64"/>
      <c r="CWB11" s="64"/>
      <c r="CWG11" s="215"/>
      <c r="CWH11" s="64"/>
      <c r="CWI11" s="64"/>
      <c r="CWR11" s="64"/>
      <c r="CWW11" s="215"/>
      <c r="CWX11" s="64"/>
      <c r="CWY11" s="64"/>
      <c r="CXH11" s="64"/>
      <c r="CXM11" s="215"/>
      <c r="CXN11" s="64"/>
      <c r="CXO11" s="64"/>
      <c r="CXX11" s="64"/>
      <c r="CYC11" s="215"/>
      <c r="CYD11" s="64"/>
      <c r="CYE11" s="64"/>
      <c r="CYN11" s="64"/>
      <c r="CYS11" s="215"/>
      <c r="CYT11" s="64"/>
      <c r="CYU11" s="64"/>
      <c r="CZD11" s="64"/>
      <c r="CZI11" s="215"/>
      <c r="CZJ11" s="64"/>
      <c r="CZK11" s="64"/>
      <c r="CZT11" s="64"/>
      <c r="CZY11" s="215"/>
      <c r="CZZ11" s="64"/>
      <c r="DAA11" s="64"/>
      <c r="DAJ11" s="64"/>
      <c r="DAO11" s="215"/>
      <c r="DAP11" s="64"/>
      <c r="DAQ11" s="64"/>
      <c r="DAZ11" s="64"/>
      <c r="DBE11" s="215"/>
      <c r="DBF11" s="64"/>
      <c r="DBG11" s="64"/>
      <c r="DBP11" s="64"/>
      <c r="DBU11" s="215"/>
      <c r="DBV11" s="64"/>
      <c r="DBW11" s="64"/>
      <c r="DCF11" s="64"/>
      <c r="DCK11" s="215"/>
      <c r="DCL11" s="64"/>
      <c r="DCM11" s="64"/>
      <c r="DCV11" s="64"/>
      <c r="DDA11" s="215"/>
      <c r="DDB11" s="64"/>
      <c r="DDC11" s="64"/>
      <c r="DDL11" s="64"/>
      <c r="DDQ11" s="215"/>
      <c r="DDR11" s="64"/>
      <c r="DDS11" s="64"/>
      <c r="DEB11" s="64"/>
      <c r="DEG11" s="215"/>
      <c r="DEH11" s="64"/>
      <c r="DEI11" s="64"/>
      <c r="DER11" s="64"/>
      <c r="DEW11" s="215"/>
      <c r="DEX11" s="64"/>
      <c r="DEY11" s="64"/>
      <c r="DFH11" s="64"/>
      <c r="DFM11" s="215"/>
      <c r="DFN11" s="64"/>
      <c r="DFO11" s="64"/>
      <c r="DFX11" s="64"/>
      <c r="DGC11" s="215"/>
      <c r="DGD11" s="64"/>
      <c r="DGE11" s="64"/>
      <c r="DGN11" s="64"/>
      <c r="DGS11" s="215"/>
      <c r="DGT11" s="64"/>
      <c r="DGU11" s="64"/>
      <c r="DHD11" s="64"/>
      <c r="DHI11" s="215"/>
      <c r="DHJ11" s="64"/>
      <c r="DHK11" s="64"/>
      <c r="DHT11" s="64"/>
      <c r="DHY11" s="215"/>
      <c r="DHZ11" s="64"/>
      <c r="DIA11" s="64"/>
      <c r="DIJ11" s="64"/>
      <c r="DIO11" s="215"/>
      <c r="DIP11" s="64"/>
      <c r="DIQ11" s="64"/>
      <c r="DIZ11" s="64"/>
      <c r="DJE11" s="215"/>
      <c r="DJF11" s="64"/>
      <c r="DJG11" s="64"/>
      <c r="DJP11" s="64"/>
      <c r="DJU11" s="215"/>
      <c r="DJV11" s="64"/>
      <c r="DJW11" s="64"/>
      <c r="DKF11" s="64"/>
      <c r="DKK11" s="215"/>
      <c r="DKL11" s="64"/>
      <c r="DKM11" s="64"/>
      <c r="DKV11" s="64"/>
      <c r="DLA11" s="215"/>
      <c r="DLB11" s="64"/>
      <c r="DLC11" s="64"/>
      <c r="DLL11" s="64"/>
      <c r="DLQ11" s="215"/>
      <c r="DLR11" s="64"/>
      <c r="DLS11" s="64"/>
      <c r="DMB11" s="64"/>
      <c r="DMG11" s="215"/>
      <c r="DMH11" s="64"/>
      <c r="DMI11" s="64"/>
      <c r="DMR11" s="64"/>
      <c r="DMW11" s="215"/>
      <c r="DMX11" s="64"/>
      <c r="DMY11" s="64"/>
      <c r="DNH11" s="64"/>
      <c r="DNM11" s="215"/>
      <c r="DNN11" s="64"/>
      <c r="DNO11" s="64"/>
      <c r="DNX11" s="64"/>
      <c r="DOC11" s="215"/>
      <c r="DOD11" s="64"/>
      <c r="DOE11" s="64"/>
      <c r="DON11" s="64"/>
      <c r="DOS11" s="215"/>
      <c r="DOT11" s="64"/>
      <c r="DOU11" s="64"/>
      <c r="DPD11" s="64"/>
      <c r="DPI11" s="215"/>
      <c r="DPJ11" s="64"/>
      <c r="DPK11" s="64"/>
      <c r="DPT11" s="64"/>
      <c r="DPY11" s="215"/>
      <c r="DPZ11" s="64"/>
      <c r="DQA11" s="64"/>
      <c r="DQJ11" s="64"/>
      <c r="DQO11" s="215"/>
      <c r="DQP11" s="64"/>
      <c r="DQQ11" s="64"/>
      <c r="DQZ11" s="64"/>
      <c r="DRE11" s="215"/>
      <c r="DRF11" s="64"/>
      <c r="DRG11" s="64"/>
      <c r="DRP11" s="64"/>
      <c r="DRU11" s="215"/>
      <c r="DRV11" s="64"/>
      <c r="DRW11" s="64"/>
      <c r="DSF11" s="64"/>
      <c r="DSK11" s="215"/>
      <c r="DSL11" s="64"/>
      <c r="DSM11" s="64"/>
      <c r="DSV11" s="64"/>
      <c r="DTA11" s="215"/>
      <c r="DTB11" s="64"/>
      <c r="DTC11" s="64"/>
      <c r="DTL11" s="64"/>
      <c r="DTQ11" s="215"/>
      <c r="DTR11" s="64"/>
      <c r="DTS11" s="64"/>
      <c r="DUB11" s="64"/>
      <c r="DUG11" s="215"/>
      <c r="DUH11" s="64"/>
      <c r="DUI11" s="64"/>
      <c r="DUR11" s="64"/>
      <c r="DUW11" s="215"/>
      <c r="DUX11" s="64"/>
      <c r="DUY11" s="64"/>
      <c r="DVH11" s="64"/>
      <c r="DVM11" s="215"/>
      <c r="DVN11" s="64"/>
      <c r="DVO11" s="64"/>
      <c r="DVX11" s="64"/>
      <c r="DWC11" s="215"/>
      <c r="DWD11" s="64"/>
      <c r="DWE11" s="64"/>
      <c r="DWN11" s="64"/>
      <c r="DWS11" s="215"/>
      <c r="DWT11" s="64"/>
      <c r="DWU11" s="64"/>
      <c r="DXD11" s="64"/>
      <c r="DXI11" s="215"/>
      <c r="DXJ11" s="64"/>
      <c r="DXK11" s="64"/>
      <c r="DXT11" s="64"/>
      <c r="DXY11" s="215"/>
      <c r="DXZ11" s="64"/>
      <c r="DYA11" s="64"/>
      <c r="DYJ11" s="64"/>
      <c r="DYO11" s="215"/>
      <c r="DYP11" s="64"/>
      <c r="DYQ11" s="64"/>
      <c r="DYZ11" s="64"/>
      <c r="DZE11" s="215"/>
      <c r="DZF11" s="64"/>
      <c r="DZG11" s="64"/>
      <c r="DZP11" s="64"/>
      <c r="DZU11" s="215"/>
      <c r="DZV11" s="64"/>
      <c r="DZW11" s="64"/>
      <c r="EAF11" s="64"/>
      <c r="EAK11" s="215"/>
      <c r="EAL11" s="64"/>
      <c r="EAM11" s="64"/>
      <c r="EAV11" s="64"/>
      <c r="EBA11" s="215"/>
      <c r="EBB11" s="64"/>
      <c r="EBC11" s="64"/>
      <c r="EBL11" s="64"/>
      <c r="EBQ11" s="215"/>
      <c r="EBR11" s="64"/>
      <c r="EBS11" s="64"/>
      <c r="ECB11" s="64"/>
      <c r="ECG11" s="215"/>
      <c r="ECH11" s="64"/>
      <c r="ECI11" s="64"/>
      <c r="ECR11" s="64"/>
      <c r="ECW11" s="215"/>
      <c r="ECX11" s="64"/>
      <c r="ECY11" s="64"/>
      <c r="EDH11" s="64"/>
      <c r="EDM11" s="215"/>
      <c r="EDN11" s="64"/>
      <c r="EDO11" s="64"/>
      <c r="EDX11" s="64"/>
      <c r="EEC11" s="215"/>
      <c r="EED11" s="64"/>
      <c r="EEE11" s="64"/>
      <c r="EEN11" s="64"/>
      <c r="EES11" s="215"/>
      <c r="EET11" s="64"/>
      <c r="EEU11" s="64"/>
      <c r="EFD11" s="64"/>
      <c r="EFI11" s="215"/>
      <c r="EFJ11" s="64"/>
      <c r="EFK11" s="64"/>
      <c r="EFT11" s="64"/>
      <c r="EFY11" s="215"/>
      <c r="EFZ11" s="64"/>
      <c r="EGA11" s="64"/>
      <c r="EGJ11" s="64"/>
      <c r="EGO11" s="215"/>
      <c r="EGP11" s="64"/>
      <c r="EGQ11" s="64"/>
      <c r="EGZ11" s="64"/>
      <c r="EHE11" s="215"/>
      <c r="EHF11" s="64"/>
      <c r="EHG11" s="64"/>
      <c r="EHP11" s="64"/>
      <c r="EHU11" s="215"/>
      <c r="EHV11" s="64"/>
      <c r="EHW11" s="64"/>
      <c r="EIF11" s="64"/>
      <c r="EIK11" s="215"/>
      <c r="EIL11" s="64"/>
      <c r="EIM11" s="64"/>
      <c r="EIV11" s="64"/>
      <c r="EJA11" s="215"/>
      <c r="EJB11" s="64"/>
      <c r="EJC11" s="64"/>
      <c r="EJL11" s="64"/>
      <c r="EJQ11" s="215"/>
      <c r="EJR11" s="64"/>
      <c r="EJS11" s="64"/>
      <c r="EKB11" s="64"/>
      <c r="EKG11" s="215"/>
      <c r="EKH11" s="64"/>
      <c r="EKI11" s="64"/>
      <c r="EKR11" s="64"/>
      <c r="EKW11" s="215"/>
      <c r="EKX11" s="64"/>
      <c r="EKY11" s="64"/>
      <c r="ELH11" s="64"/>
      <c r="ELM11" s="215"/>
      <c r="ELN11" s="64"/>
      <c r="ELO11" s="64"/>
      <c r="ELX11" s="64"/>
      <c r="EMC11" s="215"/>
      <c r="EMD11" s="64"/>
      <c r="EME11" s="64"/>
      <c r="EMN11" s="64"/>
      <c r="EMS11" s="215"/>
      <c r="EMT11" s="64"/>
      <c r="EMU11" s="64"/>
      <c r="END11" s="64"/>
      <c r="ENI11" s="215"/>
      <c r="ENJ11" s="64"/>
      <c r="ENK11" s="64"/>
      <c r="ENT11" s="64"/>
      <c r="ENY11" s="215"/>
      <c r="ENZ11" s="64"/>
      <c r="EOA11" s="64"/>
      <c r="EOJ11" s="64"/>
      <c r="EOO11" s="215"/>
      <c r="EOP11" s="64"/>
      <c r="EOQ11" s="64"/>
      <c r="EOZ11" s="64"/>
      <c r="EPE11" s="215"/>
      <c r="EPF11" s="64"/>
      <c r="EPG11" s="64"/>
      <c r="EPP11" s="64"/>
      <c r="EPU11" s="215"/>
      <c r="EPV11" s="64"/>
      <c r="EPW11" s="64"/>
      <c r="EQF11" s="64"/>
      <c r="EQK11" s="215"/>
      <c r="EQL11" s="64"/>
      <c r="EQM11" s="64"/>
      <c r="EQV11" s="64"/>
      <c r="ERA11" s="215"/>
      <c r="ERB11" s="64"/>
      <c r="ERC11" s="64"/>
      <c r="ERL11" s="64"/>
      <c r="ERQ11" s="215"/>
      <c r="ERR11" s="64"/>
      <c r="ERS11" s="64"/>
      <c r="ESB11" s="64"/>
      <c r="ESG11" s="215"/>
      <c r="ESH11" s="64"/>
      <c r="ESI11" s="64"/>
      <c r="ESR11" s="64"/>
      <c r="ESW11" s="215"/>
      <c r="ESX11" s="64"/>
      <c r="ESY11" s="64"/>
      <c r="ETH11" s="64"/>
      <c r="ETM11" s="215"/>
      <c r="ETN11" s="64"/>
      <c r="ETO11" s="64"/>
      <c r="ETX11" s="64"/>
      <c r="EUC11" s="215"/>
      <c r="EUD11" s="64"/>
      <c r="EUE11" s="64"/>
      <c r="EUN11" s="64"/>
      <c r="EUS11" s="215"/>
      <c r="EUT11" s="64"/>
      <c r="EUU11" s="64"/>
      <c r="EVD11" s="64"/>
      <c r="EVI11" s="215"/>
      <c r="EVJ11" s="64"/>
      <c r="EVK11" s="64"/>
      <c r="EVT11" s="64"/>
      <c r="EVY11" s="215"/>
      <c r="EVZ11" s="64"/>
      <c r="EWA11" s="64"/>
      <c r="EWJ11" s="64"/>
      <c r="EWO11" s="215"/>
      <c r="EWP11" s="64"/>
      <c r="EWQ11" s="64"/>
      <c r="EWZ11" s="64"/>
      <c r="EXE11" s="215"/>
      <c r="EXF11" s="64"/>
      <c r="EXG11" s="64"/>
      <c r="EXP11" s="64"/>
      <c r="EXU11" s="215"/>
      <c r="EXV11" s="64"/>
      <c r="EXW11" s="64"/>
      <c r="EYF11" s="64"/>
      <c r="EYK11" s="215"/>
      <c r="EYL11" s="64"/>
      <c r="EYM11" s="64"/>
      <c r="EYV11" s="64"/>
      <c r="EZA11" s="215"/>
      <c r="EZB11" s="64"/>
      <c r="EZC11" s="64"/>
      <c r="EZL11" s="64"/>
      <c r="EZQ11" s="215"/>
      <c r="EZR11" s="64"/>
      <c r="EZS11" s="64"/>
      <c r="FAB11" s="64"/>
      <c r="FAG11" s="215"/>
      <c r="FAH11" s="64"/>
      <c r="FAI11" s="64"/>
      <c r="FAR11" s="64"/>
      <c r="FAW11" s="215"/>
      <c r="FAX11" s="64"/>
      <c r="FAY11" s="64"/>
      <c r="FBH11" s="64"/>
      <c r="FBM11" s="215"/>
      <c r="FBN11" s="64"/>
      <c r="FBO11" s="64"/>
      <c r="FBX11" s="64"/>
      <c r="FCC11" s="215"/>
      <c r="FCD11" s="64"/>
      <c r="FCE11" s="64"/>
      <c r="FCN11" s="64"/>
      <c r="FCS11" s="215"/>
      <c r="FCT11" s="64"/>
      <c r="FCU11" s="64"/>
      <c r="FDD11" s="64"/>
      <c r="FDI11" s="215"/>
      <c r="FDJ11" s="64"/>
      <c r="FDK11" s="64"/>
      <c r="FDT11" s="64"/>
      <c r="FDY11" s="215"/>
      <c r="FDZ11" s="64"/>
      <c r="FEA11" s="64"/>
      <c r="FEJ11" s="64"/>
      <c r="FEO11" s="215"/>
      <c r="FEP11" s="64"/>
      <c r="FEQ11" s="64"/>
      <c r="FEZ11" s="64"/>
      <c r="FFE11" s="215"/>
      <c r="FFF11" s="64"/>
      <c r="FFG11" s="64"/>
      <c r="FFP11" s="64"/>
      <c r="FFU11" s="215"/>
      <c r="FFV11" s="64"/>
      <c r="FFW11" s="64"/>
      <c r="FGF11" s="64"/>
      <c r="FGK11" s="215"/>
      <c r="FGL11" s="64"/>
      <c r="FGM11" s="64"/>
      <c r="FGV11" s="64"/>
      <c r="FHA11" s="215"/>
      <c r="FHB11" s="64"/>
      <c r="FHC11" s="64"/>
      <c r="FHL11" s="64"/>
      <c r="FHQ11" s="215"/>
      <c r="FHR11" s="64"/>
      <c r="FHS11" s="64"/>
      <c r="FIB11" s="64"/>
      <c r="FIG11" s="215"/>
      <c r="FIH11" s="64"/>
      <c r="FII11" s="64"/>
      <c r="FIR11" s="64"/>
      <c r="FIW11" s="215"/>
      <c r="FIX11" s="64"/>
      <c r="FIY11" s="64"/>
      <c r="FJH11" s="64"/>
      <c r="FJM11" s="215"/>
      <c r="FJN11" s="64"/>
      <c r="FJO11" s="64"/>
      <c r="FJX11" s="64"/>
      <c r="FKC11" s="215"/>
      <c r="FKD11" s="64"/>
      <c r="FKE11" s="64"/>
      <c r="FKN11" s="64"/>
      <c r="FKS11" s="215"/>
      <c r="FKT11" s="64"/>
      <c r="FKU11" s="64"/>
      <c r="FLD11" s="64"/>
      <c r="FLI11" s="215"/>
      <c r="FLJ11" s="64"/>
      <c r="FLK11" s="64"/>
      <c r="FLT11" s="64"/>
      <c r="FLY11" s="215"/>
      <c r="FLZ11" s="64"/>
      <c r="FMA11" s="64"/>
      <c r="FMJ11" s="64"/>
      <c r="FMO11" s="215"/>
      <c r="FMP11" s="64"/>
      <c r="FMQ11" s="64"/>
      <c r="FMZ11" s="64"/>
      <c r="FNE11" s="215"/>
      <c r="FNF11" s="64"/>
      <c r="FNG11" s="64"/>
      <c r="FNP11" s="64"/>
      <c r="FNU11" s="215"/>
      <c r="FNV11" s="64"/>
      <c r="FNW11" s="64"/>
      <c r="FOF11" s="64"/>
      <c r="FOK11" s="215"/>
      <c r="FOL11" s="64"/>
      <c r="FOM11" s="64"/>
      <c r="FOV11" s="64"/>
      <c r="FPA11" s="215"/>
      <c r="FPB11" s="64"/>
      <c r="FPC11" s="64"/>
      <c r="FPL11" s="64"/>
      <c r="FPQ11" s="215"/>
      <c r="FPR11" s="64"/>
      <c r="FPS11" s="64"/>
      <c r="FQB11" s="64"/>
      <c r="FQG11" s="215"/>
      <c r="FQH11" s="64"/>
      <c r="FQI11" s="64"/>
      <c r="FQR11" s="64"/>
      <c r="FQW11" s="215"/>
      <c r="FQX11" s="64"/>
      <c r="FQY11" s="64"/>
      <c r="FRH11" s="64"/>
      <c r="FRM11" s="215"/>
      <c r="FRN11" s="64"/>
      <c r="FRO11" s="64"/>
      <c r="FRX11" s="64"/>
      <c r="FSC11" s="215"/>
      <c r="FSD11" s="64"/>
      <c r="FSE11" s="64"/>
      <c r="FSN11" s="64"/>
      <c r="FSS11" s="215"/>
      <c r="FST11" s="64"/>
      <c r="FSU11" s="64"/>
      <c r="FTD11" s="64"/>
      <c r="FTI11" s="215"/>
      <c r="FTJ11" s="64"/>
      <c r="FTK11" s="64"/>
      <c r="FTT11" s="64"/>
      <c r="FTY11" s="215"/>
      <c r="FTZ11" s="64"/>
      <c r="FUA11" s="64"/>
      <c r="FUJ11" s="64"/>
      <c r="FUO11" s="215"/>
      <c r="FUP11" s="64"/>
      <c r="FUQ11" s="64"/>
      <c r="FUZ11" s="64"/>
      <c r="FVE11" s="215"/>
      <c r="FVF11" s="64"/>
      <c r="FVG11" s="64"/>
      <c r="FVP11" s="64"/>
      <c r="FVU11" s="215"/>
      <c r="FVV11" s="64"/>
      <c r="FVW11" s="64"/>
      <c r="FWF11" s="64"/>
      <c r="FWK11" s="215"/>
      <c r="FWL11" s="64"/>
      <c r="FWM11" s="64"/>
      <c r="FWV11" s="64"/>
      <c r="FXA11" s="215"/>
      <c r="FXB11" s="64"/>
      <c r="FXC11" s="64"/>
      <c r="FXL11" s="64"/>
      <c r="FXQ11" s="215"/>
      <c r="FXR11" s="64"/>
      <c r="FXS11" s="64"/>
      <c r="FYB11" s="64"/>
      <c r="FYG11" s="215"/>
      <c r="FYH11" s="64"/>
      <c r="FYI11" s="64"/>
      <c r="FYR11" s="64"/>
      <c r="FYW11" s="215"/>
      <c r="FYX11" s="64"/>
      <c r="FYY11" s="64"/>
      <c r="FZH11" s="64"/>
      <c r="FZM11" s="215"/>
      <c r="FZN11" s="64"/>
      <c r="FZO11" s="64"/>
      <c r="FZX11" s="64"/>
      <c r="GAC11" s="215"/>
      <c r="GAD11" s="64"/>
      <c r="GAE11" s="64"/>
      <c r="GAN11" s="64"/>
      <c r="GAS11" s="215"/>
      <c r="GAT11" s="64"/>
      <c r="GAU11" s="64"/>
      <c r="GBD11" s="64"/>
      <c r="GBI11" s="215"/>
      <c r="GBJ11" s="64"/>
      <c r="GBK11" s="64"/>
      <c r="GBT11" s="64"/>
      <c r="GBY11" s="215"/>
      <c r="GBZ11" s="64"/>
      <c r="GCA11" s="64"/>
      <c r="GCJ11" s="64"/>
      <c r="GCO11" s="215"/>
      <c r="GCP11" s="64"/>
      <c r="GCQ11" s="64"/>
      <c r="GCZ11" s="64"/>
      <c r="GDE11" s="215"/>
      <c r="GDF11" s="64"/>
      <c r="GDG11" s="64"/>
      <c r="GDP11" s="64"/>
      <c r="GDU11" s="215"/>
      <c r="GDV11" s="64"/>
      <c r="GDW11" s="64"/>
      <c r="GEF11" s="64"/>
      <c r="GEK11" s="215"/>
      <c r="GEL11" s="64"/>
      <c r="GEM11" s="64"/>
      <c r="GEV11" s="64"/>
      <c r="GFA11" s="215"/>
      <c r="GFB11" s="64"/>
      <c r="GFC11" s="64"/>
      <c r="GFL11" s="64"/>
      <c r="GFQ11" s="215"/>
      <c r="GFR11" s="64"/>
      <c r="GFS11" s="64"/>
      <c r="GGB11" s="64"/>
      <c r="GGG11" s="215"/>
      <c r="GGH11" s="64"/>
      <c r="GGI11" s="64"/>
      <c r="GGR11" s="64"/>
      <c r="GGW11" s="215"/>
      <c r="GGX11" s="64"/>
      <c r="GGY11" s="64"/>
      <c r="GHH11" s="64"/>
      <c r="GHM11" s="215"/>
      <c r="GHN11" s="64"/>
      <c r="GHO11" s="64"/>
      <c r="GHX11" s="64"/>
      <c r="GIC11" s="215"/>
      <c r="GID11" s="64"/>
      <c r="GIE11" s="64"/>
      <c r="GIN11" s="64"/>
      <c r="GIS11" s="215"/>
      <c r="GIT11" s="64"/>
      <c r="GIU11" s="64"/>
      <c r="GJD11" s="64"/>
      <c r="GJI11" s="215"/>
      <c r="GJJ11" s="64"/>
      <c r="GJK11" s="64"/>
      <c r="GJT11" s="64"/>
      <c r="GJY11" s="215"/>
      <c r="GJZ11" s="64"/>
      <c r="GKA11" s="64"/>
      <c r="GKJ11" s="64"/>
      <c r="GKO11" s="215"/>
      <c r="GKP11" s="64"/>
      <c r="GKQ11" s="64"/>
      <c r="GKZ11" s="64"/>
      <c r="GLE11" s="215"/>
      <c r="GLF11" s="64"/>
      <c r="GLG11" s="64"/>
      <c r="GLP11" s="64"/>
      <c r="GLU11" s="215"/>
      <c r="GLV11" s="64"/>
      <c r="GLW11" s="64"/>
      <c r="GMF11" s="64"/>
      <c r="GMK11" s="215"/>
      <c r="GML11" s="64"/>
      <c r="GMM11" s="64"/>
      <c r="GMV11" s="64"/>
      <c r="GNA11" s="215"/>
      <c r="GNB11" s="64"/>
      <c r="GNC11" s="64"/>
      <c r="GNL11" s="64"/>
      <c r="GNQ11" s="215"/>
      <c r="GNR11" s="64"/>
      <c r="GNS11" s="64"/>
      <c r="GOB11" s="64"/>
      <c r="GOG11" s="215"/>
      <c r="GOH11" s="64"/>
      <c r="GOI11" s="64"/>
      <c r="GOR11" s="64"/>
      <c r="GOW11" s="215"/>
      <c r="GOX11" s="64"/>
      <c r="GOY11" s="64"/>
      <c r="GPH11" s="64"/>
      <c r="GPM11" s="215"/>
      <c r="GPN11" s="64"/>
      <c r="GPO11" s="64"/>
      <c r="GPX11" s="64"/>
      <c r="GQC11" s="215"/>
      <c r="GQD11" s="64"/>
      <c r="GQE11" s="64"/>
      <c r="GQN11" s="64"/>
      <c r="GQS11" s="215"/>
      <c r="GQT11" s="64"/>
      <c r="GQU11" s="64"/>
      <c r="GRD11" s="64"/>
      <c r="GRI11" s="215"/>
      <c r="GRJ11" s="64"/>
      <c r="GRK11" s="64"/>
      <c r="GRT11" s="64"/>
      <c r="GRY11" s="215"/>
      <c r="GRZ11" s="64"/>
      <c r="GSA11" s="64"/>
      <c r="GSJ11" s="64"/>
      <c r="GSO11" s="215"/>
      <c r="GSP11" s="64"/>
      <c r="GSQ11" s="64"/>
      <c r="GSZ11" s="64"/>
      <c r="GTE11" s="215"/>
      <c r="GTF11" s="64"/>
      <c r="GTG11" s="64"/>
      <c r="GTP11" s="64"/>
      <c r="GTU11" s="215"/>
      <c r="GTV11" s="64"/>
      <c r="GTW11" s="64"/>
      <c r="GUF11" s="64"/>
      <c r="GUK11" s="215"/>
      <c r="GUL11" s="64"/>
      <c r="GUM11" s="64"/>
      <c r="GUV11" s="64"/>
      <c r="GVA11" s="215"/>
      <c r="GVB11" s="64"/>
      <c r="GVC11" s="64"/>
      <c r="GVL11" s="64"/>
      <c r="GVQ11" s="215"/>
      <c r="GVR11" s="64"/>
      <c r="GVS11" s="64"/>
      <c r="GWB11" s="64"/>
      <c r="GWG11" s="215"/>
      <c r="GWH11" s="64"/>
      <c r="GWI11" s="64"/>
      <c r="GWR11" s="64"/>
      <c r="GWW11" s="215"/>
      <c r="GWX11" s="64"/>
      <c r="GWY11" s="64"/>
      <c r="GXH11" s="64"/>
      <c r="GXM11" s="215"/>
      <c r="GXN11" s="64"/>
      <c r="GXO11" s="64"/>
      <c r="GXX11" s="64"/>
      <c r="GYC11" s="215"/>
      <c r="GYD11" s="64"/>
      <c r="GYE11" s="64"/>
      <c r="GYN11" s="64"/>
      <c r="GYS11" s="215"/>
      <c r="GYT11" s="64"/>
      <c r="GYU11" s="64"/>
      <c r="GZD11" s="64"/>
      <c r="GZI11" s="215"/>
      <c r="GZJ11" s="64"/>
      <c r="GZK11" s="64"/>
      <c r="GZT11" s="64"/>
      <c r="GZY11" s="215"/>
      <c r="GZZ11" s="64"/>
      <c r="HAA11" s="64"/>
      <c r="HAJ11" s="64"/>
      <c r="HAO11" s="215"/>
      <c r="HAP11" s="64"/>
      <c r="HAQ11" s="64"/>
      <c r="HAZ11" s="64"/>
      <c r="HBE11" s="215"/>
      <c r="HBF11" s="64"/>
      <c r="HBG11" s="64"/>
      <c r="HBP11" s="64"/>
      <c r="HBU11" s="215"/>
      <c r="HBV11" s="64"/>
      <c r="HBW11" s="64"/>
      <c r="HCF11" s="64"/>
      <c r="HCK11" s="215"/>
      <c r="HCL11" s="64"/>
      <c r="HCM11" s="64"/>
      <c r="HCV11" s="64"/>
      <c r="HDA11" s="215"/>
      <c r="HDB11" s="64"/>
      <c r="HDC11" s="64"/>
      <c r="HDL11" s="64"/>
      <c r="HDQ11" s="215"/>
      <c r="HDR11" s="64"/>
      <c r="HDS11" s="64"/>
      <c r="HEB11" s="64"/>
      <c r="HEG11" s="215"/>
      <c r="HEH11" s="64"/>
      <c r="HEI11" s="64"/>
      <c r="HER11" s="64"/>
      <c r="HEW11" s="215"/>
      <c r="HEX11" s="64"/>
      <c r="HEY11" s="64"/>
      <c r="HFH11" s="64"/>
      <c r="HFM11" s="215"/>
      <c r="HFN11" s="64"/>
      <c r="HFO11" s="64"/>
      <c r="HFX11" s="64"/>
      <c r="HGC11" s="215"/>
      <c r="HGD11" s="64"/>
      <c r="HGE11" s="64"/>
      <c r="HGN11" s="64"/>
      <c r="HGS11" s="215"/>
      <c r="HGT11" s="64"/>
      <c r="HGU11" s="64"/>
      <c r="HHD11" s="64"/>
      <c r="HHI11" s="215"/>
      <c r="HHJ11" s="64"/>
      <c r="HHK11" s="64"/>
      <c r="HHT11" s="64"/>
      <c r="HHY11" s="215"/>
      <c r="HHZ11" s="64"/>
      <c r="HIA11" s="64"/>
      <c r="HIJ11" s="64"/>
      <c r="HIO11" s="215"/>
      <c r="HIP11" s="64"/>
      <c r="HIQ11" s="64"/>
      <c r="HIZ11" s="64"/>
      <c r="HJE11" s="215"/>
      <c r="HJF11" s="64"/>
      <c r="HJG11" s="64"/>
      <c r="HJP11" s="64"/>
      <c r="HJU11" s="215"/>
      <c r="HJV11" s="64"/>
      <c r="HJW11" s="64"/>
      <c r="HKF11" s="64"/>
      <c r="HKK11" s="215"/>
      <c r="HKL11" s="64"/>
      <c r="HKM11" s="64"/>
      <c r="HKV11" s="64"/>
      <c r="HLA11" s="215"/>
      <c r="HLB11" s="64"/>
      <c r="HLC11" s="64"/>
      <c r="HLL11" s="64"/>
      <c r="HLQ11" s="215"/>
      <c r="HLR11" s="64"/>
      <c r="HLS11" s="64"/>
      <c r="HMB11" s="64"/>
      <c r="HMG11" s="215"/>
      <c r="HMH11" s="64"/>
      <c r="HMI11" s="64"/>
      <c r="HMR11" s="64"/>
      <c r="HMW11" s="215"/>
      <c r="HMX11" s="64"/>
      <c r="HMY11" s="64"/>
      <c r="HNH11" s="64"/>
      <c r="HNM11" s="215"/>
      <c r="HNN11" s="64"/>
      <c r="HNO11" s="64"/>
      <c r="HNX11" s="64"/>
      <c r="HOC11" s="215"/>
      <c r="HOD11" s="64"/>
      <c r="HOE11" s="64"/>
      <c r="HON11" s="64"/>
      <c r="HOS11" s="215"/>
      <c r="HOT11" s="64"/>
      <c r="HOU11" s="64"/>
      <c r="HPD11" s="64"/>
      <c r="HPI11" s="215"/>
      <c r="HPJ11" s="64"/>
      <c r="HPK11" s="64"/>
      <c r="HPT11" s="64"/>
      <c r="HPY11" s="215"/>
      <c r="HPZ11" s="64"/>
      <c r="HQA11" s="64"/>
      <c r="HQJ11" s="64"/>
      <c r="HQO11" s="215"/>
      <c r="HQP11" s="64"/>
      <c r="HQQ11" s="64"/>
      <c r="HQZ11" s="64"/>
      <c r="HRE11" s="215"/>
      <c r="HRF11" s="64"/>
      <c r="HRG11" s="64"/>
      <c r="HRP11" s="64"/>
      <c r="HRU11" s="215"/>
      <c r="HRV11" s="64"/>
      <c r="HRW11" s="64"/>
      <c r="HSF11" s="64"/>
      <c r="HSK11" s="215"/>
      <c r="HSL11" s="64"/>
      <c r="HSM11" s="64"/>
      <c r="HSV11" s="64"/>
      <c r="HTA11" s="215"/>
      <c r="HTB11" s="64"/>
      <c r="HTC11" s="64"/>
      <c r="HTL11" s="64"/>
      <c r="HTQ11" s="215"/>
      <c r="HTR11" s="64"/>
      <c r="HTS11" s="64"/>
      <c r="HUB11" s="64"/>
      <c r="HUG11" s="215"/>
      <c r="HUH11" s="64"/>
      <c r="HUI11" s="64"/>
      <c r="HUR11" s="64"/>
      <c r="HUW11" s="215"/>
      <c r="HUX11" s="64"/>
      <c r="HUY11" s="64"/>
      <c r="HVH11" s="64"/>
      <c r="HVM11" s="215"/>
      <c r="HVN11" s="64"/>
      <c r="HVO11" s="64"/>
      <c r="HVX11" s="64"/>
      <c r="HWC11" s="215"/>
      <c r="HWD11" s="64"/>
      <c r="HWE11" s="64"/>
      <c r="HWN11" s="64"/>
      <c r="HWS11" s="215"/>
      <c r="HWT11" s="64"/>
      <c r="HWU11" s="64"/>
      <c r="HXD11" s="64"/>
      <c r="HXI11" s="215"/>
      <c r="HXJ11" s="64"/>
      <c r="HXK11" s="64"/>
      <c r="HXT11" s="64"/>
      <c r="HXY11" s="215"/>
      <c r="HXZ11" s="64"/>
      <c r="HYA11" s="64"/>
      <c r="HYJ11" s="64"/>
      <c r="HYO11" s="215"/>
      <c r="HYP11" s="64"/>
      <c r="HYQ11" s="64"/>
      <c r="HYZ11" s="64"/>
      <c r="HZE11" s="215"/>
      <c r="HZF11" s="64"/>
      <c r="HZG11" s="64"/>
      <c r="HZP11" s="64"/>
      <c r="HZU11" s="215"/>
      <c r="HZV11" s="64"/>
      <c r="HZW11" s="64"/>
      <c r="IAF11" s="64"/>
      <c r="IAK11" s="215"/>
      <c r="IAL11" s="64"/>
      <c r="IAM11" s="64"/>
      <c r="IAV11" s="64"/>
      <c r="IBA11" s="215"/>
      <c r="IBB11" s="64"/>
      <c r="IBC11" s="64"/>
      <c r="IBL11" s="64"/>
      <c r="IBQ11" s="215"/>
      <c r="IBR11" s="64"/>
      <c r="IBS11" s="64"/>
      <c r="ICB11" s="64"/>
      <c r="ICG11" s="215"/>
      <c r="ICH11" s="64"/>
      <c r="ICI11" s="64"/>
      <c r="ICR11" s="64"/>
      <c r="ICW11" s="215"/>
      <c r="ICX11" s="64"/>
      <c r="ICY11" s="64"/>
      <c r="IDH11" s="64"/>
      <c r="IDM11" s="215"/>
      <c r="IDN11" s="64"/>
      <c r="IDO11" s="64"/>
      <c r="IDX11" s="64"/>
      <c r="IEC11" s="215"/>
      <c r="IED11" s="64"/>
      <c r="IEE11" s="64"/>
      <c r="IEN11" s="64"/>
      <c r="IES11" s="215"/>
      <c r="IET11" s="64"/>
      <c r="IEU11" s="64"/>
      <c r="IFD11" s="64"/>
      <c r="IFI11" s="215"/>
      <c r="IFJ11" s="64"/>
      <c r="IFK11" s="64"/>
      <c r="IFT11" s="64"/>
      <c r="IFY11" s="215"/>
      <c r="IFZ11" s="64"/>
      <c r="IGA11" s="64"/>
      <c r="IGJ11" s="64"/>
      <c r="IGO11" s="215"/>
      <c r="IGP11" s="64"/>
      <c r="IGQ11" s="64"/>
      <c r="IGZ11" s="64"/>
      <c r="IHE11" s="215"/>
      <c r="IHF11" s="64"/>
      <c r="IHG11" s="64"/>
      <c r="IHP11" s="64"/>
      <c r="IHU11" s="215"/>
      <c r="IHV11" s="64"/>
      <c r="IHW11" s="64"/>
      <c r="IIF11" s="64"/>
      <c r="IIK11" s="215"/>
      <c r="IIL11" s="64"/>
      <c r="IIM11" s="64"/>
      <c r="IIV11" s="64"/>
      <c r="IJA11" s="215"/>
      <c r="IJB11" s="64"/>
      <c r="IJC11" s="64"/>
      <c r="IJL11" s="64"/>
      <c r="IJQ11" s="215"/>
      <c r="IJR11" s="64"/>
      <c r="IJS11" s="64"/>
      <c r="IKB11" s="64"/>
      <c r="IKG11" s="215"/>
      <c r="IKH11" s="64"/>
      <c r="IKI11" s="64"/>
      <c r="IKR11" s="64"/>
      <c r="IKW11" s="215"/>
      <c r="IKX11" s="64"/>
      <c r="IKY11" s="64"/>
      <c r="ILH11" s="64"/>
      <c r="ILM11" s="215"/>
      <c r="ILN11" s="64"/>
      <c r="ILO11" s="64"/>
      <c r="ILX11" s="64"/>
      <c r="IMC11" s="215"/>
      <c r="IMD11" s="64"/>
      <c r="IME11" s="64"/>
      <c r="IMN11" s="64"/>
      <c r="IMS11" s="215"/>
      <c r="IMT11" s="64"/>
      <c r="IMU11" s="64"/>
      <c r="IND11" s="64"/>
      <c r="INI11" s="215"/>
      <c r="INJ11" s="64"/>
      <c r="INK11" s="64"/>
      <c r="INT11" s="64"/>
      <c r="INY11" s="215"/>
      <c r="INZ11" s="64"/>
      <c r="IOA11" s="64"/>
      <c r="IOJ11" s="64"/>
      <c r="IOO11" s="215"/>
      <c r="IOP11" s="64"/>
      <c r="IOQ11" s="64"/>
      <c r="IOZ11" s="64"/>
      <c r="IPE11" s="215"/>
      <c r="IPF11" s="64"/>
      <c r="IPG11" s="64"/>
      <c r="IPP11" s="64"/>
      <c r="IPU11" s="215"/>
      <c r="IPV11" s="64"/>
      <c r="IPW11" s="64"/>
      <c r="IQF11" s="64"/>
      <c r="IQK11" s="215"/>
      <c r="IQL11" s="64"/>
      <c r="IQM11" s="64"/>
      <c r="IQV11" s="64"/>
      <c r="IRA11" s="215"/>
      <c r="IRB11" s="64"/>
      <c r="IRC11" s="64"/>
      <c r="IRL11" s="64"/>
      <c r="IRQ11" s="215"/>
      <c r="IRR11" s="64"/>
      <c r="IRS11" s="64"/>
      <c r="ISB11" s="64"/>
      <c r="ISG11" s="215"/>
      <c r="ISH11" s="64"/>
      <c r="ISI11" s="64"/>
      <c r="ISR11" s="64"/>
      <c r="ISW11" s="215"/>
      <c r="ISX11" s="64"/>
      <c r="ISY11" s="64"/>
      <c r="ITH11" s="64"/>
      <c r="ITM11" s="215"/>
      <c r="ITN11" s="64"/>
      <c r="ITO11" s="64"/>
      <c r="ITX11" s="64"/>
      <c r="IUC11" s="215"/>
      <c r="IUD11" s="64"/>
      <c r="IUE11" s="64"/>
      <c r="IUN11" s="64"/>
      <c r="IUS11" s="215"/>
      <c r="IUT11" s="64"/>
      <c r="IUU11" s="64"/>
      <c r="IVD11" s="64"/>
      <c r="IVI11" s="215"/>
      <c r="IVJ11" s="64"/>
      <c r="IVK11" s="64"/>
      <c r="IVT11" s="64"/>
      <c r="IVY11" s="215"/>
      <c r="IVZ11" s="64"/>
      <c r="IWA11" s="64"/>
      <c r="IWJ11" s="64"/>
      <c r="IWO11" s="215"/>
      <c r="IWP11" s="64"/>
      <c r="IWQ11" s="64"/>
      <c r="IWZ11" s="64"/>
      <c r="IXE11" s="215"/>
      <c r="IXF11" s="64"/>
      <c r="IXG11" s="64"/>
      <c r="IXP11" s="64"/>
      <c r="IXU11" s="215"/>
      <c r="IXV11" s="64"/>
      <c r="IXW11" s="64"/>
      <c r="IYF11" s="64"/>
      <c r="IYK11" s="215"/>
      <c r="IYL11" s="64"/>
      <c r="IYM11" s="64"/>
      <c r="IYV11" s="64"/>
      <c r="IZA11" s="215"/>
      <c r="IZB11" s="64"/>
      <c r="IZC11" s="64"/>
      <c r="IZL11" s="64"/>
      <c r="IZQ11" s="215"/>
      <c r="IZR11" s="64"/>
      <c r="IZS11" s="64"/>
      <c r="JAB11" s="64"/>
      <c r="JAG11" s="215"/>
      <c r="JAH11" s="64"/>
      <c r="JAI11" s="64"/>
      <c r="JAR11" s="64"/>
      <c r="JAW11" s="215"/>
      <c r="JAX11" s="64"/>
      <c r="JAY11" s="64"/>
      <c r="JBH11" s="64"/>
      <c r="JBM11" s="215"/>
      <c r="JBN11" s="64"/>
      <c r="JBO11" s="64"/>
      <c r="JBX11" s="64"/>
      <c r="JCC11" s="215"/>
      <c r="JCD11" s="64"/>
      <c r="JCE11" s="64"/>
      <c r="JCN11" s="64"/>
      <c r="JCS11" s="215"/>
      <c r="JCT11" s="64"/>
      <c r="JCU11" s="64"/>
      <c r="JDD11" s="64"/>
      <c r="JDI11" s="215"/>
      <c r="JDJ11" s="64"/>
      <c r="JDK11" s="64"/>
      <c r="JDT11" s="64"/>
      <c r="JDY11" s="215"/>
      <c r="JDZ11" s="64"/>
      <c r="JEA11" s="64"/>
      <c r="JEJ11" s="64"/>
      <c r="JEO11" s="215"/>
      <c r="JEP11" s="64"/>
      <c r="JEQ11" s="64"/>
      <c r="JEZ11" s="64"/>
      <c r="JFE11" s="215"/>
      <c r="JFF11" s="64"/>
      <c r="JFG11" s="64"/>
      <c r="JFP11" s="64"/>
      <c r="JFU11" s="215"/>
      <c r="JFV11" s="64"/>
      <c r="JFW11" s="64"/>
      <c r="JGF11" s="64"/>
      <c r="JGK11" s="215"/>
      <c r="JGL11" s="64"/>
      <c r="JGM11" s="64"/>
      <c r="JGV11" s="64"/>
      <c r="JHA11" s="215"/>
      <c r="JHB11" s="64"/>
      <c r="JHC11" s="64"/>
      <c r="JHL11" s="64"/>
      <c r="JHQ11" s="215"/>
      <c r="JHR11" s="64"/>
      <c r="JHS11" s="64"/>
      <c r="JIB11" s="64"/>
      <c r="JIG11" s="215"/>
      <c r="JIH11" s="64"/>
      <c r="JII11" s="64"/>
      <c r="JIR11" s="64"/>
      <c r="JIW11" s="215"/>
      <c r="JIX11" s="64"/>
      <c r="JIY11" s="64"/>
      <c r="JJH11" s="64"/>
      <c r="JJM11" s="215"/>
      <c r="JJN11" s="64"/>
      <c r="JJO11" s="64"/>
      <c r="JJX11" s="64"/>
      <c r="JKC11" s="215"/>
      <c r="JKD11" s="64"/>
      <c r="JKE11" s="64"/>
      <c r="JKN11" s="64"/>
      <c r="JKS11" s="215"/>
      <c r="JKT11" s="64"/>
      <c r="JKU11" s="64"/>
      <c r="JLD11" s="64"/>
      <c r="JLI11" s="215"/>
      <c r="JLJ11" s="64"/>
      <c r="JLK11" s="64"/>
      <c r="JLT11" s="64"/>
      <c r="JLY11" s="215"/>
      <c r="JLZ11" s="64"/>
      <c r="JMA11" s="64"/>
      <c r="JMJ11" s="64"/>
      <c r="JMO11" s="215"/>
      <c r="JMP11" s="64"/>
      <c r="JMQ11" s="64"/>
      <c r="JMZ11" s="64"/>
      <c r="JNE11" s="215"/>
      <c r="JNF11" s="64"/>
      <c r="JNG11" s="64"/>
      <c r="JNP11" s="64"/>
      <c r="JNU11" s="215"/>
      <c r="JNV11" s="64"/>
      <c r="JNW11" s="64"/>
      <c r="JOF11" s="64"/>
      <c r="JOK11" s="215"/>
      <c r="JOL11" s="64"/>
      <c r="JOM11" s="64"/>
      <c r="JOV11" s="64"/>
      <c r="JPA11" s="215"/>
      <c r="JPB11" s="64"/>
      <c r="JPC11" s="64"/>
      <c r="JPL11" s="64"/>
      <c r="JPQ11" s="215"/>
      <c r="JPR11" s="64"/>
      <c r="JPS11" s="64"/>
      <c r="JQB11" s="64"/>
      <c r="JQG11" s="215"/>
      <c r="JQH11" s="64"/>
      <c r="JQI11" s="64"/>
      <c r="JQR11" s="64"/>
      <c r="JQW11" s="215"/>
      <c r="JQX11" s="64"/>
      <c r="JQY11" s="64"/>
      <c r="JRH11" s="64"/>
      <c r="JRM11" s="215"/>
      <c r="JRN11" s="64"/>
      <c r="JRO11" s="64"/>
      <c r="JRX11" s="64"/>
      <c r="JSC11" s="215"/>
      <c r="JSD11" s="64"/>
      <c r="JSE11" s="64"/>
      <c r="JSN11" s="64"/>
      <c r="JSS11" s="215"/>
      <c r="JST11" s="64"/>
      <c r="JSU11" s="64"/>
      <c r="JTD11" s="64"/>
      <c r="JTI11" s="215"/>
      <c r="JTJ11" s="64"/>
      <c r="JTK11" s="64"/>
      <c r="JTT11" s="64"/>
      <c r="JTY11" s="215"/>
      <c r="JTZ11" s="64"/>
      <c r="JUA11" s="64"/>
      <c r="JUJ11" s="64"/>
      <c r="JUO11" s="215"/>
      <c r="JUP11" s="64"/>
      <c r="JUQ11" s="64"/>
      <c r="JUZ11" s="64"/>
      <c r="JVE11" s="215"/>
      <c r="JVF11" s="64"/>
      <c r="JVG11" s="64"/>
      <c r="JVP11" s="64"/>
      <c r="JVU11" s="215"/>
      <c r="JVV11" s="64"/>
      <c r="JVW11" s="64"/>
      <c r="JWF11" s="64"/>
      <c r="JWK11" s="215"/>
      <c r="JWL11" s="64"/>
      <c r="JWM11" s="64"/>
      <c r="JWV11" s="64"/>
      <c r="JXA11" s="215"/>
      <c r="JXB11" s="64"/>
      <c r="JXC11" s="64"/>
      <c r="JXL11" s="64"/>
      <c r="JXQ11" s="215"/>
      <c r="JXR11" s="64"/>
      <c r="JXS11" s="64"/>
      <c r="JYB11" s="64"/>
      <c r="JYG11" s="215"/>
      <c r="JYH11" s="64"/>
      <c r="JYI11" s="64"/>
      <c r="JYR11" s="64"/>
      <c r="JYW11" s="215"/>
      <c r="JYX11" s="64"/>
      <c r="JYY11" s="64"/>
      <c r="JZH11" s="64"/>
      <c r="JZM11" s="215"/>
      <c r="JZN11" s="64"/>
      <c r="JZO11" s="64"/>
      <c r="JZX11" s="64"/>
      <c r="KAC11" s="215"/>
      <c r="KAD11" s="64"/>
      <c r="KAE11" s="64"/>
      <c r="KAN11" s="64"/>
      <c r="KAS11" s="215"/>
      <c r="KAT11" s="64"/>
      <c r="KAU11" s="64"/>
      <c r="KBD11" s="64"/>
      <c r="KBI11" s="215"/>
      <c r="KBJ11" s="64"/>
      <c r="KBK11" s="64"/>
      <c r="KBT11" s="64"/>
      <c r="KBY11" s="215"/>
      <c r="KBZ11" s="64"/>
      <c r="KCA11" s="64"/>
      <c r="KCJ11" s="64"/>
      <c r="KCO11" s="215"/>
      <c r="KCP11" s="64"/>
      <c r="KCQ11" s="64"/>
      <c r="KCZ11" s="64"/>
      <c r="KDE11" s="215"/>
      <c r="KDF11" s="64"/>
      <c r="KDG11" s="64"/>
      <c r="KDP11" s="64"/>
      <c r="KDU11" s="215"/>
      <c r="KDV11" s="64"/>
      <c r="KDW11" s="64"/>
      <c r="KEF11" s="64"/>
      <c r="KEK11" s="215"/>
      <c r="KEL11" s="64"/>
      <c r="KEM11" s="64"/>
      <c r="KEV11" s="64"/>
      <c r="KFA11" s="215"/>
      <c r="KFB11" s="64"/>
      <c r="KFC11" s="64"/>
      <c r="KFL11" s="64"/>
      <c r="KFQ11" s="215"/>
      <c r="KFR11" s="64"/>
      <c r="KFS11" s="64"/>
      <c r="KGB11" s="64"/>
      <c r="KGG11" s="215"/>
      <c r="KGH11" s="64"/>
      <c r="KGI11" s="64"/>
      <c r="KGR11" s="64"/>
      <c r="KGW11" s="215"/>
      <c r="KGX11" s="64"/>
      <c r="KGY11" s="64"/>
      <c r="KHH11" s="64"/>
      <c r="KHM11" s="215"/>
      <c r="KHN11" s="64"/>
      <c r="KHO11" s="64"/>
      <c r="KHX11" s="64"/>
      <c r="KIC11" s="215"/>
      <c r="KID11" s="64"/>
      <c r="KIE11" s="64"/>
      <c r="KIN11" s="64"/>
      <c r="KIS11" s="215"/>
      <c r="KIT11" s="64"/>
      <c r="KIU11" s="64"/>
      <c r="KJD11" s="64"/>
      <c r="KJI11" s="215"/>
      <c r="KJJ11" s="64"/>
      <c r="KJK11" s="64"/>
      <c r="KJT11" s="64"/>
      <c r="KJY11" s="215"/>
      <c r="KJZ11" s="64"/>
      <c r="KKA11" s="64"/>
      <c r="KKJ11" s="64"/>
      <c r="KKO11" s="215"/>
      <c r="KKP11" s="64"/>
      <c r="KKQ11" s="64"/>
      <c r="KKZ11" s="64"/>
      <c r="KLE11" s="215"/>
      <c r="KLF11" s="64"/>
      <c r="KLG11" s="64"/>
      <c r="KLP11" s="64"/>
      <c r="KLU11" s="215"/>
      <c r="KLV11" s="64"/>
      <c r="KLW11" s="64"/>
      <c r="KMF11" s="64"/>
      <c r="KMK11" s="215"/>
      <c r="KML11" s="64"/>
      <c r="KMM11" s="64"/>
      <c r="KMV11" s="64"/>
      <c r="KNA11" s="215"/>
      <c r="KNB11" s="64"/>
      <c r="KNC11" s="64"/>
      <c r="KNL11" s="64"/>
      <c r="KNQ11" s="215"/>
      <c r="KNR11" s="64"/>
      <c r="KNS11" s="64"/>
      <c r="KOB11" s="64"/>
      <c r="KOG11" s="215"/>
      <c r="KOH11" s="64"/>
      <c r="KOI11" s="64"/>
      <c r="KOR11" s="64"/>
      <c r="KOW11" s="215"/>
      <c r="KOX11" s="64"/>
      <c r="KOY11" s="64"/>
      <c r="KPH11" s="64"/>
      <c r="KPM11" s="215"/>
      <c r="KPN11" s="64"/>
      <c r="KPO11" s="64"/>
      <c r="KPX11" s="64"/>
      <c r="KQC11" s="215"/>
      <c r="KQD11" s="64"/>
      <c r="KQE11" s="64"/>
      <c r="KQN11" s="64"/>
      <c r="KQS11" s="215"/>
      <c r="KQT11" s="64"/>
      <c r="KQU11" s="64"/>
      <c r="KRD11" s="64"/>
      <c r="KRI11" s="215"/>
      <c r="KRJ11" s="64"/>
      <c r="KRK11" s="64"/>
      <c r="KRT11" s="64"/>
      <c r="KRY11" s="215"/>
      <c r="KRZ11" s="64"/>
      <c r="KSA11" s="64"/>
      <c r="KSJ11" s="64"/>
      <c r="KSO11" s="215"/>
      <c r="KSP11" s="64"/>
      <c r="KSQ11" s="64"/>
      <c r="KSZ11" s="64"/>
      <c r="KTE11" s="215"/>
      <c r="KTF11" s="64"/>
      <c r="KTG11" s="64"/>
      <c r="KTP11" s="64"/>
      <c r="KTU11" s="215"/>
      <c r="KTV11" s="64"/>
      <c r="KTW11" s="64"/>
      <c r="KUF11" s="64"/>
      <c r="KUK11" s="215"/>
      <c r="KUL11" s="64"/>
      <c r="KUM11" s="64"/>
      <c r="KUV11" s="64"/>
      <c r="KVA11" s="215"/>
      <c r="KVB11" s="64"/>
      <c r="KVC11" s="64"/>
      <c r="KVL11" s="64"/>
      <c r="KVQ11" s="215"/>
      <c r="KVR11" s="64"/>
      <c r="KVS11" s="64"/>
      <c r="KWB11" s="64"/>
      <c r="KWG11" s="215"/>
      <c r="KWH11" s="64"/>
      <c r="KWI11" s="64"/>
      <c r="KWR11" s="64"/>
      <c r="KWW11" s="215"/>
      <c r="KWX11" s="64"/>
      <c r="KWY11" s="64"/>
      <c r="KXH11" s="64"/>
      <c r="KXM11" s="215"/>
      <c r="KXN11" s="64"/>
      <c r="KXO11" s="64"/>
      <c r="KXX11" s="64"/>
      <c r="KYC11" s="215"/>
      <c r="KYD11" s="64"/>
      <c r="KYE11" s="64"/>
      <c r="KYN11" s="64"/>
      <c r="KYS11" s="215"/>
      <c r="KYT11" s="64"/>
      <c r="KYU11" s="64"/>
      <c r="KZD11" s="64"/>
      <c r="KZI11" s="215"/>
      <c r="KZJ11" s="64"/>
      <c r="KZK11" s="64"/>
      <c r="KZT11" s="64"/>
      <c r="KZY11" s="215"/>
      <c r="KZZ11" s="64"/>
      <c r="LAA11" s="64"/>
      <c r="LAJ11" s="64"/>
      <c r="LAO11" s="215"/>
      <c r="LAP11" s="64"/>
      <c r="LAQ11" s="64"/>
      <c r="LAZ11" s="64"/>
      <c r="LBE11" s="215"/>
      <c r="LBF11" s="64"/>
      <c r="LBG11" s="64"/>
      <c r="LBP11" s="64"/>
      <c r="LBU11" s="215"/>
      <c r="LBV11" s="64"/>
      <c r="LBW11" s="64"/>
      <c r="LCF11" s="64"/>
      <c r="LCK11" s="215"/>
      <c r="LCL11" s="64"/>
      <c r="LCM11" s="64"/>
      <c r="LCV11" s="64"/>
      <c r="LDA11" s="215"/>
      <c r="LDB11" s="64"/>
      <c r="LDC11" s="64"/>
      <c r="LDL11" s="64"/>
      <c r="LDQ11" s="215"/>
      <c r="LDR11" s="64"/>
      <c r="LDS11" s="64"/>
      <c r="LEB11" s="64"/>
      <c r="LEG11" s="215"/>
      <c r="LEH11" s="64"/>
      <c r="LEI11" s="64"/>
      <c r="LER11" s="64"/>
      <c r="LEW11" s="215"/>
      <c r="LEX11" s="64"/>
      <c r="LEY11" s="64"/>
      <c r="LFH11" s="64"/>
      <c r="LFM11" s="215"/>
      <c r="LFN11" s="64"/>
      <c r="LFO11" s="64"/>
      <c r="LFX11" s="64"/>
      <c r="LGC11" s="215"/>
      <c r="LGD11" s="64"/>
      <c r="LGE11" s="64"/>
      <c r="LGN11" s="64"/>
      <c r="LGS11" s="215"/>
      <c r="LGT11" s="64"/>
      <c r="LGU11" s="64"/>
      <c r="LHD11" s="64"/>
      <c r="LHI11" s="215"/>
      <c r="LHJ11" s="64"/>
      <c r="LHK11" s="64"/>
      <c r="LHT11" s="64"/>
      <c r="LHY11" s="215"/>
      <c r="LHZ11" s="64"/>
      <c r="LIA11" s="64"/>
      <c r="LIJ11" s="64"/>
      <c r="LIO11" s="215"/>
      <c r="LIP11" s="64"/>
      <c r="LIQ11" s="64"/>
      <c r="LIZ11" s="64"/>
      <c r="LJE11" s="215"/>
      <c r="LJF11" s="64"/>
      <c r="LJG11" s="64"/>
      <c r="LJP11" s="64"/>
      <c r="LJU11" s="215"/>
      <c r="LJV11" s="64"/>
      <c r="LJW11" s="64"/>
      <c r="LKF11" s="64"/>
      <c r="LKK11" s="215"/>
      <c r="LKL11" s="64"/>
      <c r="LKM11" s="64"/>
      <c r="LKV11" s="64"/>
      <c r="LLA11" s="215"/>
      <c r="LLB11" s="64"/>
      <c r="LLC11" s="64"/>
      <c r="LLL11" s="64"/>
      <c r="LLQ11" s="215"/>
      <c r="LLR11" s="64"/>
      <c r="LLS11" s="64"/>
      <c r="LMB11" s="64"/>
      <c r="LMG11" s="215"/>
      <c r="LMH11" s="64"/>
      <c r="LMI11" s="64"/>
      <c r="LMR11" s="64"/>
      <c r="LMW11" s="215"/>
      <c r="LMX11" s="64"/>
      <c r="LMY11" s="64"/>
      <c r="LNH11" s="64"/>
      <c r="LNM11" s="215"/>
      <c r="LNN11" s="64"/>
      <c r="LNO11" s="64"/>
      <c r="LNX11" s="64"/>
      <c r="LOC11" s="215"/>
      <c r="LOD11" s="64"/>
      <c r="LOE11" s="64"/>
      <c r="LON11" s="64"/>
      <c r="LOS11" s="215"/>
      <c r="LOT11" s="64"/>
      <c r="LOU11" s="64"/>
      <c r="LPD11" s="64"/>
      <c r="LPI11" s="215"/>
      <c r="LPJ11" s="64"/>
      <c r="LPK11" s="64"/>
      <c r="LPT11" s="64"/>
      <c r="LPY11" s="215"/>
      <c r="LPZ11" s="64"/>
      <c r="LQA11" s="64"/>
      <c r="LQJ11" s="64"/>
      <c r="LQO11" s="215"/>
      <c r="LQP11" s="64"/>
      <c r="LQQ11" s="64"/>
      <c r="LQZ11" s="64"/>
      <c r="LRE11" s="215"/>
      <c r="LRF11" s="64"/>
      <c r="LRG11" s="64"/>
      <c r="LRP11" s="64"/>
      <c r="LRU11" s="215"/>
      <c r="LRV11" s="64"/>
      <c r="LRW11" s="64"/>
      <c r="LSF11" s="64"/>
      <c r="LSK11" s="215"/>
      <c r="LSL11" s="64"/>
      <c r="LSM11" s="64"/>
      <c r="LSV11" s="64"/>
      <c r="LTA11" s="215"/>
      <c r="LTB11" s="64"/>
      <c r="LTC11" s="64"/>
      <c r="LTL11" s="64"/>
      <c r="LTQ11" s="215"/>
      <c r="LTR11" s="64"/>
      <c r="LTS11" s="64"/>
      <c r="LUB11" s="64"/>
      <c r="LUG11" s="215"/>
      <c r="LUH11" s="64"/>
      <c r="LUI11" s="64"/>
      <c r="LUR11" s="64"/>
      <c r="LUW11" s="215"/>
      <c r="LUX11" s="64"/>
      <c r="LUY11" s="64"/>
      <c r="LVH11" s="64"/>
      <c r="LVM11" s="215"/>
      <c r="LVN11" s="64"/>
      <c r="LVO11" s="64"/>
      <c r="LVX11" s="64"/>
      <c r="LWC11" s="215"/>
      <c r="LWD11" s="64"/>
      <c r="LWE11" s="64"/>
      <c r="LWN11" s="64"/>
      <c r="LWS11" s="215"/>
      <c r="LWT11" s="64"/>
      <c r="LWU11" s="64"/>
      <c r="LXD11" s="64"/>
      <c r="LXI11" s="215"/>
      <c r="LXJ11" s="64"/>
      <c r="LXK11" s="64"/>
      <c r="LXT11" s="64"/>
      <c r="LXY11" s="215"/>
      <c r="LXZ11" s="64"/>
      <c r="LYA11" s="64"/>
      <c r="LYJ11" s="64"/>
      <c r="LYO11" s="215"/>
      <c r="LYP11" s="64"/>
      <c r="LYQ11" s="64"/>
      <c r="LYZ11" s="64"/>
      <c r="LZE11" s="215"/>
      <c r="LZF11" s="64"/>
      <c r="LZG11" s="64"/>
      <c r="LZP11" s="64"/>
      <c r="LZU11" s="215"/>
      <c r="LZV11" s="64"/>
      <c r="LZW11" s="64"/>
      <c r="MAF11" s="64"/>
      <c r="MAK11" s="215"/>
      <c r="MAL11" s="64"/>
      <c r="MAM11" s="64"/>
      <c r="MAV11" s="64"/>
      <c r="MBA11" s="215"/>
      <c r="MBB11" s="64"/>
      <c r="MBC11" s="64"/>
      <c r="MBL11" s="64"/>
      <c r="MBQ11" s="215"/>
      <c r="MBR11" s="64"/>
      <c r="MBS11" s="64"/>
      <c r="MCB11" s="64"/>
      <c r="MCG11" s="215"/>
      <c r="MCH11" s="64"/>
      <c r="MCI11" s="64"/>
      <c r="MCR11" s="64"/>
      <c r="MCW11" s="215"/>
      <c r="MCX11" s="64"/>
      <c r="MCY11" s="64"/>
      <c r="MDH11" s="64"/>
      <c r="MDM11" s="215"/>
      <c r="MDN11" s="64"/>
      <c r="MDO11" s="64"/>
      <c r="MDX11" s="64"/>
      <c r="MEC11" s="215"/>
      <c r="MED11" s="64"/>
      <c r="MEE11" s="64"/>
      <c r="MEN11" s="64"/>
      <c r="MES11" s="215"/>
      <c r="MET11" s="64"/>
      <c r="MEU11" s="64"/>
      <c r="MFD11" s="64"/>
      <c r="MFI11" s="215"/>
      <c r="MFJ11" s="64"/>
      <c r="MFK11" s="64"/>
      <c r="MFT11" s="64"/>
      <c r="MFY11" s="215"/>
      <c r="MFZ11" s="64"/>
      <c r="MGA11" s="64"/>
      <c r="MGJ11" s="64"/>
      <c r="MGO11" s="215"/>
      <c r="MGP11" s="64"/>
      <c r="MGQ11" s="64"/>
      <c r="MGZ11" s="64"/>
      <c r="MHE11" s="215"/>
      <c r="MHF11" s="64"/>
      <c r="MHG11" s="64"/>
      <c r="MHP11" s="64"/>
      <c r="MHU11" s="215"/>
      <c r="MHV11" s="64"/>
      <c r="MHW11" s="64"/>
      <c r="MIF11" s="64"/>
      <c r="MIK11" s="215"/>
      <c r="MIL11" s="64"/>
      <c r="MIM11" s="64"/>
      <c r="MIV11" s="64"/>
      <c r="MJA11" s="215"/>
      <c r="MJB11" s="64"/>
      <c r="MJC11" s="64"/>
      <c r="MJL11" s="64"/>
      <c r="MJQ11" s="215"/>
      <c r="MJR11" s="64"/>
      <c r="MJS11" s="64"/>
      <c r="MKB11" s="64"/>
      <c r="MKG11" s="215"/>
      <c r="MKH11" s="64"/>
      <c r="MKI11" s="64"/>
      <c r="MKR11" s="64"/>
      <c r="MKW11" s="215"/>
      <c r="MKX11" s="64"/>
      <c r="MKY11" s="64"/>
      <c r="MLH11" s="64"/>
      <c r="MLM11" s="215"/>
      <c r="MLN11" s="64"/>
      <c r="MLO11" s="64"/>
      <c r="MLX11" s="64"/>
      <c r="MMC11" s="215"/>
      <c r="MMD11" s="64"/>
      <c r="MME11" s="64"/>
      <c r="MMN11" s="64"/>
      <c r="MMS11" s="215"/>
      <c r="MMT11" s="64"/>
      <c r="MMU11" s="64"/>
      <c r="MND11" s="64"/>
      <c r="MNI11" s="215"/>
      <c r="MNJ11" s="64"/>
      <c r="MNK11" s="64"/>
      <c r="MNT11" s="64"/>
      <c r="MNY11" s="215"/>
      <c r="MNZ11" s="64"/>
      <c r="MOA11" s="64"/>
      <c r="MOJ11" s="64"/>
      <c r="MOO11" s="215"/>
      <c r="MOP11" s="64"/>
      <c r="MOQ11" s="64"/>
      <c r="MOZ11" s="64"/>
      <c r="MPE11" s="215"/>
      <c r="MPF11" s="64"/>
      <c r="MPG11" s="64"/>
      <c r="MPP11" s="64"/>
      <c r="MPU11" s="215"/>
      <c r="MPV11" s="64"/>
      <c r="MPW11" s="64"/>
      <c r="MQF11" s="64"/>
      <c r="MQK11" s="215"/>
      <c r="MQL11" s="64"/>
      <c r="MQM11" s="64"/>
      <c r="MQV11" s="64"/>
      <c r="MRA11" s="215"/>
      <c r="MRB11" s="64"/>
      <c r="MRC11" s="64"/>
      <c r="MRL11" s="64"/>
      <c r="MRQ11" s="215"/>
      <c r="MRR11" s="64"/>
      <c r="MRS11" s="64"/>
      <c r="MSB11" s="64"/>
      <c r="MSG11" s="215"/>
      <c r="MSH11" s="64"/>
      <c r="MSI11" s="64"/>
      <c r="MSR11" s="64"/>
      <c r="MSW11" s="215"/>
      <c r="MSX11" s="64"/>
      <c r="MSY11" s="64"/>
      <c r="MTH11" s="64"/>
      <c r="MTM11" s="215"/>
      <c r="MTN11" s="64"/>
      <c r="MTO11" s="64"/>
      <c r="MTX11" s="64"/>
      <c r="MUC11" s="215"/>
      <c r="MUD11" s="64"/>
      <c r="MUE11" s="64"/>
      <c r="MUN11" s="64"/>
      <c r="MUS11" s="215"/>
      <c r="MUT11" s="64"/>
      <c r="MUU11" s="64"/>
      <c r="MVD11" s="64"/>
      <c r="MVI11" s="215"/>
      <c r="MVJ11" s="64"/>
      <c r="MVK11" s="64"/>
      <c r="MVT11" s="64"/>
      <c r="MVY11" s="215"/>
      <c r="MVZ11" s="64"/>
      <c r="MWA11" s="64"/>
      <c r="MWJ11" s="64"/>
      <c r="MWO11" s="215"/>
      <c r="MWP11" s="64"/>
      <c r="MWQ11" s="64"/>
      <c r="MWZ11" s="64"/>
      <c r="MXE11" s="215"/>
      <c r="MXF11" s="64"/>
      <c r="MXG11" s="64"/>
      <c r="MXP11" s="64"/>
      <c r="MXU11" s="215"/>
      <c r="MXV11" s="64"/>
      <c r="MXW11" s="64"/>
      <c r="MYF11" s="64"/>
      <c r="MYK11" s="215"/>
      <c r="MYL11" s="64"/>
      <c r="MYM11" s="64"/>
      <c r="MYV11" s="64"/>
      <c r="MZA11" s="215"/>
      <c r="MZB11" s="64"/>
      <c r="MZC11" s="64"/>
      <c r="MZL11" s="64"/>
      <c r="MZQ11" s="215"/>
      <c r="MZR11" s="64"/>
      <c r="MZS11" s="64"/>
      <c r="NAB11" s="64"/>
      <c r="NAG11" s="215"/>
      <c r="NAH11" s="64"/>
      <c r="NAI11" s="64"/>
      <c r="NAR11" s="64"/>
      <c r="NAW11" s="215"/>
      <c r="NAX11" s="64"/>
      <c r="NAY11" s="64"/>
      <c r="NBH11" s="64"/>
      <c r="NBM11" s="215"/>
      <c r="NBN11" s="64"/>
      <c r="NBO11" s="64"/>
      <c r="NBX11" s="64"/>
      <c r="NCC11" s="215"/>
      <c r="NCD11" s="64"/>
      <c r="NCE11" s="64"/>
      <c r="NCN11" s="64"/>
      <c r="NCS11" s="215"/>
      <c r="NCT11" s="64"/>
      <c r="NCU11" s="64"/>
      <c r="NDD11" s="64"/>
      <c r="NDI11" s="215"/>
      <c r="NDJ11" s="64"/>
      <c r="NDK11" s="64"/>
      <c r="NDT11" s="64"/>
      <c r="NDY11" s="215"/>
      <c r="NDZ11" s="64"/>
      <c r="NEA11" s="64"/>
      <c r="NEJ11" s="64"/>
      <c r="NEO11" s="215"/>
      <c r="NEP11" s="64"/>
      <c r="NEQ11" s="64"/>
      <c r="NEZ11" s="64"/>
      <c r="NFE11" s="215"/>
      <c r="NFF11" s="64"/>
      <c r="NFG11" s="64"/>
      <c r="NFP11" s="64"/>
      <c r="NFU11" s="215"/>
      <c r="NFV11" s="64"/>
      <c r="NFW11" s="64"/>
      <c r="NGF11" s="64"/>
      <c r="NGK11" s="215"/>
      <c r="NGL11" s="64"/>
      <c r="NGM11" s="64"/>
      <c r="NGV11" s="64"/>
      <c r="NHA11" s="215"/>
      <c r="NHB11" s="64"/>
      <c r="NHC11" s="64"/>
      <c r="NHL11" s="64"/>
      <c r="NHQ11" s="215"/>
      <c r="NHR11" s="64"/>
      <c r="NHS11" s="64"/>
      <c r="NIB11" s="64"/>
      <c r="NIG11" s="215"/>
      <c r="NIH11" s="64"/>
      <c r="NII11" s="64"/>
      <c r="NIR11" s="64"/>
      <c r="NIW11" s="215"/>
      <c r="NIX11" s="64"/>
      <c r="NIY11" s="64"/>
      <c r="NJH11" s="64"/>
      <c r="NJM11" s="215"/>
      <c r="NJN11" s="64"/>
      <c r="NJO11" s="64"/>
      <c r="NJX11" s="64"/>
      <c r="NKC11" s="215"/>
      <c r="NKD11" s="64"/>
      <c r="NKE11" s="64"/>
      <c r="NKN11" s="64"/>
      <c r="NKS11" s="215"/>
      <c r="NKT11" s="64"/>
      <c r="NKU11" s="64"/>
      <c r="NLD11" s="64"/>
      <c r="NLI11" s="215"/>
      <c r="NLJ11" s="64"/>
      <c r="NLK11" s="64"/>
      <c r="NLT11" s="64"/>
      <c r="NLY11" s="215"/>
      <c r="NLZ11" s="64"/>
      <c r="NMA11" s="64"/>
      <c r="NMJ11" s="64"/>
      <c r="NMO11" s="215"/>
      <c r="NMP11" s="64"/>
      <c r="NMQ11" s="64"/>
      <c r="NMZ11" s="64"/>
      <c r="NNE11" s="215"/>
      <c r="NNF11" s="64"/>
      <c r="NNG11" s="64"/>
      <c r="NNP11" s="64"/>
      <c r="NNU11" s="215"/>
      <c r="NNV11" s="64"/>
      <c r="NNW11" s="64"/>
      <c r="NOF11" s="64"/>
      <c r="NOK11" s="215"/>
      <c r="NOL11" s="64"/>
      <c r="NOM11" s="64"/>
      <c r="NOV11" s="64"/>
      <c r="NPA11" s="215"/>
      <c r="NPB11" s="64"/>
      <c r="NPC11" s="64"/>
      <c r="NPL11" s="64"/>
      <c r="NPQ11" s="215"/>
      <c r="NPR11" s="64"/>
      <c r="NPS11" s="64"/>
      <c r="NQB11" s="64"/>
      <c r="NQG11" s="215"/>
      <c r="NQH11" s="64"/>
      <c r="NQI11" s="64"/>
      <c r="NQR11" s="64"/>
      <c r="NQW11" s="215"/>
      <c r="NQX11" s="64"/>
      <c r="NQY11" s="64"/>
      <c r="NRH11" s="64"/>
      <c r="NRM11" s="215"/>
      <c r="NRN11" s="64"/>
      <c r="NRO11" s="64"/>
      <c r="NRX11" s="64"/>
      <c r="NSC11" s="215"/>
      <c r="NSD11" s="64"/>
      <c r="NSE11" s="64"/>
      <c r="NSN11" s="64"/>
      <c r="NSS11" s="215"/>
      <c r="NST11" s="64"/>
      <c r="NSU11" s="64"/>
      <c r="NTD11" s="64"/>
      <c r="NTI11" s="215"/>
      <c r="NTJ11" s="64"/>
      <c r="NTK11" s="64"/>
      <c r="NTT11" s="64"/>
      <c r="NTY11" s="215"/>
      <c r="NTZ11" s="64"/>
      <c r="NUA11" s="64"/>
      <c r="NUJ11" s="64"/>
      <c r="NUO11" s="215"/>
      <c r="NUP11" s="64"/>
      <c r="NUQ11" s="64"/>
      <c r="NUZ11" s="64"/>
      <c r="NVE11" s="215"/>
      <c r="NVF11" s="64"/>
      <c r="NVG11" s="64"/>
      <c r="NVP11" s="64"/>
      <c r="NVU11" s="215"/>
      <c r="NVV11" s="64"/>
      <c r="NVW11" s="64"/>
      <c r="NWF11" s="64"/>
      <c r="NWK11" s="215"/>
      <c r="NWL11" s="64"/>
      <c r="NWM11" s="64"/>
      <c r="NWV11" s="64"/>
      <c r="NXA11" s="215"/>
      <c r="NXB11" s="64"/>
      <c r="NXC11" s="64"/>
      <c r="NXL11" s="64"/>
      <c r="NXQ11" s="215"/>
      <c r="NXR11" s="64"/>
      <c r="NXS11" s="64"/>
      <c r="NYB11" s="64"/>
      <c r="NYG11" s="215"/>
      <c r="NYH11" s="64"/>
      <c r="NYI11" s="64"/>
      <c r="NYR11" s="64"/>
      <c r="NYW11" s="215"/>
      <c r="NYX11" s="64"/>
      <c r="NYY11" s="64"/>
      <c r="NZH11" s="64"/>
      <c r="NZM11" s="215"/>
      <c r="NZN11" s="64"/>
      <c r="NZO11" s="64"/>
      <c r="NZX11" s="64"/>
      <c r="OAC11" s="215"/>
      <c r="OAD11" s="64"/>
      <c r="OAE11" s="64"/>
      <c r="OAN11" s="64"/>
      <c r="OAS11" s="215"/>
      <c r="OAT11" s="64"/>
      <c r="OAU11" s="64"/>
      <c r="OBD11" s="64"/>
      <c r="OBI11" s="215"/>
      <c r="OBJ11" s="64"/>
      <c r="OBK11" s="64"/>
      <c r="OBT11" s="64"/>
      <c r="OBY11" s="215"/>
      <c r="OBZ11" s="64"/>
      <c r="OCA11" s="64"/>
      <c r="OCJ11" s="64"/>
      <c r="OCO11" s="215"/>
      <c r="OCP11" s="64"/>
      <c r="OCQ11" s="64"/>
      <c r="OCZ11" s="64"/>
      <c r="ODE11" s="215"/>
      <c r="ODF11" s="64"/>
      <c r="ODG11" s="64"/>
      <c r="ODP11" s="64"/>
      <c r="ODU11" s="215"/>
      <c r="ODV11" s="64"/>
      <c r="ODW11" s="64"/>
      <c r="OEF11" s="64"/>
      <c r="OEK11" s="215"/>
      <c r="OEL11" s="64"/>
      <c r="OEM11" s="64"/>
      <c r="OEV11" s="64"/>
      <c r="OFA11" s="215"/>
      <c r="OFB11" s="64"/>
      <c r="OFC11" s="64"/>
      <c r="OFL11" s="64"/>
      <c r="OFQ11" s="215"/>
      <c r="OFR11" s="64"/>
      <c r="OFS11" s="64"/>
      <c r="OGB11" s="64"/>
      <c r="OGG11" s="215"/>
      <c r="OGH11" s="64"/>
      <c r="OGI11" s="64"/>
      <c r="OGR11" s="64"/>
      <c r="OGW11" s="215"/>
      <c r="OGX11" s="64"/>
      <c r="OGY11" s="64"/>
      <c r="OHH11" s="64"/>
      <c r="OHM11" s="215"/>
      <c r="OHN11" s="64"/>
      <c r="OHO11" s="64"/>
      <c r="OHX11" s="64"/>
      <c r="OIC11" s="215"/>
      <c r="OID11" s="64"/>
      <c r="OIE11" s="64"/>
      <c r="OIN11" s="64"/>
      <c r="OIS11" s="215"/>
      <c r="OIT11" s="64"/>
      <c r="OIU11" s="64"/>
      <c r="OJD11" s="64"/>
      <c r="OJI11" s="215"/>
      <c r="OJJ11" s="64"/>
      <c r="OJK11" s="64"/>
      <c r="OJT11" s="64"/>
      <c r="OJY11" s="215"/>
      <c r="OJZ11" s="64"/>
      <c r="OKA11" s="64"/>
      <c r="OKJ11" s="64"/>
      <c r="OKO11" s="215"/>
      <c r="OKP11" s="64"/>
      <c r="OKQ11" s="64"/>
      <c r="OKZ11" s="64"/>
      <c r="OLE11" s="215"/>
      <c r="OLF11" s="64"/>
      <c r="OLG11" s="64"/>
      <c r="OLP11" s="64"/>
      <c r="OLU11" s="215"/>
      <c r="OLV11" s="64"/>
      <c r="OLW11" s="64"/>
      <c r="OMF11" s="64"/>
      <c r="OMK11" s="215"/>
      <c r="OML11" s="64"/>
      <c r="OMM11" s="64"/>
      <c r="OMV11" s="64"/>
      <c r="ONA11" s="215"/>
      <c r="ONB11" s="64"/>
      <c r="ONC11" s="64"/>
      <c r="ONL11" s="64"/>
      <c r="ONQ11" s="215"/>
      <c r="ONR11" s="64"/>
      <c r="ONS11" s="64"/>
      <c r="OOB11" s="64"/>
      <c r="OOG11" s="215"/>
      <c r="OOH11" s="64"/>
      <c r="OOI11" s="64"/>
      <c r="OOR11" s="64"/>
      <c r="OOW11" s="215"/>
      <c r="OOX11" s="64"/>
      <c r="OOY11" s="64"/>
      <c r="OPH11" s="64"/>
      <c r="OPM11" s="215"/>
      <c r="OPN11" s="64"/>
      <c r="OPO11" s="64"/>
      <c r="OPX11" s="64"/>
      <c r="OQC11" s="215"/>
      <c r="OQD11" s="64"/>
      <c r="OQE11" s="64"/>
      <c r="OQN11" s="64"/>
      <c r="OQS11" s="215"/>
      <c r="OQT11" s="64"/>
      <c r="OQU11" s="64"/>
      <c r="ORD11" s="64"/>
      <c r="ORI11" s="215"/>
      <c r="ORJ11" s="64"/>
      <c r="ORK11" s="64"/>
      <c r="ORT11" s="64"/>
      <c r="ORY11" s="215"/>
      <c r="ORZ11" s="64"/>
      <c r="OSA11" s="64"/>
      <c r="OSJ11" s="64"/>
      <c r="OSO11" s="215"/>
      <c r="OSP11" s="64"/>
      <c r="OSQ11" s="64"/>
      <c r="OSZ11" s="64"/>
      <c r="OTE11" s="215"/>
      <c r="OTF11" s="64"/>
      <c r="OTG11" s="64"/>
      <c r="OTP11" s="64"/>
      <c r="OTU11" s="215"/>
      <c r="OTV11" s="64"/>
      <c r="OTW11" s="64"/>
      <c r="OUF11" s="64"/>
      <c r="OUK11" s="215"/>
      <c r="OUL11" s="64"/>
      <c r="OUM11" s="64"/>
      <c r="OUV11" s="64"/>
      <c r="OVA11" s="215"/>
      <c r="OVB11" s="64"/>
      <c r="OVC11" s="64"/>
      <c r="OVL11" s="64"/>
      <c r="OVQ11" s="215"/>
      <c r="OVR11" s="64"/>
      <c r="OVS11" s="64"/>
      <c r="OWB11" s="64"/>
      <c r="OWG11" s="215"/>
      <c r="OWH11" s="64"/>
      <c r="OWI11" s="64"/>
      <c r="OWR11" s="64"/>
      <c r="OWW11" s="215"/>
      <c r="OWX11" s="64"/>
      <c r="OWY11" s="64"/>
      <c r="OXH11" s="64"/>
      <c r="OXM11" s="215"/>
      <c r="OXN11" s="64"/>
      <c r="OXO11" s="64"/>
      <c r="OXX11" s="64"/>
      <c r="OYC11" s="215"/>
      <c r="OYD11" s="64"/>
      <c r="OYE11" s="64"/>
      <c r="OYN11" s="64"/>
      <c r="OYS11" s="215"/>
      <c r="OYT11" s="64"/>
      <c r="OYU11" s="64"/>
      <c r="OZD11" s="64"/>
      <c r="OZI11" s="215"/>
      <c r="OZJ11" s="64"/>
      <c r="OZK11" s="64"/>
      <c r="OZT11" s="64"/>
      <c r="OZY11" s="215"/>
      <c r="OZZ11" s="64"/>
      <c r="PAA11" s="64"/>
      <c r="PAJ11" s="64"/>
      <c r="PAO11" s="215"/>
      <c r="PAP11" s="64"/>
      <c r="PAQ11" s="64"/>
      <c r="PAZ11" s="64"/>
      <c r="PBE11" s="215"/>
      <c r="PBF11" s="64"/>
      <c r="PBG11" s="64"/>
      <c r="PBP11" s="64"/>
      <c r="PBU11" s="215"/>
      <c r="PBV11" s="64"/>
      <c r="PBW11" s="64"/>
      <c r="PCF11" s="64"/>
      <c r="PCK11" s="215"/>
      <c r="PCL11" s="64"/>
      <c r="PCM11" s="64"/>
      <c r="PCV11" s="64"/>
      <c r="PDA11" s="215"/>
      <c r="PDB11" s="64"/>
      <c r="PDC11" s="64"/>
      <c r="PDL11" s="64"/>
      <c r="PDQ11" s="215"/>
      <c r="PDR11" s="64"/>
      <c r="PDS11" s="64"/>
      <c r="PEB11" s="64"/>
      <c r="PEG11" s="215"/>
      <c r="PEH11" s="64"/>
      <c r="PEI11" s="64"/>
      <c r="PER11" s="64"/>
      <c r="PEW11" s="215"/>
      <c r="PEX11" s="64"/>
      <c r="PEY11" s="64"/>
      <c r="PFH11" s="64"/>
      <c r="PFM11" s="215"/>
      <c r="PFN11" s="64"/>
      <c r="PFO11" s="64"/>
      <c r="PFX11" s="64"/>
      <c r="PGC11" s="215"/>
      <c r="PGD11" s="64"/>
      <c r="PGE11" s="64"/>
      <c r="PGN11" s="64"/>
      <c r="PGS11" s="215"/>
      <c r="PGT11" s="64"/>
      <c r="PGU11" s="64"/>
      <c r="PHD11" s="64"/>
      <c r="PHI11" s="215"/>
      <c r="PHJ11" s="64"/>
      <c r="PHK11" s="64"/>
      <c r="PHT11" s="64"/>
      <c r="PHY11" s="215"/>
      <c r="PHZ11" s="64"/>
      <c r="PIA11" s="64"/>
      <c r="PIJ11" s="64"/>
      <c r="PIO11" s="215"/>
      <c r="PIP11" s="64"/>
      <c r="PIQ11" s="64"/>
      <c r="PIZ11" s="64"/>
      <c r="PJE11" s="215"/>
      <c r="PJF11" s="64"/>
      <c r="PJG11" s="64"/>
      <c r="PJP11" s="64"/>
      <c r="PJU11" s="215"/>
      <c r="PJV11" s="64"/>
      <c r="PJW11" s="64"/>
      <c r="PKF11" s="64"/>
      <c r="PKK11" s="215"/>
      <c r="PKL11" s="64"/>
      <c r="PKM11" s="64"/>
      <c r="PKV11" s="64"/>
      <c r="PLA11" s="215"/>
      <c r="PLB11" s="64"/>
      <c r="PLC11" s="64"/>
      <c r="PLL11" s="64"/>
      <c r="PLQ11" s="215"/>
      <c r="PLR11" s="64"/>
      <c r="PLS11" s="64"/>
      <c r="PMB11" s="64"/>
      <c r="PMG11" s="215"/>
      <c r="PMH11" s="64"/>
      <c r="PMI11" s="64"/>
      <c r="PMR11" s="64"/>
      <c r="PMW11" s="215"/>
      <c r="PMX11" s="64"/>
      <c r="PMY11" s="64"/>
      <c r="PNH11" s="64"/>
      <c r="PNM11" s="215"/>
      <c r="PNN11" s="64"/>
      <c r="PNO11" s="64"/>
      <c r="PNX11" s="64"/>
      <c r="POC11" s="215"/>
      <c r="POD11" s="64"/>
      <c r="POE11" s="64"/>
      <c r="PON11" s="64"/>
      <c r="POS11" s="215"/>
      <c r="POT11" s="64"/>
      <c r="POU11" s="64"/>
      <c r="PPD11" s="64"/>
      <c r="PPI11" s="215"/>
      <c r="PPJ11" s="64"/>
      <c r="PPK11" s="64"/>
      <c r="PPT11" s="64"/>
      <c r="PPY11" s="215"/>
      <c r="PPZ11" s="64"/>
      <c r="PQA11" s="64"/>
      <c r="PQJ11" s="64"/>
      <c r="PQO11" s="215"/>
      <c r="PQP11" s="64"/>
      <c r="PQQ11" s="64"/>
      <c r="PQZ11" s="64"/>
      <c r="PRE11" s="215"/>
      <c r="PRF11" s="64"/>
      <c r="PRG11" s="64"/>
      <c r="PRP11" s="64"/>
      <c r="PRU11" s="215"/>
      <c r="PRV11" s="64"/>
      <c r="PRW11" s="64"/>
      <c r="PSF11" s="64"/>
      <c r="PSK11" s="215"/>
      <c r="PSL11" s="64"/>
      <c r="PSM11" s="64"/>
      <c r="PSV11" s="64"/>
      <c r="PTA11" s="215"/>
      <c r="PTB11" s="64"/>
      <c r="PTC11" s="64"/>
      <c r="PTL11" s="64"/>
      <c r="PTQ11" s="215"/>
      <c r="PTR11" s="64"/>
      <c r="PTS11" s="64"/>
      <c r="PUB11" s="64"/>
      <c r="PUG11" s="215"/>
      <c r="PUH11" s="64"/>
      <c r="PUI11" s="64"/>
      <c r="PUR11" s="64"/>
      <c r="PUW11" s="215"/>
      <c r="PUX11" s="64"/>
      <c r="PUY11" s="64"/>
      <c r="PVH11" s="64"/>
      <c r="PVM11" s="215"/>
      <c r="PVN11" s="64"/>
      <c r="PVO11" s="64"/>
      <c r="PVX11" s="64"/>
      <c r="PWC11" s="215"/>
      <c r="PWD11" s="64"/>
      <c r="PWE11" s="64"/>
      <c r="PWN11" s="64"/>
      <c r="PWS11" s="215"/>
      <c r="PWT11" s="64"/>
      <c r="PWU11" s="64"/>
      <c r="PXD11" s="64"/>
      <c r="PXI11" s="215"/>
      <c r="PXJ11" s="64"/>
      <c r="PXK11" s="64"/>
      <c r="PXT11" s="64"/>
      <c r="PXY11" s="215"/>
      <c r="PXZ11" s="64"/>
      <c r="PYA11" s="64"/>
      <c r="PYJ11" s="64"/>
      <c r="PYO11" s="215"/>
      <c r="PYP11" s="64"/>
      <c r="PYQ11" s="64"/>
      <c r="PYZ11" s="64"/>
      <c r="PZE11" s="215"/>
      <c r="PZF11" s="64"/>
      <c r="PZG11" s="64"/>
      <c r="PZP11" s="64"/>
      <c r="PZU11" s="215"/>
      <c r="PZV11" s="64"/>
      <c r="PZW11" s="64"/>
      <c r="QAF11" s="64"/>
      <c r="QAK11" s="215"/>
      <c r="QAL11" s="64"/>
      <c r="QAM11" s="64"/>
      <c r="QAV11" s="64"/>
      <c r="QBA11" s="215"/>
      <c r="QBB11" s="64"/>
      <c r="QBC11" s="64"/>
      <c r="QBL11" s="64"/>
      <c r="QBQ11" s="215"/>
      <c r="QBR11" s="64"/>
      <c r="QBS11" s="64"/>
      <c r="QCB11" s="64"/>
      <c r="QCG11" s="215"/>
      <c r="QCH11" s="64"/>
      <c r="QCI11" s="64"/>
      <c r="QCR11" s="64"/>
      <c r="QCW11" s="215"/>
      <c r="QCX11" s="64"/>
      <c r="QCY11" s="64"/>
      <c r="QDH11" s="64"/>
      <c r="QDM11" s="215"/>
      <c r="QDN11" s="64"/>
      <c r="QDO11" s="64"/>
      <c r="QDX11" s="64"/>
      <c r="QEC11" s="215"/>
      <c r="QED11" s="64"/>
      <c r="QEE11" s="64"/>
      <c r="QEN11" s="64"/>
      <c r="QES11" s="215"/>
      <c r="QET11" s="64"/>
      <c r="QEU11" s="64"/>
      <c r="QFD11" s="64"/>
      <c r="QFI11" s="215"/>
      <c r="QFJ11" s="64"/>
      <c r="QFK11" s="64"/>
      <c r="QFT11" s="64"/>
      <c r="QFY11" s="215"/>
      <c r="QFZ11" s="64"/>
      <c r="QGA11" s="64"/>
      <c r="QGJ11" s="64"/>
      <c r="QGO11" s="215"/>
      <c r="QGP11" s="64"/>
      <c r="QGQ11" s="64"/>
      <c r="QGZ11" s="64"/>
      <c r="QHE11" s="215"/>
      <c r="QHF11" s="64"/>
      <c r="QHG11" s="64"/>
      <c r="QHP11" s="64"/>
      <c r="QHU11" s="215"/>
      <c r="QHV11" s="64"/>
      <c r="QHW11" s="64"/>
      <c r="QIF11" s="64"/>
      <c r="QIK11" s="215"/>
      <c r="QIL11" s="64"/>
      <c r="QIM11" s="64"/>
      <c r="QIV11" s="64"/>
      <c r="QJA11" s="215"/>
      <c r="QJB11" s="64"/>
      <c r="QJC11" s="64"/>
      <c r="QJL11" s="64"/>
      <c r="QJQ11" s="215"/>
      <c r="QJR11" s="64"/>
      <c r="QJS11" s="64"/>
      <c r="QKB11" s="64"/>
      <c r="QKG11" s="215"/>
      <c r="QKH11" s="64"/>
      <c r="QKI11" s="64"/>
      <c r="QKR11" s="64"/>
      <c r="QKW11" s="215"/>
      <c r="QKX11" s="64"/>
      <c r="QKY11" s="64"/>
      <c r="QLH11" s="64"/>
      <c r="QLM11" s="215"/>
      <c r="QLN11" s="64"/>
      <c r="QLO11" s="64"/>
      <c r="QLX11" s="64"/>
      <c r="QMC11" s="215"/>
      <c r="QMD11" s="64"/>
      <c r="QME11" s="64"/>
      <c r="QMN11" s="64"/>
      <c r="QMS11" s="215"/>
      <c r="QMT11" s="64"/>
      <c r="QMU11" s="64"/>
      <c r="QND11" s="64"/>
      <c r="QNI11" s="215"/>
      <c r="QNJ11" s="64"/>
      <c r="QNK11" s="64"/>
      <c r="QNT11" s="64"/>
      <c r="QNY11" s="215"/>
      <c r="QNZ11" s="64"/>
      <c r="QOA11" s="64"/>
      <c r="QOJ11" s="64"/>
      <c r="QOO11" s="215"/>
      <c r="QOP11" s="64"/>
      <c r="QOQ11" s="64"/>
      <c r="QOZ11" s="64"/>
      <c r="QPE11" s="215"/>
      <c r="QPF11" s="64"/>
      <c r="QPG11" s="64"/>
      <c r="QPP11" s="64"/>
      <c r="QPU11" s="215"/>
      <c r="QPV11" s="64"/>
      <c r="QPW11" s="64"/>
      <c r="QQF11" s="64"/>
      <c r="QQK11" s="215"/>
      <c r="QQL11" s="64"/>
      <c r="QQM11" s="64"/>
      <c r="QQV11" s="64"/>
      <c r="QRA11" s="215"/>
      <c r="QRB11" s="64"/>
      <c r="QRC11" s="64"/>
      <c r="QRL11" s="64"/>
      <c r="QRQ11" s="215"/>
      <c r="QRR11" s="64"/>
      <c r="QRS11" s="64"/>
      <c r="QSB11" s="64"/>
      <c r="QSG11" s="215"/>
      <c r="QSH11" s="64"/>
      <c r="QSI11" s="64"/>
      <c r="QSR11" s="64"/>
      <c r="QSW11" s="215"/>
      <c r="QSX11" s="64"/>
      <c r="QSY11" s="64"/>
      <c r="QTH11" s="64"/>
      <c r="QTM11" s="215"/>
      <c r="QTN11" s="64"/>
      <c r="QTO11" s="64"/>
      <c r="QTX11" s="64"/>
      <c r="QUC11" s="215"/>
      <c r="QUD11" s="64"/>
      <c r="QUE11" s="64"/>
      <c r="QUN11" s="64"/>
      <c r="QUS11" s="215"/>
      <c r="QUT11" s="64"/>
      <c r="QUU11" s="64"/>
      <c r="QVD11" s="64"/>
      <c r="QVI11" s="215"/>
      <c r="QVJ11" s="64"/>
      <c r="QVK11" s="64"/>
      <c r="QVT11" s="64"/>
      <c r="QVY11" s="215"/>
      <c r="QVZ11" s="64"/>
      <c r="QWA11" s="64"/>
      <c r="QWJ11" s="64"/>
      <c r="QWO11" s="215"/>
      <c r="QWP11" s="64"/>
      <c r="QWQ11" s="64"/>
      <c r="QWZ11" s="64"/>
      <c r="QXE11" s="215"/>
      <c r="QXF11" s="64"/>
      <c r="QXG11" s="64"/>
      <c r="QXP11" s="64"/>
      <c r="QXU11" s="215"/>
      <c r="QXV11" s="64"/>
      <c r="QXW11" s="64"/>
      <c r="QYF11" s="64"/>
      <c r="QYK11" s="215"/>
      <c r="QYL11" s="64"/>
      <c r="QYM11" s="64"/>
      <c r="QYV11" s="64"/>
      <c r="QZA11" s="215"/>
      <c r="QZB11" s="64"/>
      <c r="QZC11" s="64"/>
      <c r="QZL11" s="64"/>
      <c r="QZQ11" s="215"/>
      <c r="QZR11" s="64"/>
      <c r="QZS11" s="64"/>
      <c r="RAB11" s="64"/>
      <c r="RAG11" s="215"/>
      <c r="RAH11" s="64"/>
      <c r="RAI11" s="64"/>
      <c r="RAR11" s="64"/>
      <c r="RAW11" s="215"/>
      <c r="RAX11" s="64"/>
      <c r="RAY11" s="64"/>
      <c r="RBH11" s="64"/>
      <c r="RBM11" s="215"/>
      <c r="RBN11" s="64"/>
      <c r="RBO11" s="64"/>
      <c r="RBX11" s="64"/>
      <c r="RCC11" s="215"/>
      <c r="RCD11" s="64"/>
      <c r="RCE11" s="64"/>
      <c r="RCN11" s="64"/>
      <c r="RCS11" s="215"/>
      <c r="RCT11" s="64"/>
      <c r="RCU11" s="64"/>
      <c r="RDD11" s="64"/>
      <c r="RDI11" s="215"/>
      <c r="RDJ11" s="64"/>
      <c r="RDK11" s="64"/>
      <c r="RDT11" s="64"/>
      <c r="RDY11" s="215"/>
      <c r="RDZ11" s="64"/>
      <c r="REA11" s="64"/>
      <c r="REJ11" s="64"/>
      <c r="REO11" s="215"/>
      <c r="REP11" s="64"/>
      <c r="REQ11" s="64"/>
      <c r="REZ11" s="64"/>
      <c r="RFE11" s="215"/>
      <c r="RFF11" s="64"/>
      <c r="RFG11" s="64"/>
      <c r="RFP11" s="64"/>
      <c r="RFU11" s="215"/>
      <c r="RFV11" s="64"/>
      <c r="RFW11" s="64"/>
      <c r="RGF11" s="64"/>
      <c r="RGK11" s="215"/>
      <c r="RGL11" s="64"/>
      <c r="RGM11" s="64"/>
      <c r="RGV11" s="64"/>
      <c r="RHA11" s="215"/>
      <c r="RHB11" s="64"/>
      <c r="RHC11" s="64"/>
      <c r="RHL11" s="64"/>
      <c r="RHQ11" s="215"/>
      <c r="RHR11" s="64"/>
      <c r="RHS11" s="64"/>
      <c r="RIB11" s="64"/>
      <c r="RIG11" s="215"/>
      <c r="RIH11" s="64"/>
      <c r="RII11" s="64"/>
      <c r="RIR11" s="64"/>
      <c r="RIW11" s="215"/>
      <c r="RIX11" s="64"/>
      <c r="RIY11" s="64"/>
      <c r="RJH11" s="64"/>
      <c r="RJM11" s="215"/>
      <c r="RJN11" s="64"/>
      <c r="RJO11" s="64"/>
      <c r="RJX11" s="64"/>
      <c r="RKC11" s="215"/>
      <c r="RKD11" s="64"/>
      <c r="RKE11" s="64"/>
      <c r="RKN11" s="64"/>
      <c r="RKS11" s="215"/>
      <c r="RKT11" s="64"/>
      <c r="RKU11" s="64"/>
      <c r="RLD11" s="64"/>
      <c r="RLI11" s="215"/>
      <c r="RLJ11" s="64"/>
      <c r="RLK11" s="64"/>
      <c r="RLT11" s="64"/>
      <c r="RLY11" s="215"/>
      <c r="RLZ11" s="64"/>
      <c r="RMA11" s="64"/>
      <c r="RMJ11" s="64"/>
      <c r="RMO11" s="215"/>
      <c r="RMP11" s="64"/>
      <c r="RMQ11" s="64"/>
      <c r="RMZ11" s="64"/>
      <c r="RNE11" s="215"/>
      <c r="RNF11" s="64"/>
      <c r="RNG11" s="64"/>
      <c r="RNP11" s="64"/>
      <c r="RNU11" s="215"/>
      <c r="RNV11" s="64"/>
      <c r="RNW11" s="64"/>
      <c r="ROF11" s="64"/>
      <c r="ROK11" s="215"/>
      <c r="ROL11" s="64"/>
      <c r="ROM11" s="64"/>
      <c r="ROV11" s="64"/>
      <c r="RPA11" s="215"/>
      <c r="RPB11" s="64"/>
      <c r="RPC11" s="64"/>
      <c r="RPL11" s="64"/>
      <c r="RPQ11" s="215"/>
      <c r="RPR11" s="64"/>
      <c r="RPS11" s="64"/>
      <c r="RQB11" s="64"/>
      <c r="RQG11" s="215"/>
      <c r="RQH11" s="64"/>
      <c r="RQI11" s="64"/>
      <c r="RQR11" s="64"/>
      <c r="RQW11" s="215"/>
      <c r="RQX11" s="64"/>
      <c r="RQY11" s="64"/>
      <c r="RRH11" s="64"/>
      <c r="RRM11" s="215"/>
      <c r="RRN11" s="64"/>
      <c r="RRO11" s="64"/>
      <c r="RRX11" s="64"/>
      <c r="RSC11" s="215"/>
      <c r="RSD11" s="64"/>
      <c r="RSE11" s="64"/>
      <c r="RSN11" s="64"/>
      <c r="RSS11" s="215"/>
      <c r="RST11" s="64"/>
      <c r="RSU11" s="64"/>
      <c r="RTD11" s="64"/>
      <c r="RTI11" s="215"/>
      <c r="RTJ11" s="64"/>
      <c r="RTK11" s="64"/>
      <c r="RTT11" s="64"/>
      <c r="RTY11" s="215"/>
      <c r="RTZ11" s="64"/>
      <c r="RUA11" s="64"/>
      <c r="RUJ11" s="64"/>
      <c r="RUO11" s="215"/>
      <c r="RUP11" s="64"/>
      <c r="RUQ11" s="64"/>
      <c r="RUZ11" s="64"/>
      <c r="RVE11" s="215"/>
      <c r="RVF11" s="64"/>
      <c r="RVG11" s="64"/>
      <c r="RVP11" s="64"/>
      <c r="RVU11" s="215"/>
      <c r="RVV11" s="64"/>
      <c r="RVW11" s="64"/>
      <c r="RWF11" s="64"/>
      <c r="RWK11" s="215"/>
      <c r="RWL11" s="64"/>
      <c r="RWM11" s="64"/>
      <c r="RWV11" s="64"/>
      <c r="RXA11" s="215"/>
      <c r="RXB11" s="64"/>
      <c r="RXC11" s="64"/>
      <c r="RXL11" s="64"/>
      <c r="RXQ11" s="215"/>
      <c r="RXR11" s="64"/>
      <c r="RXS11" s="64"/>
      <c r="RYB11" s="64"/>
      <c r="RYG11" s="215"/>
      <c r="RYH11" s="64"/>
      <c r="RYI11" s="64"/>
      <c r="RYR11" s="64"/>
      <c r="RYW11" s="215"/>
      <c r="RYX11" s="64"/>
      <c r="RYY11" s="64"/>
      <c r="RZH11" s="64"/>
      <c r="RZM11" s="215"/>
      <c r="RZN11" s="64"/>
      <c r="RZO11" s="64"/>
      <c r="RZX11" s="64"/>
      <c r="SAC11" s="215"/>
      <c r="SAD11" s="64"/>
      <c r="SAE11" s="64"/>
      <c r="SAN11" s="64"/>
      <c r="SAS11" s="215"/>
      <c r="SAT11" s="64"/>
      <c r="SAU11" s="64"/>
      <c r="SBD11" s="64"/>
      <c r="SBI11" s="215"/>
      <c r="SBJ11" s="64"/>
      <c r="SBK11" s="64"/>
      <c r="SBT11" s="64"/>
      <c r="SBY11" s="215"/>
      <c r="SBZ11" s="64"/>
      <c r="SCA11" s="64"/>
      <c r="SCJ11" s="64"/>
      <c r="SCO11" s="215"/>
      <c r="SCP11" s="64"/>
      <c r="SCQ11" s="64"/>
      <c r="SCZ11" s="64"/>
      <c r="SDE11" s="215"/>
      <c r="SDF11" s="64"/>
      <c r="SDG11" s="64"/>
      <c r="SDP11" s="64"/>
      <c r="SDU11" s="215"/>
      <c r="SDV11" s="64"/>
      <c r="SDW11" s="64"/>
      <c r="SEF11" s="64"/>
      <c r="SEK11" s="215"/>
      <c r="SEL11" s="64"/>
      <c r="SEM11" s="64"/>
      <c r="SEV11" s="64"/>
      <c r="SFA11" s="215"/>
      <c r="SFB11" s="64"/>
      <c r="SFC11" s="64"/>
      <c r="SFL11" s="64"/>
      <c r="SFQ11" s="215"/>
      <c r="SFR11" s="64"/>
      <c r="SFS11" s="64"/>
      <c r="SGB11" s="64"/>
      <c r="SGG11" s="215"/>
      <c r="SGH11" s="64"/>
      <c r="SGI11" s="64"/>
      <c r="SGR11" s="64"/>
      <c r="SGW11" s="215"/>
      <c r="SGX11" s="64"/>
      <c r="SGY11" s="64"/>
      <c r="SHH11" s="64"/>
      <c r="SHM11" s="215"/>
      <c r="SHN11" s="64"/>
      <c r="SHO11" s="64"/>
      <c r="SHX11" s="64"/>
      <c r="SIC11" s="215"/>
      <c r="SID11" s="64"/>
      <c r="SIE11" s="64"/>
      <c r="SIN11" s="64"/>
      <c r="SIS11" s="215"/>
      <c r="SIT11" s="64"/>
      <c r="SIU11" s="64"/>
      <c r="SJD11" s="64"/>
      <c r="SJI11" s="215"/>
      <c r="SJJ11" s="64"/>
      <c r="SJK11" s="64"/>
      <c r="SJT11" s="64"/>
      <c r="SJY11" s="215"/>
      <c r="SJZ11" s="64"/>
      <c r="SKA11" s="64"/>
      <c r="SKJ11" s="64"/>
      <c r="SKO11" s="215"/>
      <c r="SKP11" s="64"/>
      <c r="SKQ11" s="64"/>
      <c r="SKZ11" s="64"/>
      <c r="SLE11" s="215"/>
      <c r="SLF11" s="64"/>
      <c r="SLG11" s="64"/>
      <c r="SLP11" s="64"/>
      <c r="SLU11" s="215"/>
      <c r="SLV11" s="64"/>
      <c r="SLW11" s="64"/>
      <c r="SMF11" s="64"/>
      <c r="SMK11" s="215"/>
      <c r="SML11" s="64"/>
      <c r="SMM11" s="64"/>
      <c r="SMV11" s="64"/>
      <c r="SNA11" s="215"/>
      <c r="SNB11" s="64"/>
      <c r="SNC11" s="64"/>
      <c r="SNL11" s="64"/>
      <c r="SNQ11" s="215"/>
      <c r="SNR11" s="64"/>
      <c r="SNS11" s="64"/>
      <c r="SOB11" s="64"/>
      <c r="SOG11" s="215"/>
      <c r="SOH11" s="64"/>
      <c r="SOI11" s="64"/>
      <c r="SOR11" s="64"/>
      <c r="SOW11" s="215"/>
      <c r="SOX11" s="64"/>
      <c r="SOY11" s="64"/>
      <c r="SPH11" s="64"/>
      <c r="SPM11" s="215"/>
      <c r="SPN11" s="64"/>
      <c r="SPO11" s="64"/>
      <c r="SPX11" s="64"/>
      <c r="SQC11" s="215"/>
      <c r="SQD11" s="64"/>
      <c r="SQE11" s="64"/>
      <c r="SQN11" s="64"/>
      <c r="SQS11" s="215"/>
      <c r="SQT11" s="64"/>
      <c r="SQU11" s="64"/>
      <c r="SRD11" s="64"/>
      <c r="SRI11" s="215"/>
      <c r="SRJ11" s="64"/>
      <c r="SRK11" s="64"/>
      <c r="SRT11" s="64"/>
      <c r="SRY11" s="215"/>
      <c r="SRZ11" s="64"/>
      <c r="SSA11" s="64"/>
      <c r="SSJ11" s="64"/>
      <c r="SSO11" s="215"/>
      <c r="SSP11" s="64"/>
      <c r="SSQ11" s="64"/>
      <c r="SSZ11" s="64"/>
      <c r="STE11" s="215"/>
      <c r="STF11" s="64"/>
      <c r="STG11" s="64"/>
      <c r="STP11" s="64"/>
      <c r="STU11" s="215"/>
      <c r="STV11" s="64"/>
      <c r="STW11" s="64"/>
      <c r="SUF11" s="64"/>
      <c r="SUK11" s="215"/>
      <c r="SUL11" s="64"/>
      <c r="SUM11" s="64"/>
      <c r="SUV11" s="64"/>
      <c r="SVA11" s="215"/>
      <c r="SVB11" s="64"/>
      <c r="SVC11" s="64"/>
      <c r="SVL11" s="64"/>
      <c r="SVQ11" s="215"/>
      <c r="SVR11" s="64"/>
      <c r="SVS11" s="64"/>
      <c r="SWB11" s="64"/>
      <c r="SWG11" s="215"/>
      <c r="SWH11" s="64"/>
      <c r="SWI11" s="64"/>
      <c r="SWR11" s="64"/>
      <c r="SWW11" s="215"/>
      <c r="SWX11" s="64"/>
      <c r="SWY11" s="64"/>
      <c r="SXH11" s="64"/>
      <c r="SXM11" s="215"/>
      <c r="SXN11" s="64"/>
      <c r="SXO11" s="64"/>
      <c r="SXX11" s="64"/>
      <c r="SYC11" s="215"/>
      <c r="SYD11" s="64"/>
      <c r="SYE11" s="64"/>
      <c r="SYN11" s="64"/>
      <c r="SYS11" s="215"/>
      <c r="SYT11" s="64"/>
      <c r="SYU11" s="64"/>
      <c r="SZD11" s="64"/>
      <c r="SZI11" s="215"/>
      <c r="SZJ11" s="64"/>
      <c r="SZK11" s="64"/>
      <c r="SZT11" s="64"/>
      <c r="SZY11" s="215"/>
      <c r="SZZ11" s="64"/>
      <c r="TAA11" s="64"/>
      <c r="TAJ11" s="64"/>
      <c r="TAO11" s="215"/>
      <c r="TAP11" s="64"/>
      <c r="TAQ11" s="64"/>
      <c r="TAZ11" s="64"/>
      <c r="TBE11" s="215"/>
      <c r="TBF11" s="64"/>
      <c r="TBG11" s="64"/>
      <c r="TBP11" s="64"/>
      <c r="TBU11" s="215"/>
      <c r="TBV11" s="64"/>
      <c r="TBW11" s="64"/>
      <c r="TCF11" s="64"/>
      <c r="TCK11" s="215"/>
      <c r="TCL11" s="64"/>
      <c r="TCM11" s="64"/>
      <c r="TCV11" s="64"/>
      <c r="TDA11" s="215"/>
      <c r="TDB11" s="64"/>
      <c r="TDC11" s="64"/>
      <c r="TDL11" s="64"/>
      <c r="TDQ11" s="215"/>
      <c r="TDR11" s="64"/>
      <c r="TDS11" s="64"/>
      <c r="TEB11" s="64"/>
      <c r="TEG11" s="215"/>
      <c r="TEH11" s="64"/>
      <c r="TEI11" s="64"/>
      <c r="TER11" s="64"/>
      <c r="TEW11" s="215"/>
      <c r="TEX11" s="64"/>
      <c r="TEY11" s="64"/>
      <c r="TFH11" s="64"/>
      <c r="TFM11" s="215"/>
      <c r="TFN11" s="64"/>
      <c r="TFO11" s="64"/>
      <c r="TFX11" s="64"/>
      <c r="TGC11" s="215"/>
      <c r="TGD11" s="64"/>
      <c r="TGE11" s="64"/>
      <c r="TGN11" s="64"/>
      <c r="TGS11" s="215"/>
      <c r="TGT11" s="64"/>
      <c r="TGU11" s="64"/>
      <c r="THD11" s="64"/>
      <c r="THI11" s="215"/>
      <c r="THJ11" s="64"/>
      <c r="THK11" s="64"/>
      <c r="THT11" s="64"/>
      <c r="THY11" s="215"/>
      <c r="THZ11" s="64"/>
      <c r="TIA11" s="64"/>
      <c r="TIJ11" s="64"/>
      <c r="TIO11" s="215"/>
      <c r="TIP11" s="64"/>
      <c r="TIQ11" s="64"/>
      <c r="TIZ11" s="64"/>
      <c r="TJE11" s="215"/>
      <c r="TJF11" s="64"/>
      <c r="TJG11" s="64"/>
      <c r="TJP11" s="64"/>
      <c r="TJU11" s="215"/>
      <c r="TJV11" s="64"/>
      <c r="TJW11" s="64"/>
      <c r="TKF11" s="64"/>
      <c r="TKK11" s="215"/>
      <c r="TKL11" s="64"/>
      <c r="TKM11" s="64"/>
      <c r="TKV11" s="64"/>
      <c r="TLA11" s="215"/>
      <c r="TLB11" s="64"/>
      <c r="TLC11" s="64"/>
      <c r="TLL11" s="64"/>
      <c r="TLQ11" s="215"/>
      <c r="TLR11" s="64"/>
      <c r="TLS11" s="64"/>
      <c r="TMB11" s="64"/>
      <c r="TMG11" s="215"/>
      <c r="TMH11" s="64"/>
      <c r="TMI11" s="64"/>
      <c r="TMR11" s="64"/>
      <c r="TMW11" s="215"/>
      <c r="TMX11" s="64"/>
      <c r="TMY11" s="64"/>
      <c r="TNH11" s="64"/>
      <c r="TNM11" s="215"/>
      <c r="TNN11" s="64"/>
      <c r="TNO11" s="64"/>
      <c r="TNX11" s="64"/>
      <c r="TOC11" s="215"/>
      <c r="TOD11" s="64"/>
      <c r="TOE11" s="64"/>
      <c r="TON11" s="64"/>
      <c r="TOS11" s="215"/>
      <c r="TOT11" s="64"/>
      <c r="TOU11" s="64"/>
      <c r="TPD11" s="64"/>
      <c r="TPI11" s="215"/>
      <c r="TPJ11" s="64"/>
      <c r="TPK11" s="64"/>
      <c r="TPT11" s="64"/>
      <c r="TPY11" s="215"/>
      <c r="TPZ11" s="64"/>
      <c r="TQA11" s="64"/>
      <c r="TQJ11" s="64"/>
      <c r="TQO11" s="215"/>
      <c r="TQP11" s="64"/>
      <c r="TQQ11" s="64"/>
      <c r="TQZ11" s="64"/>
      <c r="TRE11" s="215"/>
      <c r="TRF11" s="64"/>
      <c r="TRG11" s="64"/>
      <c r="TRP11" s="64"/>
      <c r="TRU11" s="215"/>
      <c r="TRV11" s="64"/>
      <c r="TRW11" s="64"/>
      <c r="TSF11" s="64"/>
      <c r="TSK11" s="215"/>
      <c r="TSL11" s="64"/>
      <c r="TSM11" s="64"/>
      <c r="TSV11" s="64"/>
      <c r="TTA11" s="215"/>
      <c r="TTB11" s="64"/>
      <c r="TTC11" s="64"/>
      <c r="TTL11" s="64"/>
      <c r="TTQ11" s="215"/>
      <c r="TTR11" s="64"/>
      <c r="TTS11" s="64"/>
      <c r="TUB11" s="64"/>
      <c r="TUG11" s="215"/>
      <c r="TUH11" s="64"/>
      <c r="TUI11" s="64"/>
      <c r="TUR11" s="64"/>
      <c r="TUW11" s="215"/>
      <c r="TUX11" s="64"/>
      <c r="TUY11" s="64"/>
      <c r="TVH11" s="64"/>
      <c r="TVM11" s="215"/>
      <c r="TVN11" s="64"/>
      <c r="TVO11" s="64"/>
      <c r="TVX11" s="64"/>
      <c r="TWC11" s="215"/>
      <c r="TWD11" s="64"/>
      <c r="TWE11" s="64"/>
      <c r="TWN11" s="64"/>
      <c r="TWS11" s="215"/>
      <c r="TWT11" s="64"/>
      <c r="TWU11" s="64"/>
      <c r="TXD11" s="64"/>
      <c r="TXI11" s="215"/>
      <c r="TXJ11" s="64"/>
      <c r="TXK11" s="64"/>
      <c r="TXT11" s="64"/>
      <c r="TXY11" s="215"/>
      <c r="TXZ11" s="64"/>
      <c r="TYA11" s="64"/>
      <c r="TYJ11" s="64"/>
      <c r="TYO11" s="215"/>
      <c r="TYP11" s="64"/>
      <c r="TYQ11" s="64"/>
      <c r="TYZ11" s="64"/>
      <c r="TZE11" s="215"/>
      <c r="TZF11" s="64"/>
      <c r="TZG11" s="64"/>
      <c r="TZP11" s="64"/>
      <c r="TZU11" s="215"/>
      <c r="TZV11" s="64"/>
      <c r="TZW11" s="64"/>
      <c r="UAF11" s="64"/>
      <c r="UAK11" s="215"/>
      <c r="UAL11" s="64"/>
      <c r="UAM11" s="64"/>
      <c r="UAV11" s="64"/>
      <c r="UBA11" s="215"/>
      <c r="UBB11" s="64"/>
      <c r="UBC11" s="64"/>
      <c r="UBL11" s="64"/>
      <c r="UBQ11" s="215"/>
      <c r="UBR11" s="64"/>
      <c r="UBS11" s="64"/>
      <c r="UCB11" s="64"/>
      <c r="UCG11" s="215"/>
      <c r="UCH11" s="64"/>
      <c r="UCI11" s="64"/>
      <c r="UCR11" s="64"/>
      <c r="UCW11" s="215"/>
      <c r="UCX11" s="64"/>
      <c r="UCY11" s="64"/>
      <c r="UDH11" s="64"/>
      <c r="UDM11" s="215"/>
      <c r="UDN11" s="64"/>
      <c r="UDO11" s="64"/>
      <c r="UDX11" s="64"/>
      <c r="UEC11" s="215"/>
      <c r="UED11" s="64"/>
      <c r="UEE11" s="64"/>
      <c r="UEN11" s="64"/>
      <c r="UES11" s="215"/>
      <c r="UET11" s="64"/>
      <c r="UEU11" s="64"/>
      <c r="UFD11" s="64"/>
      <c r="UFI11" s="215"/>
      <c r="UFJ11" s="64"/>
      <c r="UFK11" s="64"/>
      <c r="UFT11" s="64"/>
      <c r="UFY11" s="215"/>
      <c r="UFZ11" s="64"/>
      <c r="UGA11" s="64"/>
      <c r="UGJ11" s="64"/>
      <c r="UGO11" s="215"/>
      <c r="UGP11" s="64"/>
      <c r="UGQ11" s="64"/>
      <c r="UGZ11" s="64"/>
      <c r="UHE11" s="215"/>
      <c r="UHF11" s="64"/>
      <c r="UHG11" s="64"/>
      <c r="UHP11" s="64"/>
      <c r="UHU11" s="215"/>
      <c r="UHV11" s="64"/>
      <c r="UHW11" s="64"/>
      <c r="UIF11" s="64"/>
      <c r="UIK11" s="215"/>
      <c r="UIL11" s="64"/>
      <c r="UIM11" s="64"/>
      <c r="UIV11" s="64"/>
      <c r="UJA11" s="215"/>
      <c r="UJB11" s="64"/>
      <c r="UJC11" s="64"/>
      <c r="UJL11" s="64"/>
      <c r="UJQ11" s="215"/>
      <c r="UJR11" s="64"/>
      <c r="UJS11" s="64"/>
      <c r="UKB11" s="64"/>
      <c r="UKG11" s="215"/>
      <c r="UKH11" s="64"/>
      <c r="UKI11" s="64"/>
      <c r="UKR11" s="64"/>
      <c r="UKW11" s="215"/>
      <c r="UKX11" s="64"/>
      <c r="UKY11" s="64"/>
      <c r="ULH11" s="64"/>
      <c r="ULM11" s="215"/>
      <c r="ULN11" s="64"/>
      <c r="ULO11" s="64"/>
      <c r="ULX11" s="64"/>
      <c r="UMC11" s="215"/>
      <c r="UMD11" s="64"/>
      <c r="UME11" s="64"/>
      <c r="UMN11" s="64"/>
      <c r="UMS11" s="215"/>
      <c r="UMT11" s="64"/>
      <c r="UMU11" s="64"/>
      <c r="UND11" s="64"/>
      <c r="UNI11" s="215"/>
      <c r="UNJ11" s="64"/>
      <c r="UNK11" s="64"/>
      <c r="UNT11" s="64"/>
      <c r="UNY11" s="215"/>
      <c r="UNZ11" s="64"/>
      <c r="UOA11" s="64"/>
      <c r="UOJ11" s="64"/>
      <c r="UOO11" s="215"/>
      <c r="UOP11" s="64"/>
      <c r="UOQ11" s="64"/>
      <c r="UOZ11" s="64"/>
      <c r="UPE11" s="215"/>
      <c r="UPF11" s="64"/>
      <c r="UPG11" s="64"/>
      <c r="UPP11" s="64"/>
      <c r="UPU11" s="215"/>
      <c r="UPV11" s="64"/>
      <c r="UPW11" s="64"/>
      <c r="UQF11" s="64"/>
      <c r="UQK11" s="215"/>
      <c r="UQL11" s="64"/>
      <c r="UQM11" s="64"/>
      <c r="UQV11" s="64"/>
      <c r="URA11" s="215"/>
      <c r="URB11" s="64"/>
      <c r="URC11" s="64"/>
      <c r="URL11" s="64"/>
      <c r="URQ11" s="215"/>
      <c r="URR11" s="64"/>
      <c r="URS11" s="64"/>
      <c r="USB11" s="64"/>
      <c r="USG11" s="215"/>
      <c r="USH11" s="64"/>
      <c r="USI11" s="64"/>
      <c r="USR11" s="64"/>
      <c r="USW11" s="215"/>
      <c r="USX11" s="64"/>
      <c r="USY11" s="64"/>
      <c r="UTH11" s="64"/>
      <c r="UTM11" s="215"/>
      <c r="UTN11" s="64"/>
      <c r="UTO11" s="64"/>
      <c r="UTX11" s="64"/>
      <c r="UUC11" s="215"/>
      <c r="UUD11" s="64"/>
      <c r="UUE11" s="64"/>
      <c r="UUN11" s="64"/>
      <c r="UUS11" s="215"/>
      <c r="UUT11" s="64"/>
      <c r="UUU11" s="64"/>
      <c r="UVD11" s="64"/>
      <c r="UVI11" s="215"/>
      <c r="UVJ11" s="64"/>
      <c r="UVK11" s="64"/>
      <c r="UVT11" s="64"/>
      <c r="UVY11" s="215"/>
      <c r="UVZ11" s="64"/>
      <c r="UWA11" s="64"/>
      <c r="UWJ11" s="64"/>
      <c r="UWO11" s="215"/>
      <c r="UWP11" s="64"/>
      <c r="UWQ11" s="64"/>
      <c r="UWZ11" s="64"/>
      <c r="UXE11" s="215"/>
      <c r="UXF11" s="64"/>
      <c r="UXG11" s="64"/>
      <c r="UXP11" s="64"/>
      <c r="UXU11" s="215"/>
      <c r="UXV11" s="64"/>
      <c r="UXW11" s="64"/>
      <c r="UYF11" s="64"/>
      <c r="UYK11" s="215"/>
      <c r="UYL11" s="64"/>
      <c r="UYM11" s="64"/>
      <c r="UYV11" s="64"/>
      <c r="UZA11" s="215"/>
      <c r="UZB11" s="64"/>
      <c r="UZC11" s="64"/>
      <c r="UZL11" s="64"/>
      <c r="UZQ11" s="215"/>
      <c r="UZR11" s="64"/>
      <c r="UZS11" s="64"/>
      <c r="VAB11" s="64"/>
      <c r="VAG11" s="215"/>
      <c r="VAH11" s="64"/>
      <c r="VAI11" s="64"/>
      <c r="VAR11" s="64"/>
      <c r="VAW11" s="215"/>
      <c r="VAX11" s="64"/>
      <c r="VAY11" s="64"/>
      <c r="VBH11" s="64"/>
      <c r="VBM11" s="215"/>
      <c r="VBN11" s="64"/>
      <c r="VBO11" s="64"/>
      <c r="VBX11" s="64"/>
      <c r="VCC11" s="215"/>
      <c r="VCD11" s="64"/>
      <c r="VCE11" s="64"/>
      <c r="VCN11" s="64"/>
      <c r="VCS11" s="215"/>
      <c r="VCT11" s="64"/>
      <c r="VCU11" s="64"/>
      <c r="VDD11" s="64"/>
      <c r="VDI11" s="215"/>
      <c r="VDJ11" s="64"/>
      <c r="VDK11" s="64"/>
      <c r="VDT11" s="64"/>
      <c r="VDY11" s="215"/>
      <c r="VDZ11" s="64"/>
      <c r="VEA11" s="64"/>
      <c r="VEJ11" s="64"/>
      <c r="VEO11" s="215"/>
      <c r="VEP11" s="64"/>
      <c r="VEQ11" s="64"/>
      <c r="VEZ11" s="64"/>
      <c r="VFE11" s="215"/>
      <c r="VFF11" s="64"/>
      <c r="VFG11" s="64"/>
      <c r="VFP11" s="64"/>
      <c r="VFU11" s="215"/>
      <c r="VFV11" s="64"/>
      <c r="VFW11" s="64"/>
      <c r="VGF11" s="64"/>
      <c r="VGK11" s="215"/>
      <c r="VGL11" s="64"/>
      <c r="VGM11" s="64"/>
      <c r="VGV11" s="64"/>
      <c r="VHA11" s="215"/>
      <c r="VHB11" s="64"/>
      <c r="VHC11" s="64"/>
      <c r="VHL11" s="64"/>
      <c r="VHQ11" s="215"/>
      <c r="VHR11" s="64"/>
      <c r="VHS11" s="64"/>
      <c r="VIB11" s="64"/>
      <c r="VIG11" s="215"/>
      <c r="VIH11" s="64"/>
      <c r="VII11" s="64"/>
      <c r="VIR11" s="64"/>
      <c r="VIW11" s="215"/>
      <c r="VIX11" s="64"/>
      <c r="VIY11" s="64"/>
      <c r="VJH11" s="64"/>
      <c r="VJM11" s="215"/>
      <c r="VJN11" s="64"/>
      <c r="VJO11" s="64"/>
      <c r="VJX11" s="64"/>
      <c r="VKC11" s="215"/>
      <c r="VKD11" s="64"/>
      <c r="VKE11" s="64"/>
      <c r="VKN11" s="64"/>
      <c r="VKS11" s="215"/>
      <c r="VKT11" s="64"/>
      <c r="VKU11" s="64"/>
      <c r="VLD11" s="64"/>
      <c r="VLI11" s="215"/>
      <c r="VLJ11" s="64"/>
      <c r="VLK11" s="64"/>
      <c r="VLT11" s="64"/>
      <c r="VLY11" s="215"/>
      <c r="VLZ11" s="64"/>
      <c r="VMA11" s="64"/>
      <c r="VMJ11" s="64"/>
      <c r="VMO11" s="215"/>
      <c r="VMP11" s="64"/>
      <c r="VMQ11" s="64"/>
      <c r="VMZ11" s="64"/>
      <c r="VNE11" s="215"/>
      <c r="VNF11" s="64"/>
      <c r="VNG11" s="64"/>
      <c r="VNP11" s="64"/>
      <c r="VNU11" s="215"/>
      <c r="VNV11" s="64"/>
      <c r="VNW11" s="64"/>
      <c r="VOF11" s="64"/>
      <c r="VOK11" s="215"/>
      <c r="VOL11" s="64"/>
      <c r="VOM11" s="64"/>
      <c r="VOV11" s="64"/>
      <c r="VPA11" s="215"/>
      <c r="VPB11" s="64"/>
      <c r="VPC11" s="64"/>
      <c r="VPL11" s="64"/>
      <c r="VPQ11" s="215"/>
      <c r="VPR11" s="64"/>
      <c r="VPS11" s="64"/>
      <c r="VQB11" s="64"/>
      <c r="VQG11" s="215"/>
      <c r="VQH11" s="64"/>
      <c r="VQI11" s="64"/>
      <c r="VQR11" s="64"/>
      <c r="VQW11" s="215"/>
      <c r="VQX11" s="64"/>
      <c r="VQY11" s="64"/>
      <c r="VRH11" s="64"/>
      <c r="VRM11" s="215"/>
      <c r="VRN11" s="64"/>
      <c r="VRO11" s="64"/>
      <c r="VRX11" s="64"/>
      <c r="VSC11" s="215"/>
      <c r="VSD11" s="64"/>
      <c r="VSE11" s="64"/>
      <c r="VSN11" s="64"/>
      <c r="VSS11" s="215"/>
      <c r="VST11" s="64"/>
      <c r="VSU11" s="64"/>
      <c r="VTD11" s="64"/>
      <c r="VTI11" s="215"/>
      <c r="VTJ11" s="64"/>
      <c r="VTK11" s="64"/>
      <c r="VTT11" s="64"/>
      <c r="VTY11" s="215"/>
      <c r="VTZ11" s="64"/>
      <c r="VUA11" s="64"/>
      <c r="VUJ11" s="64"/>
      <c r="VUO11" s="215"/>
      <c r="VUP11" s="64"/>
      <c r="VUQ11" s="64"/>
      <c r="VUZ11" s="64"/>
      <c r="VVE11" s="215"/>
      <c r="VVF11" s="64"/>
      <c r="VVG11" s="64"/>
      <c r="VVP11" s="64"/>
      <c r="VVU11" s="215"/>
      <c r="VVV11" s="64"/>
      <c r="VVW11" s="64"/>
      <c r="VWF11" s="64"/>
      <c r="VWK11" s="215"/>
      <c r="VWL11" s="64"/>
      <c r="VWM11" s="64"/>
      <c r="VWV11" s="64"/>
      <c r="VXA11" s="215"/>
      <c r="VXB11" s="64"/>
      <c r="VXC11" s="64"/>
      <c r="VXL11" s="64"/>
      <c r="VXQ11" s="215"/>
      <c r="VXR11" s="64"/>
      <c r="VXS11" s="64"/>
      <c r="VYB11" s="64"/>
      <c r="VYG11" s="215"/>
      <c r="VYH11" s="64"/>
      <c r="VYI11" s="64"/>
      <c r="VYR11" s="64"/>
      <c r="VYW11" s="215"/>
      <c r="VYX11" s="64"/>
      <c r="VYY11" s="64"/>
      <c r="VZH11" s="64"/>
      <c r="VZM11" s="215"/>
      <c r="VZN11" s="64"/>
      <c r="VZO11" s="64"/>
      <c r="VZX11" s="64"/>
      <c r="WAC11" s="215"/>
      <c r="WAD11" s="64"/>
      <c r="WAE11" s="64"/>
      <c r="WAN11" s="64"/>
      <c r="WAS11" s="215"/>
      <c r="WAT11" s="64"/>
      <c r="WAU11" s="64"/>
      <c r="WBD11" s="64"/>
      <c r="WBI11" s="215"/>
      <c r="WBJ11" s="64"/>
      <c r="WBK11" s="64"/>
      <c r="WBT11" s="64"/>
      <c r="WBY11" s="215"/>
      <c r="WBZ11" s="64"/>
      <c r="WCA11" s="64"/>
      <c r="WCJ11" s="64"/>
      <c r="WCO11" s="215"/>
      <c r="WCP11" s="64"/>
      <c r="WCQ11" s="64"/>
      <c r="WCZ11" s="64"/>
      <c r="WDE11" s="215"/>
      <c r="WDF11" s="64"/>
      <c r="WDG11" s="64"/>
      <c r="WDP11" s="64"/>
      <c r="WDU11" s="215"/>
      <c r="WDV11" s="64"/>
      <c r="WDW11" s="64"/>
      <c r="WEF11" s="64"/>
      <c r="WEK11" s="215"/>
      <c r="WEL11" s="64"/>
      <c r="WEM11" s="64"/>
      <c r="WEV11" s="64"/>
      <c r="WFA11" s="215"/>
      <c r="WFB11" s="64"/>
      <c r="WFC11" s="64"/>
      <c r="WFL11" s="64"/>
      <c r="WFQ11" s="215"/>
      <c r="WFR11" s="64"/>
      <c r="WFS11" s="64"/>
      <c r="WGB11" s="64"/>
      <c r="WGG11" s="215"/>
      <c r="WGH11" s="64"/>
      <c r="WGI11" s="64"/>
      <c r="WGR11" s="64"/>
      <c r="WGW11" s="215"/>
      <c r="WGX11" s="64"/>
      <c r="WGY11" s="64"/>
      <c r="WHH11" s="64"/>
      <c r="WHM11" s="215"/>
      <c r="WHN11" s="64"/>
      <c r="WHO11" s="64"/>
      <c r="WHX11" s="64"/>
      <c r="WIC11" s="215"/>
      <c r="WID11" s="64"/>
      <c r="WIE11" s="64"/>
      <c r="WIN11" s="64"/>
      <c r="WIS11" s="215"/>
      <c r="WIT11" s="64"/>
      <c r="WIU11" s="64"/>
      <c r="WJD11" s="64"/>
      <c r="WJI11" s="215"/>
      <c r="WJJ11" s="64"/>
      <c r="WJK11" s="64"/>
      <c r="WJT11" s="64"/>
      <c r="WJY11" s="215"/>
      <c r="WJZ11" s="64"/>
      <c r="WKA11" s="64"/>
      <c r="WKJ11" s="64"/>
      <c r="WKO11" s="215"/>
      <c r="WKP11" s="64"/>
      <c r="WKQ11" s="64"/>
      <c r="WKZ11" s="64"/>
      <c r="WLE11" s="215"/>
      <c r="WLF11" s="64"/>
      <c r="WLG11" s="64"/>
      <c r="WLP11" s="64"/>
      <c r="WLU11" s="215"/>
      <c r="WLV11" s="64"/>
      <c r="WLW11" s="64"/>
      <c r="WMF11" s="64"/>
      <c r="WMK11" s="215"/>
      <c r="WML11" s="64"/>
      <c r="WMM11" s="64"/>
      <c r="WMV11" s="64"/>
      <c r="WNA11" s="215"/>
      <c r="WNB11" s="64"/>
      <c r="WNC11" s="64"/>
      <c r="WNL11" s="64"/>
      <c r="WNQ11" s="215"/>
      <c r="WNR11" s="64"/>
      <c r="WNS11" s="64"/>
      <c r="WOB11" s="64"/>
      <c r="WOG11" s="215"/>
      <c r="WOH11" s="64"/>
      <c r="WOI11" s="64"/>
      <c r="WOR11" s="64"/>
      <c r="WOW11" s="215"/>
      <c r="WOX11" s="64"/>
      <c r="WOY11" s="64"/>
      <c r="WPH11" s="64"/>
      <c r="WPM11" s="215"/>
      <c r="WPN11" s="64"/>
      <c r="WPO11" s="64"/>
      <c r="WPX11" s="64"/>
      <c r="WQC11" s="215"/>
      <c r="WQD11" s="64"/>
      <c r="WQE11" s="64"/>
      <c r="WQN11" s="64"/>
      <c r="WQS11" s="215"/>
      <c r="WQT11" s="64"/>
      <c r="WQU11" s="64"/>
      <c r="WRD11" s="64"/>
      <c r="WRI11" s="215"/>
      <c r="WRJ11" s="64"/>
      <c r="WRK11" s="64"/>
      <c r="WRT11" s="64"/>
      <c r="WRY11" s="215"/>
      <c r="WRZ11" s="64"/>
      <c r="WSA11" s="64"/>
      <c r="WSJ11" s="64"/>
      <c r="WSO11" s="215"/>
      <c r="WSP11" s="64"/>
      <c r="WSQ11" s="64"/>
      <c r="WSZ11" s="64"/>
      <c r="WTE11" s="215"/>
      <c r="WTF11" s="64"/>
      <c r="WTG11" s="64"/>
      <c r="WTP11" s="64"/>
      <c r="WTU11" s="215"/>
      <c r="WTV11" s="64"/>
      <c r="WTW11" s="64"/>
      <c r="WUF11" s="64"/>
      <c r="WUK11" s="215"/>
      <c r="WUL11" s="64"/>
      <c r="WUM11" s="64"/>
      <c r="WUV11" s="64"/>
      <c r="WVA11" s="215"/>
      <c r="WVB11" s="64"/>
      <c r="WVC11" s="64"/>
      <c r="WVL11" s="64"/>
      <c r="WVQ11" s="215"/>
      <c r="WVR11" s="64"/>
      <c r="WVS11" s="64"/>
      <c r="WWB11" s="64"/>
      <c r="WWG11" s="215"/>
      <c r="WWH11" s="64"/>
      <c r="WWI11" s="64"/>
      <c r="WWR11" s="64"/>
      <c r="WWW11" s="215"/>
      <c r="WWX11" s="64"/>
      <c r="WWY11" s="64"/>
      <c r="WXH11" s="64"/>
      <c r="WXM11" s="215"/>
      <c r="WXN11" s="64"/>
      <c r="WXO11" s="64"/>
      <c r="WXX11" s="64"/>
      <c r="WYC11" s="215"/>
      <c r="WYD11" s="64"/>
      <c r="WYE11" s="64"/>
      <c r="WYN11" s="64"/>
      <c r="WYS11" s="215"/>
      <c r="WYT11" s="64"/>
      <c r="WYU11" s="64"/>
      <c r="WZD11" s="64"/>
      <c r="WZI11" s="215"/>
      <c r="WZJ11" s="64"/>
      <c r="WZK11" s="64"/>
      <c r="WZT11" s="64"/>
      <c r="WZY11" s="215"/>
      <c r="WZZ11" s="64"/>
      <c r="XAA11" s="64"/>
      <c r="XAJ11" s="64"/>
      <c r="XAO11" s="215"/>
      <c r="XAP11" s="64"/>
      <c r="XAQ11" s="64"/>
      <c r="XAZ11" s="64"/>
      <c r="XBE11" s="215"/>
      <c r="XBF11" s="64"/>
      <c r="XBG11" s="64"/>
      <c r="XBP11" s="64"/>
      <c r="XBU11" s="215"/>
      <c r="XBV11" s="64"/>
      <c r="XBW11" s="64"/>
      <c r="XCF11" s="64"/>
      <c r="XCK11" s="215"/>
      <c r="XCL11" s="64"/>
      <c r="XCM11" s="64"/>
      <c r="XCV11" s="64"/>
      <c r="XDA11" s="215"/>
      <c r="XDB11" s="64"/>
      <c r="XDC11" s="64"/>
      <c r="XDL11" s="64"/>
      <c r="XDQ11" s="215"/>
      <c r="XDR11" s="64"/>
      <c r="XDS11" s="64"/>
      <c r="XEB11" s="64"/>
      <c r="XEG11" s="215"/>
      <c r="XEH11" s="64"/>
      <c r="XEI11" s="64"/>
      <c r="XER11" s="64"/>
    </row>
    <row r="12" spans="1:1019 1028:2043 2052:3067 3076:4091 4100:5115 5124:6139 6148:7163 7172:8187 8196:9211 9220:10235 10244:11259 11268:12283 12292:13307 13316:14331 14340:15355 15364:16372" ht="15.75" x14ac:dyDescent="0.2">
      <c r="A12" s="215"/>
      <c r="B12" s="67" t="s">
        <v>676</v>
      </c>
      <c r="C12" s="68">
        <v>0</v>
      </c>
      <c r="D12" s="68">
        <v>0</v>
      </c>
      <c r="E12" s="69">
        <v>43.493737000000003</v>
      </c>
      <c r="F12" s="70" t="s">
        <v>345</v>
      </c>
      <c r="G12" s="71">
        <v>0.9</v>
      </c>
      <c r="H12" s="72">
        <v>0.97</v>
      </c>
      <c r="I12" s="63"/>
      <c r="J12" s="63"/>
      <c r="K12" s="64"/>
      <c r="T12" s="64"/>
      <c r="Y12" s="215"/>
      <c r="Z12" s="64"/>
      <c r="AA12" s="64"/>
      <c r="AJ12" s="64"/>
      <c r="AO12" s="215"/>
      <c r="AP12" s="64"/>
      <c r="AQ12" s="64"/>
      <c r="AZ12" s="64"/>
      <c r="BE12" s="215"/>
      <c r="BF12" s="64"/>
      <c r="BG12" s="64"/>
      <c r="BP12" s="64"/>
      <c r="BU12" s="215"/>
      <c r="BV12" s="64"/>
      <c r="BW12" s="64"/>
      <c r="CF12" s="64"/>
      <c r="CK12" s="215"/>
      <c r="CL12" s="64"/>
      <c r="CM12" s="64"/>
      <c r="CV12" s="64"/>
      <c r="DA12" s="215"/>
      <c r="DB12" s="64"/>
      <c r="DC12" s="64"/>
      <c r="DL12" s="64"/>
      <c r="DQ12" s="215"/>
      <c r="DR12" s="64"/>
      <c r="DS12" s="64"/>
      <c r="EB12" s="64"/>
      <c r="EG12" s="215"/>
      <c r="EH12" s="64"/>
      <c r="EI12" s="64"/>
      <c r="ER12" s="64"/>
      <c r="EW12" s="215"/>
      <c r="EX12" s="64"/>
      <c r="EY12" s="64"/>
      <c r="FH12" s="64"/>
      <c r="FM12" s="215"/>
      <c r="FN12" s="64"/>
      <c r="FO12" s="64"/>
      <c r="FX12" s="64"/>
      <c r="GC12" s="215"/>
      <c r="GD12" s="64"/>
      <c r="GE12" s="64"/>
      <c r="GN12" s="64"/>
      <c r="GS12" s="215"/>
      <c r="GT12" s="64"/>
      <c r="GU12" s="64"/>
      <c r="HD12" s="64"/>
      <c r="HI12" s="215"/>
      <c r="HJ12" s="64"/>
      <c r="HK12" s="64"/>
      <c r="HT12" s="64"/>
      <c r="HY12" s="215"/>
      <c r="HZ12" s="64"/>
      <c r="IA12" s="64"/>
      <c r="IJ12" s="64"/>
      <c r="IO12" s="215"/>
      <c r="IP12" s="64"/>
      <c r="IQ12" s="64"/>
      <c r="IZ12" s="64"/>
      <c r="JE12" s="215"/>
      <c r="JF12" s="64"/>
      <c r="JG12" s="64"/>
      <c r="JP12" s="64"/>
      <c r="JU12" s="215"/>
      <c r="JV12" s="64"/>
      <c r="JW12" s="64"/>
      <c r="KF12" s="64"/>
      <c r="KK12" s="215"/>
      <c r="KL12" s="64"/>
      <c r="KM12" s="64"/>
      <c r="KV12" s="64"/>
      <c r="LA12" s="215"/>
      <c r="LB12" s="64"/>
      <c r="LC12" s="64"/>
      <c r="LL12" s="64"/>
      <c r="LQ12" s="215"/>
      <c r="LR12" s="64"/>
      <c r="LS12" s="64"/>
      <c r="MB12" s="64"/>
      <c r="MG12" s="215"/>
      <c r="MH12" s="64"/>
      <c r="MI12" s="64"/>
      <c r="MR12" s="64"/>
      <c r="MW12" s="215"/>
      <c r="MX12" s="64"/>
      <c r="MY12" s="64"/>
      <c r="NH12" s="64"/>
      <c r="NM12" s="215"/>
      <c r="NN12" s="64"/>
      <c r="NO12" s="64"/>
      <c r="NX12" s="64"/>
      <c r="OC12" s="215"/>
      <c r="OD12" s="64"/>
      <c r="OE12" s="64"/>
      <c r="ON12" s="64"/>
      <c r="OS12" s="215"/>
      <c r="OT12" s="64"/>
      <c r="OU12" s="64"/>
      <c r="PD12" s="64"/>
      <c r="PI12" s="215"/>
      <c r="PJ12" s="64"/>
      <c r="PK12" s="64"/>
      <c r="PT12" s="64"/>
      <c r="PY12" s="215"/>
      <c r="PZ12" s="64"/>
      <c r="QA12" s="64"/>
      <c r="QJ12" s="64"/>
      <c r="QO12" s="215"/>
      <c r="QP12" s="64"/>
      <c r="QQ12" s="64"/>
      <c r="QZ12" s="64"/>
      <c r="RE12" s="215"/>
      <c r="RF12" s="64"/>
      <c r="RG12" s="64"/>
      <c r="RP12" s="64"/>
      <c r="RU12" s="215"/>
      <c r="RV12" s="64"/>
      <c r="RW12" s="64"/>
      <c r="SF12" s="64"/>
      <c r="SK12" s="215"/>
      <c r="SL12" s="64"/>
      <c r="SM12" s="64"/>
      <c r="SV12" s="64"/>
      <c r="TA12" s="215"/>
      <c r="TB12" s="64"/>
      <c r="TC12" s="64"/>
      <c r="TL12" s="64"/>
      <c r="TQ12" s="215"/>
      <c r="TR12" s="64"/>
      <c r="TS12" s="64"/>
      <c r="UB12" s="64"/>
      <c r="UG12" s="215"/>
      <c r="UH12" s="64"/>
      <c r="UI12" s="64"/>
      <c r="UR12" s="64"/>
      <c r="UW12" s="215"/>
      <c r="UX12" s="64"/>
      <c r="UY12" s="64"/>
      <c r="VH12" s="64"/>
      <c r="VM12" s="215"/>
      <c r="VN12" s="64"/>
      <c r="VO12" s="64"/>
      <c r="VX12" s="64"/>
      <c r="WC12" s="215"/>
      <c r="WD12" s="64"/>
      <c r="WE12" s="64"/>
      <c r="WN12" s="64"/>
      <c r="WS12" s="215"/>
      <c r="WT12" s="64"/>
      <c r="WU12" s="64"/>
      <c r="XD12" s="64"/>
      <c r="XI12" s="215"/>
      <c r="XJ12" s="64"/>
      <c r="XK12" s="64"/>
      <c r="XT12" s="64"/>
      <c r="XY12" s="215"/>
      <c r="XZ12" s="64"/>
      <c r="YA12" s="64"/>
      <c r="YJ12" s="64"/>
      <c r="YO12" s="215"/>
      <c r="YP12" s="64"/>
      <c r="YQ12" s="64"/>
      <c r="YZ12" s="64"/>
      <c r="ZE12" s="215"/>
      <c r="ZF12" s="64"/>
      <c r="ZG12" s="64"/>
      <c r="ZP12" s="64"/>
      <c r="ZU12" s="215"/>
      <c r="ZV12" s="64"/>
      <c r="ZW12" s="64"/>
      <c r="AAF12" s="64"/>
      <c r="AAK12" s="215"/>
      <c r="AAL12" s="64"/>
      <c r="AAM12" s="64"/>
      <c r="AAV12" s="64"/>
      <c r="ABA12" s="215"/>
      <c r="ABB12" s="64"/>
      <c r="ABC12" s="64"/>
      <c r="ABL12" s="64"/>
      <c r="ABQ12" s="215"/>
      <c r="ABR12" s="64"/>
      <c r="ABS12" s="64"/>
      <c r="ACB12" s="64"/>
      <c r="ACG12" s="215"/>
      <c r="ACH12" s="64"/>
      <c r="ACI12" s="64"/>
      <c r="ACR12" s="64"/>
      <c r="ACW12" s="215"/>
      <c r="ACX12" s="64"/>
      <c r="ACY12" s="64"/>
      <c r="ADH12" s="64"/>
      <c r="ADM12" s="215"/>
      <c r="ADN12" s="64"/>
      <c r="ADO12" s="64"/>
      <c r="ADX12" s="64"/>
      <c r="AEC12" s="215"/>
      <c r="AED12" s="64"/>
      <c r="AEE12" s="64"/>
      <c r="AEN12" s="64"/>
      <c r="AES12" s="215"/>
      <c r="AET12" s="64"/>
      <c r="AEU12" s="64"/>
      <c r="AFD12" s="64"/>
      <c r="AFI12" s="215"/>
      <c r="AFJ12" s="64"/>
      <c r="AFK12" s="64"/>
      <c r="AFT12" s="64"/>
      <c r="AFY12" s="215"/>
      <c r="AFZ12" s="64"/>
      <c r="AGA12" s="64"/>
      <c r="AGJ12" s="64"/>
      <c r="AGO12" s="215"/>
      <c r="AGP12" s="64"/>
      <c r="AGQ12" s="64"/>
      <c r="AGZ12" s="64"/>
      <c r="AHE12" s="215"/>
      <c r="AHF12" s="64"/>
      <c r="AHG12" s="64"/>
      <c r="AHP12" s="64"/>
      <c r="AHU12" s="215"/>
      <c r="AHV12" s="64"/>
      <c r="AHW12" s="64"/>
      <c r="AIF12" s="64"/>
      <c r="AIK12" s="215"/>
      <c r="AIL12" s="64"/>
      <c r="AIM12" s="64"/>
      <c r="AIV12" s="64"/>
      <c r="AJA12" s="215"/>
      <c r="AJB12" s="64"/>
      <c r="AJC12" s="64"/>
      <c r="AJL12" s="64"/>
      <c r="AJQ12" s="215"/>
      <c r="AJR12" s="64"/>
      <c r="AJS12" s="64"/>
      <c r="AKB12" s="64"/>
      <c r="AKG12" s="215"/>
      <c r="AKH12" s="64"/>
      <c r="AKI12" s="64"/>
      <c r="AKR12" s="64"/>
      <c r="AKW12" s="215"/>
      <c r="AKX12" s="64"/>
      <c r="AKY12" s="64"/>
      <c r="ALH12" s="64"/>
      <c r="ALM12" s="215"/>
      <c r="ALN12" s="64"/>
      <c r="ALO12" s="64"/>
      <c r="ALX12" s="64"/>
      <c r="AMC12" s="215"/>
      <c r="AMD12" s="64"/>
      <c r="AME12" s="64"/>
      <c r="AMN12" s="64"/>
      <c r="AMS12" s="215"/>
      <c r="AMT12" s="64"/>
      <c r="AMU12" s="64"/>
      <c r="AND12" s="64"/>
      <c r="ANI12" s="215"/>
      <c r="ANJ12" s="64"/>
      <c r="ANK12" s="64"/>
      <c r="ANT12" s="64"/>
      <c r="ANY12" s="215"/>
      <c r="ANZ12" s="64"/>
      <c r="AOA12" s="64"/>
      <c r="AOJ12" s="64"/>
      <c r="AOO12" s="215"/>
      <c r="AOP12" s="64"/>
      <c r="AOQ12" s="64"/>
      <c r="AOZ12" s="64"/>
      <c r="APE12" s="215"/>
      <c r="APF12" s="64"/>
      <c r="APG12" s="64"/>
      <c r="APP12" s="64"/>
      <c r="APU12" s="215"/>
      <c r="APV12" s="64"/>
      <c r="APW12" s="64"/>
      <c r="AQF12" s="64"/>
      <c r="AQK12" s="215"/>
      <c r="AQL12" s="64"/>
      <c r="AQM12" s="64"/>
      <c r="AQV12" s="64"/>
      <c r="ARA12" s="215"/>
      <c r="ARB12" s="64"/>
      <c r="ARC12" s="64"/>
      <c r="ARL12" s="64"/>
      <c r="ARQ12" s="215"/>
      <c r="ARR12" s="64"/>
      <c r="ARS12" s="64"/>
      <c r="ASB12" s="64"/>
      <c r="ASG12" s="215"/>
      <c r="ASH12" s="64"/>
      <c r="ASI12" s="64"/>
      <c r="ASR12" s="64"/>
      <c r="ASW12" s="215"/>
      <c r="ASX12" s="64"/>
      <c r="ASY12" s="64"/>
      <c r="ATH12" s="64"/>
      <c r="ATM12" s="215"/>
      <c r="ATN12" s="64"/>
      <c r="ATO12" s="64"/>
      <c r="ATX12" s="64"/>
      <c r="AUC12" s="215"/>
      <c r="AUD12" s="64"/>
      <c r="AUE12" s="64"/>
      <c r="AUN12" s="64"/>
      <c r="AUS12" s="215"/>
      <c r="AUT12" s="64"/>
      <c r="AUU12" s="64"/>
      <c r="AVD12" s="64"/>
      <c r="AVI12" s="215"/>
      <c r="AVJ12" s="64"/>
      <c r="AVK12" s="64"/>
      <c r="AVT12" s="64"/>
      <c r="AVY12" s="215"/>
      <c r="AVZ12" s="64"/>
      <c r="AWA12" s="64"/>
      <c r="AWJ12" s="64"/>
      <c r="AWO12" s="215"/>
      <c r="AWP12" s="64"/>
      <c r="AWQ12" s="64"/>
      <c r="AWZ12" s="64"/>
      <c r="AXE12" s="215"/>
      <c r="AXF12" s="64"/>
      <c r="AXG12" s="64"/>
      <c r="AXP12" s="64"/>
      <c r="AXU12" s="215"/>
      <c r="AXV12" s="64"/>
      <c r="AXW12" s="64"/>
      <c r="AYF12" s="64"/>
      <c r="AYK12" s="215"/>
      <c r="AYL12" s="64"/>
      <c r="AYM12" s="64"/>
      <c r="AYV12" s="64"/>
      <c r="AZA12" s="215"/>
      <c r="AZB12" s="64"/>
      <c r="AZC12" s="64"/>
      <c r="AZL12" s="64"/>
      <c r="AZQ12" s="215"/>
      <c r="AZR12" s="64"/>
      <c r="AZS12" s="64"/>
      <c r="BAB12" s="64"/>
      <c r="BAG12" s="215"/>
      <c r="BAH12" s="64"/>
      <c r="BAI12" s="64"/>
      <c r="BAR12" s="64"/>
      <c r="BAW12" s="215"/>
      <c r="BAX12" s="64"/>
      <c r="BAY12" s="64"/>
      <c r="BBH12" s="64"/>
      <c r="BBM12" s="215"/>
      <c r="BBN12" s="64"/>
      <c r="BBO12" s="64"/>
      <c r="BBX12" s="64"/>
      <c r="BCC12" s="215"/>
      <c r="BCD12" s="64"/>
      <c r="BCE12" s="64"/>
      <c r="BCN12" s="64"/>
      <c r="BCS12" s="215"/>
      <c r="BCT12" s="64"/>
      <c r="BCU12" s="64"/>
      <c r="BDD12" s="64"/>
      <c r="BDI12" s="215"/>
      <c r="BDJ12" s="64"/>
      <c r="BDK12" s="64"/>
      <c r="BDT12" s="64"/>
      <c r="BDY12" s="215"/>
      <c r="BDZ12" s="64"/>
      <c r="BEA12" s="64"/>
      <c r="BEJ12" s="64"/>
      <c r="BEO12" s="215"/>
      <c r="BEP12" s="64"/>
      <c r="BEQ12" s="64"/>
      <c r="BEZ12" s="64"/>
      <c r="BFE12" s="215"/>
      <c r="BFF12" s="64"/>
      <c r="BFG12" s="64"/>
      <c r="BFP12" s="64"/>
      <c r="BFU12" s="215"/>
      <c r="BFV12" s="64"/>
      <c r="BFW12" s="64"/>
      <c r="BGF12" s="64"/>
      <c r="BGK12" s="215"/>
      <c r="BGL12" s="64"/>
      <c r="BGM12" s="64"/>
      <c r="BGV12" s="64"/>
      <c r="BHA12" s="215"/>
      <c r="BHB12" s="64"/>
      <c r="BHC12" s="64"/>
      <c r="BHL12" s="64"/>
      <c r="BHQ12" s="215"/>
      <c r="BHR12" s="64"/>
      <c r="BHS12" s="64"/>
      <c r="BIB12" s="64"/>
      <c r="BIG12" s="215"/>
      <c r="BIH12" s="64"/>
      <c r="BII12" s="64"/>
      <c r="BIR12" s="64"/>
      <c r="BIW12" s="215"/>
      <c r="BIX12" s="64"/>
      <c r="BIY12" s="64"/>
      <c r="BJH12" s="64"/>
      <c r="BJM12" s="215"/>
      <c r="BJN12" s="64"/>
      <c r="BJO12" s="64"/>
      <c r="BJX12" s="64"/>
      <c r="BKC12" s="215"/>
      <c r="BKD12" s="64"/>
      <c r="BKE12" s="64"/>
      <c r="BKN12" s="64"/>
      <c r="BKS12" s="215"/>
      <c r="BKT12" s="64"/>
      <c r="BKU12" s="64"/>
      <c r="BLD12" s="64"/>
      <c r="BLI12" s="215"/>
      <c r="BLJ12" s="64"/>
      <c r="BLK12" s="64"/>
      <c r="BLT12" s="64"/>
      <c r="BLY12" s="215"/>
      <c r="BLZ12" s="64"/>
      <c r="BMA12" s="64"/>
      <c r="BMJ12" s="64"/>
      <c r="BMO12" s="215"/>
      <c r="BMP12" s="64"/>
      <c r="BMQ12" s="64"/>
      <c r="BMZ12" s="64"/>
      <c r="BNE12" s="215"/>
      <c r="BNF12" s="64"/>
      <c r="BNG12" s="64"/>
      <c r="BNP12" s="64"/>
      <c r="BNU12" s="215"/>
      <c r="BNV12" s="64"/>
      <c r="BNW12" s="64"/>
      <c r="BOF12" s="64"/>
      <c r="BOK12" s="215"/>
      <c r="BOL12" s="64"/>
      <c r="BOM12" s="64"/>
      <c r="BOV12" s="64"/>
      <c r="BPA12" s="215"/>
      <c r="BPB12" s="64"/>
      <c r="BPC12" s="64"/>
      <c r="BPL12" s="64"/>
      <c r="BPQ12" s="215"/>
      <c r="BPR12" s="64"/>
      <c r="BPS12" s="64"/>
      <c r="BQB12" s="64"/>
      <c r="BQG12" s="215"/>
      <c r="BQH12" s="64"/>
      <c r="BQI12" s="64"/>
      <c r="BQR12" s="64"/>
      <c r="BQW12" s="215"/>
      <c r="BQX12" s="64"/>
      <c r="BQY12" s="64"/>
      <c r="BRH12" s="64"/>
      <c r="BRM12" s="215"/>
      <c r="BRN12" s="64"/>
      <c r="BRO12" s="64"/>
      <c r="BRX12" s="64"/>
      <c r="BSC12" s="215"/>
      <c r="BSD12" s="64"/>
      <c r="BSE12" s="64"/>
      <c r="BSN12" s="64"/>
      <c r="BSS12" s="215"/>
      <c r="BST12" s="64"/>
      <c r="BSU12" s="64"/>
      <c r="BTD12" s="64"/>
      <c r="BTI12" s="215"/>
      <c r="BTJ12" s="64"/>
      <c r="BTK12" s="64"/>
      <c r="BTT12" s="64"/>
      <c r="BTY12" s="215"/>
      <c r="BTZ12" s="64"/>
      <c r="BUA12" s="64"/>
      <c r="BUJ12" s="64"/>
      <c r="BUO12" s="215"/>
      <c r="BUP12" s="64"/>
      <c r="BUQ12" s="64"/>
      <c r="BUZ12" s="64"/>
      <c r="BVE12" s="215"/>
      <c r="BVF12" s="64"/>
      <c r="BVG12" s="64"/>
      <c r="BVP12" s="64"/>
      <c r="BVU12" s="215"/>
      <c r="BVV12" s="64"/>
      <c r="BVW12" s="64"/>
      <c r="BWF12" s="64"/>
      <c r="BWK12" s="215"/>
      <c r="BWL12" s="64"/>
      <c r="BWM12" s="64"/>
      <c r="BWV12" s="64"/>
      <c r="BXA12" s="215"/>
      <c r="BXB12" s="64"/>
      <c r="BXC12" s="64"/>
      <c r="BXL12" s="64"/>
      <c r="BXQ12" s="215"/>
      <c r="BXR12" s="64"/>
      <c r="BXS12" s="64"/>
      <c r="BYB12" s="64"/>
      <c r="BYG12" s="215"/>
      <c r="BYH12" s="64"/>
      <c r="BYI12" s="64"/>
      <c r="BYR12" s="64"/>
      <c r="BYW12" s="215"/>
      <c r="BYX12" s="64"/>
      <c r="BYY12" s="64"/>
      <c r="BZH12" s="64"/>
      <c r="BZM12" s="215"/>
      <c r="BZN12" s="64"/>
      <c r="BZO12" s="64"/>
      <c r="BZX12" s="64"/>
      <c r="CAC12" s="215"/>
      <c r="CAD12" s="64"/>
      <c r="CAE12" s="64"/>
      <c r="CAN12" s="64"/>
      <c r="CAS12" s="215"/>
      <c r="CAT12" s="64"/>
      <c r="CAU12" s="64"/>
      <c r="CBD12" s="64"/>
      <c r="CBI12" s="215"/>
      <c r="CBJ12" s="64"/>
      <c r="CBK12" s="64"/>
      <c r="CBT12" s="64"/>
      <c r="CBY12" s="215"/>
      <c r="CBZ12" s="64"/>
      <c r="CCA12" s="64"/>
      <c r="CCJ12" s="64"/>
      <c r="CCO12" s="215"/>
      <c r="CCP12" s="64"/>
      <c r="CCQ12" s="64"/>
      <c r="CCZ12" s="64"/>
      <c r="CDE12" s="215"/>
      <c r="CDF12" s="64"/>
      <c r="CDG12" s="64"/>
      <c r="CDP12" s="64"/>
      <c r="CDU12" s="215"/>
      <c r="CDV12" s="64"/>
      <c r="CDW12" s="64"/>
      <c r="CEF12" s="64"/>
      <c r="CEK12" s="215"/>
      <c r="CEL12" s="64"/>
      <c r="CEM12" s="64"/>
      <c r="CEV12" s="64"/>
      <c r="CFA12" s="215"/>
      <c r="CFB12" s="64"/>
      <c r="CFC12" s="64"/>
      <c r="CFL12" s="64"/>
      <c r="CFQ12" s="215"/>
      <c r="CFR12" s="64"/>
      <c r="CFS12" s="64"/>
      <c r="CGB12" s="64"/>
      <c r="CGG12" s="215"/>
      <c r="CGH12" s="64"/>
      <c r="CGI12" s="64"/>
      <c r="CGR12" s="64"/>
      <c r="CGW12" s="215"/>
      <c r="CGX12" s="64"/>
      <c r="CGY12" s="64"/>
      <c r="CHH12" s="64"/>
      <c r="CHM12" s="215"/>
      <c r="CHN12" s="64"/>
      <c r="CHO12" s="64"/>
      <c r="CHX12" s="64"/>
      <c r="CIC12" s="215"/>
      <c r="CID12" s="64"/>
      <c r="CIE12" s="64"/>
      <c r="CIN12" s="64"/>
      <c r="CIS12" s="215"/>
      <c r="CIT12" s="64"/>
      <c r="CIU12" s="64"/>
      <c r="CJD12" s="64"/>
      <c r="CJI12" s="215"/>
      <c r="CJJ12" s="64"/>
      <c r="CJK12" s="64"/>
      <c r="CJT12" s="64"/>
      <c r="CJY12" s="215"/>
      <c r="CJZ12" s="64"/>
      <c r="CKA12" s="64"/>
      <c r="CKJ12" s="64"/>
      <c r="CKO12" s="215"/>
      <c r="CKP12" s="64"/>
      <c r="CKQ12" s="64"/>
      <c r="CKZ12" s="64"/>
      <c r="CLE12" s="215"/>
      <c r="CLF12" s="64"/>
      <c r="CLG12" s="64"/>
      <c r="CLP12" s="64"/>
      <c r="CLU12" s="215"/>
      <c r="CLV12" s="64"/>
      <c r="CLW12" s="64"/>
      <c r="CMF12" s="64"/>
      <c r="CMK12" s="215"/>
      <c r="CML12" s="64"/>
      <c r="CMM12" s="64"/>
      <c r="CMV12" s="64"/>
      <c r="CNA12" s="215"/>
      <c r="CNB12" s="64"/>
      <c r="CNC12" s="64"/>
      <c r="CNL12" s="64"/>
      <c r="CNQ12" s="215"/>
      <c r="CNR12" s="64"/>
      <c r="CNS12" s="64"/>
      <c r="COB12" s="64"/>
      <c r="COG12" s="215"/>
      <c r="COH12" s="64"/>
      <c r="COI12" s="64"/>
      <c r="COR12" s="64"/>
      <c r="COW12" s="215"/>
      <c r="COX12" s="64"/>
      <c r="COY12" s="64"/>
      <c r="CPH12" s="64"/>
      <c r="CPM12" s="215"/>
      <c r="CPN12" s="64"/>
      <c r="CPO12" s="64"/>
      <c r="CPX12" s="64"/>
      <c r="CQC12" s="215"/>
      <c r="CQD12" s="64"/>
      <c r="CQE12" s="64"/>
      <c r="CQN12" s="64"/>
      <c r="CQS12" s="215"/>
      <c r="CQT12" s="64"/>
      <c r="CQU12" s="64"/>
      <c r="CRD12" s="64"/>
      <c r="CRI12" s="215"/>
      <c r="CRJ12" s="64"/>
      <c r="CRK12" s="64"/>
      <c r="CRT12" s="64"/>
      <c r="CRY12" s="215"/>
      <c r="CRZ12" s="64"/>
      <c r="CSA12" s="64"/>
      <c r="CSJ12" s="64"/>
      <c r="CSO12" s="215"/>
      <c r="CSP12" s="64"/>
      <c r="CSQ12" s="64"/>
      <c r="CSZ12" s="64"/>
      <c r="CTE12" s="215"/>
      <c r="CTF12" s="64"/>
      <c r="CTG12" s="64"/>
      <c r="CTP12" s="64"/>
      <c r="CTU12" s="215"/>
      <c r="CTV12" s="64"/>
      <c r="CTW12" s="64"/>
      <c r="CUF12" s="64"/>
      <c r="CUK12" s="215"/>
      <c r="CUL12" s="64"/>
      <c r="CUM12" s="64"/>
      <c r="CUV12" s="64"/>
      <c r="CVA12" s="215"/>
      <c r="CVB12" s="64"/>
      <c r="CVC12" s="64"/>
      <c r="CVL12" s="64"/>
      <c r="CVQ12" s="215"/>
      <c r="CVR12" s="64"/>
      <c r="CVS12" s="64"/>
      <c r="CWB12" s="64"/>
      <c r="CWG12" s="215"/>
      <c r="CWH12" s="64"/>
      <c r="CWI12" s="64"/>
      <c r="CWR12" s="64"/>
      <c r="CWW12" s="215"/>
      <c r="CWX12" s="64"/>
      <c r="CWY12" s="64"/>
      <c r="CXH12" s="64"/>
      <c r="CXM12" s="215"/>
      <c r="CXN12" s="64"/>
      <c r="CXO12" s="64"/>
      <c r="CXX12" s="64"/>
      <c r="CYC12" s="215"/>
      <c r="CYD12" s="64"/>
      <c r="CYE12" s="64"/>
      <c r="CYN12" s="64"/>
      <c r="CYS12" s="215"/>
      <c r="CYT12" s="64"/>
      <c r="CYU12" s="64"/>
      <c r="CZD12" s="64"/>
      <c r="CZI12" s="215"/>
      <c r="CZJ12" s="64"/>
      <c r="CZK12" s="64"/>
      <c r="CZT12" s="64"/>
      <c r="CZY12" s="215"/>
      <c r="CZZ12" s="64"/>
      <c r="DAA12" s="64"/>
      <c r="DAJ12" s="64"/>
      <c r="DAO12" s="215"/>
      <c r="DAP12" s="64"/>
      <c r="DAQ12" s="64"/>
      <c r="DAZ12" s="64"/>
      <c r="DBE12" s="215"/>
      <c r="DBF12" s="64"/>
      <c r="DBG12" s="64"/>
      <c r="DBP12" s="64"/>
      <c r="DBU12" s="215"/>
      <c r="DBV12" s="64"/>
      <c r="DBW12" s="64"/>
      <c r="DCF12" s="64"/>
      <c r="DCK12" s="215"/>
      <c r="DCL12" s="64"/>
      <c r="DCM12" s="64"/>
      <c r="DCV12" s="64"/>
      <c r="DDA12" s="215"/>
      <c r="DDB12" s="64"/>
      <c r="DDC12" s="64"/>
      <c r="DDL12" s="64"/>
      <c r="DDQ12" s="215"/>
      <c r="DDR12" s="64"/>
      <c r="DDS12" s="64"/>
      <c r="DEB12" s="64"/>
      <c r="DEG12" s="215"/>
      <c r="DEH12" s="64"/>
      <c r="DEI12" s="64"/>
      <c r="DER12" s="64"/>
      <c r="DEW12" s="215"/>
      <c r="DEX12" s="64"/>
      <c r="DEY12" s="64"/>
      <c r="DFH12" s="64"/>
      <c r="DFM12" s="215"/>
      <c r="DFN12" s="64"/>
      <c r="DFO12" s="64"/>
      <c r="DFX12" s="64"/>
      <c r="DGC12" s="215"/>
      <c r="DGD12" s="64"/>
      <c r="DGE12" s="64"/>
      <c r="DGN12" s="64"/>
      <c r="DGS12" s="215"/>
      <c r="DGT12" s="64"/>
      <c r="DGU12" s="64"/>
      <c r="DHD12" s="64"/>
      <c r="DHI12" s="215"/>
      <c r="DHJ12" s="64"/>
      <c r="DHK12" s="64"/>
      <c r="DHT12" s="64"/>
      <c r="DHY12" s="215"/>
      <c r="DHZ12" s="64"/>
      <c r="DIA12" s="64"/>
      <c r="DIJ12" s="64"/>
      <c r="DIO12" s="215"/>
      <c r="DIP12" s="64"/>
      <c r="DIQ12" s="64"/>
      <c r="DIZ12" s="64"/>
      <c r="DJE12" s="215"/>
      <c r="DJF12" s="64"/>
      <c r="DJG12" s="64"/>
      <c r="DJP12" s="64"/>
      <c r="DJU12" s="215"/>
      <c r="DJV12" s="64"/>
      <c r="DJW12" s="64"/>
      <c r="DKF12" s="64"/>
      <c r="DKK12" s="215"/>
      <c r="DKL12" s="64"/>
      <c r="DKM12" s="64"/>
      <c r="DKV12" s="64"/>
      <c r="DLA12" s="215"/>
      <c r="DLB12" s="64"/>
      <c r="DLC12" s="64"/>
      <c r="DLL12" s="64"/>
      <c r="DLQ12" s="215"/>
      <c r="DLR12" s="64"/>
      <c r="DLS12" s="64"/>
      <c r="DMB12" s="64"/>
      <c r="DMG12" s="215"/>
      <c r="DMH12" s="64"/>
      <c r="DMI12" s="64"/>
      <c r="DMR12" s="64"/>
      <c r="DMW12" s="215"/>
      <c r="DMX12" s="64"/>
      <c r="DMY12" s="64"/>
      <c r="DNH12" s="64"/>
      <c r="DNM12" s="215"/>
      <c r="DNN12" s="64"/>
      <c r="DNO12" s="64"/>
      <c r="DNX12" s="64"/>
      <c r="DOC12" s="215"/>
      <c r="DOD12" s="64"/>
      <c r="DOE12" s="64"/>
      <c r="DON12" s="64"/>
      <c r="DOS12" s="215"/>
      <c r="DOT12" s="64"/>
      <c r="DOU12" s="64"/>
      <c r="DPD12" s="64"/>
      <c r="DPI12" s="215"/>
      <c r="DPJ12" s="64"/>
      <c r="DPK12" s="64"/>
      <c r="DPT12" s="64"/>
      <c r="DPY12" s="215"/>
      <c r="DPZ12" s="64"/>
      <c r="DQA12" s="64"/>
      <c r="DQJ12" s="64"/>
      <c r="DQO12" s="215"/>
      <c r="DQP12" s="64"/>
      <c r="DQQ12" s="64"/>
      <c r="DQZ12" s="64"/>
      <c r="DRE12" s="215"/>
      <c r="DRF12" s="64"/>
      <c r="DRG12" s="64"/>
      <c r="DRP12" s="64"/>
      <c r="DRU12" s="215"/>
      <c r="DRV12" s="64"/>
      <c r="DRW12" s="64"/>
      <c r="DSF12" s="64"/>
      <c r="DSK12" s="215"/>
      <c r="DSL12" s="64"/>
      <c r="DSM12" s="64"/>
      <c r="DSV12" s="64"/>
      <c r="DTA12" s="215"/>
      <c r="DTB12" s="64"/>
      <c r="DTC12" s="64"/>
      <c r="DTL12" s="64"/>
      <c r="DTQ12" s="215"/>
      <c r="DTR12" s="64"/>
      <c r="DTS12" s="64"/>
      <c r="DUB12" s="64"/>
      <c r="DUG12" s="215"/>
      <c r="DUH12" s="64"/>
      <c r="DUI12" s="64"/>
      <c r="DUR12" s="64"/>
      <c r="DUW12" s="215"/>
      <c r="DUX12" s="64"/>
      <c r="DUY12" s="64"/>
      <c r="DVH12" s="64"/>
      <c r="DVM12" s="215"/>
      <c r="DVN12" s="64"/>
      <c r="DVO12" s="64"/>
      <c r="DVX12" s="64"/>
      <c r="DWC12" s="215"/>
      <c r="DWD12" s="64"/>
      <c r="DWE12" s="64"/>
      <c r="DWN12" s="64"/>
      <c r="DWS12" s="215"/>
      <c r="DWT12" s="64"/>
      <c r="DWU12" s="64"/>
      <c r="DXD12" s="64"/>
      <c r="DXI12" s="215"/>
      <c r="DXJ12" s="64"/>
      <c r="DXK12" s="64"/>
      <c r="DXT12" s="64"/>
      <c r="DXY12" s="215"/>
      <c r="DXZ12" s="64"/>
      <c r="DYA12" s="64"/>
      <c r="DYJ12" s="64"/>
      <c r="DYO12" s="215"/>
      <c r="DYP12" s="64"/>
      <c r="DYQ12" s="64"/>
      <c r="DYZ12" s="64"/>
      <c r="DZE12" s="215"/>
      <c r="DZF12" s="64"/>
      <c r="DZG12" s="64"/>
      <c r="DZP12" s="64"/>
      <c r="DZU12" s="215"/>
      <c r="DZV12" s="64"/>
      <c r="DZW12" s="64"/>
      <c r="EAF12" s="64"/>
      <c r="EAK12" s="215"/>
      <c r="EAL12" s="64"/>
      <c r="EAM12" s="64"/>
      <c r="EAV12" s="64"/>
      <c r="EBA12" s="215"/>
      <c r="EBB12" s="64"/>
      <c r="EBC12" s="64"/>
      <c r="EBL12" s="64"/>
      <c r="EBQ12" s="215"/>
      <c r="EBR12" s="64"/>
      <c r="EBS12" s="64"/>
      <c r="ECB12" s="64"/>
      <c r="ECG12" s="215"/>
      <c r="ECH12" s="64"/>
      <c r="ECI12" s="64"/>
      <c r="ECR12" s="64"/>
      <c r="ECW12" s="215"/>
      <c r="ECX12" s="64"/>
      <c r="ECY12" s="64"/>
      <c r="EDH12" s="64"/>
      <c r="EDM12" s="215"/>
      <c r="EDN12" s="64"/>
      <c r="EDO12" s="64"/>
      <c r="EDX12" s="64"/>
      <c r="EEC12" s="215"/>
      <c r="EED12" s="64"/>
      <c r="EEE12" s="64"/>
      <c r="EEN12" s="64"/>
      <c r="EES12" s="215"/>
      <c r="EET12" s="64"/>
      <c r="EEU12" s="64"/>
      <c r="EFD12" s="64"/>
      <c r="EFI12" s="215"/>
      <c r="EFJ12" s="64"/>
      <c r="EFK12" s="64"/>
      <c r="EFT12" s="64"/>
      <c r="EFY12" s="215"/>
      <c r="EFZ12" s="64"/>
      <c r="EGA12" s="64"/>
      <c r="EGJ12" s="64"/>
      <c r="EGO12" s="215"/>
      <c r="EGP12" s="64"/>
      <c r="EGQ12" s="64"/>
      <c r="EGZ12" s="64"/>
      <c r="EHE12" s="215"/>
      <c r="EHF12" s="64"/>
      <c r="EHG12" s="64"/>
      <c r="EHP12" s="64"/>
      <c r="EHU12" s="215"/>
      <c r="EHV12" s="64"/>
      <c r="EHW12" s="64"/>
      <c r="EIF12" s="64"/>
      <c r="EIK12" s="215"/>
      <c r="EIL12" s="64"/>
      <c r="EIM12" s="64"/>
      <c r="EIV12" s="64"/>
      <c r="EJA12" s="215"/>
      <c r="EJB12" s="64"/>
      <c r="EJC12" s="64"/>
      <c r="EJL12" s="64"/>
      <c r="EJQ12" s="215"/>
      <c r="EJR12" s="64"/>
      <c r="EJS12" s="64"/>
      <c r="EKB12" s="64"/>
      <c r="EKG12" s="215"/>
      <c r="EKH12" s="64"/>
      <c r="EKI12" s="64"/>
      <c r="EKR12" s="64"/>
      <c r="EKW12" s="215"/>
      <c r="EKX12" s="64"/>
      <c r="EKY12" s="64"/>
      <c r="ELH12" s="64"/>
      <c r="ELM12" s="215"/>
      <c r="ELN12" s="64"/>
      <c r="ELO12" s="64"/>
      <c r="ELX12" s="64"/>
      <c r="EMC12" s="215"/>
      <c r="EMD12" s="64"/>
      <c r="EME12" s="64"/>
      <c r="EMN12" s="64"/>
      <c r="EMS12" s="215"/>
      <c r="EMT12" s="64"/>
      <c r="EMU12" s="64"/>
      <c r="END12" s="64"/>
      <c r="ENI12" s="215"/>
      <c r="ENJ12" s="64"/>
      <c r="ENK12" s="64"/>
      <c r="ENT12" s="64"/>
      <c r="ENY12" s="215"/>
      <c r="ENZ12" s="64"/>
      <c r="EOA12" s="64"/>
      <c r="EOJ12" s="64"/>
      <c r="EOO12" s="215"/>
      <c r="EOP12" s="64"/>
      <c r="EOQ12" s="64"/>
      <c r="EOZ12" s="64"/>
      <c r="EPE12" s="215"/>
      <c r="EPF12" s="64"/>
      <c r="EPG12" s="64"/>
      <c r="EPP12" s="64"/>
      <c r="EPU12" s="215"/>
      <c r="EPV12" s="64"/>
      <c r="EPW12" s="64"/>
      <c r="EQF12" s="64"/>
      <c r="EQK12" s="215"/>
      <c r="EQL12" s="64"/>
      <c r="EQM12" s="64"/>
      <c r="EQV12" s="64"/>
      <c r="ERA12" s="215"/>
      <c r="ERB12" s="64"/>
      <c r="ERC12" s="64"/>
      <c r="ERL12" s="64"/>
      <c r="ERQ12" s="215"/>
      <c r="ERR12" s="64"/>
      <c r="ERS12" s="64"/>
      <c r="ESB12" s="64"/>
      <c r="ESG12" s="215"/>
      <c r="ESH12" s="64"/>
      <c r="ESI12" s="64"/>
      <c r="ESR12" s="64"/>
      <c r="ESW12" s="215"/>
      <c r="ESX12" s="64"/>
      <c r="ESY12" s="64"/>
      <c r="ETH12" s="64"/>
      <c r="ETM12" s="215"/>
      <c r="ETN12" s="64"/>
      <c r="ETO12" s="64"/>
      <c r="ETX12" s="64"/>
      <c r="EUC12" s="215"/>
      <c r="EUD12" s="64"/>
      <c r="EUE12" s="64"/>
      <c r="EUN12" s="64"/>
      <c r="EUS12" s="215"/>
      <c r="EUT12" s="64"/>
      <c r="EUU12" s="64"/>
      <c r="EVD12" s="64"/>
      <c r="EVI12" s="215"/>
      <c r="EVJ12" s="64"/>
      <c r="EVK12" s="64"/>
      <c r="EVT12" s="64"/>
      <c r="EVY12" s="215"/>
      <c r="EVZ12" s="64"/>
      <c r="EWA12" s="64"/>
      <c r="EWJ12" s="64"/>
      <c r="EWO12" s="215"/>
      <c r="EWP12" s="64"/>
      <c r="EWQ12" s="64"/>
      <c r="EWZ12" s="64"/>
      <c r="EXE12" s="215"/>
      <c r="EXF12" s="64"/>
      <c r="EXG12" s="64"/>
      <c r="EXP12" s="64"/>
      <c r="EXU12" s="215"/>
      <c r="EXV12" s="64"/>
      <c r="EXW12" s="64"/>
      <c r="EYF12" s="64"/>
      <c r="EYK12" s="215"/>
      <c r="EYL12" s="64"/>
      <c r="EYM12" s="64"/>
      <c r="EYV12" s="64"/>
      <c r="EZA12" s="215"/>
      <c r="EZB12" s="64"/>
      <c r="EZC12" s="64"/>
      <c r="EZL12" s="64"/>
      <c r="EZQ12" s="215"/>
      <c r="EZR12" s="64"/>
      <c r="EZS12" s="64"/>
      <c r="FAB12" s="64"/>
      <c r="FAG12" s="215"/>
      <c r="FAH12" s="64"/>
      <c r="FAI12" s="64"/>
      <c r="FAR12" s="64"/>
      <c r="FAW12" s="215"/>
      <c r="FAX12" s="64"/>
      <c r="FAY12" s="64"/>
      <c r="FBH12" s="64"/>
      <c r="FBM12" s="215"/>
      <c r="FBN12" s="64"/>
      <c r="FBO12" s="64"/>
      <c r="FBX12" s="64"/>
      <c r="FCC12" s="215"/>
      <c r="FCD12" s="64"/>
      <c r="FCE12" s="64"/>
      <c r="FCN12" s="64"/>
      <c r="FCS12" s="215"/>
      <c r="FCT12" s="64"/>
      <c r="FCU12" s="64"/>
      <c r="FDD12" s="64"/>
      <c r="FDI12" s="215"/>
      <c r="FDJ12" s="64"/>
      <c r="FDK12" s="64"/>
      <c r="FDT12" s="64"/>
      <c r="FDY12" s="215"/>
      <c r="FDZ12" s="64"/>
      <c r="FEA12" s="64"/>
      <c r="FEJ12" s="64"/>
      <c r="FEO12" s="215"/>
      <c r="FEP12" s="64"/>
      <c r="FEQ12" s="64"/>
      <c r="FEZ12" s="64"/>
      <c r="FFE12" s="215"/>
      <c r="FFF12" s="64"/>
      <c r="FFG12" s="64"/>
      <c r="FFP12" s="64"/>
      <c r="FFU12" s="215"/>
      <c r="FFV12" s="64"/>
      <c r="FFW12" s="64"/>
      <c r="FGF12" s="64"/>
      <c r="FGK12" s="215"/>
      <c r="FGL12" s="64"/>
      <c r="FGM12" s="64"/>
      <c r="FGV12" s="64"/>
      <c r="FHA12" s="215"/>
      <c r="FHB12" s="64"/>
      <c r="FHC12" s="64"/>
      <c r="FHL12" s="64"/>
      <c r="FHQ12" s="215"/>
      <c r="FHR12" s="64"/>
      <c r="FHS12" s="64"/>
      <c r="FIB12" s="64"/>
      <c r="FIG12" s="215"/>
      <c r="FIH12" s="64"/>
      <c r="FII12" s="64"/>
      <c r="FIR12" s="64"/>
      <c r="FIW12" s="215"/>
      <c r="FIX12" s="64"/>
      <c r="FIY12" s="64"/>
      <c r="FJH12" s="64"/>
      <c r="FJM12" s="215"/>
      <c r="FJN12" s="64"/>
      <c r="FJO12" s="64"/>
      <c r="FJX12" s="64"/>
      <c r="FKC12" s="215"/>
      <c r="FKD12" s="64"/>
      <c r="FKE12" s="64"/>
      <c r="FKN12" s="64"/>
      <c r="FKS12" s="215"/>
      <c r="FKT12" s="64"/>
      <c r="FKU12" s="64"/>
      <c r="FLD12" s="64"/>
      <c r="FLI12" s="215"/>
      <c r="FLJ12" s="64"/>
      <c r="FLK12" s="64"/>
      <c r="FLT12" s="64"/>
      <c r="FLY12" s="215"/>
      <c r="FLZ12" s="64"/>
      <c r="FMA12" s="64"/>
      <c r="FMJ12" s="64"/>
      <c r="FMO12" s="215"/>
      <c r="FMP12" s="64"/>
      <c r="FMQ12" s="64"/>
      <c r="FMZ12" s="64"/>
      <c r="FNE12" s="215"/>
      <c r="FNF12" s="64"/>
      <c r="FNG12" s="64"/>
      <c r="FNP12" s="64"/>
      <c r="FNU12" s="215"/>
      <c r="FNV12" s="64"/>
      <c r="FNW12" s="64"/>
      <c r="FOF12" s="64"/>
      <c r="FOK12" s="215"/>
      <c r="FOL12" s="64"/>
      <c r="FOM12" s="64"/>
      <c r="FOV12" s="64"/>
      <c r="FPA12" s="215"/>
      <c r="FPB12" s="64"/>
      <c r="FPC12" s="64"/>
      <c r="FPL12" s="64"/>
      <c r="FPQ12" s="215"/>
      <c r="FPR12" s="64"/>
      <c r="FPS12" s="64"/>
      <c r="FQB12" s="64"/>
      <c r="FQG12" s="215"/>
      <c r="FQH12" s="64"/>
      <c r="FQI12" s="64"/>
      <c r="FQR12" s="64"/>
      <c r="FQW12" s="215"/>
      <c r="FQX12" s="64"/>
      <c r="FQY12" s="64"/>
      <c r="FRH12" s="64"/>
      <c r="FRM12" s="215"/>
      <c r="FRN12" s="64"/>
      <c r="FRO12" s="64"/>
      <c r="FRX12" s="64"/>
      <c r="FSC12" s="215"/>
      <c r="FSD12" s="64"/>
      <c r="FSE12" s="64"/>
      <c r="FSN12" s="64"/>
      <c r="FSS12" s="215"/>
      <c r="FST12" s="64"/>
      <c r="FSU12" s="64"/>
      <c r="FTD12" s="64"/>
      <c r="FTI12" s="215"/>
      <c r="FTJ12" s="64"/>
      <c r="FTK12" s="64"/>
      <c r="FTT12" s="64"/>
      <c r="FTY12" s="215"/>
      <c r="FTZ12" s="64"/>
      <c r="FUA12" s="64"/>
      <c r="FUJ12" s="64"/>
      <c r="FUO12" s="215"/>
      <c r="FUP12" s="64"/>
      <c r="FUQ12" s="64"/>
      <c r="FUZ12" s="64"/>
      <c r="FVE12" s="215"/>
      <c r="FVF12" s="64"/>
      <c r="FVG12" s="64"/>
      <c r="FVP12" s="64"/>
      <c r="FVU12" s="215"/>
      <c r="FVV12" s="64"/>
      <c r="FVW12" s="64"/>
      <c r="FWF12" s="64"/>
      <c r="FWK12" s="215"/>
      <c r="FWL12" s="64"/>
      <c r="FWM12" s="64"/>
      <c r="FWV12" s="64"/>
      <c r="FXA12" s="215"/>
      <c r="FXB12" s="64"/>
      <c r="FXC12" s="64"/>
      <c r="FXL12" s="64"/>
      <c r="FXQ12" s="215"/>
      <c r="FXR12" s="64"/>
      <c r="FXS12" s="64"/>
      <c r="FYB12" s="64"/>
      <c r="FYG12" s="215"/>
      <c r="FYH12" s="64"/>
      <c r="FYI12" s="64"/>
      <c r="FYR12" s="64"/>
      <c r="FYW12" s="215"/>
      <c r="FYX12" s="64"/>
      <c r="FYY12" s="64"/>
      <c r="FZH12" s="64"/>
      <c r="FZM12" s="215"/>
      <c r="FZN12" s="64"/>
      <c r="FZO12" s="64"/>
      <c r="FZX12" s="64"/>
      <c r="GAC12" s="215"/>
      <c r="GAD12" s="64"/>
      <c r="GAE12" s="64"/>
      <c r="GAN12" s="64"/>
      <c r="GAS12" s="215"/>
      <c r="GAT12" s="64"/>
      <c r="GAU12" s="64"/>
      <c r="GBD12" s="64"/>
      <c r="GBI12" s="215"/>
      <c r="GBJ12" s="64"/>
      <c r="GBK12" s="64"/>
      <c r="GBT12" s="64"/>
      <c r="GBY12" s="215"/>
      <c r="GBZ12" s="64"/>
      <c r="GCA12" s="64"/>
      <c r="GCJ12" s="64"/>
      <c r="GCO12" s="215"/>
      <c r="GCP12" s="64"/>
      <c r="GCQ12" s="64"/>
      <c r="GCZ12" s="64"/>
      <c r="GDE12" s="215"/>
      <c r="GDF12" s="64"/>
      <c r="GDG12" s="64"/>
      <c r="GDP12" s="64"/>
      <c r="GDU12" s="215"/>
      <c r="GDV12" s="64"/>
      <c r="GDW12" s="64"/>
      <c r="GEF12" s="64"/>
      <c r="GEK12" s="215"/>
      <c r="GEL12" s="64"/>
      <c r="GEM12" s="64"/>
      <c r="GEV12" s="64"/>
      <c r="GFA12" s="215"/>
      <c r="GFB12" s="64"/>
      <c r="GFC12" s="64"/>
      <c r="GFL12" s="64"/>
      <c r="GFQ12" s="215"/>
      <c r="GFR12" s="64"/>
      <c r="GFS12" s="64"/>
      <c r="GGB12" s="64"/>
      <c r="GGG12" s="215"/>
      <c r="GGH12" s="64"/>
      <c r="GGI12" s="64"/>
      <c r="GGR12" s="64"/>
      <c r="GGW12" s="215"/>
      <c r="GGX12" s="64"/>
      <c r="GGY12" s="64"/>
      <c r="GHH12" s="64"/>
      <c r="GHM12" s="215"/>
      <c r="GHN12" s="64"/>
      <c r="GHO12" s="64"/>
      <c r="GHX12" s="64"/>
      <c r="GIC12" s="215"/>
      <c r="GID12" s="64"/>
      <c r="GIE12" s="64"/>
      <c r="GIN12" s="64"/>
      <c r="GIS12" s="215"/>
      <c r="GIT12" s="64"/>
      <c r="GIU12" s="64"/>
      <c r="GJD12" s="64"/>
      <c r="GJI12" s="215"/>
      <c r="GJJ12" s="64"/>
      <c r="GJK12" s="64"/>
      <c r="GJT12" s="64"/>
      <c r="GJY12" s="215"/>
      <c r="GJZ12" s="64"/>
      <c r="GKA12" s="64"/>
      <c r="GKJ12" s="64"/>
      <c r="GKO12" s="215"/>
      <c r="GKP12" s="64"/>
      <c r="GKQ12" s="64"/>
      <c r="GKZ12" s="64"/>
      <c r="GLE12" s="215"/>
      <c r="GLF12" s="64"/>
      <c r="GLG12" s="64"/>
      <c r="GLP12" s="64"/>
      <c r="GLU12" s="215"/>
      <c r="GLV12" s="64"/>
      <c r="GLW12" s="64"/>
      <c r="GMF12" s="64"/>
      <c r="GMK12" s="215"/>
      <c r="GML12" s="64"/>
      <c r="GMM12" s="64"/>
      <c r="GMV12" s="64"/>
      <c r="GNA12" s="215"/>
      <c r="GNB12" s="64"/>
      <c r="GNC12" s="64"/>
      <c r="GNL12" s="64"/>
      <c r="GNQ12" s="215"/>
      <c r="GNR12" s="64"/>
      <c r="GNS12" s="64"/>
      <c r="GOB12" s="64"/>
      <c r="GOG12" s="215"/>
      <c r="GOH12" s="64"/>
      <c r="GOI12" s="64"/>
      <c r="GOR12" s="64"/>
      <c r="GOW12" s="215"/>
      <c r="GOX12" s="64"/>
      <c r="GOY12" s="64"/>
      <c r="GPH12" s="64"/>
      <c r="GPM12" s="215"/>
      <c r="GPN12" s="64"/>
      <c r="GPO12" s="64"/>
      <c r="GPX12" s="64"/>
      <c r="GQC12" s="215"/>
      <c r="GQD12" s="64"/>
      <c r="GQE12" s="64"/>
      <c r="GQN12" s="64"/>
      <c r="GQS12" s="215"/>
      <c r="GQT12" s="64"/>
      <c r="GQU12" s="64"/>
      <c r="GRD12" s="64"/>
      <c r="GRI12" s="215"/>
      <c r="GRJ12" s="64"/>
      <c r="GRK12" s="64"/>
      <c r="GRT12" s="64"/>
      <c r="GRY12" s="215"/>
      <c r="GRZ12" s="64"/>
      <c r="GSA12" s="64"/>
      <c r="GSJ12" s="64"/>
      <c r="GSO12" s="215"/>
      <c r="GSP12" s="64"/>
      <c r="GSQ12" s="64"/>
      <c r="GSZ12" s="64"/>
      <c r="GTE12" s="215"/>
      <c r="GTF12" s="64"/>
      <c r="GTG12" s="64"/>
      <c r="GTP12" s="64"/>
      <c r="GTU12" s="215"/>
      <c r="GTV12" s="64"/>
      <c r="GTW12" s="64"/>
      <c r="GUF12" s="64"/>
      <c r="GUK12" s="215"/>
      <c r="GUL12" s="64"/>
      <c r="GUM12" s="64"/>
      <c r="GUV12" s="64"/>
      <c r="GVA12" s="215"/>
      <c r="GVB12" s="64"/>
      <c r="GVC12" s="64"/>
      <c r="GVL12" s="64"/>
      <c r="GVQ12" s="215"/>
      <c r="GVR12" s="64"/>
      <c r="GVS12" s="64"/>
      <c r="GWB12" s="64"/>
      <c r="GWG12" s="215"/>
      <c r="GWH12" s="64"/>
      <c r="GWI12" s="64"/>
      <c r="GWR12" s="64"/>
      <c r="GWW12" s="215"/>
      <c r="GWX12" s="64"/>
      <c r="GWY12" s="64"/>
      <c r="GXH12" s="64"/>
      <c r="GXM12" s="215"/>
      <c r="GXN12" s="64"/>
      <c r="GXO12" s="64"/>
      <c r="GXX12" s="64"/>
      <c r="GYC12" s="215"/>
      <c r="GYD12" s="64"/>
      <c r="GYE12" s="64"/>
      <c r="GYN12" s="64"/>
      <c r="GYS12" s="215"/>
      <c r="GYT12" s="64"/>
      <c r="GYU12" s="64"/>
      <c r="GZD12" s="64"/>
      <c r="GZI12" s="215"/>
      <c r="GZJ12" s="64"/>
      <c r="GZK12" s="64"/>
      <c r="GZT12" s="64"/>
      <c r="GZY12" s="215"/>
      <c r="GZZ12" s="64"/>
      <c r="HAA12" s="64"/>
      <c r="HAJ12" s="64"/>
      <c r="HAO12" s="215"/>
      <c r="HAP12" s="64"/>
      <c r="HAQ12" s="64"/>
      <c r="HAZ12" s="64"/>
      <c r="HBE12" s="215"/>
      <c r="HBF12" s="64"/>
      <c r="HBG12" s="64"/>
      <c r="HBP12" s="64"/>
      <c r="HBU12" s="215"/>
      <c r="HBV12" s="64"/>
      <c r="HBW12" s="64"/>
      <c r="HCF12" s="64"/>
      <c r="HCK12" s="215"/>
      <c r="HCL12" s="64"/>
      <c r="HCM12" s="64"/>
      <c r="HCV12" s="64"/>
      <c r="HDA12" s="215"/>
      <c r="HDB12" s="64"/>
      <c r="HDC12" s="64"/>
      <c r="HDL12" s="64"/>
      <c r="HDQ12" s="215"/>
      <c r="HDR12" s="64"/>
      <c r="HDS12" s="64"/>
      <c r="HEB12" s="64"/>
      <c r="HEG12" s="215"/>
      <c r="HEH12" s="64"/>
      <c r="HEI12" s="64"/>
      <c r="HER12" s="64"/>
      <c r="HEW12" s="215"/>
      <c r="HEX12" s="64"/>
      <c r="HEY12" s="64"/>
      <c r="HFH12" s="64"/>
      <c r="HFM12" s="215"/>
      <c r="HFN12" s="64"/>
      <c r="HFO12" s="64"/>
      <c r="HFX12" s="64"/>
      <c r="HGC12" s="215"/>
      <c r="HGD12" s="64"/>
      <c r="HGE12" s="64"/>
      <c r="HGN12" s="64"/>
      <c r="HGS12" s="215"/>
      <c r="HGT12" s="64"/>
      <c r="HGU12" s="64"/>
      <c r="HHD12" s="64"/>
      <c r="HHI12" s="215"/>
      <c r="HHJ12" s="64"/>
      <c r="HHK12" s="64"/>
      <c r="HHT12" s="64"/>
      <c r="HHY12" s="215"/>
      <c r="HHZ12" s="64"/>
      <c r="HIA12" s="64"/>
      <c r="HIJ12" s="64"/>
      <c r="HIO12" s="215"/>
      <c r="HIP12" s="64"/>
      <c r="HIQ12" s="64"/>
      <c r="HIZ12" s="64"/>
      <c r="HJE12" s="215"/>
      <c r="HJF12" s="64"/>
      <c r="HJG12" s="64"/>
      <c r="HJP12" s="64"/>
      <c r="HJU12" s="215"/>
      <c r="HJV12" s="64"/>
      <c r="HJW12" s="64"/>
      <c r="HKF12" s="64"/>
      <c r="HKK12" s="215"/>
      <c r="HKL12" s="64"/>
      <c r="HKM12" s="64"/>
      <c r="HKV12" s="64"/>
      <c r="HLA12" s="215"/>
      <c r="HLB12" s="64"/>
      <c r="HLC12" s="64"/>
      <c r="HLL12" s="64"/>
      <c r="HLQ12" s="215"/>
      <c r="HLR12" s="64"/>
      <c r="HLS12" s="64"/>
      <c r="HMB12" s="64"/>
      <c r="HMG12" s="215"/>
      <c r="HMH12" s="64"/>
      <c r="HMI12" s="64"/>
      <c r="HMR12" s="64"/>
      <c r="HMW12" s="215"/>
      <c r="HMX12" s="64"/>
      <c r="HMY12" s="64"/>
      <c r="HNH12" s="64"/>
      <c r="HNM12" s="215"/>
      <c r="HNN12" s="64"/>
      <c r="HNO12" s="64"/>
      <c r="HNX12" s="64"/>
      <c r="HOC12" s="215"/>
      <c r="HOD12" s="64"/>
      <c r="HOE12" s="64"/>
      <c r="HON12" s="64"/>
      <c r="HOS12" s="215"/>
      <c r="HOT12" s="64"/>
      <c r="HOU12" s="64"/>
      <c r="HPD12" s="64"/>
      <c r="HPI12" s="215"/>
      <c r="HPJ12" s="64"/>
      <c r="HPK12" s="64"/>
      <c r="HPT12" s="64"/>
      <c r="HPY12" s="215"/>
      <c r="HPZ12" s="64"/>
      <c r="HQA12" s="64"/>
      <c r="HQJ12" s="64"/>
      <c r="HQO12" s="215"/>
      <c r="HQP12" s="64"/>
      <c r="HQQ12" s="64"/>
      <c r="HQZ12" s="64"/>
      <c r="HRE12" s="215"/>
      <c r="HRF12" s="64"/>
      <c r="HRG12" s="64"/>
      <c r="HRP12" s="64"/>
      <c r="HRU12" s="215"/>
      <c r="HRV12" s="64"/>
      <c r="HRW12" s="64"/>
      <c r="HSF12" s="64"/>
      <c r="HSK12" s="215"/>
      <c r="HSL12" s="64"/>
      <c r="HSM12" s="64"/>
      <c r="HSV12" s="64"/>
      <c r="HTA12" s="215"/>
      <c r="HTB12" s="64"/>
      <c r="HTC12" s="64"/>
      <c r="HTL12" s="64"/>
      <c r="HTQ12" s="215"/>
      <c r="HTR12" s="64"/>
      <c r="HTS12" s="64"/>
      <c r="HUB12" s="64"/>
      <c r="HUG12" s="215"/>
      <c r="HUH12" s="64"/>
      <c r="HUI12" s="64"/>
      <c r="HUR12" s="64"/>
      <c r="HUW12" s="215"/>
      <c r="HUX12" s="64"/>
      <c r="HUY12" s="64"/>
      <c r="HVH12" s="64"/>
      <c r="HVM12" s="215"/>
      <c r="HVN12" s="64"/>
      <c r="HVO12" s="64"/>
      <c r="HVX12" s="64"/>
      <c r="HWC12" s="215"/>
      <c r="HWD12" s="64"/>
      <c r="HWE12" s="64"/>
      <c r="HWN12" s="64"/>
      <c r="HWS12" s="215"/>
      <c r="HWT12" s="64"/>
      <c r="HWU12" s="64"/>
      <c r="HXD12" s="64"/>
      <c r="HXI12" s="215"/>
      <c r="HXJ12" s="64"/>
      <c r="HXK12" s="64"/>
      <c r="HXT12" s="64"/>
      <c r="HXY12" s="215"/>
      <c r="HXZ12" s="64"/>
      <c r="HYA12" s="64"/>
      <c r="HYJ12" s="64"/>
      <c r="HYO12" s="215"/>
      <c r="HYP12" s="64"/>
      <c r="HYQ12" s="64"/>
      <c r="HYZ12" s="64"/>
      <c r="HZE12" s="215"/>
      <c r="HZF12" s="64"/>
      <c r="HZG12" s="64"/>
      <c r="HZP12" s="64"/>
      <c r="HZU12" s="215"/>
      <c r="HZV12" s="64"/>
      <c r="HZW12" s="64"/>
      <c r="IAF12" s="64"/>
      <c r="IAK12" s="215"/>
      <c r="IAL12" s="64"/>
      <c r="IAM12" s="64"/>
      <c r="IAV12" s="64"/>
      <c r="IBA12" s="215"/>
      <c r="IBB12" s="64"/>
      <c r="IBC12" s="64"/>
      <c r="IBL12" s="64"/>
      <c r="IBQ12" s="215"/>
      <c r="IBR12" s="64"/>
      <c r="IBS12" s="64"/>
      <c r="ICB12" s="64"/>
      <c r="ICG12" s="215"/>
      <c r="ICH12" s="64"/>
      <c r="ICI12" s="64"/>
      <c r="ICR12" s="64"/>
      <c r="ICW12" s="215"/>
      <c r="ICX12" s="64"/>
      <c r="ICY12" s="64"/>
      <c r="IDH12" s="64"/>
      <c r="IDM12" s="215"/>
      <c r="IDN12" s="64"/>
      <c r="IDO12" s="64"/>
      <c r="IDX12" s="64"/>
      <c r="IEC12" s="215"/>
      <c r="IED12" s="64"/>
      <c r="IEE12" s="64"/>
      <c r="IEN12" s="64"/>
      <c r="IES12" s="215"/>
      <c r="IET12" s="64"/>
      <c r="IEU12" s="64"/>
      <c r="IFD12" s="64"/>
      <c r="IFI12" s="215"/>
      <c r="IFJ12" s="64"/>
      <c r="IFK12" s="64"/>
      <c r="IFT12" s="64"/>
      <c r="IFY12" s="215"/>
      <c r="IFZ12" s="64"/>
      <c r="IGA12" s="64"/>
      <c r="IGJ12" s="64"/>
      <c r="IGO12" s="215"/>
      <c r="IGP12" s="64"/>
      <c r="IGQ12" s="64"/>
      <c r="IGZ12" s="64"/>
      <c r="IHE12" s="215"/>
      <c r="IHF12" s="64"/>
      <c r="IHG12" s="64"/>
      <c r="IHP12" s="64"/>
      <c r="IHU12" s="215"/>
      <c r="IHV12" s="64"/>
      <c r="IHW12" s="64"/>
      <c r="IIF12" s="64"/>
      <c r="IIK12" s="215"/>
      <c r="IIL12" s="64"/>
      <c r="IIM12" s="64"/>
      <c r="IIV12" s="64"/>
      <c r="IJA12" s="215"/>
      <c r="IJB12" s="64"/>
      <c r="IJC12" s="64"/>
      <c r="IJL12" s="64"/>
      <c r="IJQ12" s="215"/>
      <c r="IJR12" s="64"/>
      <c r="IJS12" s="64"/>
      <c r="IKB12" s="64"/>
      <c r="IKG12" s="215"/>
      <c r="IKH12" s="64"/>
      <c r="IKI12" s="64"/>
      <c r="IKR12" s="64"/>
      <c r="IKW12" s="215"/>
      <c r="IKX12" s="64"/>
      <c r="IKY12" s="64"/>
      <c r="ILH12" s="64"/>
      <c r="ILM12" s="215"/>
      <c r="ILN12" s="64"/>
      <c r="ILO12" s="64"/>
      <c r="ILX12" s="64"/>
      <c r="IMC12" s="215"/>
      <c r="IMD12" s="64"/>
      <c r="IME12" s="64"/>
      <c r="IMN12" s="64"/>
      <c r="IMS12" s="215"/>
      <c r="IMT12" s="64"/>
      <c r="IMU12" s="64"/>
      <c r="IND12" s="64"/>
      <c r="INI12" s="215"/>
      <c r="INJ12" s="64"/>
      <c r="INK12" s="64"/>
      <c r="INT12" s="64"/>
      <c r="INY12" s="215"/>
      <c r="INZ12" s="64"/>
      <c r="IOA12" s="64"/>
      <c r="IOJ12" s="64"/>
      <c r="IOO12" s="215"/>
      <c r="IOP12" s="64"/>
      <c r="IOQ12" s="64"/>
      <c r="IOZ12" s="64"/>
      <c r="IPE12" s="215"/>
      <c r="IPF12" s="64"/>
      <c r="IPG12" s="64"/>
      <c r="IPP12" s="64"/>
      <c r="IPU12" s="215"/>
      <c r="IPV12" s="64"/>
      <c r="IPW12" s="64"/>
      <c r="IQF12" s="64"/>
      <c r="IQK12" s="215"/>
      <c r="IQL12" s="64"/>
      <c r="IQM12" s="64"/>
      <c r="IQV12" s="64"/>
      <c r="IRA12" s="215"/>
      <c r="IRB12" s="64"/>
      <c r="IRC12" s="64"/>
      <c r="IRL12" s="64"/>
      <c r="IRQ12" s="215"/>
      <c r="IRR12" s="64"/>
      <c r="IRS12" s="64"/>
      <c r="ISB12" s="64"/>
      <c r="ISG12" s="215"/>
      <c r="ISH12" s="64"/>
      <c r="ISI12" s="64"/>
      <c r="ISR12" s="64"/>
      <c r="ISW12" s="215"/>
      <c r="ISX12" s="64"/>
      <c r="ISY12" s="64"/>
      <c r="ITH12" s="64"/>
      <c r="ITM12" s="215"/>
      <c r="ITN12" s="64"/>
      <c r="ITO12" s="64"/>
      <c r="ITX12" s="64"/>
      <c r="IUC12" s="215"/>
      <c r="IUD12" s="64"/>
      <c r="IUE12" s="64"/>
      <c r="IUN12" s="64"/>
      <c r="IUS12" s="215"/>
      <c r="IUT12" s="64"/>
      <c r="IUU12" s="64"/>
      <c r="IVD12" s="64"/>
      <c r="IVI12" s="215"/>
      <c r="IVJ12" s="64"/>
      <c r="IVK12" s="64"/>
      <c r="IVT12" s="64"/>
      <c r="IVY12" s="215"/>
      <c r="IVZ12" s="64"/>
      <c r="IWA12" s="64"/>
      <c r="IWJ12" s="64"/>
      <c r="IWO12" s="215"/>
      <c r="IWP12" s="64"/>
      <c r="IWQ12" s="64"/>
      <c r="IWZ12" s="64"/>
      <c r="IXE12" s="215"/>
      <c r="IXF12" s="64"/>
      <c r="IXG12" s="64"/>
      <c r="IXP12" s="64"/>
      <c r="IXU12" s="215"/>
      <c r="IXV12" s="64"/>
      <c r="IXW12" s="64"/>
      <c r="IYF12" s="64"/>
      <c r="IYK12" s="215"/>
      <c r="IYL12" s="64"/>
      <c r="IYM12" s="64"/>
      <c r="IYV12" s="64"/>
      <c r="IZA12" s="215"/>
      <c r="IZB12" s="64"/>
      <c r="IZC12" s="64"/>
      <c r="IZL12" s="64"/>
      <c r="IZQ12" s="215"/>
      <c r="IZR12" s="64"/>
      <c r="IZS12" s="64"/>
      <c r="JAB12" s="64"/>
      <c r="JAG12" s="215"/>
      <c r="JAH12" s="64"/>
      <c r="JAI12" s="64"/>
      <c r="JAR12" s="64"/>
      <c r="JAW12" s="215"/>
      <c r="JAX12" s="64"/>
      <c r="JAY12" s="64"/>
      <c r="JBH12" s="64"/>
      <c r="JBM12" s="215"/>
      <c r="JBN12" s="64"/>
      <c r="JBO12" s="64"/>
      <c r="JBX12" s="64"/>
      <c r="JCC12" s="215"/>
      <c r="JCD12" s="64"/>
      <c r="JCE12" s="64"/>
      <c r="JCN12" s="64"/>
      <c r="JCS12" s="215"/>
      <c r="JCT12" s="64"/>
      <c r="JCU12" s="64"/>
      <c r="JDD12" s="64"/>
      <c r="JDI12" s="215"/>
      <c r="JDJ12" s="64"/>
      <c r="JDK12" s="64"/>
      <c r="JDT12" s="64"/>
      <c r="JDY12" s="215"/>
      <c r="JDZ12" s="64"/>
      <c r="JEA12" s="64"/>
      <c r="JEJ12" s="64"/>
      <c r="JEO12" s="215"/>
      <c r="JEP12" s="64"/>
      <c r="JEQ12" s="64"/>
      <c r="JEZ12" s="64"/>
      <c r="JFE12" s="215"/>
      <c r="JFF12" s="64"/>
      <c r="JFG12" s="64"/>
      <c r="JFP12" s="64"/>
      <c r="JFU12" s="215"/>
      <c r="JFV12" s="64"/>
      <c r="JFW12" s="64"/>
      <c r="JGF12" s="64"/>
      <c r="JGK12" s="215"/>
      <c r="JGL12" s="64"/>
      <c r="JGM12" s="64"/>
      <c r="JGV12" s="64"/>
      <c r="JHA12" s="215"/>
      <c r="JHB12" s="64"/>
      <c r="JHC12" s="64"/>
      <c r="JHL12" s="64"/>
      <c r="JHQ12" s="215"/>
      <c r="JHR12" s="64"/>
      <c r="JHS12" s="64"/>
      <c r="JIB12" s="64"/>
      <c r="JIG12" s="215"/>
      <c r="JIH12" s="64"/>
      <c r="JII12" s="64"/>
      <c r="JIR12" s="64"/>
      <c r="JIW12" s="215"/>
      <c r="JIX12" s="64"/>
      <c r="JIY12" s="64"/>
      <c r="JJH12" s="64"/>
      <c r="JJM12" s="215"/>
      <c r="JJN12" s="64"/>
      <c r="JJO12" s="64"/>
      <c r="JJX12" s="64"/>
      <c r="JKC12" s="215"/>
      <c r="JKD12" s="64"/>
      <c r="JKE12" s="64"/>
      <c r="JKN12" s="64"/>
      <c r="JKS12" s="215"/>
      <c r="JKT12" s="64"/>
      <c r="JKU12" s="64"/>
      <c r="JLD12" s="64"/>
      <c r="JLI12" s="215"/>
      <c r="JLJ12" s="64"/>
      <c r="JLK12" s="64"/>
      <c r="JLT12" s="64"/>
      <c r="JLY12" s="215"/>
      <c r="JLZ12" s="64"/>
      <c r="JMA12" s="64"/>
      <c r="JMJ12" s="64"/>
      <c r="JMO12" s="215"/>
      <c r="JMP12" s="64"/>
      <c r="JMQ12" s="64"/>
      <c r="JMZ12" s="64"/>
      <c r="JNE12" s="215"/>
      <c r="JNF12" s="64"/>
      <c r="JNG12" s="64"/>
      <c r="JNP12" s="64"/>
      <c r="JNU12" s="215"/>
      <c r="JNV12" s="64"/>
      <c r="JNW12" s="64"/>
      <c r="JOF12" s="64"/>
      <c r="JOK12" s="215"/>
      <c r="JOL12" s="64"/>
      <c r="JOM12" s="64"/>
      <c r="JOV12" s="64"/>
      <c r="JPA12" s="215"/>
      <c r="JPB12" s="64"/>
      <c r="JPC12" s="64"/>
      <c r="JPL12" s="64"/>
      <c r="JPQ12" s="215"/>
      <c r="JPR12" s="64"/>
      <c r="JPS12" s="64"/>
      <c r="JQB12" s="64"/>
      <c r="JQG12" s="215"/>
      <c r="JQH12" s="64"/>
      <c r="JQI12" s="64"/>
      <c r="JQR12" s="64"/>
      <c r="JQW12" s="215"/>
      <c r="JQX12" s="64"/>
      <c r="JQY12" s="64"/>
      <c r="JRH12" s="64"/>
      <c r="JRM12" s="215"/>
      <c r="JRN12" s="64"/>
      <c r="JRO12" s="64"/>
      <c r="JRX12" s="64"/>
      <c r="JSC12" s="215"/>
      <c r="JSD12" s="64"/>
      <c r="JSE12" s="64"/>
      <c r="JSN12" s="64"/>
      <c r="JSS12" s="215"/>
      <c r="JST12" s="64"/>
      <c r="JSU12" s="64"/>
      <c r="JTD12" s="64"/>
      <c r="JTI12" s="215"/>
      <c r="JTJ12" s="64"/>
      <c r="JTK12" s="64"/>
      <c r="JTT12" s="64"/>
      <c r="JTY12" s="215"/>
      <c r="JTZ12" s="64"/>
      <c r="JUA12" s="64"/>
      <c r="JUJ12" s="64"/>
      <c r="JUO12" s="215"/>
      <c r="JUP12" s="64"/>
      <c r="JUQ12" s="64"/>
      <c r="JUZ12" s="64"/>
      <c r="JVE12" s="215"/>
      <c r="JVF12" s="64"/>
      <c r="JVG12" s="64"/>
      <c r="JVP12" s="64"/>
      <c r="JVU12" s="215"/>
      <c r="JVV12" s="64"/>
      <c r="JVW12" s="64"/>
      <c r="JWF12" s="64"/>
      <c r="JWK12" s="215"/>
      <c r="JWL12" s="64"/>
      <c r="JWM12" s="64"/>
      <c r="JWV12" s="64"/>
      <c r="JXA12" s="215"/>
      <c r="JXB12" s="64"/>
      <c r="JXC12" s="64"/>
      <c r="JXL12" s="64"/>
      <c r="JXQ12" s="215"/>
      <c r="JXR12" s="64"/>
      <c r="JXS12" s="64"/>
      <c r="JYB12" s="64"/>
      <c r="JYG12" s="215"/>
      <c r="JYH12" s="64"/>
      <c r="JYI12" s="64"/>
      <c r="JYR12" s="64"/>
      <c r="JYW12" s="215"/>
      <c r="JYX12" s="64"/>
      <c r="JYY12" s="64"/>
      <c r="JZH12" s="64"/>
      <c r="JZM12" s="215"/>
      <c r="JZN12" s="64"/>
      <c r="JZO12" s="64"/>
      <c r="JZX12" s="64"/>
      <c r="KAC12" s="215"/>
      <c r="KAD12" s="64"/>
      <c r="KAE12" s="64"/>
      <c r="KAN12" s="64"/>
      <c r="KAS12" s="215"/>
      <c r="KAT12" s="64"/>
      <c r="KAU12" s="64"/>
      <c r="KBD12" s="64"/>
      <c r="KBI12" s="215"/>
      <c r="KBJ12" s="64"/>
      <c r="KBK12" s="64"/>
      <c r="KBT12" s="64"/>
      <c r="KBY12" s="215"/>
      <c r="KBZ12" s="64"/>
      <c r="KCA12" s="64"/>
      <c r="KCJ12" s="64"/>
      <c r="KCO12" s="215"/>
      <c r="KCP12" s="64"/>
      <c r="KCQ12" s="64"/>
      <c r="KCZ12" s="64"/>
      <c r="KDE12" s="215"/>
      <c r="KDF12" s="64"/>
      <c r="KDG12" s="64"/>
      <c r="KDP12" s="64"/>
      <c r="KDU12" s="215"/>
      <c r="KDV12" s="64"/>
      <c r="KDW12" s="64"/>
      <c r="KEF12" s="64"/>
      <c r="KEK12" s="215"/>
      <c r="KEL12" s="64"/>
      <c r="KEM12" s="64"/>
      <c r="KEV12" s="64"/>
      <c r="KFA12" s="215"/>
      <c r="KFB12" s="64"/>
      <c r="KFC12" s="64"/>
      <c r="KFL12" s="64"/>
      <c r="KFQ12" s="215"/>
      <c r="KFR12" s="64"/>
      <c r="KFS12" s="64"/>
      <c r="KGB12" s="64"/>
      <c r="KGG12" s="215"/>
      <c r="KGH12" s="64"/>
      <c r="KGI12" s="64"/>
      <c r="KGR12" s="64"/>
      <c r="KGW12" s="215"/>
      <c r="KGX12" s="64"/>
      <c r="KGY12" s="64"/>
      <c r="KHH12" s="64"/>
      <c r="KHM12" s="215"/>
      <c r="KHN12" s="64"/>
      <c r="KHO12" s="64"/>
      <c r="KHX12" s="64"/>
      <c r="KIC12" s="215"/>
      <c r="KID12" s="64"/>
      <c r="KIE12" s="64"/>
      <c r="KIN12" s="64"/>
      <c r="KIS12" s="215"/>
      <c r="KIT12" s="64"/>
      <c r="KIU12" s="64"/>
      <c r="KJD12" s="64"/>
      <c r="KJI12" s="215"/>
      <c r="KJJ12" s="64"/>
      <c r="KJK12" s="64"/>
      <c r="KJT12" s="64"/>
      <c r="KJY12" s="215"/>
      <c r="KJZ12" s="64"/>
      <c r="KKA12" s="64"/>
      <c r="KKJ12" s="64"/>
      <c r="KKO12" s="215"/>
      <c r="KKP12" s="64"/>
      <c r="KKQ12" s="64"/>
      <c r="KKZ12" s="64"/>
      <c r="KLE12" s="215"/>
      <c r="KLF12" s="64"/>
      <c r="KLG12" s="64"/>
      <c r="KLP12" s="64"/>
      <c r="KLU12" s="215"/>
      <c r="KLV12" s="64"/>
      <c r="KLW12" s="64"/>
      <c r="KMF12" s="64"/>
      <c r="KMK12" s="215"/>
      <c r="KML12" s="64"/>
      <c r="KMM12" s="64"/>
      <c r="KMV12" s="64"/>
      <c r="KNA12" s="215"/>
      <c r="KNB12" s="64"/>
      <c r="KNC12" s="64"/>
      <c r="KNL12" s="64"/>
      <c r="KNQ12" s="215"/>
      <c r="KNR12" s="64"/>
      <c r="KNS12" s="64"/>
      <c r="KOB12" s="64"/>
      <c r="KOG12" s="215"/>
      <c r="KOH12" s="64"/>
      <c r="KOI12" s="64"/>
      <c r="KOR12" s="64"/>
      <c r="KOW12" s="215"/>
      <c r="KOX12" s="64"/>
      <c r="KOY12" s="64"/>
      <c r="KPH12" s="64"/>
      <c r="KPM12" s="215"/>
      <c r="KPN12" s="64"/>
      <c r="KPO12" s="64"/>
      <c r="KPX12" s="64"/>
      <c r="KQC12" s="215"/>
      <c r="KQD12" s="64"/>
      <c r="KQE12" s="64"/>
      <c r="KQN12" s="64"/>
      <c r="KQS12" s="215"/>
      <c r="KQT12" s="64"/>
      <c r="KQU12" s="64"/>
      <c r="KRD12" s="64"/>
      <c r="KRI12" s="215"/>
      <c r="KRJ12" s="64"/>
      <c r="KRK12" s="64"/>
      <c r="KRT12" s="64"/>
      <c r="KRY12" s="215"/>
      <c r="KRZ12" s="64"/>
      <c r="KSA12" s="64"/>
      <c r="KSJ12" s="64"/>
      <c r="KSO12" s="215"/>
      <c r="KSP12" s="64"/>
      <c r="KSQ12" s="64"/>
      <c r="KSZ12" s="64"/>
      <c r="KTE12" s="215"/>
      <c r="KTF12" s="64"/>
      <c r="KTG12" s="64"/>
      <c r="KTP12" s="64"/>
      <c r="KTU12" s="215"/>
      <c r="KTV12" s="64"/>
      <c r="KTW12" s="64"/>
      <c r="KUF12" s="64"/>
      <c r="KUK12" s="215"/>
      <c r="KUL12" s="64"/>
      <c r="KUM12" s="64"/>
      <c r="KUV12" s="64"/>
      <c r="KVA12" s="215"/>
      <c r="KVB12" s="64"/>
      <c r="KVC12" s="64"/>
      <c r="KVL12" s="64"/>
      <c r="KVQ12" s="215"/>
      <c r="KVR12" s="64"/>
      <c r="KVS12" s="64"/>
      <c r="KWB12" s="64"/>
      <c r="KWG12" s="215"/>
      <c r="KWH12" s="64"/>
      <c r="KWI12" s="64"/>
      <c r="KWR12" s="64"/>
      <c r="KWW12" s="215"/>
      <c r="KWX12" s="64"/>
      <c r="KWY12" s="64"/>
      <c r="KXH12" s="64"/>
      <c r="KXM12" s="215"/>
      <c r="KXN12" s="64"/>
      <c r="KXO12" s="64"/>
      <c r="KXX12" s="64"/>
      <c r="KYC12" s="215"/>
      <c r="KYD12" s="64"/>
      <c r="KYE12" s="64"/>
      <c r="KYN12" s="64"/>
      <c r="KYS12" s="215"/>
      <c r="KYT12" s="64"/>
      <c r="KYU12" s="64"/>
      <c r="KZD12" s="64"/>
      <c r="KZI12" s="215"/>
      <c r="KZJ12" s="64"/>
      <c r="KZK12" s="64"/>
      <c r="KZT12" s="64"/>
      <c r="KZY12" s="215"/>
      <c r="KZZ12" s="64"/>
      <c r="LAA12" s="64"/>
      <c r="LAJ12" s="64"/>
      <c r="LAO12" s="215"/>
      <c r="LAP12" s="64"/>
      <c r="LAQ12" s="64"/>
      <c r="LAZ12" s="64"/>
      <c r="LBE12" s="215"/>
      <c r="LBF12" s="64"/>
      <c r="LBG12" s="64"/>
      <c r="LBP12" s="64"/>
      <c r="LBU12" s="215"/>
      <c r="LBV12" s="64"/>
      <c r="LBW12" s="64"/>
      <c r="LCF12" s="64"/>
      <c r="LCK12" s="215"/>
      <c r="LCL12" s="64"/>
      <c r="LCM12" s="64"/>
      <c r="LCV12" s="64"/>
      <c r="LDA12" s="215"/>
      <c r="LDB12" s="64"/>
      <c r="LDC12" s="64"/>
      <c r="LDL12" s="64"/>
      <c r="LDQ12" s="215"/>
      <c r="LDR12" s="64"/>
      <c r="LDS12" s="64"/>
      <c r="LEB12" s="64"/>
      <c r="LEG12" s="215"/>
      <c r="LEH12" s="64"/>
      <c r="LEI12" s="64"/>
      <c r="LER12" s="64"/>
      <c r="LEW12" s="215"/>
      <c r="LEX12" s="64"/>
      <c r="LEY12" s="64"/>
      <c r="LFH12" s="64"/>
      <c r="LFM12" s="215"/>
      <c r="LFN12" s="64"/>
      <c r="LFO12" s="64"/>
      <c r="LFX12" s="64"/>
      <c r="LGC12" s="215"/>
      <c r="LGD12" s="64"/>
      <c r="LGE12" s="64"/>
      <c r="LGN12" s="64"/>
      <c r="LGS12" s="215"/>
      <c r="LGT12" s="64"/>
      <c r="LGU12" s="64"/>
      <c r="LHD12" s="64"/>
      <c r="LHI12" s="215"/>
      <c r="LHJ12" s="64"/>
      <c r="LHK12" s="64"/>
      <c r="LHT12" s="64"/>
      <c r="LHY12" s="215"/>
      <c r="LHZ12" s="64"/>
      <c r="LIA12" s="64"/>
      <c r="LIJ12" s="64"/>
      <c r="LIO12" s="215"/>
      <c r="LIP12" s="64"/>
      <c r="LIQ12" s="64"/>
      <c r="LIZ12" s="64"/>
      <c r="LJE12" s="215"/>
      <c r="LJF12" s="64"/>
      <c r="LJG12" s="64"/>
      <c r="LJP12" s="64"/>
      <c r="LJU12" s="215"/>
      <c r="LJV12" s="64"/>
      <c r="LJW12" s="64"/>
      <c r="LKF12" s="64"/>
      <c r="LKK12" s="215"/>
      <c r="LKL12" s="64"/>
      <c r="LKM12" s="64"/>
      <c r="LKV12" s="64"/>
      <c r="LLA12" s="215"/>
      <c r="LLB12" s="64"/>
      <c r="LLC12" s="64"/>
      <c r="LLL12" s="64"/>
      <c r="LLQ12" s="215"/>
      <c r="LLR12" s="64"/>
      <c r="LLS12" s="64"/>
      <c r="LMB12" s="64"/>
      <c r="LMG12" s="215"/>
      <c r="LMH12" s="64"/>
      <c r="LMI12" s="64"/>
      <c r="LMR12" s="64"/>
      <c r="LMW12" s="215"/>
      <c r="LMX12" s="64"/>
      <c r="LMY12" s="64"/>
      <c r="LNH12" s="64"/>
      <c r="LNM12" s="215"/>
      <c r="LNN12" s="64"/>
      <c r="LNO12" s="64"/>
      <c r="LNX12" s="64"/>
      <c r="LOC12" s="215"/>
      <c r="LOD12" s="64"/>
      <c r="LOE12" s="64"/>
      <c r="LON12" s="64"/>
      <c r="LOS12" s="215"/>
      <c r="LOT12" s="64"/>
      <c r="LOU12" s="64"/>
      <c r="LPD12" s="64"/>
      <c r="LPI12" s="215"/>
      <c r="LPJ12" s="64"/>
      <c r="LPK12" s="64"/>
      <c r="LPT12" s="64"/>
      <c r="LPY12" s="215"/>
      <c r="LPZ12" s="64"/>
      <c r="LQA12" s="64"/>
      <c r="LQJ12" s="64"/>
      <c r="LQO12" s="215"/>
      <c r="LQP12" s="64"/>
      <c r="LQQ12" s="64"/>
      <c r="LQZ12" s="64"/>
      <c r="LRE12" s="215"/>
      <c r="LRF12" s="64"/>
      <c r="LRG12" s="64"/>
      <c r="LRP12" s="64"/>
      <c r="LRU12" s="215"/>
      <c r="LRV12" s="64"/>
      <c r="LRW12" s="64"/>
      <c r="LSF12" s="64"/>
      <c r="LSK12" s="215"/>
      <c r="LSL12" s="64"/>
      <c r="LSM12" s="64"/>
      <c r="LSV12" s="64"/>
      <c r="LTA12" s="215"/>
      <c r="LTB12" s="64"/>
      <c r="LTC12" s="64"/>
      <c r="LTL12" s="64"/>
      <c r="LTQ12" s="215"/>
      <c r="LTR12" s="64"/>
      <c r="LTS12" s="64"/>
      <c r="LUB12" s="64"/>
      <c r="LUG12" s="215"/>
      <c r="LUH12" s="64"/>
      <c r="LUI12" s="64"/>
      <c r="LUR12" s="64"/>
      <c r="LUW12" s="215"/>
      <c r="LUX12" s="64"/>
      <c r="LUY12" s="64"/>
      <c r="LVH12" s="64"/>
      <c r="LVM12" s="215"/>
      <c r="LVN12" s="64"/>
      <c r="LVO12" s="64"/>
      <c r="LVX12" s="64"/>
      <c r="LWC12" s="215"/>
      <c r="LWD12" s="64"/>
      <c r="LWE12" s="64"/>
      <c r="LWN12" s="64"/>
      <c r="LWS12" s="215"/>
      <c r="LWT12" s="64"/>
      <c r="LWU12" s="64"/>
      <c r="LXD12" s="64"/>
      <c r="LXI12" s="215"/>
      <c r="LXJ12" s="64"/>
      <c r="LXK12" s="64"/>
      <c r="LXT12" s="64"/>
      <c r="LXY12" s="215"/>
      <c r="LXZ12" s="64"/>
      <c r="LYA12" s="64"/>
      <c r="LYJ12" s="64"/>
      <c r="LYO12" s="215"/>
      <c r="LYP12" s="64"/>
      <c r="LYQ12" s="64"/>
      <c r="LYZ12" s="64"/>
      <c r="LZE12" s="215"/>
      <c r="LZF12" s="64"/>
      <c r="LZG12" s="64"/>
      <c r="LZP12" s="64"/>
      <c r="LZU12" s="215"/>
      <c r="LZV12" s="64"/>
      <c r="LZW12" s="64"/>
      <c r="MAF12" s="64"/>
      <c r="MAK12" s="215"/>
      <c r="MAL12" s="64"/>
      <c r="MAM12" s="64"/>
      <c r="MAV12" s="64"/>
      <c r="MBA12" s="215"/>
      <c r="MBB12" s="64"/>
      <c r="MBC12" s="64"/>
      <c r="MBL12" s="64"/>
      <c r="MBQ12" s="215"/>
      <c r="MBR12" s="64"/>
      <c r="MBS12" s="64"/>
      <c r="MCB12" s="64"/>
      <c r="MCG12" s="215"/>
      <c r="MCH12" s="64"/>
      <c r="MCI12" s="64"/>
      <c r="MCR12" s="64"/>
      <c r="MCW12" s="215"/>
      <c r="MCX12" s="64"/>
      <c r="MCY12" s="64"/>
      <c r="MDH12" s="64"/>
      <c r="MDM12" s="215"/>
      <c r="MDN12" s="64"/>
      <c r="MDO12" s="64"/>
      <c r="MDX12" s="64"/>
      <c r="MEC12" s="215"/>
      <c r="MED12" s="64"/>
      <c r="MEE12" s="64"/>
      <c r="MEN12" s="64"/>
      <c r="MES12" s="215"/>
      <c r="MET12" s="64"/>
      <c r="MEU12" s="64"/>
      <c r="MFD12" s="64"/>
      <c r="MFI12" s="215"/>
      <c r="MFJ12" s="64"/>
      <c r="MFK12" s="64"/>
      <c r="MFT12" s="64"/>
      <c r="MFY12" s="215"/>
      <c r="MFZ12" s="64"/>
      <c r="MGA12" s="64"/>
      <c r="MGJ12" s="64"/>
      <c r="MGO12" s="215"/>
      <c r="MGP12" s="64"/>
      <c r="MGQ12" s="64"/>
      <c r="MGZ12" s="64"/>
      <c r="MHE12" s="215"/>
      <c r="MHF12" s="64"/>
      <c r="MHG12" s="64"/>
      <c r="MHP12" s="64"/>
      <c r="MHU12" s="215"/>
      <c r="MHV12" s="64"/>
      <c r="MHW12" s="64"/>
      <c r="MIF12" s="64"/>
      <c r="MIK12" s="215"/>
      <c r="MIL12" s="64"/>
      <c r="MIM12" s="64"/>
      <c r="MIV12" s="64"/>
      <c r="MJA12" s="215"/>
      <c r="MJB12" s="64"/>
      <c r="MJC12" s="64"/>
      <c r="MJL12" s="64"/>
      <c r="MJQ12" s="215"/>
      <c r="MJR12" s="64"/>
      <c r="MJS12" s="64"/>
      <c r="MKB12" s="64"/>
      <c r="MKG12" s="215"/>
      <c r="MKH12" s="64"/>
      <c r="MKI12" s="64"/>
      <c r="MKR12" s="64"/>
      <c r="MKW12" s="215"/>
      <c r="MKX12" s="64"/>
      <c r="MKY12" s="64"/>
      <c r="MLH12" s="64"/>
      <c r="MLM12" s="215"/>
      <c r="MLN12" s="64"/>
      <c r="MLO12" s="64"/>
      <c r="MLX12" s="64"/>
      <c r="MMC12" s="215"/>
      <c r="MMD12" s="64"/>
      <c r="MME12" s="64"/>
      <c r="MMN12" s="64"/>
      <c r="MMS12" s="215"/>
      <c r="MMT12" s="64"/>
      <c r="MMU12" s="64"/>
      <c r="MND12" s="64"/>
      <c r="MNI12" s="215"/>
      <c r="MNJ12" s="64"/>
      <c r="MNK12" s="64"/>
      <c r="MNT12" s="64"/>
      <c r="MNY12" s="215"/>
      <c r="MNZ12" s="64"/>
      <c r="MOA12" s="64"/>
      <c r="MOJ12" s="64"/>
      <c r="MOO12" s="215"/>
      <c r="MOP12" s="64"/>
      <c r="MOQ12" s="64"/>
      <c r="MOZ12" s="64"/>
      <c r="MPE12" s="215"/>
      <c r="MPF12" s="64"/>
      <c r="MPG12" s="64"/>
      <c r="MPP12" s="64"/>
      <c r="MPU12" s="215"/>
      <c r="MPV12" s="64"/>
      <c r="MPW12" s="64"/>
      <c r="MQF12" s="64"/>
      <c r="MQK12" s="215"/>
      <c r="MQL12" s="64"/>
      <c r="MQM12" s="64"/>
      <c r="MQV12" s="64"/>
      <c r="MRA12" s="215"/>
      <c r="MRB12" s="64"/>
      <c r="MRC12" s="64"/>
      <c r="MRL12" s="64"/>
      <c r="MRQ12" s="215"/>
      <c r="MRR12" s="64"/>
      <c r="MRS12" s="64"/>
      <c r="MSB12" s="64"/>
      <c r="MSG12" s="215"/>
      <c r="MSH12" s="64"/>
      <c r="MSI12" s="64"/>
      <c r="MSR12" s="64"/>
      <c r="MSW12" s="215"/>
      <c r="MSX12" s="64"/>
      <c r="MSY12" s="64"/>
      <c r="MTH12" s="64"/>
      <c r="MTM12" s="215"/>
      <c r="MTN12" s="64"/>
      <c r="MTO12" s="64"/>
      <c r="MTX12" s="64"/>
      <c r="MUC12" s="215"/>
      <c r="MUD12" s="64"/>
      <c r="MUE12" s="64"/>
      <c r="MUN12" s="64"/>
      <c r="MUS12" s="215"/>
      <c r="MUT12" s="64"/>
      <c r="MUU12" s="64"/>
      <c r="MVD12" s="64"/>
      <c r="MVI12" s="215"/>
      <c r="MVJ12" s="64"/>
      <c r="MVK12" s="64"/>
      <c r="MVT12" s="64"/>
      <c r="MVY12" s="215"/>
      <c r="MVZ12" s="64"/>
      <c r="MWA12" s="64"/>
      <c r="MWJ12" s="64"/>
      <c r="MWO12" s="215"/>
      <c r="MWP12" s="64"/>
      <c r="MWQ12" s="64"/>
      <c r="MWZ12" s="64"/>
      <c r="MXE12" s="215"/>
      <c r="MXF12" s="64"/>
      <c r="MXG12" s="64"/>
      <c r="MXP12" s="64"/>
      <c r="MXU12" s="215"/>
      <c r="MXV12" s="64"/>
      <c r="MXW12" s="64"/>
      <c r="MYF12" s="64"/>
      <c r="MYK12" s="215"/>
      <c r="MYL12" s="64"/>
      <c r="MYM12" s="64"/>
      <c r="MYV12" s="64"/>
      <c r="MZA12" s="215"/>
      <c r="MZB12" s="64"/>
      <c r="MZC12" s="64"/>
      <c r="MZL12" s="64"/>
      <c r="MZQ12" s="215"/>
      <c r="MZR12" s="64"/>
      <c r="MZS12" s="64"/>
      <c r="NAB12" s="64"/>
      <c r="NAG12" s="215"/>
      <c r="NAH12" s="64"/>
      <c r="NAI12" s="64"/>
      <c r="NAR12" s="64"/>
      <c r="NAW12" s="215"/>
      <c r="NAX12" s="64"/>
      <c r="NAY12" s="64"/>
      <c r="NBH12" s="64"/>
      <c r="NBM12" s="215"/>
      <c r="NBN12" s="64"/>
      <c r="NBO12" s="64"/>
      <c r="NBX12" s="64"/>
      <c r="NCC12" s="215"/>
      <c r="NCD12" s="64"/>
      <c r="NCE12" s="64"/>
      <c r="NCN12" s="64"/>
      <c r="NCS12" s="215"/>
      <c r="NCT12" s="64"/>
      <c r="NCU12" s="64"/>
      <c r="NDD12" s="64"/>
      <c r="NDI12" s="215"/>
      <c r="NDJ12" s="64"/>
      <c r="NDK12" s="64"/>
      <c r="NDT12" s="64"/>
      <c r="NDY12" s="215"/>
      <c r="NDZ12" s="64"/>
      <c r="NEA12" s="64"/>
      <c r="NEJ12" s="64"/>
      <c r="NEO12" s="215"/>
      <c r="NEP12" s="64"/>
      <c r="NEQ12" s="64"/>
      <c r="NEZ12" s="64"/>
      <c r="NFE12" s="215"/>
      <c r="NFF12" s="64"/>
      <c r="NFG12" s="64"/>
      <c r="NFP12" s="64"/>
      <c r="NFU12" s="215"/>
      <c r="NFV12" s="64"/>
      <c r="NFW12" s="64"/>
      <c r="NGF12" s="64"/>
      <c r="NGK12" s="215"/>
      <c r="NGL12" s="64"/>
      <c r="NGM12" s="64"/>
      <c r="NGV12" s="64"/>
      <c r="NHA12" s="215"/>
      <c r="NHB12" s="64"/>
      <c r="NHC12" s="64"/>
      <c r="NHL12" s="64"/>
      <c r="NHQ12" s="215"/>
      <c r="NHR12" s="64"/>
      <c r="NHS12" s="64"/>
      <c r="NIB12" s="64"/>
      <c r="NIG12" s="215"/>
      <c r="NIH12" s="64"/>
      <c r="NII12" s="64"/>
      <c r="NIR12" s="64"/>
      <c r="NIW12" s="215"/>
      <c r="NIX12" s="64"/>
      <c r="NIY12" s="64"/>
      <c r="NJH12" s="64"/>
      <c r="NJM12" s="215"/>
      <c r="NJN12" s="64"/>
      <c r="NJO12" s="64"/>
      <c r="NJX12" s="64"/>
      <c r="NKC12" s="215"/>
      <c r="NKD12" s="64"/>
      <c r="NKE12" s="64"/>
      <c r="NKN12" s="64"/>
      <c r="NKS12" s="215"/>
      <c r="NKT12" s="64"/>
      <c r="NKU12" s="64"/>
      <c r="NLD12" s="64"/>
      <c r="NLI12" s="215"/>
      <c r="NLJ12" s="64"/>
      <c r="NLK12" s="64"/>
      <c r="NLT12" s="64"/>
      <c r="NLY12" s="215"/>
      <c r="NLZ12" s="64"/>
      <c r="NMA12" s="64"/>
      <c r="NMJ12" s="64"/>
      <c r="NMO12" s="215"/>
      <c r="NMP12" s="64"/>
      <c r="NMQ12" s="64"/>
      <c r="NMZ12" s="64"/>
      <c r="NNE12" s="215"/>
      <c r="NNF12" s="64"/>
      <c r="NNG12" s="64"/>
      <c r="NNP12" s="64"/>
      <c r="NNU12" s="215"/>
      <c r="NNV12" s="64"/>
      <c r="NNW12" s="64"/>
      <c r="NOF12" s="64"/>
      <c r="NOK12" s="215"/>
      <c r="NOL12" s="64"/>
      <c r="NOM12" s="64"/>
      <c r="NOV12" s="64"/>
      <c r="NPA12" s="215"/>
      <c r="NPB12" s="64"/>
      <c r="NPC12" s="64"/>
      <c r="NPL12" s="64"/>
      <c r="NPQ12" s="215"/>
      <c r="NPR12" s="64"/>
      <c r="NPS12" s="64"/>
      <c r="NQB12" s="64"/>
      <c r="NQG12" s="215"/>
      <c r="NQH12" s="64"/>
      <c r="NQI12" s="64"/>
      <c r="NQR12" s="64"/>
      <c r="NQW12" s="215"/>
      <c r="NQX12" s="64"/>
      <c r="NQY12" s="64"/>
      <c r="NRH12" s="64"/>
      <c r="NRM12" s="215"/>
      <c r="NRN12" s="64"/>
      <c r="NRO12" s="64"/>
      <c r="NRX12" s="64"/>
      <c r="NSC12" s="215"/>
      <c r="NSD12" s="64"/>
      <c r="NSE12" s="64"/>
      <c r="NSN12" s="64"/>
      <c r="NSS12" s="215"/>
      <c r="NST12" s="64"/>
      <c r="NSU12" s="64"/>
      <c r="NTD12" s="64"/>
      <c r="NTI12" s="215"/>
      <c r="NTJ12" s="64"/>
      <c r="NTK12" s="64"/>
      <c r="NTT12" s="64"/>
      <c r="NTY12" s="215"/>
      <c r="NTZ12" s="64"/>
      <c r="NUA12" s="64"/>
      <c r="NUJ12" s="64"/>
      <c r="NUO12" s="215"/>
      <c r="NUP12" s="64"/>
      <c r="NUQ12" s="64"/>
      <c r="NUZ12" s="64"/>
      <c r="NVE12" s="215"/>
      <c r="NVF12" s="64"/>
      <c r="NVG12" s="64"/>
      <c r="NVP12" s="64"/>
      <c r="NVU12" s="215"/>
      <c r="NVV12" s="64"/>
      <c r="NVW12" s="64"/>
      <c r="NWF12" s="64"/>
      <c r="NWK12" s="215"/>
      <c r="NWL12" s="64"/>
      <c r="NWM12" s="64"/>
      <c r="NWV12" s="64"/>
      <c r="NXA12" s="215"/>
      <c r="NXB12" s="64"/>
      <c r="NXC12" s="64"/>
      <c r="NXL12" s="64"/>
      <c r="NXQ12" s="215"/>
      <c r="NXR12" s="64"/>
      <c r="NXS12" s="64"/>
      <c r="NYB12" s="64"/>
      <c r="NYG12" s="215"/>
      <c r="NYH12" s="64"/>
      <c r="NYI12" s="64"/>
      <c r="NYR12" s="64"/>
      <c r="NYW12" s="215"/>
      <c r="NYX12" s="64"/>
      <c r="NYY12" s="64"/>
      <c r="NZH12" s="64"/>
      <c r="NZM12" s="215"/>
      <c r="NZN12" s="64"/>
      <c r="NZO12" s="64"/>
      <c r="NZX12" s="64"/>
      <c r="OAC12" s="215"/>
      <c r="OAD12" s="64"/>
      <c r="OAE12" s="64"/>
      <c r="OAN12" s="64"/>
      <c r="OAS12" s="215"/>
      <c r="OAT12" s="64"/>
      <c r="OAU12" s="64"/>
      <c r="OBD12" s="64"/>
      <c r="OBI12" s="215"/>
      <c r="OBJ12" s="64"/>
      <c r="OBK12" s="64"/>
      <c r="OBT12" s="64"/>
      <c r="OBY12" s="215"/>
      <c r="OBZ12" s="64"/>
      <c r="OCA12" s="64"/>
      <c r="OCJ12" s="64"/>
      <c r="OCO12" s="215"/>
      <c r="OCP12" s="64"/>
      <c r="OCQ12" s="64"/>
      <c r="OCZ12" s="64"/>
      <c r="ODE12" s="215"/>
      <c r="ODF12" s="64"/>
      <c r="ODG12" s="64"/>
      <c r="ODP12" s="64"/>
      <c r="ODU12" s="215"/>
      <c r="ODV12" s="64"/>
      <c r="ODW12" s="64"/>
      <c r="OEF12" s="64"/>
      <c r="OEK12" s="215"/>
      <c r="OEL12" s="64"/>
      <c r="OEM12" s="64"/>
      <c r="OEV12" s="64"/>
      <c r="OFA12" s="215"/>
      <c r="OFB12" s="64"/>
      <c r="OFC12" s="64"/>
      <c r="OFL12" s="64"/>
      <c r="OFQ12" s="215"/>
      <c r="OFR12" s="64"/>
      <c r="OFS12" s="64"/>
      <c r="OGB12" s="64"/>
      <c r="OGG12" s="215"/>
      <c r="OGH12" s="64"/>
      <c r="OGI12" s="64"/>
      <c r="OGR12" s="64"/>
      <c r="OGW12" s="215"/>
      <c r="OGX12" s="64"/>
      <c r="OGY12" s="64"/>
      <c r="OHH12" s="64"/>
      <c r="OHM12" s="215"/>
      <c r="OHN12" s="64"/>
      <c r="OHO12" s="64"/>
      <c r="OHX12" s="64"/>
      <c r="OIC12" s="215"/>
      <c r="OID12" s="64"/>
      <c r="OIE12" s="64"/>
      <c r="OIN12" s="64"/>
      <c r="OIS12" s="215"/>
      <c r="OIT12" s="64"/>
      <c r="OIU12" s="64"/>
      <c r="OJD12" s="64"/>
      <c r="OJI12" s="215"/>
      <c r="OJJ12" s="64"/>
      <c r="OJK12" s="64"/>
      <c r="OJT12" s="64"/>
      <c r="OJY12" s="215"/>
      <c r="OJZ12" s="64"/>
      <c r="OKA12" s="64"/>
      <c r="OKJ12" s="64"/>
      <c r="OKO12" s="215"/>
      <c r="OKP12" s="64"/>
      <c r="OKQ12" s="64"/>
      <c r="OKZ12" s="64"/>
      <c r="OLE12" s="215"/>
      <c r="OLF12" s="64"/>
      <c r="OLG12" s="64"/>
      <c r="OLP12" s="64"/>
      <c r="OLU12" s="215"/>
      <c r="OLV12" s="64"/>
      <c r="OLW12" s="64"/>
      <c r="OMF12" s="64"/>
      <c r="OMK12" s="215"/>
      <c r="OML12" s="64"/>
      <c r="OMM12" s="64"/>
      <c r="OMV12" s="64"/>
      <c r="ONA12" s="215"/>
      <c r="ONB12" s="64"/>
      <c r="ONC12" s="64"/>
      <c r="ONL12" s="64"/>
      <c r="ONQ12" s="215"/>
      <c r="ONR12" s="64"/>
      <c r="ONS12" s="64"/>
      <c r="OOB12" s="64"/>
      <c r="OOG12" s="215"/>
      <c r="OOH12" s="64"/>
      <c r="OOI12" s="64"/>
      <c r="OOR12" s="64"/>
      <c r="OOW12" s="215"/>
      <c r="OOX12" s="64"/>
      <c r="OOY12" s="64"/>
      <c r="OPH12" s="64"/>
      <c r="OPM12" s="215"/>
      <c r="OPN12" s="64"/>
      <c r="OPO12" s="64"/>
      <c r="OPX12" s="64"/>
      <c r="OQC12" s="215"/>
      <c r="OQD12" s="64"/>
      <c r="OQE12" s="64"/>
      <c r="OQN12" s="64"/>
      <c r="OQS12" s="215"/>
      <c r="OQT12" s="64"/>
      <c r="OQU12" s="64"/>
      <c r="ORD12" s="64"/>
      <c r="ORI12" s="215"/>
      <c r="ORJ12" s="64"/>
      <c r="ORK12" s="64"/>
      <c r="ORT12" s="64"/>
      <c r="ORY12" s="215"/>
      <c r="ORZ12" s="64"/>
      <c r="OSA12" s="64"/>
      <c r="OSJ12" s="64"/>
      <c r="OSO12" s="215"/>
      <c r="OSP12" s="64"/>
      <c r="OSQ12" s="64"/>
      <c r="OSZ12" s="64"/>
      <c r="OTE12" s="215"/>
      <c r="OTF12" s="64"/>
      <c r="OTG12" s="64"/>
      <c r="OTP12" s="64"/>
      <c r="OTU12" s="215"/>
      <c r="OTV12" s="64"/>
      <c r="OTW12" s="64"/>
      <c r="OUF12" s="64"/>
      <c r="OUK12" s="215"/>
      <c r="OUL12" s="64"/>
      <c r="OUM12" s="64"/>
      <c r="OUV12" s="64"/>
      <c r="OVA12" s="215"/>
      <c r="OVB12" s="64"/>
      <c r="OVC12" s="64"/>
      <c r="OVL12" s="64"/>
      <c r="OVQ12" s="215"/>
      <c r="OVR12" s="64"/>
      <c r="OVS12" s="64"/>
      <c r="OWB12" s="64"/>
      <c r="OWG12" s="215"/>
      <c r="OWH12" s="64"/>
      <c r="OWI12" s="64"/>
      <c r="OWR12" s="64"/>
      <c r="OWW12" s="215"/>
      <c r="OWX12" s="64"/>
      <c r="OWY12" s="64"/>
      <c r="OXH12" s="64"/>
      <c r="OXM12" s="215"/>
      <c r="OXN12" s="64"/>
      <c r="OXO12" s="64"/>
      <c r="OXX12" s="64"/>
      <c r="OYC12" s="215"/>
      <c r="OYD12" s="64"/>
      <c r="OYE12" s="64"/>
      <c r="OYN12" s="64"/>
      <c r="OYS12" s="215"/>
      <c r="OYT12" s="64"/>
      <c r="OYU12" s="64"/>
      <c r="OZD12" s="64"/>
      <c r="OZI12" s="215"/>
      <c r="OZJ12" s="64"/>
      <c r="OZK12" s="64"/>
      <c r="OZT12" s="64"/>
      <c r="OZY12" s="215"/>
      <c r="OZZ12" s="64"/>
      <c r="PAA12" s="64"/>
      <c r="PAJ12" s="64"/>
      <c r="PAO12" s="215"/>
      <c r="PAP12" s="64"/>
      <c r="PAQ12" s="64"/>
      <c r="PAZ12" s="64"/>
      <c r="PBE12" s="215"/>
      <c r="PBF12" s="64"/>
      <c r="PBG12" s="64"/>
      <c r="PBP12" s="64"/>
      <c r="PBU12" s="215"/>
      <c r="PBV12" s="64"/>
      <c r="PBW12" s="64"/>
      <c r="PCF12" s="64"/>
      <c r="PCK12" s="215"/>
      <c r="PCL12" s="64"/>
      <c r="PCM12" s="64"/>
      <c r="PCV12" s="64"/>
      <c r="PDA12" s="215"/>
      <c r="PDB12" s="64"/>
      <c r="PDC12" s="64"/>
      <c r="PDL12" s="64"/>
      <c r="PDQ12" s="215"/>
      <c r="PDR12" s="64"/>
      <c r="PDS12" s="64"/>
      <c r="PEB12" s="64"/>
      <c r="PEG12" s="215"/>
      <c r="PEH12" s="64"/>
      <c r="PEI12" s="64"/>
      <c r="PER12" s="64"/>
      <c r="PEW12" s="215"/>
      <c r="PEX12" s="64"/>
      <c r="PEY12" s="64"/>
      <c r="PFH12" s="64"/>
      <c r="PFM12" s="215"/>
      <c r="PFN12" s="64"/>
      <c r="PFO12" s="64"/>
      <c r="PFX12" s="64"/>
      <c r="PGC12" s="215"/>
      <c r="PGD12" s="64"/>
      <c r="PGE12" s="64"/>
      <c r="PGN12" s="64"/>
      <c r="PGS12" s="215"/>
      <c r="PGT12" s="64"/>
      <c r="PGU12" s="64"/>
      <c r="PHD12" s="64"/>
      <c r="PHI12" s="215"/>
      <c r="PHJ12" s="64"/>
      <c r="PHK12" s="64"/>
      <c r="PHT12" s="64"/>
      <c r="PHY12" s="215"/>
      <c r="PHZ12" s="64"/>
      <c r="PIA12" s="64"/>
      <c r="PIJ12" s="64"/>
      <c r="PIO12" s="215"/>
      <c r="PIP12" s="64"/>
      <c r="PIQ12" s="64"/>
      <c r="PIZ12" s="64"/>
      <c r="PJE12" s="215"/>
      <c r="PJF12" s="64"/>
      <c r="PJG12" s="64"/>
      <c r="PJP12" s="64"/>
      <c r="PJU12" s="215"/>
      <c r="PJV12" s="64"/>
      <c r="PJW12" s="64"/>
      <c r="PKF12" s="64"/>
      <c r="PKK12" s="215"/>
      <c r="PKL12" s="64"/>
      <c r="PKM12" s="64"/>
      <c r="PKV12" s="64"/>
      <c r="PLA12" s="215"/>
      <c r="PLB12" s="64"/>
      <c r="PLC12" s="64"/>
      <c r="PLL12" s="64"/>
      <c r="PLQ12" s="215"/>
      <c r="PLR12" s="64"/>
      <c r="PLS12" s="64"/>
      <c r="PMB12" s="64"/>
      <c r="PMG12" s="215"/>
      <c r="PMH12" s="64"/>
      <c r="PMI12" s="64"/>
      <c r="PMR12" s="64"/>
      <c r="PMW12" s="215"/>
      <c r="PMX12" s="64"/>
      <c r="PMY12" s="64"/>
      <c r="PNH12" s="64"/>
      <c r="PNM12" s="215"/>
      <c r="PNN12" s="64"/>
      <c r="PNO12" s="64"/>
      <c r="PNX12" s="64"/>
      <c r="POC12" s="215"/>
      <c r="POD12" s="64"/>
      <c r="POE12" s="64"/>
      <c r="PON12" s="64"/>
      <c r="POS12" s="215"/>
      <c r="POT12" s="64"/>
      <c r="POU12" s="64"/>
      <c r="PPD12" s="64"/>
      <c r="PPI12" s="215"/>
      <c r="PPJ12" s="64"/>
      <c r="PPK12" s="64"/>
      <c r="PPT12" s="64"/>
      <c r="PPY12" s="215"/>
      <c r="PPZ12" s="64"/>
      <c r="PQA12" s="64"/>
      <c r="PQJ12" s="64"/>
      <c r="PQO12" s="215"/>
      <c r="PQP12" s="64"/>
      <c r="PQQ12" s="64"/>
      <c r="PQZ12" s="64"/>
      <c r="PRE12" s="215"/>
      <c r="PRF12" s="64"/>
      <c r="PRG12" s="64"/>
      <c r="PRP12" s="64"/>
      <c r="PRU12" s="215"/>
      <c r="PRV12" s="64"/>
      <c r="PRW12" s="64"/>
      <c r="PSF12" s="64"/>
      <c r="PSK12" s="215"/>
      <c r="PSL12" s="64"/>
      <c r="PSM12" s="64"/>
      <c r="PSV12" s="64"/>
      <c r="PTA12" s="215"/>
      <c r="PTB12" s="64"/>
      <c r="PTC12" s="64"/>
      <c r="PTL12" s="64"/>
      <c r="PTQ12" s="215"/>
      <c r="PTR12" s="64"/>
      <c r="PTS12" s="64"/>
      <c r="PUB12" s="64"/>
      <c r="PUG12" s="215"/>
      <c r="PUH12" s="64"/>
      <c r="PUI12" s="64"/>
      <c r="PUR12" s="64"/>
      <c r="PUW12" s="215"/>
      <c r="PUX12" s="64"/>
      <c r="PUY12" s="64"/>
      <c r="PVH12" s="64"/>
      <c r="PVM12" s="215"/>
      <c r="PVN12" s="64"/>
      <c r="PVO12" s="64"/>
      <c r="PVX12" s="64"/>
      <c r="PWC12" s="215"/>
      <c r="PWD12" s="64"/>
      <c r="PWE12" s="64"/>
      <c r="PWN12" s="64"/>
      <c r="PWS12" s="215"/>
      <c r="PWT12" s="64"/>
      <c r="PWU12" s="64"/>
      <c r="PXD12" s="64"/>
      <c r="PXI12" s="215"/>
      <c r="PXJ12" s="64"/>
      <c r="PXK12" s="64"/>
      <c r="PXT12" s="64"/>
      <c r="PXY12" s="215"/>
      <c r="PXZ12" s="64"/>
      <c r="PYA12" s="64"/>
      <c r="PYJ12" s="64"/>
      <c r="PYO12" s="215"/>
      <c r="PYP12" s="64"/>
      <c r="PYQ12" s="64"/>
      <c r="PYZ12" s="64"/>
      <c r="PZE12" s="215"/>
      <c r="PZF12" s="64"/>
      <c r="PZG12" s="64"/>
      <c r="PZP12" s="64"/>
      <c r="PZU12" s="215"/>
      <c r="PZV12" s="64"/>
      <c r="PZW12" s="64"/>
      <c r="QAF12" s="64"/>
      <c r="QAK12" s="215"/>
      <c r="QAL12" s="64"/>
      <c r="QAM12" s="64"/>
      <c r="QAV12" s="64"/>
      <c r="QBA12" s="215"/>
      <c r="QBB12" s="64"/>
      <c r="QBC12" s="64"/>
      <c r="QBL12" s="64"/>
      <c r="QBQ12" s="215"/>
      <c r="QBR12" s="64"/>
      <c r="QBS12" s="64"/>
      <c r="QCB12" s="64"/>
      <c r="QCG12" s="215"/>
      <c r="QCH12" s="64"/>
      <c r="QCI12" s="64"/>
      <c r="QCR12" s="64"/>
      <c r="QCW12" s="215"/>
      <c r="QCX12" s="64"/>
      <c r="QCY12" s="64"/>
      <c r="QDH12" s="64"/>
      <c r="QDM12" s="215"/>
      <c r="QDN12" s="64"/>
      <c r="QDO12" s="64"/>
      <c r="QDX12" s="64"/>
      <c r="QEC12" s="215"/>
      <c r="QED12" s="64"/>
      <c r="QEE12" s="64"/>
      <c r="QEN12" s="64"/>
      <c r="QES12" s="215"/>
      <c r="QET12" s="64"/>
      <c r="QEU12" s="64"/>
      <c r="QFD12" s="64"/>
      <c r="QFI12" s="215"/>
      <c r="QFJ12" s="64"/>
      <c r="QFK12" s="64"/>
      <c r="QFT12" s="64"/>
      <c r="QFY12" s="215"/>
      <c r="QFZ12" s="64"/>
      <c r="QGA12" s="64"/>
      <c r="QGJ12" s="64"/>
      <c r="QGO12" s="215"/>
      <c r="QGP12" s="64"/>
      <c r="QGQ12" s="64"/>
      <c r="QGZ12" s="64"/>
      <c r="QHE12" s="215"/>
      <c r="QHF12" s="64"/>
      <c r="QHG12" s="64"/>
      <c r="QHP12" s="64"/>
      <c r="QHU12" s="215"/>
      <c r="QHV12" s="64"/>
      <c r="QHW12" s="64"/>
      <c r="QIF12" s="64"/>
      <c r="QIK12" s="215"/>
      <c r="QIL12" s="64"/>
      <c r="QIM12" s="64"/>
      <c r="QIV12" s="64"/>
      <c r="QJA12" s="215"/>
      <c r="QJB12" s="64"/>
      <c r="QJC12" s="64"/>
      <c r="QJL12" s="64"/>
      <c r="QJQ12" s="215"/>
      <c r="QJR12" s="64"/>
      <c r="QJS12" s="64"/>
      <c r="QKB12" s="64"/>
      <c r="QKG12" s="215"/>
      <c r="QKH12" s="64"/>
      <c r="QKI12" s="64"/>
      <c r="QKR12" s="64"/>
      <c r="QKW12" s="215"/>
      <c r="QKX12" s="64"/>
      <c r="QKY12" s="64"/>
      <c r="QLH12" s="64"/>
      <c r="QLM12" s="215"/>
      <c r="QLN12" s="64"/>
      <c r="QLO12" s="64"/>
      <c r="QLX12" s="64"/>
      <c r="QMC12" s="215"/>
      <c r="QMD12" s="64"/>
      <c r="QME12" s="64"/>
      <c r="QMN12" s="64"/>
      <c r="QMS12" s="215"/>
      <c r="QMT12" s="64"/>
      <c r="QMU12" s="64"/>
      <c r="QND12" s="64"/>
      <c r="QNI12" s="215"/>
      <c r="QNJ12" s="64"/>
      <c r="QNK12" s="64"/>
      <c r="QNT12" s="64"/>
      <c r="QNY12" s="215"/>
      <c r="QNZ12" s="64"/>
      <c r="QOA12" s="64"/>
      <c r="QOJ12" s="64"/>
      <c r="QOO12" s="215"/>
      <c r="QOP12" s="64"/>
      <c r="QOQ12" s="64"/>
      <c r="QOZ12" s="64"/>
      <c r="QPE12" s="215"/>
      <c r="QPF12" s="64"/>
      <c r="QPG12" s="64"/>
      <c r="QPP12" s="64"/>
      <c r="QPU12" s="215"/>
      <c r="QPV12" s="64"/>
      <c r="QPW12" s="64"/>
      <c r="QQF12" s="64"/>
      <c r="QQK12" s="215"/>
      <c r="QQL12" s="64"/>
      <c r="QQM12" s="64"/>
      <c r="QQV12" s="64"/>
      <c r="QRA12" s="215"/>
      <c r="QRB12" s="64"/>
      <c r="QRC12" s="64"/>
      <c r="QRL12" s="64"/>
      <c r="QRQ12" s="215"/>
      <c r="QRR12" s="64"/>
      <c r="QRS12" s="64"/>
      <c r="QSB12" s="64"/>
      <c r="QSG12" s="215"/>
      <c r="QSH12" s="64"/>
      <c r="QSI12" s="64"/>
      <c r="QSR12" s="64"/>
      <c r="QSW12" s="215"/>
      <c r="QSX12" s="64"/>
      <c r="QSY12" s="64"/>
      <c r="QTH12" s="64"/>
      <c r="QTM12" s="215"/>
      <c r="QTN12" s="64"/>
      <c r="QTO12" s="64"/>
      <c r="QTX12" s="64"/>
      <c r="QUC12" s="215"/>
      <c r="QUD12" s="64"/>
      <c r="QUE12" s="64"/>
      <c r="QUN12" s="64"/>
      <c r="QUS12" s="215"/>
      <c r="QUT12" s="64"/>
      <c r="QUU12" s="64"/>
      <c r="QVD12" s="64"/>
      <c r="QVI12" s="215"/>
      <c r="QVJ12" s="64"/>
      <c r="QVK12" s="64"/>
      <c r="QVT12" s="64"/>
      <c r="QVY12" s="215"/>
      <c r="QVZ12" s="64"/>
      <c r="QWA12" s="64"/>
      <c r="QWJ12" s="64"/>
      <c r="QWO12" s="215"/>
      <c r="QWP12" s="64"/>
      <c r="QWQ12" s="64"/>
      <c r="QWZ12" s="64"/>
      <c r="QXE12" s="215"/>
      <c r="QXF12" s="64"/>
      <c r="QXG12" s="64"/>
      <c r="QXP12" s="64"/>
      <c r="QXU12" s="215"/>
      <c r="QXV12" s="64"/>
      <c r="QXW12" s="64"/>
      <c r="QYF12" s="64"/>
      <c r="QYK12" s="215"/>
      <c r="QYL12" s="64"/>
      <c r="QYM12" s="64"/>
      <c r="QYV12" s="64"/>
      <c r="QZA12" s="215"/>
      <c r="QZB12" s="64"/>
      <c r="QZC12" s="64"/>
      <c r="QZL12" s="64"/>
      <c r="QZQ12" s="215"/>
      <c r="QZR12" s="64"/>
      <c r="QZS12" s="64"/>
      <c r="RAB12" s="64"/>
      <c r="RAG12" s="215"/>
      <c r="RAH12" s="64"/>
      <c r="RAI12" s="64"/>
      <c r="RAR12" s="64"/>
      <c r="RAW12" s="215"/>
      <c r="RAX12" s="64"/>
      <c r="RAY12" s="64"/>
      <c r="RBH12" s="64"/>
      <c r="RBM12" s="215"/>
      <c r="RBN12" s="64"/>
      <c r="RBO12" s="64"/>
      <c r="RBX12" s="64"/>
      <c r="RCC12" s="215"/>
      <c r="RCD12" s="64"/>
      <c r="RCE12" s="64"/>
      <c r="RCN12" s="64"/>
      <c r="RCS12" s="215"/>
      <c r="RCT12" s="64"/>
      <c r="RCU12" s="64"/>
      <c r="RDD12" s="64"/>
      <c r="RDI12" s="215"/>
      <c r="RDJ12" s="64"/>
      <c r="RDK12" s="64"/>
      <c r="RDT12" s="64"/>
      <c r="RDY12" s="215"/>
      <c r="RDZ12" s="64"/>
      <c r="REA12" s="64"/>
      <c r="REJ12" s="64"/>
      <c r="REO12" s="215"/>
      <c r="REP12" s="64"/>
      <c r="REQ12" s="64"/>
      <c r="REZ12" s="64"/>
      <c r="RFE12" s="215"/>
      <c r="RFF12" s="64"/>
      <c r="RFG12" s="64"/>
      <c r="RFP12" s="64"/>
      <c r="RFU12" s="215"/>
      <c r="RFV12" s="64"/>
      <c r="RFW12" s="64"/>
      <c r="RGF12" s="64"/>
      <c r="RGK12" s="215"/>
      <c r="RGL12" s="64"/>
      <c r="RGM12" s="64"/>
      <c r="RGV12" s="64"/>
      <c r="RHA12" s="215"/>
      <c r="RHB12" s="64"/>
      <c r="RHC12" s="64"/>
      <c r="RHL12" s="64"/>
      <c r="RHQ12" s="215"/>
      <c r="RHR12" s="64"/>
      <c r="RHS12" s="64"/>
      <c r="RIB12" s="64"/>
      <c r="RIG12" s="215"/>
      <c r="RIH12" s="64"/>
      <c r="RII12" s="64"/>
      <c r="RIR12" s="64"/>
      <c r="RIW12" s="215"/>
      <c r="RIX12" s="64"/>
      <c r="RIY12" s="64"/>
      <c r="RJH12" s="64"/>
      <c r="RJM12" s="215"/>
      <c r="RJN12" s="64"/>
      <c r="RJO12" s="64"/>
      <c r="RJX12" s="64"/>
      <c r="RKC12" s="215"/>
      <c r="RKD12" s="64"/>
      <c r="RKE12" s="64"/>
      <c r="RKN12" s="64"/>
      <c r="RKS12" s="215"/>
      <c r="RKT12" s="64"/>
      <c r="RKU12" s="64"/>
      <c r="RLD12" s="64"/>
      <c r="RLI12" s="215"/>
      <c r="RLJ12" s="64"/>
      <c r="RLK12" s="64"/>
      <c r="RLT12" s="64"/>
      <c r="RLY12" s="215"/>
      <c r="RLZ12" s="64"/>
      <c r="RMA12" s="64"/>
      <c r="RMJ12" s="64"/>
      <c r="RMO12" s="215"/>
      <c r="RMP12" s="64"/>
      <c r="RMQ12" s="64"/>
      <c r="RMZ12" s="64"/>
      <c r="RNE12" s="215"/>
      <c r="RNF12" s="64"/>
      <c r="RNG12" s="64"/>
      <c r="RNP12" s="64"/>
      <c r="RNU12" s="215"/>
      <c r="RNV12" s="64"/>
      <c r="RNW12" s="64"/>
      <c r="ROF12" s="64"/>
      <c r="ROK12" s="215"/>
      <c r="ROL12" s="64"/>
      <c r="ROM12" s="64"/>
      <c r="ROV12" s="64"/>
      <c r="RPA12" s="215"/>
      <c r="RPB12" s="64"/>
      <c r="RPC12" s="64"/>
      <c r="RPL12" s="64"/>
      <c r="RPQ12" s="215"/>
      <c r="RPR12" s="64"/>
      <c r="RPS12" s="64"/>
      <c r="RQB12" s="64"/>
      <c r="RQG12" s="215"/>
      <c r="RQH12" s="64"/>
      <c r="RQI12" s="64"/>
      <c r="RQR12" s="64"/>
      <c r="RQW12" s="215"/>
      <c r="RQX12" s="64"/>
      <c r="RQY12" s="64"/>
      <c r="RRH12" s="64"/>
      <c r="RRM12" s="215"/>
      <c r="RRN12" s="64"/>
      <c r="RRO12" s="64"/>
      <c r="RRX12" s="64"/>
      <c r="RSC12" s="215"/>
      <c r="RSD12" s="64"/>
      <c r="RSE12" s="64"/>
      <c r="RSN12" s="64"/>
      <c r="RSS12" s="215"/>
      <c r="RST12" s="64"/>
      <c r="RSU12" s="64"/>
      <c r="RTD12" s="64"/>
      <c r="RTI12" s="215"/>
      <c r="RTJ12" s="64"/>
      <c r="RTK12" s="64"/>
      <c r="RTT12" s="64"/>
      <c r="RTY12" s="215"/>
      <c r="RTZ12" s="64"/>
      <c r="RUA12" s="64"/>
      <c r="RUJ12" s="64"/>
      <c r="RUO12" s="215"/>
      <c r="RUP12" s="64"/>
      <c r="RUQ12" s="64"/>
      <c r="RUZ12" s="64"/>
      <c r="RVE12" s="215"/>
      <c r="RVF12" s="64"/>
      <c r="RVG12" s="64"/>
      <c r="RVP12" s="64"/>
      <c r="RVU12" s="215"/>
      <c r="RVV12" s="64"/>
      <c r="RVW12" s="64"/>
      <c r="RWF12" s="64"/>
      <c r="RWK12" s="215"/>
      <c r="RWL12" s="64"/>
      <c r="RWM12" s="64"/>
      <c r="RWV12" s="64"/>
      <c r="RXA12" s="215"/>
      <c r="RXB12" s="64"/>
      <c r="RXC12" s="64"/>
      <c r="RXL12" s="64"/>
      <c r="RXQ12" s="215"/>
      <c r="RXR12" s="64"/>
      <c r="RXS12" s="64"/>
      <c r="RYB12" s="64"/>
      <c r="RYG12" s="215"/>
      <c r="RYH12" s="64"/>
      <c r="RYI12" s="64"/>
      <c r="RYR12" s="64"/>
      <c r="RYW12" s="215"/>
      <c r="RYX12" s="64"/>
      <c r="RYY12" s="64"/>
      <c r="RZH12" s="64"/>
      <c r="RZM12" s="215"/>
      <c r="RZN12" s="64"/>
      <c r="RZO12" s="64"/>
      <c r="RZX12" s="64"/>
      <c r="SAC12" s="215"/>
      <c r="SAD12" s="64"/>
      <c r="SAE12" s="64"/>
      <c r="SAN12" s="64"/>
      <c r="SAS12" s="215"/>
      <c r="SAT12" s="64"/>
      <c r="SAU12" s="64"/>
      <c r="SBD12" s="64"/>
      <c r="SBI12" s="215"/>
      <c r="SBJ12" s="64"/>
      <c r="SBK12" s="64"/>
      <c r="SBT12" s="64"/>
      <c r="SBY12" s="215"/>
      <c r="SBZ12" s="64"/>
      <c r="SCA12" s="64"/>
      <c r="SCJ12" s="64"/>
      <c r="SCO12" s="215"/>
      <c r="SCP12" s="64"/>
      <c r="SCQ12" s="64"/>
      <c r="SCZ12" s="64"/>
      <c r="SDE12" s="215"/>
      <c r="SDF12" s="64"/>
      <c r="SDG12" s="64"/>
      <c r="SDP12" s="64"/>
      <c r="SDU12" s="215"/>
      <c r="SDV12" s="64"/>
      <c r="SDW12" s="64"/>
      <c r="SEF12" s="64"/>
      <c r="SEK12" s="215"/>
      <c r="SEL12" s="64"/>
      <c r="SEM12" s="64"/>
      <c r="SEV12" s="64"/>
      <c r="SFA12" s="215"/>
      <c r="SFB12" s="64"/>
      <c r="SFC12" s="64"/>
      <c r="SFL12" s="64"/>
      <c r="SFQ12" s="215"/>
      <c r="SFR12" s="64"/>
      <c r="SFS12" s="64"/>
      <c r="SGB12" s="64"/>
      <c r="SGG12" s="215"/>
      <c r="SGH12" s="64"/>
      <c r="SGI12" s="64"/>
      <c r="SGR12" s="64"/>
      <c r="SGW12" s="215"/>
      <c r="SGX12" s="64"/>
      <c r="SGY12" s="64"/>
      <c r="SHH12" s="64"/>
      <c r="SHM12" s="215"/>
      <c r="SHN12" s="64"/>
      <c r="SHO12" s="64"/>
      <c r="SHX12" s="64"/>
      <c r="SIC12" s="215"/>
      <c r="SID12" s="64"/>
      <c r="SIE12" s="64"/>
      <c r="SIN12" s="64"/>
      <c r="SIS12" s="215"/>
      <c r="SIT12" s="64"/>
      <c r="SIU12" s="64"/>
      <c r="SJD12" s="64"/>
      <c r="SJI12" s="215"/>
      <c r="SJJ12" s="64"/>
      <c r="SJK12" s="64"/>
      <c r="SJT12" s="64"/>
      <c r="SJY12" s="215"/>
      <c r="SJZ12" s="64"/>
      <c r="SKA12" s="64"/>
      <c r="SKJ12" s="64"/>
      <c r="SKO12" s="215"/>
      <c r="SKP12" s="64"/>
      <c r="SKQ12" s="64"/>
      <c r="SKZ12" s="64"/>
      <c r="SLE12" s="215"/>
      <c r="SLF12" s="64"/>
      <c r="SLG12" s="64"/>
      <c r="SLP12" s="64"/>
      <c r="SLU12" s="215"/>
      <c r="SLV12" s="64"/>
      <c r="SLW12" s="64"/>
      <c r="SMF12" s="64"/>
      <c r="SMK12" s="215"/>
      <c r="SML12" s="64"/>
      <c r="SMM12" s="64"/>
      <c r="SMV12" s="64"/>
      <c r="SNA12" s="215"/>
      <c r="SNB12" s="64"/>
      <c r="SNC12" s="64"/>
      <c r="SNL12" s="64"/>
      <c r="SNQ12" s="215"/>
      <c r="SNR12" s="64"/>
      <c r="SNS12" s="64"/>
      <c r="SOB12" s="64"/>
      <c r="SOG12" s="215"/>
      <c r="SOH12" s="64"/>
      <c r="SOI12" s="64"/>
      <c r="SOR12" s="64"/>
      <c r="SOW12" s="215"/>
      <c r="SOX12" s="64"/>
      <c r="SOY12" s="64"/>
      <c r="SPH12" s="64"/>
      <c r="SPM12" s="215"/>
      <c r="SPN12" s="64"/>
      <c r="SPO12" s="64"/>
      <c r="SPX12" s="64"/>
      <c r="SQC12" s="215"/>
      <c r="SQD12" s="64"/>
      <c r="SQE12" s="64"/>
      <c r="SQN12" s="64"/>
      <c r="SQS12" s="215"/>
      <c r="SQT12" s="64"/>
      <c r="SQU12" s="64"/>
      <c r="SRD12" s="64"/>
      <c r="SRI12" s="215"/>
      <c r="SRJ12" s="64"/>
      <c r="SRK12" s="64"/>
      <c r="SRT12" s="64"/>
      <c r="SRY12" s="215"/>
      <c r="SRZ12" s="64"/>
      <c r="SSA12" s="64"/>
      <c r="SSJ12" s="64"/>
      <c r="SSO12" s="215"/>
      <c r="SSP12" s="64"/>
      <c r="SSQ12" s="64"/>
      <c r="SSZ12" s="64"/>
      <c r="STE12" s="215"/>
      <c r="STF12" s="64"/>
      <c r="STG12" s="64"/>
      <c r="STP12" s="64"/>
      <c r="STU12" s="215"/>
      <c r="STV12" s="64"/>
      <c r="STW12" s="64"/>
      <c r="SUF12" s="64"/>
      <c r="SUK12" s="215"/>
      <c r="SUL12" s="64"/>
      <c r="SUM12" s="64"/>
      <c r="SUV12" s="64"/>
      <c r="SVA12" s="215"/>
      <c r="SVB12" s="64"/>
      <c r="SVC12" s="64"/>
      <c r="SVL12" s="64"/>
      <c r="SVQ12" s="215"/>
      <c r="SVR12" s="64"/>
      <c r="SVS12" s="64"/>
      <c r="SWB12" s="64"/>
      <c r="SWG12" s="215"/>
      <c r="SWH12" s="64"/>
      <c r="SWI12" s="64"/>
      <c r="SWR12" s="64"/>
      <c r="SWW12" s="215"/>
      <c r="SWX12" s="64"/>
      <c r="SWY12" s="64"/>
      <c r="SXH12" s="64"/>
      <c r="SXM12" s="215"/>
      <c r="SXN12" s="64"/>
      <c r="SXO12" s="64"/>
      <c r="SXX12" s="64"/>
      <c r="SYC12" s="215"/>
      <c r="SYD12" s="64"/>
      <c r="SYE12" s="64"/>
      <c r="SYN12" s="64"/>
      <c r="SYS12" s="215"/>
      <c r="SYT12" s="64"/>
      <c r="SYU12" s="64"/>
      <c r="SZD12" s="64"/>
      <c r="SZI12" s="215"/>
      <c r="SZJ12" s="64"/>
      <c r="SZK12" s="64"/>
      <c r="SZT12" s="64"/>
      <c r="SZY12" s="215"/>
      <c r="SZZ12" s="64"/>
      <c r="TAA12" s="64"/>
      <c r="TAJ12" s="64"/>
      <c r="TAO12" s="215"/>
      <c r="TAP12" s="64"/>
      <c r="TAQ12" s="64"/>
      <c r="TAZ12" s="64"/>
      <c r="TBE12" s="215"/>
      <c r="TBF12" s="64"/>
      <c r="TBG12" s="64"/>
      <c r="TBP12" s="64"/>
      <c r="TBU12" s="215"/>
      <c r="TBV12" s="64"/>
      <c r="TBW12" s="64"/>
      <c r="TCF12" s="64"/>
      <c r="TCK12" s="215"/>
      <c r="TCL12" s="64"/>
      <c r="TCM12" s="64"/>
      <c r="TCV12" s="64"/>
      <c r="TDA12" s="215"/>
      <c r="TDB12" s="64"/>
      <c r="TDC12" s="64"/>
      <c r="TDL12" s="64"/>
      <c r="TDQ12" s="215"/>
      <c r="TDR12" s="64"/>
      <c r="TDS12" s="64"/>
      <c r="TEB12" s="64"/>
      <c r="TEG12" s="215"/>
      <c r="TEH12" s="64"/>
      <c r="TEI12" s="64"/>
      <c r="TER12" s="64"/>
      <c r="TEW12" s="215"/>
      <c r="TEX12" s="64"/>
      <c r="TEY12" s="64"/>
      <c r="TFH12" s="64"/>
      <c r="TFM12" s="215"/>
      <c r="TFN12" s="64"/>
      <c r="TFO12" s="64"/>
      <c r="TFX12" s="64"/>
      <c r="TGC12" s="215"/>
      <c r="TGD12" s="64"/>
      <c r="TGE12" s="64"/>
      <c r="TGN12" s="64"/>
      <c r="TGS12" s="215"/>
      <c r="TGT12" s="64"/>
      <c r="TGU12" s="64"/>
      <c r="THD12" s="64"/>
      <c r="THI12" s="215"/>
      <c r="THJ12" s="64"/>
      <c r="THK12" s="64"/>
      <c r="THT12" s="64"/>
      <c r="THY12" s="215"/>
      <c r="THZ12" s="64"/>
      <c r="TIA12" s="64"/>
      <c r="TIJ12" s="64"/>
      <c r="TIO12" s="215"/>
      <c r="TIP12" s="64"/>
      <c r="TIQ12" s="64"/>
      <c r="TIZ12" s="64"/>
      <c r="TJE12" s="215"/>
      <c r="TJF12" s="64"/>
      <c r="TJG12" s="64"/>
      <c r="TJP12" s="64"/>
      <c r="TJU12" s="215"/>
      <c r="TJV12" s="64"/>
      <c r="TJW12" s="64"/>
      <c r="TKF12" s="64"/>
      <c r="TKK12" s="215"/>
      <c r="TKL12" s="64"/>
      <c r="TKM12" s="64"/>
      <c r="TKV12" s="64"/>
      <c r="TLA12" s="215"/>
      <c r="TLB12" s="64"/>
      <c r="TLC12" s="64"/>
      <c r="TLL12" s="64"/>
      <c r="TLQ12" s="215"/>
      <c r="TLR12" s="64"/>
      <c r="TLS12" s="64"/>
      <c r="TMB12" s="64"/>
      <c r="TMG12" s="215"/>
      <c r="TMH12" s="64"/>
      <c r="TMI12" s="64"/>
      <c r="TMR12" s="64"/>
      <c r="TMW12" s="215"/>
      <c r="TMX12" s="64"/>
      <c r="TMY12" s="64"/>
      <c r="TNH12" s="64"/>
      <c r="TNM12" s="215"/>
      <c r="TNN12" s="64"/>
      <c r="TNO12" s="64"/>
      <c r="TNX12" s="64"/>
      <c r="TOC12" s="215"/>
      <c r="TOD12" s="64"/>
      <c r="TOE12" s="64"/>
      <c r="TON12" s="64"/>
      <c r="TOS12" s="215"/>
      <c r="TOT12" s="64"/>
      <c r="TOU12" s="64"/>
      <c r="TPD12" s="64"/>
      <c r="TPI12" s="215"/>
      <c r="TPJ12" s="64"/>
      <c r="TPK12" s="64"/>
      <c r="TPT12" s="64"/>
      <c r="TPY12" s="215"/>
      <c r="TPZ12" s="64"/>
      <c r="TQA12" s="64"/>
      <c r="TQJ12" s="64"/>
      <c r="TQO12" s="215"/>
      <c r="TQP12" s="64"/>
      <c r="TQQ12" s="64"/>
      <c r="TQZ12" s="64"/>
      <c r="TRE12" s="215"/>
      <c r="TRF12" s="64"/>
      <c r="TRG12" s="64"/>
      <c r="TRP12" s="64"/>
      <c r="TRU12" s="215"/>
      <c r="TRV12" s="64"/>
      <c r="TRW12" s="64"/>
      <c r="TSF12" s="64"/>
      <c r="TSK12" s="215"/>
      <c r="TSL12" s="64"/>
      <c r="TSM12" s="64"/>
      <c r="TSV12" s="64"/>
      <c r="TTA12" s="215"/>
      <c r="TTB12" s="64"/>
      <c r="TTC12" s="64"/>
      <c r="TTL12" s="64"/>
      <c r="TTQ12" s="215"/>
      <c r="TTR12" s="64"/>
      <c r="TTS12" s="64"/>
      <c r="TUB12" s="64"/>
      <c r="TUG12" s="215"/>
      <c r="TUH12" s="64"/>
      <c r="TUI12" s="64"/>
      <c r="TUR12" s="64"/>
      <c r="TUW12" s="215"/>
      <c r="TUX12" s="64"/>
      <c r="TUY12" s="64"/>
      <c r="TVH12" s="64"/>
      <c r="TVM12" s="215"/>
      <c r="TVN12" s="64"/>
      <c r="TVO12" s="64"/>
      <c r="TVX12" s="64"/>
      <c r="TWC12" s="215"/>
      <c r="TWD12" s="64"/>
      <c r="TWE12" s="64"/>
      <c r="TWN12" s="64"/>
      <c r="TWS12" s="215"/>
      <c r="TWT12" s="64"/>
      <c r="TWU12" s="64"/>
      <c r="TXD12" s="64"/>
      <c r="TXI12" s="215"/>
      <c r="TXJ12" s="64"/>
      <c r="TXK12" s="64"/>
      <c r="TXT12" s="64"/>
      <c r="TXY12" s="215"/>
      <c r="TXZ12" s="64"/>
      <c r="TYA12" s="64"/>
      <c r="TYJ12" s="64"/>
      <c r="TYO12" s="215"/>
      <c r="TYP12" s="64"/>
      <c r="TYQ12" s="64"/>
      <c r="TYZ12" s="64"/>
      <c r="TZE12" s="215"/>
      <c r="TZF12" s="64"/>
      <c r="TZG12" s="64"/>
      <c r="TZP12" s="64"/>
      <c r="TZU12" s="215"/>
      <c r="TZV12" s="64"/>
      <c r="TZW12" s="64"/>
      <c r="UAF12" s="64"/>
      <c r="UAK12" s="215"/>
      <c r="UAL12" s="64"/>
      <c r="UAM12" s="64"/>
      <c r="UAV12" s="64"/>
      <c r="UBA12" s="215"/>
      <c r="UBB12" s="64"/>
      <c r="UBC12" s="64"/>
      <c r="UBL12" s="64"/>
      <c r="UBQ12" s="215"/>
      <c r="UBR12" s="64"/>
      <c r="UBS12" s="64"/>
      <c r="UCB12" s="64"/>
      <c r="UCG12" s="215"/>
      <c r="UCH12" s="64"/>
      <c r="UCI12" s="64"/>
      <c r="UCR12" s="64"/>
      <c r="UCW12" s="215"/>
      <c r="UCX12" s="64"/>
      <c r="UCY12" s="64"/>
      <c r="UDH12" s="64"/>
      <c r="UDM12" s="215"/>
      <c r="UDN12" s="64"/>
      <c r="UDO12" s="64"/>
      <c r="UDX12" s="64"/>
      <c r="UEC12" s="215"/>
      <c r="UED12" s="64"/>
      <c r="UEE12" s="64"/>
      <c r="UEN12" s="64"/>
      <c r="UES12" s="215"/>
      <c r="UET12" s="64"/>
      <c r="UEU12" s="64"/>
      <c r="UFD12" s="64"/>
      <c r="UFI12" s="215"/>
      <c r="UFJ12" s="64"/>
      <c r="UFK12" s="64"/>
      <c r="UFT12" s="64"/>
      <c r="UFY12" s="215"/>
      <c r="UFZ12" s="64"/>
      <c r="UGA12" s="64"/>
      <c r="UGJ12" s="64"/>
      <c r="UGO12" s="215"/>
      <c r="UGP12" s="64"/>
      <c r="UGQ12" s="64"/>
      <c r="UGZ12" s="64"/>
      <c r="UHE12" s="215"/>
      <c r="UHF12" s="64"/>
      <c r="UHG12" s="64"/>
      <c r="UHP12" s="64"/>
      <c r="UHU12" s="215"/>
      <c r="UHV12" s="64"/>
      <c r="UHW12" s="64"/>
      <c r="UIF12" s="64"/>
      <c r="UIK12" s="215"/>
      <c r="UIL12" s="64"/>
      <c r="UIM12" s="64"/>
      <c r="UIV12" s="64"/>
      <c r="UJA12" s="215"/>
      <c r="UJB12" s="64"/>
      <c r="UJC12" s="64"/>
      <c r="UJL12" s="64"/>
      <c r="UJQ12" s="215"/>
      <c r="UJR12" s="64"/>
      <c r="UJS12" s="64"/>
      <c r="UKB12" s="64"/>
      <c r="UKG12" s="215"/>
      <c r="UKH12" s="64"/>
      <c r="UKI12" s="64"/>
      <c r="UKR12" s="64"/>
      <c r="UKW12" s="215"/>
      <c r="UKX12" s="64"/>
      <c r="UKY12" s="64"/>
      <c r="ULH12" s="64"/>
      <c r="ULM12" s="215"/>
      <c r="ULN12" s="64"/>
      <c r="ULO12" s="64"/>
      <c r="ULX12" s="64"/>
      <c r="UMC12" s="215"/>
      <c r="UMD12" s="64"/>
      <c r="UME12" s="64"/>
      <c r="UMN12" s="64"/>
      <c r="UMS12" s="215"/>
      <c r="UMT12" s="64"/>
      <c r="UMU12" s="64"/>
      <c r="UND12" s="64"/>
      <c r="UNI12" s="215"/>
      <c r="UNJ12" s="64"/>
      <c r="UNK12" s="64"/>
      <c r="UNT12" s="64"/>
      <c r="UNY12" s="215"/>
      <c r="UNZ12" s="64"/>
      <c r="UOA12" s="64"/>
      <c r="UOJ12" s="64"/>
      <c r="UOO12" s="215"/>
      <c r="UOP12" s="64"/>
      <c r="UOQ12" s="64"/>
      <c r="UOZ12" s="64"/>
      <c r="UPE12" s="215"/>
      <c r="UPF12" s="64"/>
      <c r="UPG12" s="64"/>
      <c r="UPP12" s="64"/>
      <c r="UPU12" s="215"/>
      <c r="UPV12" s="64"/>
      <c r="UPW12" s="64"/>
      <c r="UQF12" s="64"/>
      <c r="UQK12" s="215"/>
      <c r="UQL12" s="64"/>
      <c r="UQM12" s="64"/>
      <c r="UQV12" s="64"/>
      <c r="URA12" s="215"/>
      <c r="URB12" s="64"/>
      <c r="URC12" s="64"/>
      <c r="URL12" s="64"/>
      <c r="URQ12" s="215"/>
      <c r="URR12" s="64"/>
      <c r="URS12" s="64"/>
      <c r="USB12" s="64"/>
      <c r="USG12" s="215"/>
      <c r="USH12" s="64"/>
      <c r="USI12" s="64"/>
      <c r="USR12" s="64"/>
      <c r="USW12" s="215"/>
      <c r="USX12" s="64"/>
      <c r="USY12" s="64"/>
      <c r="UTH12" s="64"/>
      <c r="UTM12" s="215"/>
      <c r="UTN12" s="64"/>
      <c r="UTO12" s="64"/>
      <c r="UTX12" s="64"/>
      <c r="UUC12" s="215"/>
      <c r="UUD12" s="64"/>
      <c r="UUE12" s="64"/>
      <c r="UUN12" s="64"/>
      <c r="UUS12" s="215"/>
      <c r="UUT12" s="64"/>
      <c r="UUU12" s="64"/>
      <c r="UVD12" s="64"/>
      <c r="UVI12" s="215"/>
      <c r="UVJ12" s="64"/>
      <c r="UVK12" s="64"/>
      <c r="UVT12" s="64"/>
      <c r="UVY12" s="215"/>
      <c r="UVZ12" s="64"/>
      <c r="UWA12" s="64"/>
      <c r="UWJ12" s="64"/>
      <c r="UWO12" s="215"/>
      <c r="UWP12" s="64"/>
      <c r="UWQ12" s="64"/>
      <c r="UWZ12" s="64"/>
      <c r="UXE12" s="215"/>
      <c r="UXF12" s="64"/>
      <c r="UXG12" s="64"/>
      <c r="UXP12" s="64"/>
      <c r="UXU12" s="215"/>
      <c r="UXV12" s="64"/>
      <c r="UXW12" s="64"/>
      <c r="UYF12" s="64"/>
      <c r="UYK12" s="215"/>
      <c r="UYL12" s="64"/>
      <c r="UYM12" s="64"/>
      <c r="UYV12" s="64"/>
      <c r="UZA12" s="215"/>
      <c r="UZB12" s="64"/>
      <c r="UZC12" s="64"/>
      <c r="UZL12" s="64"/>
      <c r="UZQ12" s="215"/>
      <c r="UZR12" s="64"/>
      <c r="UZS12" s="64"/>
      <c r="VAB12" s="64"/>
      <c r="VAG12" s="215"/>
      <c r="VAH12" s="64"/>
      <c r="VAI12" s="64"/>
      <c r="VAR12" s="64"/>
      <c r="VAW12" s="215"/>
      <c r="VAX12" s="64"/>
      <c r="VAY12" s="64"/>
      <c r="VBH12" s="64"/>
      <c r="VBM12" s="215"/>
      <c r="VBN12" s="64"/>
      <c r="VBO12" s="64"/>
      <c r="VBX12" s="64"/>
      <c r="VCC12" s="215"/>
      <c r="VCD12" s="64"/>
      <c r="VCE12" s="64"/>
      <c r="VCN12" s="64"/>
      <c r="VCS12" s="215"/>
      <c r="VCT12" s="64"/>
      <c r="VCU12" s="64"/>
      <c r="VDD12" s="64"/>
      <c r="VDI12" s="215"/>
      <c r="VDJ12" s="64"/>
      <c r="VDK12" s="64"/>
      <c r="VDT12" s="64"/>
      <c r="VDY12" s="215"/>
      <c r="VDZ12" s="64"/>
      <c r="VEA12" s="64"/>
      <c r="VEJ12" s="64"/>
      <c r="VEO12" s="215"/>
      <c r="VEP12" s="64"/>
      <c r="VEQ12" s="64"/>
      <c r="VEZ12" s="64"/>
      <c r="VFE12" s="215"/>
      <c r="VFF12" s="64"/>
      <c r="VFG12" s="64"/>
      <c r="VFP12" s="64"/>
      <c r="VFU12" s="215"/>
      <c r="VFV12" s="64"/>
      <c r="VFW12" s="64"/>
      <c r="VGF12" s="64"/>
      <c r="VGK12" s="215"/>
      <c r="VGL12" s="64"/>
      <c r="VGM12" s="64"/>
      <c r="VGV12" s="64"/>
      <c r="VHA12" s="215"/>
      <c r="VHB12" s="64"/>
      <c r="VHC12" s="64"/>
      <c r="VHL12" s="64"/>
      <c r="VHQ12" s="215"/>
      <c r="VHR12" s="64"/>
      <c r="VHS12" s="64"/>
      <c r="VIB12" s="64"/>
      <c r="VIG12" s="215"/>
      <c r="VIH12" s="64"/>
      <c r="VII12" s="64"/>
      <c r="VIR12" s="64"/>
      <c r="VIW12" s="215"/>
      <c r="VIX12" s="64"/>
      <c r="VIY12" s="64"/>
      <c r="VJH12" s="64"/>
      <c r="VJM12" s="215"/>
      <c r="VJN12" s="64"/>
      <c r="VJO12" s="64"/>
      <c r="VJX12" s="64"/>
      <c r="VKC12" s="215"/>
      <c r="VKD12" s="64"/>
      <c r="VKE12" s="64"/>
      <c r="VKN12" s="64"/>
      <c r="VKS12" s="215"/>
      <c r="VKT12" s="64"/>
      <c r="VKU12" s="64"/>
      <c r="VLD12" s="64"/>
      <c r="VLI12" s="215"/>
      <c r="VLJ12" s="64"/>
      <c r="VLK12" s="64"/>
      <c r="VLT12" s="64"/>
      <c r="VLY12" s="215"/>
      <c r="VLZ12" s="64"/>
      <c r="VMA12" s="64"/>
      <c r="VMJ12" s="64"/>
      <c r="VMO12" s="215"/>
      <c r="VMP12" s="64"/>
      <c r="VMQ12" s="64"/>
      <c r="VMZ12" s="64"/>
      <c r="VNE12" s="215"/>
      <c r="VNF12" s="64"/>
      <c r="VNG12" s="64"/>
      <c r="VNP12" s="64"/>
      <c r="VNU12" s="215"/>
      <c r="VNV12" s="64"/>
      <c r="VNW12" s="64"/>
      <c r="VOF12" s="64"/>
      <c r="VOK12" s="215"/>
      <c r="VOL12" s="64"/>
      <c r="VOM12" s="64"/>
      <c r="VOV12" s="64"/>
      <c r="VPA12" s="215"/>
      <c r="VPB12" s="64"/>
      <c r="VPC12" s="64"/>
      <c r="VPL12" s="64"/>
      <c r="VPQ12" s="215"/>
      <c r="VPR12" s="64"/>
      <c r="VPS12" s="64"/>
      <c r="VQB12" s="64"/>
      <c r="VQG12" s="215"/>
      <c r="VQH12" s="64"/>
      <c r="VQI12" s="64"/>
      <c r="VQR12" s="64"/>
      <c r="VQW12" s="215"/>
      <c r="VQX12" s="64"/>
      <c r="VQY12" s="64"/>
      <c r="VRH12" s="64"/>
      <c r="VRM12" s="215"/>
      <c r="VRN12" s="64"/>
      <c r="VRO12" s="64"/>
      <c r="VRX12" s="64"/>
      <c r="VSC12" s="215"/>
      <c r="VSD12" s="64"/>
      <c r="VSE12" s="64"/>
      <c r="VSN12" s="64"/>
      <c r="VSS12" s="215"/>
      <c r="VST12" s="64"/>
      <c r="VSU12" s="64"/>
      <c r="VTD12" s="64"/>
      <c r="VTI12" s="215"/>
      <c r="VTJ12" s="64"/>
      <c r="VTK12" s="64"/>
      <c r="VTT12" s="64"/>
      <c r="VTY12" s="215"/>
      <c r="VTZ12" s="64"/>
      <c r="VUA12" s="64"/>
      <c r="VUJ12" s="64"/>
      <c r="VUO12" s="215"/>
      <c r="VUP12" s="64"/>
      <c r="VUQ12" s="64"/>
      <c r="VUZ12" s="64"/>
      <c r="VVE12" s="215"/>
      <c r="VVF12" s="64"/>
      <c r="VVG12" s="64"/>
      <c r="VVP12" s="64"/>
      <c r="VVU12" s="215"/>
      <c r="VVV12" s="64"/>
      <c r="VVW12" s="64"/>
      <c r="VWF12" s="64"/>
      <c r="VWK12" s="215"/>
      <c r="VWL12" s="64"/>
      <c r="VWM12" s="64"/>
      <c r="VWV12" s="64"/>
      <c r="VXA12" s="215"/>
      <c r="VXB12" s="64"/>
      <c r="VXC12" s="64"/>
      <c r="VXL12" s="64"/>
      <c r="VXQ12" s="215"/>
      <c r="VXR12" s="64"/>
      <c r="VXS12" s="64"/>
      <c r="VYB12" s="64"/>
      <c r="VYG12" s="215"/>
      <c r="VYH12" s="64"/>
      <c r="VYI12" s="64"/>
      <c r="VYR12" s="64"/>
      <c r="VYW12" s="215"/>
      <c r="VYX12" s="64"/>
      <c r="VYY12" s="64"/>
      <c r="VZH12" s="64"/>
      <c r="VZM12" s="215"/>
      <c r="VZN12" s="64"/>
      <c r="VZO12" s="64"/>
      <c r="VZX12" s="64"/>
      <c r="WAC12" s="215"/>
      <c r="WAD12" s="64"/>
      <c r="WAE12" s="64"/>
      <c r="WAN12" s="64"/>
      <c r="WAS12" s="215"/>
      <c r="WAT12" s="64"/>
      <c r="WAU12" s="64"/>
      <c r="WBD12" s="64"/>
      <c r="WBI12" s="215"/>
      <c r="WBJ12" s="64"/>
      <c r="WBK12" s="64"/>
      <c r="WBT12" s="64"/>
      <c r="WBY12" s="215"/>
      <c r="WBZ12" s="64"/>
      <c r="WCA12" s="64"/>
      <c r="WCJ12" s="64"/>
      <c r="WCO12" s="215"/>
      <c r="WCP12" s="64"/>
      <c r="WCQ12" s="64"/>
      <c r="WCZ12" s="64"/>
      <c r="WDE12" s="215"/>
      <c r="WDF12" s="64"/>
      <c r="WDG12" s="64"/>
      <c r="WDP12" s="64"/>
      <c r="WDU12" s="215"/>
      <c r="WDV12" s="64"/>
      <c r="WDW12" s="64"/>
      <c r="WEF12" s="64"/>
      <c r="WEK12" s="215"/>
      <c r="WEL12" s="64"/>
      <c r="WEM12" s="64"/>
      <c r="WEV12" s="64"/>
      <c r="WFA12" s="215"/>
      <c r="WFB12" s="64"/>
      <c r="WFC12" s="64"/>
      <c r="WFL12" s="64"/>
      <c r="WFQ12" s="215"/>
      <c r="WFR12" s="64"/>
      <c r="WFS12" s="64"/>
      <c r="WGB12" s="64"/>
      <c r="WGG12" s="215"/>
      <c r="WGH12" s="64"/>
      <c r="WGI12" s="64"/>
      <c r="WGR12" s="64"/>
      <c r="WGW12" s="215"/>
      <c r="WGX12" s="64"/>
      <c r="WGY12" s="64"/>
      <c r="WHH12" s="64"/>
      <c r="WHM12" s="215"/>
      <c r="WHN12" s="64"/>
      <c r="WHO12" s="64"/>
      <c r="WHX12" s="64"/>
      <c r="WIC12" s="215"/>
      <c r="WID12" s="64"/>
      <c r="WIE12" s="64"/>
      <c r="WIN12" s="64"/>
      <c r="WIS12" s="215"/>
      <c r="WIT12" s="64"/>
      <c r="WIU12" s="64"/>
      <c r="WJD12" s="64"/>
      <c r="WJI12" s="215"/>
      <c r="WJJ12" s="64"/>
      <c r="WJK12" s="64"/>
      <c r="WJT12" s="64"/>
      <c r="WJY12" s="215"/>
      <c r="WJZ12" s="64"/>
      <c r="WKA12" s="64"/>
      <c r="WKJ12" s="64"/>
      <c r="WKO12" s="215"/>
      <c r="WKP12" s="64"/>
      <c r="WKQ12" s="64"/>
      <c r="WKZ12" s="64"/>
      <c r="WLE12" s="215"/>
      <c r="WLF12" s="64"/>
      <c r="WLG12" s="64"/>
      <c r="WLP12" s="64"/>
      <c r="WLU12" s="215"/>
      <c r="WLV12" s="64"/>
      <c r="WLW12" s="64"/>
      <c r="WMF12" s="64"/>
      <c r="WMK12" s="215"/>
      <c r="WML12" s="64"/>
      <c r="WMM12" s="64"/>
      <c r="WMV12" s="64"/>
      <c r="WNA12" s="215"/>
      <c r="WNB12" s="64"/>
      <c r="WNC12" s="64"/>
      <c r="WNL12" s="64"/>
      <c r="WNQ12" s="215"/>
      <c r="WNR12" s="64"/>
      <c r="WNS12" s="64"/>
      <c r="WOB12" s="64"/>
      <c r="WOG12" s="215"/>
      <c r="WOH12" s="64"/>
      <c r="WOI12" s="64"/>
      <c r="WOR12" s="64"/>
      <c r="WOW12" s="215"/>
      <c r="WOX12" s="64"/>
      <c r="WOY12" s="64"/>
      <c r="WPH12" s="64"/>
      <c r="WPM12" s="215"/>
      <c r="WPN12" s="64"/>
      <c r="WPO12" s="64"/>
      <c r="WPX12" s="64"/>
      <c r="WQC12" s="215"/>
      <c r="WQD12" s="64"/>
      <c r="WQE12" s="64"/>
      <c r="WQN12" s="64"/>
      <c r="WQS12" s="215"/>
      <c r="WQT12" s="64"/>
      <c r="WQU12" s="64"/>
      <c r="WRD12" s="64"/>
      <c r="WRI12" s="215"/>
      <c r="WRJ12" s="64"/>
      <c r="WRK12" s="64"/>
      <c r="WRT12" s="64"/>
      <c r="WRY12" s="215"/>
      <c r="WRZ12" s="64"/>
      <c r="WSA12" s="64"/>
      <c r="WSJ12" s="64"/>
      <c r="WSO12" s="215"/>
      <c r="WSP12" s="64"/>
      <c r="WSQ12" s="64"/>
      <c r="WSZ12" s="64"/>
      <c r="WTE12" s="215"/>
      <c r="WTF12" s="64"/>
      <c r="WTG12" s="64"/>
      <c r="WTP12" s="64"/>
      <c r="WTU12" s="215"/>
      <c r="WTV12" s="64"/>
      <c r="WTW12" s="64"/>
      <c r="WUF12" s="64"/>
      <c r="WUK12" s="215"/>
      <c r="WUL12" s="64"/>
      <c r="WUM12" s="64"/>
      <c r="WUV12" s="64"/>
      <c r="WVA12" s="215"/>
      <c r="WVB12" s="64"/>
      <c r="WVC12" s="64"/>
      <c r="WVL12" s="64"/>
      <c r="WVQ12" s="215"/>
      <c r="WVR12" s="64"/>
      <c r="WVS12" s="64"/>
      <c r="WWB12" s="64"/>
      <c r="WWG12" s="215"/>
      <c r="WWH12" s="64"/>
      <c r="WWI12" s="64"/>
      <c r="WWR12" s="64"/>
      <c r="WWW12" s="215"/>
      <c r="WWX12" s="64"/>
      <c r="WWY12" s="64"/>
      <c r="WXH12" s="64"/>
      <c r="WXM12" s="215"/>
      <c r="WXN12" s="64"/>
      <c r="WXO12" s="64"/>
      <c r="WXX12" s="64"/>
      <c r="WYC12" s="215"/>
      <c r="WYD12" s="64"/>
      <c r="WYE12" s="64"/>
      <c r="WYN12" s="64"/>
      <c r="WYS12" s="215"/>
      <c r="WYT12" s="64"/>
      <c r="WYU12" s="64"/>
      <c r="WZD12" s="64"/>
      <c r="WZI12" s="215"/>
      <c r="WZJ12" s="64"/>
      <c r="WZK12" s="64"/>
      <c r="WZT12" s="64"/>
      <c r="WZY12" s="215"/>
      <c r="WZZ12" s="64"/>
      <c r="XAA12" s="64"/>
      <c r="XAJ12" s="64"/>
      <c r="XAO12" s="215"/>
      <c r="XAP12" s="64"/>
      <c r="XAQ12" s="64"/>
      <c r="XAZ12" s="64"/>
      <c r="XBE12" s="215"/>
      <c r="XBF12" s="64"/>
      <c r="XBG12" s="64"/>
      <c r="XBP12" s="64"/>
      <c r="XBU12" s="215"/>
      <c r="XBV12" s="64"/>
      <c r="XBW12" s="64"/>
      <c r="XCF12" s="64"/>
      <c r="XCK12" s="215"/>
      <c r="XCL12" s="64"/>
      <c r="XCM12" s="64"/>
      <c r="XCV12" s="64"/>
      <c r="XDA12" s="215"/>
      <c r="XDB12" s="64"/>
      <c r="XDC12" s="64"/>
      <c r="XDL12" s="64"/>
      <c r="XDQ12" s="215"/>
      <c r="XDR12" s="64"/>
      <c r="XDS12" s="64"/>
      <c r="XEB12" s="64"/>
      <c r="XEG12" s="215"/>
      <c r="XEH12" s="64"/>
      <c r="XEI12" s="64"/>
      <c r="XER12" s="64"/>
    </row>
    <row r="13" spans="1:1019 1028:2043 2052:3067 3076:4091 4100:5115 5124:6139 6148:7163 7172:8187 8196:9211 9220:10235 10244:11259 11268:12283 12292:13307 13316:14331 14340:15355 15364:16372" ht="15.75" x14ac:dyDescent="0.2">
      <c r="A13" s="215"/>
      <c r="B13" s="67" t="s">
        <v>982</v>
      </c>
      <c r="C13" s="68">
        <v>0</v>
      </c>
      <c r="D13" s="68">
        <v>0</v>
      </c>
      <c r="E13" s="69">
        <v>111.37594042000001</v>
      </c>
      <c r="F13" s="70" t="s">
        <v>370</v>
      </c>
      <c r="G13" s="71">
        <v>0.95</v>
      </c>
      <c r="H13" s="72">
        <v>0.54</v>
      </c>
      <c r="I13" s="63"/>
      <c r="J13" s="63"/>
      <c r="K13" s="64"/>
      <c r="T13" s="64"/>
      <c r="Y13" s="215"/>
      <c r="Z13" s="64"/>
      <c r="AA13" s="64"/>
      <c r="AJ13" s="64"/>
      <c r="AO13" s="215"/>
      <c r="AP13" s="64"/>
      <c r="AQ13" s="64"/>
      <c r="AZ13" s="64"/>
      <c r="BE13" s="215"/>
      <c r="BF13" s="64"/>
      <c r="BG13" s="64"/>
      <c r="BP13" s="64"/>
      <c r="BU13" s="215"/>
      <c r="BV13" s="64"/>
      <c r="BW13" s="64"/>
      <c r="CF13" s="64"/>
      <c r="CK13" s="215"/>
      <c r="CL13" s="64"/>
      <c r="CM13" s="64"/>
      <c r="CV13" s="64"/>
      <c r="DA13" s="215"/>
      <c r="DB13" s="64"/>
      <c r="DC13" s="64"/>
      <c r="DL13" s="64"/>
      <c r="DQ13" s="215"/>
      <c r="DR13" s="64"/>
      <c r="DS13" s="64"/>
      <c r="EB13" s="64"/>
      <c r="EG13" s="215"/>
      <c r="EH13" s="64"/>
      <c r="EI13" s="64"/>
      <c r="ER13" s="64"/>
      <c r="EW13" s="215"/>
      <c r="EX13" s="64"/>
      <c r="EY13" s="64"/>
      <c r="FH13" s="64"/>
      <c r="FM13" s="215"/>
      <c r="FN13" s="64"/>
      <c r="FO13" s="64"/>
      <c r="FX13" s="64"/>
      <c r="GC13" s="215"/>
      <c r="GD13" s="64"/>
      <c r="GE13" s="64"/>
      <c r="GN13" s="64"/>
      <c r="GS13" s="215"/>
      <c r="GT13" s="64"/>
      <c r="GU13" s="64"/>
      <c r="HD13" s="64"/>
      <c r="HI13" s="215"/>
      <c r="HJ13" s="64"/>
      <c r="HK13" s="64"/>
      <c r="HT13" s="64"/>
      <c r="HY13" s="215"/>
      <c r="HZ13" s="64"/>
      <c r="IA13" s="64"/>
      <c r="IJ13" s="64"/>
      <c r="IO13" s="215"/>
      <c r="IP13" s="64"/>
      <c r="IQ13" s="64"/>
      <c r="IZ13" s="64"/>
      <c r="JE13" s="215"/>
      <c r="JF13" s="64"/>
      <c r="JG13" s="64"/>
      <c r="JP13" s="64"/>
      <c r="JU13" s="215"/>
      <c r="JV13" s="64"/>
      <c r="JW13" s="64"/>
      <c r="KF13" s="64"/>
      <c r="KK13" s="215"/>
      <c r="KL13" s="64"/>
      <c r="KM13" s="64"/>
      <c r="KV13" s="64"/>
      <c r="LA13" s="215"/>
      <c r="LB13" s="64"/>
      <c r="LC13" s="64"/>
      <c r="LL13" s="64"/>
      <c r="LQ13" s="215"/>
      <c r="LR13" s="64"/>
      <c r="LS13" s="64"/>
      <c r="MB13" s="64"/>
      <c r="MG13" s="215"/>
      <c r="MH13" s="64"/>
      <c r="MI13" s="64"/>
      <c r="MR13" s="64"/>
      <c r="MW13" s="215"/>
      <c r="MX13" s="64"/>
      <c r="MY13" s="64"/>
      <c r="NH13" s="64"/>
      <c r="NM13" s="215"/>
      <c r="NN13" s="64"/>
      <c r="NO13" s="64"/>
      <c r="NX13" s="64"/>
      <c r="OC13" s="215"/>
      <c r="OD13" s="64"/>
      <c r="OE13" s="64"/>
      <c r="ON13" s="64"/>
      <c r="OS13" s="215"/>
      <c r="OT13" s="64"/>
      <c r="OU13" s="64"/>
      <c r="PD13" s="64"/>
      <c r="PI13" s="215"/>
      <c r="PJ13" s="64"/>
      <c r="PK13" s="64"/>
      <c r="PT13" s="64"/>
      <c r="PY13" s="215"/>
      <c r="PZ13" s="64"/>
      <c r="QA13" s="64"/>
      <c r="QJ13" s="64"/>
      <c r="QO13" s="215"/>
      <c r="QP13" s="64"/>
      <c r="QQ13" s="64"/>
      <c r="QZ13" s="64"/>
      <c r="RE13" s="215"/>
      <c r="RF13" s="64"/>
      <c r="RG13" s="64"/>
      <c r="RP13" s="64"/>
      <c r="RU13" s="215"/>
      <c r="RV13" s="64"/>
      <c r="RW13" s="64"/>
      <c r="SF13" s="64"/>
      <c r="SK13" s="215"/>
      <c r="SL13" s="64"/>
      <c r="SM13" s="64"/>
      <c r="SV13" s="64"/>
      <c r="TA13" s="215"/>
      <c r="TB13" s="64"/>
      <c r="TC13" s="64"/>
      <c r="TL13" s="64"/>
      <c r="TQ13" s="215"/>
      <c r="TR13" s="64"/>
      <c r="TS13" s="64"/>
      <c r="UB13" s="64"/>
      <c r="UG13" s="215"/>
      <c r="UH13" s="64"/>
      <c r="UI13" s="64"/>
      <c r="UR13" s="64"/>
      <c r="UW13" s="215"/>
      <c r="UX13" s="64"/>
      <c r="UY13" s="64"/>
      <c r="VH13" s="64"/>
      <c r="VM13" s="215"/>
      <c r="VN13" s="64"/>
      <c r="VO13" s="64"/>
      <c r="VX13" s="64"/>
      <c r="WC13" s="215"/>
      <c r="WD13" s="64"/>
      <c r="WE13" s="64"/>
      <c r="WN13" s="64"/>
      <c r="WS13" s="215"/>
      <c r="WT13" s="64"/>
      <c r="WU13" s="64"/>
      <c r="XD13" s="64"/>
      <c r="XI13" s="215"/>
      <c r="XJ13" s="64"/>
      <c r="XK13" s="64"/>
      <c r="XT13" s="64"/>
      <c r="XY13" s="215"/>
      <c r="XZ13" s="64"/>
      <c r="YA13" s="64"/>
      <c r="YJ13" s="64"/>
      <c r="YO13" s="215"/>
      <c r="YP13" s="64"/>
      <c r="YQ13" s="64"/>
      <c r="YZ13" s="64"/>
      <c r="ZE13" s="215"/>
      <c r="ZF13" s="64"/>
      <c r="ZG13" s="64"/>
      <c r="ZP13" s="64"/>
      <c r="ZU13" s="215"/>
      <c r="ZV13" s="64"/>
      <c r="ZW13" s="64"/>
      <c r="AAF13" s="64"/>
      <c r="AAK13" s="215"/>
      <c r="AAL13" s="64"/>
      <c r="AAM13" s="64"/>
      <c r="AAV13" s="64"/>
      <c r="ABA13" s="215"/>
      <c r="ABB13" s="64"/>
      <c r="ABC13" s="64"/>
      <c r="ABL13" s="64"/>
      <c r="ABQ13" s="215"/>
      <c r="ABR13" s="64"/>
      <c r="ABS13" s="64"/>
      <c r="ACB13" s="64"/>
      <c r="ACG13" s="215"/>
      <c r="ACH13" s="64"/>
      <c r="ACI13" s="64"/>
      <c r="ACR13" s="64"/>
      <c r="ACW13" s="215"/>
      <c r="ACX13" s="64"/>
      <c r="ACY13" s="64"/>
      <c r="ADH13" s="64"/>
      <c r="ADM13" s="215"/>
      <c r="ADN13" s="64"/>
      <c r="ADO13" s="64"/>
      <c r="ADX13" s="64"/>
      <c r="AEC13" s="215"/>
      <c r="AED13" s="64"/>
      <c r="AEE13" s="64"/>
      <c r="AEN13" s="64"/>
      <c r="AES13" s="215"/>
      <c r="AET13" s="64"/>
      <c r="AEU13" s="64"/>
      <c r="AFD13" s="64"/>
      <c r="AFI13" s="215"/>
      <c r="AFJ13" s="64"/>
      <c r="AFK13" s="64"/>
      <c r="AFT13" s="64"/>
      <c r="AFY13" s="215"/>
      <c r="AFZ13" s="64"/>
      <c r="AGA13" s="64"/>
      <c r="AGJ13" s="64"/>
      <c r="AGO13" s="215"/>
      <c r="AGP13" s="64"/>
      <c r="AGQ13" s="64"/>
      <c r="AGZ13" s="64"/>
      <c r="AHE13" s="215"/>
      <c r="AHF13" s="64"/>
      <c r="AHG13" s="64"/>
      <c r="AHP13" s="64"/>
      <c r="AHU13" s="215"/>
      <c r="AHV13" s="64"/>
      <c r="AHW13" s="64"/>
      <c r="AIF13" s="64"/>
      <c r="AIK13" s="215"/>
      <c r="AIL13" s="64"/>
      <c r="AIM13" s="64"/>
      <c r="AIV13" s="64"/>
      <c r="AJA13" s="215"/>
      <c r="AJB13" s="64"/>
      <c r="AJC13" s="64"/>
      <c r="AJL13" s="64"/>
      <c r="AJQ13" s="215"/>
      <c r="AJR13" s="64"/>
      <c r="AJS13" s="64"/>
      <c r="AKB13" s="64"/>
      <c r="AKG13" s="215"/>
      <c r="AKH13" s="64"/>
      <c r="AKI13" s="64"/>
      <c r="AKR13" s="64"/>
      <c r="AKW13" s="215"/>
      <c r="AKX13" s="64"/>
      <c r="AKY13" s="64"/>
      <c r="ALH13" s="64"/>
      <c r="ALM13" s="215"/>
      <c r="ALN13" s="64"/>
      <c r="ALO13" s="64"/>
      <c r="ALX13" s="64"/>
      <c r="AMC13" s="215"/>
      <c r="AMD13" s="64"/>
      <c r="AME13" s="64"/>
      <c r="AMN13" s="64"/>
      <c r="AMS13" s="215"/>
      <c r="AMT13" s="64"/>
      <c r="AMU13" s="64"/>
      <c r="AND13" s="64"/>
      <c r="ANI13" s="215"/>
      <c r="ANJ13" s="64"/>
      <c r="ANK13" s="64"/>
      <c r="ANT13" s="64"/>
      <c r="ANY13" s="215"/>
      <c r="ANZ13" s="64"/>
      <c r="AOA13" s="64"/>
      <c r="AOJ13" s="64"/>
      <c r="AOO13" s="215"/>
      <c r="AOP13" s="64"/>
      <c r="AOQ13" s="64"/>
      <c r="AOZ13" s="64"/>
      <c r="APE13" s="215"/>
      <c r="APF13" s="64"/>
      <c r="APG13" s="64"/>
      <c r="APP13" s="64"/>
      <c r="APU13" s="215"/>
      <c r="APV13" s="64"/>
      <c r="APW13" s="64"/>
      <c r="AQF13" s="64"/>
      <c r="AQK13" s="215"/>
      <c r="AQL13" s="64"/>
      <c r="AQM13" s="64"/>
      <c r="AQV13" s="64"/>
      <c r="ARA13" s="215"/>
      <c r="ARB13" s="64"/>
      <c r="ARC13" s="64"/>
      <c r="ARL13" s="64"/>
      <c r="ARQ13" s="215"/>
      <c r="ARR13" s="64"/>
      <c r="ARS13" s="64"/>
      <c r="ASB13" s="64"/>
      <c r="ASG13" s="215"/>
      <c r="ASH13" s="64"/>
      <c r="ASI13" s="64"/>
      <c r="ASR13" s="64"/>
      <c r="ASW13" s="215"/>
      <c r="ASX13" s="64"/>
      <c r="ASY13" s="64"/>
      <c r="ATH13" s="64"/>
      <c r="ATM13" s="215"/>
      <c r="ATN13" s="64"/>
      <c r="ATO13" s="64"/>
      <c r="ATX13" s="64"/>
      <c r="AUC13" s="215"/>
      <c r="AUD13" s="64"/>
      <c r="AUE13" s="64"/>
      <c r="AUN13" s="64"/>
      <c r="AUS13" s="215"/>
      <c r="AUT13" s="64"/>
      <c r="AUU13" s="64"/>
      <c r="AVD13" s="64"/>
      <c r="AVI13" s="215"/>
      <c r="AVJ13" s="64"/>
      <c r="AVK13" s="64"/>
      <c r="AVT13" s="64"/>
      <c r="AVY13" s="215"/>
      <c r="AVZ13" s="64"/>
      <c r="AWA13" s="64"/>
      <c r="AWJ13" s="64"/>
      <c r="AWO13" s="215"/>
      <c r="AWP13" s="64"/>
      <c r="AWQ13" s="64"/>
      <c r="AWZ13" s="64"/>
      <c r="AXE13" s="215"/>
      <c r="AXF13" s="64"/>
      <c r="AXG13" s="64"/>
      <c r="AXP13" s="64"/>
      <c r="AXU13" s="215"/>
      <c r="AXV13" s="64"/>
      <c r="AXW13" s="64"/>
      <c r="AYF13" s="64"/>
      <c r="AYK13" s="215"/>
      <c r="AYL13" s="64"/>
      <c r="AYM13" s="64"/>
      <c r="AYV13" s="64"/>
      <c r="AZA13" s="215"/>
      <c r="AZB13" s="64"/>
      <c r="AZC13" s="64"/>
      <c r="AZL13" s="64"/>
      <c r="AZQ13" s="215"/>
      <c r="AZR13" s="64"/>
      <c r="AZS13" s="64"/>
      <c r="BAB13" s="64"/>
      <c r="BAG13" s="215"/>
      <c r="BAH13" s="64"/>
      <c r="BAI13" s="64"/>
      <c r="BAR13" s="64"/>
      <c r="BAW13" s="215"/>
      <c r="BAX13" s="64"/>
      <c r="BAY13" s="64"/>
      <c r="BBH13" s="64"/>
      <c r="BBM13" s="215"/>
      <c r="BBN13" s="64"/>
      <c r="BBO13" s="64"/>
      <c r="BBX13" s="64"/>
      <c r="BCC13" s="215"/>
      <c r="BCD13" s="64"/>
      <c r="BCE13" s="64"/>
      <c r="BCN13" s="64"/>
      <c r="BCS13" s="215"/>
      <c r="BCT13" s="64"/>
      <c r="BCU13" s="64"/>
      <c r="BDD13" s="64"/>
      <c r="BDI13" s="215"/>
      <c r="BDJ13" s="64"/>
      <c r="BDK13" s="64"/>
      <c r="BDT13" s="64"/>
      <c r="BDY13" s="215"/>
      <c r="BDZ13" s="64"/>
      <c r="BEA13" s="64"/>
      <c r="BEJ13" s="64"/>
      <c r="BEO13" s="215"/>
      <c r="BEP13" s="64"/>
      <c r="BEQ13" s="64"/>
      <c r="BEZ13" s="64"/>
      <c r="BFE13" s="215"/>
      <c r="BFF13" s="64"/>
      <c r="BFG13" s="64"/>
      <c r="BFP13" s="64"/>
      <c r="BFU13" s="215"/>
      <c r="BFV13" s="64"/>
      <c r="BFW13" s="64"/>
      <c r="BGF13" s="64"/>
      <c r="BGK13" s="215"/>
      <c r="BGL13" s="64"/>
      <c r="BGM13" s="64"/>
      <c r="BGV13" s="64"/>
      <c r="BHA13" s="215"/>
      <c r="BHB13" s="64"/>
      <c r="BHC13" s="64"/>
      <c r="BHL13" s="64"/>
      <c r="BHQ13" s="215"/>
      <c r="BHR13" s="64"/>
      <c r="BHS13" s="64"/>
      <c r="BIB13" s="64"/>
      <c r="BIG13" s="215"/>
      <c r="BIH13" s="64"/>
      <c r="BII13" s="64"/>
      <c r="BIR13" s="64"/>
      <c r="BIW13" s="215"/>
      <c r="BIX13" s="64"/>
      <c r="BIY13" s="64"/>
      <c r="BJH13" s="64"/>
      <c r="BJM13" s="215"/>
      <c r="BJN13" s="64"/>
      <c r="BJO13" s="64"/>
      <c r="BJX13" s="64"/>
      <c r="BKC13" s="215"/>
      <c r="BKD13" s="64"/>
      <c r="BKE13" s="64"/>
      <c r="BKN13" s="64"/>
      <c r="BKS13" s="215"/>
      <c r="BKT13" s="64"/>
      <c r="BKU13" s="64"/>
      <c r="BLD13" s="64"/>
      <c r="BLI13" s="215"/>
      <c r="BLJ13" s="64"/>
      <c r="BLK13" s="64"/>
      <c r="BLT13" s="64"/>
      <c r="BLY13" s="215"/>
      <c r="BLZ13" s="64"/>
      <c r="BMA13" s="64"/>
      <c r="BMJ13" s="64"/>
      <c r="BMO13" s="215"/>
      <c r="BMP13" s="64"/>
      <c r="BMQ13" s="64"/>
      <c r="BMZ13" s="64"/>
      <c r="BNE13" s="215"/>
      <c r="BNF13" s="64"/>
      <c r="BNG13" s="64"/>
      <c r="BNP13" s="64"/>
      <c r="BNU13" s="215"/>
      <c r="BNV13" s="64"/>
      <c r="BNW13" s="64"/>
      <c r="BOF13" s="64"/>
      <c r="BOK13" s="215"/>
      <c r="BOL13" s="64"/>
      <c r="BOM13" s="64"/>
      <c r="BOV13" s="64"/>
      <c r="BPA13" s="215"/>
      <c r="BPB13" s="64"/>
      <c r="BPC13" s="64"/>
      <c r="BPL13" s="64"/>
      <c r="BPQ13" s="215"/>
      <c r="BPR13" s="64"/>
      <c r="BPS13" s="64"/>
      <c r="BQB13" s="64"/>
      <c r="BQG13" s="215"/>
      <c r="BQH13" s="64"/>
      <c r="BQI13" s="64"/>
      <c r="BQR13" s="64"/>
      <c r="BQW13" s="215"/>
      <c r="BQX13" s="64"/>
      <c r="BQY13" s="64"/>
      <c r="BRH13" s="64"/>
      <c r="BRM13" s="215"/>
      <c r="BRN13" s="64"/>
      <c r="BRO13" s="64"/>
      <c r="BRX13" s="64"/>
      <c r="BSC13" s="215"/>
      <c r="BSD13" s="64"/>
      <c r="BSE13" s="64"/>
      <c r="BSN13" s="64"/>
      <c r="BSS13" s="215"/>
      <c r="BST13" s="64"/>
      <c r="BSU13" s="64"/>
      <c r="BTD13" s="64"/>
      <c r="BTI13" s="215"/>
      <c r="BTJ13" s="64"/>
      <c r="BTK13" s="64"/>
      <c r="BTT13" s="64"/>
      <c r="BTY13" s="215"/>
      <c r="BTZ13" s="64"/>
      <c r="BUA13" s="64"/>
      <c r="BUJ13" s="64"/>
      <c r="BUO13" s="215"/>
      <c r="BUP13" s="64"/>
      <c r="BUQ13" s="64"/>
      <c r="BUZ13" s="64"/>
      <c r="BVE13" s="215"/>
      <c r="BVF13" s="64"/>
      <c r="BVG13" s="64"/>
      <c r="BVP13" s="64"/>
      <c r="BVU13" s="215"/>
      <c r="BVV13" s="64"/>
      <c r="BVW13" s="64"/>
      <c r="BWF13" s="64"/>
      <c r="BWK13" s="215"/>
      <c r="BWL13" s="64"/>
      <c r="BWM13" s="64"/>
      <c r="BWV13" s="64"/>
      <c r="BXA13" s="215"/>
      <c r="BXB13" s="64"/>
      <c r="BXC13" s="64"/>
      <c r="BXL13" s="64"/>
      <c r="BXQ13" s="215"/>
      <c r="BXR13" s="64"/>
      <c r="BXS13" s="64"/>
      <c r="BYB13" s="64"/>
      <c r="BYG13" s="215"/>
      <c r="BYH13" s="64"/>
      <c r="BYI13" s="64"/>
      <c r="BYR13" s="64"/>
      <c r="BYW13" s="215"/>
      <c r="BYX13" s="64"/>
      <c r="BYY13" s="64"/>
      <c r="BZH13" s="64"/>
      <c r="BZM13" s="215"/>
      <c r="BZN13" s="64"/>
      <c r="BZO13" s="64"/>
      <c r="BZX13" s="64"/>
      <c r="CAC13" s="215"/>
      <c r="CAD13" s="64"/>
      <c r="CAE13" s="64"/>
      <c r="CAN13" s="64"/>
      <c r="CAS13" s="215"/>
      <c r="CAT13" s="64"/>
      <c r="CAU13" s="64"/>
      <c r="CBD13" s="64"/>
      <c r="CBI13" s="215"/>
      <c r="CBJ13" s="64"/>
      <c r="CBK13" s="64"/>
      <c r="CBT13" s="64"/>
      <c r="CBY13" s="215"/>
      <c r="CBZ13" s="64"/>
      <c r="CCA13" s="64"/>
      <c r="CCJ13" s="64"/>
      <c r="CCO13" s="215"/>
      <c r="CCP13" s="64"/>
      <c r="CCQ13" s="64"/>
      <c r="CCZ13" s="64"/>
      <c r="CDE13" s="215"/>
      <c r="CDF13" s="64"/>
      <c r="CDG13" s="64"/>
      <c r="CDP13" s="64"/>
      <c r="CDU13" s="215"/>
      <c r="CDV13" s="64"/>
      <c r="CDW13" s="64"/>
      <c r="CEF13" s="64"/>
      <c r="CEK13" s="215"/>
      <c r="CEL13" s="64"/>
      <c r="CEM13" s="64"/>
      <c r="CEV13" s="64"/>
      <c r="CFA13" s="215"/>
      <c r="CFB13" s="64"/>
      <c r="CFC13" s="64"/>
      <c r="CFL13" s="64"/>
      <c r="CFQ13" s="215"/>
      <c r="CFR13" s="64"/>
      <c r="CFS13" s="64"/>
      <c r="CGB13" s="64"/>
      <c r="CGG13" s="215"/>
      <c r="CGH13" s="64"/>
      <c r="CGI13" s="64"/>
      <c r="CGR13" s="64"/>
      <c r="CGW13" s="215"/>
      <c r="CGX13" s="64"/>
      <c r="CGY13" s="64"/>
      <c r="CHH13" s="64"/>
      <c r="CHM13" s="215"/>
      <c r="CHN13" s="64"/>
      <c r="CHO13" s="64"/>
      <c r="CHX13" s="64"/>
      <c r="CIC13" s="215"/>
      <c r="CID13" s="64"/>
      <c r="CIE13" s="64"/>
      <c r="CIN13" s="64"/>
      <c r="CIS13" s="215"/>
      <c r="CIT13" s="64"/>
      <c r="CIU13" s="64"/>
      <c r="CJD13" s="64"/>
      <c r="CJI13" s="215"/>
      <c r="CJJ13" s="64"/>
      <c r="CJK13" s="64"/>
      <c r="CJT13" s="64"/>
      <c r="CJY13" s="215"/>
      <c r="CJZ13" s="64"/>
      <c r="CKA13" s="64"/>
      <c r="CKJ13" s="64"/>
      <c r="CKO13" s="215"/>
      <c r="CKP13" s="64"/>
      <c r="CKQ13" s="64"/>
      <c r="CKZ13" s="64"/>
      <c r="CLE13" s="215"/>
      <c r="CLF13" s="64"/>
      <c r="CLG13" s="64"/>
      <c r="CLP13" s="64"/>
      <c r="CLU13" s="215"/>
      <c r="CLV13" s="64"/>
      <c r="CLW13" s="64"/>
      <c r="CMF13" s="64"/>
      <c r="CMK13" s="215"/>
      <c r="CML13" s="64"/>
      <c r="CMM13" s="64"/>
      <c r="CMV13" s="64"/>
      <c r="CNA13" s="215"/>
      <c r="CNB13" s="64"/>
      <c r="CNC13" s="64"/>
      <c r="CNL13" s="64"/>
      <c r="CNQ13" s="215"/>
      <c r="CNR13" s="64"/>
      <c r="CNS13" s="64"/>
      <c r="COB13" s="64"/>
      <c r="COG13" s="215"/>
      <c r="COH13" s="64"/>
      <c r="COI13" s="64"/>
      <c r="COR13" s="64"/>
      <c r="COW13" s="215"/>
      <c r="COX13" s="64"/>
      <c r="COY13" s="64"/>
      <c r="CPH13" s="64"/>
      <c r="CPM13" s="215"/>
      <c r="CPN13" s="64"/>
      <c r="CPO13" s="64"/>
      <c r="CPX13" s="64"/>
      <c r="CQC13" s="215"/>
      <c r="CQD13" s="64"/>
      <c r="CQE13" s="64"/>
      <c r="CQN13" s="64"/>
      <c r="CQS13" s="215"/>
      <c r="CQT13" s="64"/>
      <c r="CQU13" s="64"/>
      <c r="CRD13" s="64"/>
      <c r="CRI13" s="215"/>
      <c r="CRJ13" s="64"/>
      <c r="CRK13" s="64"/>
      <c r="CRT13" s="64"/>
      <c r="CRY13" s="215"/>
      <c r="CRZ13" s="64"/>
      <c r="CSA13" s="64"/>
      <c r="CSJ13" s="64"/>
      <c r="CSO13" s="215"/>
      <c r="CSP13" s="64"/>
      <c r="CSQ13" s="64"/>
      <c r="CSZ13" s="64"/>
      <c r="CTE13" s="215"/>
      <c r="CTF13" s="64"/>
      <c r="CTG13" s="64"/>
      <c r="CTP13" s="64"/>
      <c r="CTU13" s="215"/>
      <c r="CTV13" s="64"/>
      <c r="CTW13" s="64"/>
      <c r="CUF13" s="64"/>
      <c r="CUK13" s="215"/>
      <c r="CUL13" s="64"/>
      <c r="CUM13" s="64"/>
      <c r="CUV13" s="64"/>
      <c r="CVA13" s="215"/>
      <c r="CVB13" s="64"/>
      <c r="CVC13" s="64"/>
      <c r="CVL13" s="64"/>
      <c r="CVQ13" s="215"/>
      <c r="CVR13" s="64"/>
      <c r="CVS13" s="64"/>
      <c r="CWB13" s="64"/>
      <c r="CWG13" s="215"/>
      <c r="CWH13" s="64"/>
      <c r="CWI13" s="64"/>
      <c r="CWR13" s="64"/>
      <c r="CWW13" s="215"/>
      <c r="CWX13" s="64"/>
      <c r="CWY13" s="64"/>
      <c r="CXH13" s="64"/>
      <c r="CXM13" s="215"/>
      <c r="CXN13" s="64"/>
      <c r="CXO13" s="64"/>
      <c r="CXX13" s="64"/>
      <c r="CYC13" s="215"/>
      <c r="CYD13" s="64"/>
      <c r="CYE13" s="64"/>
      <c r="CYN13" s="64"/>
      <c r="CYS13" s="215"/>
      <c r="CYT13" s="64"/>
      <c r="CYU13" s="64"/>
      <c r="CZD13" s="64"/>
      <c r="CZI13" s="215"/>
      <c r="CZJ13" s="64"/>
      <c r="CZK13" s="64"/>
      <c r="CZT13" s="64"/>
      <c r="CZY13" s="215"/>
      <c r="CZZ13" s="64"/>
      <c r="DAA13" s="64"/>
      <c r="DAJ13" s="64"/>
      <c r="DAO13" s="215"/>
      <c r="DAP13" s="64"/>
      <c r="DAQ13" s="64"/>
      <c r="DAZ13" s="64"/>
      <c r="DBE13" s="215"/>
      <c r="DBF13" s="64"/>
      <c r="DBG13" s="64"/>
      <c r="DBP13" s="64"/>
      <c r="DBU13" s="215"/>
      <c r="DBV13" s="64"/>
      <c r="DBW13" s="64"/>
      <c r="DCF13" s="64"/>
      <c r="DCK13" s="215"/>
      <c r="DCL13" s="64"/>
      <c r="DCM13" s="64"/>
      <c r="DCV13" s="64"/>
      <c r="DDA13" s="215"/>
      <c r="DDB13" s="64"/>
      <c r="DDC13" s="64"/>
      <c r="DDL13" s="64"/>
      <c r="DDQ13" s="215"/>
      <c r="DDR13" s="64"/>
      <c r="DDS13" s="64"/>
      <c r="DEB13" s="64"/>
      <c r="DEG13" s="215"/>
      <c r="DEH13" s="64"/>
      <c r="DEI13" s="64"/>
      <c r="DER13" s="64"/>
      <c r="DEW13" s="215"/>
      <c r="DEX13" s="64"/>
      <c r="DEY13" s="64"/>
      <c r="DFH13" s="64"/>
      <c r="DFM13" s="215"/>
      <c r="DFN13" s="64"/>
      <c r="DFO13" s="64"/>
      <c r="DFX13" s="64"/>
      <c r="DGC13" s="215"/>
      <c r="DGD13" s="64"/>
      <c r="DGE13" s="64"/>
      <c r="DGN13" s="64"/>
      <c r="DGS13" s="215"/>
      <c r="DGT13" s="64"/>
      <c r="DGU13" s="64"/>
      <c r="DHD13" s="64"/>
      <c r="DHI13" s="215"/>
      <c r="DHJ13" s="64"/>
      <c r="DHK13" s="64"/>
      <c r="DHT13" s="64"/>
      <c r="DHY13" s="215"/>
      <c r="DHZ13" s="64"/>
      <c r="DIA13" s="64"/>
      <c r="DIJ13" s="64"/>
      <c r="DIO13" s="215"/>
      <c r="DIP13" s="64"/>
      <c r="DIQ13" s="64"/>
      <c r="DIZ13" s="64"/>
      <c r="DJE13" s="215"/>
      <c r="DJF13" s="64"/>
      <c r="DJG13" s="64"/>
      <c r="DJP13" s="64"/>
      <c r="DJU13" s="215"/>
      <c r="DJV13" s="64"/>
      <c r="DJW13" s="64"/>
      <c r="DKF13" s="64"/>
      <c r="DKK13" s="215"/>
      <c r="DKL13" s="64"/>
      <c r="DKM13" s="64"/>
      <c r="DKV13" s="64"/>
      <c r="DLA13" s="215"/>
      <c r="DLB13" s="64"/>
      <c r="DLC13" s="64"/>
      <c r="DLL13" s="64"/>
      <c r="DLQ13" s="215"/>
      <c r="DLR13" s="64"/>
      <c r="DLS13" s="64"/>
      <c r="DMB13" s="64"/>
      <c r="DMG13" s="215"/>
      <c r="DMH13" s="64"/>
      <c r="DMI13" s="64"/>
      <c r="DMR13" s="64"/>
      <c r="DMW13" s="215"/>
      <c r="DMX13" s="64"/>
      <c r="DMY13" s="64"/>
      <c r="DNH13" s="64"/>
      <c r="DNM13" s="215"/>
      <c r="DNN13" s="64"/>
      <c r="DNO13" s="64"/>
      <c r="DNX13" s="64"/>
      <c r="DOC13" s="215"/>
      <c r="DOD13" s="64"/>
      <c r="DOE13" s="64"/>
      <c r="DON13" s="64"/>
      <c r="DOS13" s="215"/>
      <c r="DOT13" s="64"/>
      <c r="DOU13" s="64"/>
      <c r="DPD13" s="64"/>
      <c r="DPI13" s="215"/>
      <c r="DPJ13" s="64"/>
      <c r="DPK13" s="64"/>
      <c r="DPT13" s="64"/>
      <c r="DPY13" s="215"/>
      <c r="DPZ13" s="64"/>
      <c r="DQA13" s="64"/>
      <c r="DQJ13" s="64"/>
      <c r="DQO13" s="215"/>
      <c r="DQP13" s="64"/>
      <c r="DQQ13" s="64"/>
      <c r="DQZ13" s="64"/>
      <c r="DRE13" s="215"/>
      <c r="DRF13" s="64"/>
      <c r="DRG13" s="64"/>
      <c r="DRP13" s="64"/>
      <c r="DRU13" s="215"/>
      <c r="DRV13" s="64"/>
      <c r="DRW13" s="64"/>
      <c r="DSF13" s="64"/>
      <c r="DSK13" s="215"/>
      <c r="DSL13" s="64"/>
      <c r="DSM13" s="64"/>
      <c r="DSV13" s="64"/>
      <c r="DTA13" s="215"/>
      <c r="DTB13" s="64"/>
      <c r="DTC13" s="64"/>
      <c r="DTL13" s="64"/>
      <c r="DTQ13" s="215"/>
      <c r="DTR13" s="64"/>
      <c r="DTS13" s="64"/>
      <c r="DUB13" s="64"/>
      <c r="DUG13" s="215"/>
      <c r="DUH13" s="64"/>
      <c r="DUI13" s="64"/>
      <c r="DUR13" s="64"/>
      <c r="DUW13" s="215"/>
      <c r="DUX13" s="64"/>
      <c r="DUY13" s="64"/>
      <c r="DVH13" s="64"/>
      <c r="DVM13" s="215"/>
      <c r="DVN13" s="64"/>
      <c r="DVO13" s="64"/>
      <c r="DVX13" s="64"/>
      <c r="DWC13" s="215"/>
      <c r="DWD13" s="64"/>
      <c r="DWE13" s="64"/>
      <c r="DWN13" s="64"/>
      <c r="DWS13" s="215"/>
      <c r="DWT13" s="64"/>
      <c r="DWU13" s="64"/>
      <c r="DXD13" s="64"/>
      <c r="DXI13" s="215"/>
      <c r="DXJ13" s="64"/>
      <c r="DXK13" s="64"/>
      <c r="DXT13" s="64"/>
      <c r="DXY13" s="215"/>
      <c r="DXZ13" s="64"/>
      <c r="DYA13" s="64"/>
      <c r="DYJ13" s="64"/>
      <c r="DYO13" s="215"/>
      <c r="DYP13" s="64"/>
      <c r="DYQ13" s="64"/>
      <c r="DYZ13" s="64"/>
      <c r="DZE13" s="215"/>
      <c r="DZF13" s="64"/>
      <c r="DZG13" s="64"/>
      <c r="DZP13" s="64"/>
      <c r="DZU13" s="215"/>
      <c r="DZV13" s="64"/>
      <c r="DZW13" s="64"/>
      <c r="EAF13" s="64"/>
      <c r="EAK13" s="215"/>
      <c r="EAL13" s="64"/>
      <c r="EAM13" s="64"/>
      <c r="EAV13" s="64"/>
      <c r="EBA13" s="215"/>
      <c r="EBB13" s="64"/>
      <c r="EBC13" s="64"/>
      <c r="EBL13" s="64"/>
      <c r="EBQ13" s="215"/>
      <c r="EBR13" s="64"/>
      <c r="EBS13" s="64"/>
      <c r="ECB13" s="64"/>
      <c r="ECG13" s="215"/>
      <c r="ECH13" s="64"/>
      <c r="ECI13" s="64"/>
      <c r="ECR13" s="64"/>
      <c r="ECW13" s="215"/>
      <c r="ECX13" s="64"/>
      <c r="ECY13" s="64"/>
      <c r="EDH13" s="64"/>
      <c r="EDM13" s="215"/>
      <c r="EDN13" s="64"/>
      <c r="EDO13" s="64"/>
      <c r="EDX13" s="64"/>
      <c r="EEC13" s="215"/>
      <c r="EED13" s="64"/>
      <c r="EEE13" s="64"/>
      <c r="EEN13" s="64"/>
      <c r="EES13" s="215"/>
      <c r="EET13" s="64"/>
      <c r="EEU13" s="64"/>
      <c r="EFD13" s="64"/>
      <c r="EFI13" s="215"/>
      <c r="EFJ13" s="64"/>
      <c r="EFK13" s="64"/>
      <c r="EFT13" s="64"/>
      <c r="EFY13" s="215"/>
      <c r="EFZ13" s="64"/>
      <c r="EGA13" s="64"/>
      <c r="EGJ13" s="64"/>
      <c r="EGO13" s="215"/>
      <c r="EGP13" s="64"/>
      <c r="EGQ13" s="64"/>
      <c r="EGZ13" s="64"/>
      <c r="EHE13" s="215"/>
      <c r="EHF13" s="64"/>
      <c r="EHG13" s="64"/>
      <c r="EHP13" s="64"/>
      <c r="EHU13" s="215"/>
      <c r="EHV13" s="64"/>
      <c r="EHW13" s="64"/>
      <c r="EIF13" s="64"/>
      <c r="EIK13" s="215"/>
      <c r="EIL13" s="64"/>
      <c r="EIM13" s="64"/>
      <c r="EIV13" s="64"/>
      <c r="EJA13" s="215"/>
      <c r="EJB13" s="64"/>
      <c r="EJC13" s="64"/>
      <c r="EJL13" s="64"/>
      <c r="EJQ13" s="215"/>
      <c r="EJR13" s="64"/>
      <c r="EJS13" s="64"/>
      <c r="EKB13" s="64"/>
      <c r="EKG13" s="215"/>
      <c r="EKH13" s="64"/>
      <c r="EKI13" s="64"/>
      <c r="EKR13" s="64"/>
      <c r="EKW13" s="215"/>
      <c r="EKX13" s="64"/>
      <c r="EKY13" s="64"/>
      <c r="ELH13" s="64"/>
      <c r="ELM13" s="215"/>
      <c r="ELN13" s="64"/>
      <c r="ELO13" s="64"/>
      <c r="ELX13" s="64"/>
      <c r="EMC13" s="215"/>
      <c r="EMD13" s="64"/>
      <c r="EME13" s="64"/>
      <c r="EMN13" s="64"/>
      <c r="EMS13" s="215"/>
      <c r="EMT13" s="64"/>
      <c r="EMU13" s="64"/>
      <c r="END13" s="64"/>
      <c r="ENI13" s="215"/>
      <c r="ENJ13" s="64"/>
      <c r="ENK13" s="64"/>
      <c r="ENT13" s="64"/>
      <c r="ENY13" s="215"/>
      <c r="ENZ13" s="64"/>
      <c r="EOA13" s="64"/>
      <c r="EOJ13" s="64"/>
      <c r="EOO13" s="215"/>
      <c r="EOP13" s="64"/>
      <c r="EOQ13" s="64"/>
      <c r="EOZ13" s="64"/>
      <c r="EPE13" s="215"/>
      <c r="EPF13" s="64"/>
      <c r="EPG13" s="64"/>
      <c r="EPP13" s="64"/>
      <c r="EPU13" s="215"/>
      <c r="EPV13" s="64"/>
      <c r="EPW13" s="64"/>
      <c r="EQF13" s="64"/>
      <c r="EQK13" s="215"/>
      <c r="EQL13" s="64"/>
      <c r="EQM13" s="64"/>
      <c r="EQV13" s="64"/>
      <c r="ERA13" s="215"/>
      <c r="ERB13" s="64"/>
      <c r="ERC13" s="64"/>
      <c r="ERL13" s="64"/>
      <c r="ERQ13" s="215"/>
      <c r="ERR13" s="64"/>
      <c r="ERS13" s="64"/>
      <c r="ESB13" s="64"/>
      <c r="ESG13" s="215"/>
      <c r="ESH13" s="64"/>
      <c r="ESI13" s="64"/>
      <c r="ESR13" s="64"/>
      <c r="ESW13" s="215"/>
      <c r="ESX13" s="64"/>
      <c r="ESY13" s="64"/>
      <c r="ETH13" s="64"/>
      <c r="ETM13" s="215"/>
      <c r="ETN13" s="64"/>
      <c r="ETO13" s="64"/>
      <c r="ETX13" s="64"/>
      <c r="EUC13" s="215"/>
      <c r="EUD13" s="64"/>
      <c r="EUE13" s="64"/>
      <c r="EUN13" s="64"/>
      <c r="EUS13" s="215"/>
      <c r="EUT13" s="64"/>
      <c r="EUU13" s="64"/>
      <c r="EVD13" s="64"/>
      <c r="EVI13" s="215"/>
      <c r="EVJ13" s="64"/>
      <c r="EVK13" s="64"/>
      <c r="EVT13" s="64"/>
      <c r="EVY13" s="215"/>
      <c r="EVZ13" s="64"/>
      <c r="EWA13" s="64"/>
      <c r="EWJ13" s="64"/>
      <c r="EWO13" s="215"/>
      <c r="EWP13" s="64"/>
      <c r="EWQ13" s="64"/>
      <c r="EWZ13" s="64"/>
      <c r="EXE13" s="215"/>
      <c r="EXF13" s="64"/>
      <c r="EXG13" s="64"/>
      <c r="EXP13" s="64"/>
      <c r="EXU13" s="215"/>
      <c r="EXV13" s="64"/>
      <c r="EXW13" s="64"/>
      <c r="EYF13" s="64"/>
      <c r="EYK13" s="215"/>
      <c r="EYL13" s="64"/>
      <c r="EYM13" s="64"/>
      <c r="EYV13" s="64"/>
      <c r="EZA13" s="215"/>
      <c r="EZB13" s="64"/>
      <c r="EZC13" s="64"/>
      <c r="EZL13" s="64"/>
      <c r="EZQ13" s="215"/>
      <c r="EZR13" s="64"/>
      <c r="EZS13" s="64"/>
      <c r="FAB13" s="64"/>
      <c r="FAG13" s="215"/>
      <c r="FAH13" s="64"/>
      <c r="FAI13" s="64"/>
      <c r="FAR13" s="64"/>
      <c r="FAW13" s="215"/>
      <c r="FAX13" s="64"/>
      <c r="FAY13" s="64"/>
      <c r="FBH13" s="64"/>
      <c r="FBM13" s="215"/>
      <c r="FBN13" s="64"/>
      <c r="FBO13" s="64"/>
      <c r="FBX13" s="64"/>
      <c r="FCC13" s="215"/>
      <c r="FCD13" s="64"/>
      <c r="FCE13" s="64"/>
      <c r="FCN13" s="64"/>
      <c r="FCS13" s="215"/>
      <c r="FCT13" s="64"/>
      <c r="FCU13" s="64"/>
      <c r="FDD13" s="64"/>
      <c r="FDI13" s="215"/>
      <c r="FDJ13" s="64"/>
      <c r="FDK13" s="64"/>
      <c r="FDT13" s="64"/>
      <c r="FDY13" s="215"/>
      <c r="FDZ13" s="64"/>
      <c r="FEA13" s="64"/>
      <c r="FEJ13" s="64"/>
      <c r="FEO13" s="215"/>
      <c r="FEP13" s="64"/>
      <c r="FEQ13" s="64"/>
      <c r="FEZ13" s="64"/>
      <c r="FFE13" s="215"/>
      <c r="FFF13" s="64"/>
      <c r="FFG13" s="64"/>
      <c r="FFP13" s="64"/>
      <c r="FFU13" s="215"/>
      <c r="FFV13" s="64"/>
      <c r="FFW13" s="64"/>
      <c r="FGF13" s="64"/>
      <c r="FGK13" s="215"/>
      <c r="FGL13" s="64"/>
      <c r="FGM13" s="64"/>
      <c r="FGV13" s="64"/>
      <c r="FHA13" s="215"/>
      <c r="FHB13" s="64"/>
      <c r="FHC13" s="64"/>
      <c r="FHL13" s="64"/>
      <c r="FHQ13" s="215"/>
      <c r="FHR13" s="64"/>
      <c r="FHS13" s="64"/>
      <c r="FIB13" s="64"/>
      <c r="FIG13" s="215"/>
      <c r="FIH13" s="64"/>
      <c r="FII13" s="64"/>
      <c r="FIR13" s="64"/>
      <c r="FIW13" s="215"/>
      <c r="FIX13" s="64"/>
      <c r="FIY13" s="64"/>
      <c r="FJH13" s="64"/>
      <c r="FJM13" s="215"/>
      <c r="FJN13" s="64"/>
      <c r="FJO13" s="64"/>
      <c r="FJX13" s="64"/>
      <c r="FKC13" s="215"/>
      <c r="FKD13" s="64"/>
      <c r="FKE13" s="64"/>
      <c r="FKN13" s="64"/>
      <c r="FKS13" s="215"/>
      <c r="FKT13" s="64"/>
      <c r="FKU13" s="64"/>
      <c r="FLD13" s="64"/>
      <c r="FLI13" s="215"/>
      <c r="FLJ13" s="64"/>
      <c r="FLK13" s="64"/>
      <c r="FLT13" s="64"/>
      <c r="FLY13" s="215"/>
      <c r="FLZ13" s="64"/>
      <c r="FMA13" s="64"/>
      <c r="FMJ13" s="64"/>
      <c r="FMO13" s="215"/>
      <c r="FMP13" s="64"/>
      <c r="FMQ13" s="64"/>
      <c r="FMZ13" s="64"/>
      <c r="FNE13" s="215"/>
      <c r="FNF13" s="64"/>
      <c r="FNG13" s="64"/>
      <c r="FNP13" s="64"/>
      <c r="FNU13" s="215"/>
      <c r="FNV13" s="64"/>
      <c r="FNW13" s="64"/>
      <c r="FOF13" s="64"/>
      <c r="FOK13" s="215"/>
      <c r="FOL13" s="64"/>
      <c r="FOM13" s="64"/>
      <c r="FOV13" s="64"/>
      <c r="FPA13" s="215"/>
      <c r="FPB13" s="64"/>
      <c r="FPC13" s="64"/>
      <c r="FPL13" s="64"/>
      <c r="FPQ13" s="215"/>
      <c r="FPR13" s="64"/>
      <c r="FPS13" s="64"/>
      <c r="FQB13" s="64"/>
      <c r="FQG13" s="215"/>
      <c r="FQH13" s="64"/>
      <c r="FQI13" s="64"/>
      <c r="FQR13" s="64"/>
      <c r="FQW13" s="215"/>
      <c r="FQX13" s="64"/>
      <c r="FQY13" s="64"/>
      <c r="FRH13" s="64"/>
      <c r="FRM13" s="215"/>
      <c r="FRN13" s="64"/>
      <c r="FRO13" s="64"/>
      <c r="FRX13" s="64"/>
      <c r="FSC13" s="215"/>
      <c r="FSD13" s="64"/>
      <c r="FSE13" s="64"/>
      <c r="FSN13" s="64"/>
      <c r="FSS13" s="215"/>
      <c r="FST13" s="64"/>
      <c r="FSU13" s="64"/>
      <c r="FTD13" s="64"/>
      <c r="FTI13" s="215"/>
      <c r="FTJ13" s="64"/>
      <c r="FTK13" s="64"/>
      <c r="FTT13" s="64"/>
      <c r="FTY13" s="215"/>
      <c r="FTZ13" s="64"/>
      <c r="FUA13" s="64"/>
      <c r="FUJ13" s="64"/>
      <c r="FUO13" s="215"/>
      <c r="FUP13" s="64"/>
      <c r="FUQ13" s="64"/>
      <c r="FUZ13" s="64"/>
      <c r="FVE13" s="215"/>
      <c r="FVF13" s="64"/>
      <c r="FVG13" s="64"/>
      <c r="FVP13" s="64"/>
      <c r="FVU13" s="215"/>
      <c r="FVV13" s="64"/>
      <c r="FVW13" s="64"/>
      <c r="FWF13" s="64"/>
      <c r="FWK13" s="215"/>
      <c r="FWL13" s="64"/>
      <c r="FWM13" s="64"/>
      <c r="FWV13" s="64"/>
      <c r="FXA13" s="215"/>
      <c r="FXB13" s="64"/>
      <c r="FXC13" s="64"/>
      <c r="FXL13" s="64"/>
      <c r="FXQ13" s="215"/>
      <c r="FXR13" s="64"/>
      <c r="FXS13" s="64"/>
      <c r="FYB13" s="64"/>
      <c r="FYG13" s="215"/>
      <c r="FYH13" s="64"/>
      <c r="FYI13" s="64"/>
      <c r="FYR13" s="64"/>
      <c r="FYW13" s="215"/>
      <c r="FYX13" s="64"/>
      <c r="FYY13" s="64"/>
      <c r="FZH13" s="64"/>
      <c r="FZM13" s="215"/>
      <c r="FZN13" s="64"/>
      <c r="FZO13" s="64"/>
      <c r="FZX13" s="64"/>
      <c r="GAC13" s="215"/>
      <c r="GAD13" s="64"/>
      <c r="GAE13" s="64"/>
      <c r="GAN13" s="64"/>
      <c r="GAS13" s="215"/>
      <c r="GAT13" s="64"/>
      <c r="GAU13" s="64"/>
      <c r="GBD13" s="64"/>
      <c r="GBI13" s="215"/>
      <c r="GBJ13" s="64"/>
      <c r="GBK13" s="64"/>
      <c r="GBT13" s="64"/>
      <c r="GBY13" s="215"/>
      <c r="GBZ13" s="64"/>
      <c r="GCA13" s="64"/>
      <c r="GCJ13" s="64"/>
      <c r="GCO13" s="215"/>
      <c r="GCP13" s="64"/>
      <c r="GCQ13" s="64"/>
      <c r="GCZ13" s="64"/>
      <c r="GDE13" s="215"/>
      <c r="GDF13" s="64"/>
      <c r="GDG13" s="64"/>
      <c r="GDP13" s="64"/>
      <c r="GDU13" s="215"/>
      <c r="GDV13" s="64"/>
      <c r="GDW13" s="64"/>
      <c r="GEF13" s="64"/>
      <c r="GEK13" s="215"/>
      <c r="GEL13" s="64"/>
      <c r="GEM13" s="64"/>
      <c r="GEV13" s="64"/>
      <c r="GFA13" s="215"/>
      <c r="GFB13" s="64"/>
      <c r="GFC13" s="64"/>
      <c r="GFL13" s="64"/>
      <c r="GFQ13" s="215"/>
      <c r="GFR13" s="64"/>
      <c r="GFS13" s="64"/>
      <c r="GGB13" s="64"/>
      <c r="GGG13" s="215"/>
      <c r="GGH13" s="64"/>
      <c r="GGI13" s="64"/>
      <c r="GGR13" s="64"/>
      <c r="GGW13" s="215"/>
      <c r="GGX13" s="64"/>
      <c r="GGY13" s="64"/>
      <c r="GHH13" s="64"/>
      <c r="GHM13" s="215"/>
      <c r="GHN13" s="64"/>
      <c r="GHO13" s="64"/>
      <c r="GHX13" s="64"/>
      <c r="GIC13" s="215"/>
      <c r="GID13" s="64"/>
      <c r="GIE13" s="64"/>
      <c r="GIN13" s="64"/>
      <c r="GIS13" s="215"/>
      <c r="GIT13" s="64"/>
      <c r="GIU13" s="64"/>
      <c r="GJD13" s="64"/>
      <c r="GJI13" s="215"/>
      <c r="GJJ13" s="64"/>
      <c r="GJK13" s="64"/>
      <c r="GJT13" s="64"/>
      <c r="GJY13" s="215"/>
      <c r="GJZ13" s="64"/>
      <c r="GKA13" s="64"/>
      <c r="GKJ13" s="64"/>
      <c r="GKO13" s="215"/>
      <c r="GKP13" s="64"/>
      <c r="GKQ13" s="64"/>
      <c r="GKZ13" s="64"/>
      <c r="GLE13" s="215"/>
      <c r="GLF13" s="64"/>
      <c r="GLG13" s="64"/>
      <c r="GLP13" s="64"/>
      <c r="GLU13" s="215"/>
      <c r="GLV13" s="64"/>
      <c r="GLW13" s="64"/>
      <c r="GMF13" s="64"/>
      <c r="GMK13" s="215"/>
      <c r="GML13" s="64"/>
      <c r="GMM13" s="64"/>
      <c r="GMV13" s="64"/>
      <c r="GNA13" s="215"/>
      <c r="GNB13" s="64"/>
      <c r="GNC13" s="64"/>
      <c r="GNL13" s="64"/>
      <c r="GNQ13" s="215"/>
      <c r="GNR13" s="64"/>
      <c r="GNS13" s="64"/>
      <c r="GOB13" s="64"/>
      <c r="GOG13" s="215"/>
      <c r="GOH13" s="64"/>
      <c r="GOI13" s="64"/>
      <c r="GOR13" s="64"/>
      <c r="GOW13" s="215"/>
      <c r="GOX13" s="64"/>
      <c r="GOY13" s="64"/>
      <c r="GPH13" s="64"/>
      <c r="GPM13" s="215"/>
      <c r="GPN13" s="64"/>
      <c r="GPO13" s="64"/>
      <c r="GPX13" s="64"/>
      <c r="GQC13" s="215"/>
      <c r="GQD13" s="64"/>
      <c r="GQE13" s="64"/>
      <c r="GQN13" s="64"/>
      <c r="GQS13" s="215"/>
      <c r="GQT13" s="64"/>
      <c r="GQU13" s="64"/>
      <c r="GRD13" s="64"/>
      <c r="GRI13" s="215"/>
      <c r="GRJ13" s="64"/>
      <c r="GRK13" s="64"/>
      <c r="GRT13" s="64"/>
      <c r="GRY13" s="215"/>
      <c r="GRZ13" s="64"/>
      <c r="GSA13" s="64"/>
      <c r="GSJ13" s="64"/>
      <c r="GSO13" s="215"/>
      <c r="GSP13" s="64"/>
      <c r="GSQ13" s="64"/>
      <c r="GSZ13" s="64"/>
      <c r="GTE13" s="215"/>
      <c r="GTF13" s="64"/>
      <c r="GTG13" s="64"/>
      <c r="GTP13" s="64"/>
      <c r="GTU13" s="215"/>
      <c r="GTV13" s="64"/>
      <c r="GTW13" s="64"/>
      <c r="GUF13" s="64"/>
      <c r="GUK13" s="215"/>
      <c r="GUL13" s="64"/>
      <c r="GUM13" s="64"/>
      <c r="GUV13" s="64"/>
      <c r="GVA13" s="215"/>
      <c r="GVB13" s="64"/>
      <c r="GVC13" s="64"/>
      <c r="GVL13" s="64"/>
      <c r="GVQ13" s="215"/>
      <c r="GVR13" s="64"/>
      <c r="GVS13" s="64"/>
      <c r="GWB13" s="64"/>
      <c r="GWG13" s="215"/>
      <c r="GWH13" s="64"/>
      <c r="GWI13" s="64"/>
      <c r="GWR13" s="64"/>
      <c r="GWW13" s="215"/>
      <c r="GWX13" s="64"/>
      <c r="GWY13" s="64"/>
      <c r="GXH13" s="64"/>
      <c r="GXM13" s="215"/>
      <c r="GXN13" s="64"/>
      <c r="GXO13" s="64"/>
      <c r="GXX13" s="64"/>
      <c r="GYC13" s="215"/>
      <c r="GYD13" s="64"/>
      <c r="GYE13" s="64"/>
      <c r="GYN13" s="64"/>
      <c r="GYS13" s="215"/>
      <c r="GYT13" s="64"/>
      <c r="GYU13" s="64"/>
      <c r="GZD13" s="64"/>
      <c r="GZI13" s="215"/>
      <c r="GZJ13" s="64"/>
      <c r="GZK13" s="64"/>
      <c r="GZT13" s="64"/>
      <c r="GZY13" s="215"/>
      <c r="GZZ13" s="64"/>
      <c r="HAA13" s="64"/>
      <c r="HAJ13" s="64"/>
      <c r="HAO13" s="215"/>
      <c r="HAP13" s="64"/>
      <c r="HAQ13" s="64"/>
      <c r="HAZ13" s="64"/>
      <c r="HBE13" s="215"/>
      <c r="HBF13" s="64"/>
      <c r="HBG13" s="64"/>
      <c r="HBP13" s="64"/>
      <c r="HBU13" s="215"/>
      <c r="HBV13" s="64"/>
      <c r="HBW13" s="64"/>
      <c r="HCF13" s="64"/>
      <c r="HCK13" s="215"/>
      <c r="HCL13" s="64"/>
      <c r="HCM13" s="64"/>
      <c r="HCV13" s="64"/>
      <c r="HDA13" s="215"/>
      <c r="HDB13" s="64"/>
      <c r="HDC13" s="64"/>
      <c r="HDL13" s="64"/>
      <c r="HDQ13" s="215"/>
      <c r="HDR13" s="64"/>
      <c r="HDS13" s="64"/>
      <c r="HEB13" s="64"/>
      <c r="HEG13" s="215"/>
      <c r="HEH13" s="64"/>
      <c r="HEI13" s="64"/>
      <c r="HER13" s="64"/>
      <c r="HEW13" s="215"/>
      <c r="HEX13" s="64"/>
      <c r="HEY13" s="64"/>
      <c r="HFH13" s="64"/>
      <c r="HFM13" s="215"/>
      <c r="HFN13" s="64"/>
      <c r="HFO13" s="64"/>
      <c r="HFX13" s="64"/>
      <c r="HGC13" s="215"/>
      <c r="HGD13" s="64"/>
      <c r="HGE13" s="64"/>
      <c r="HGN13" s="64"/>
      <c r="HGS13" s="215"/>
      <c r="HGT13" s="64"/>
      <c r="HGU13" s="64"/>
      <c r="HHD13" s="64"/>
      <c r="HHI13" s="215"/>
      <c r="HHJ13" s="64"/>
      <c r="HHK13" s="64"/>
      <c r="HHT13" s="64"/>
      <c r="HHY13" s="215"/>
      <c r="HHZ13" s="64"/>
      <c r="HIA13" s="64"/>
      <c r="HIJ13" s="64"/>
      <c r="HIO13" s="215"/>
      <c r="HIP13" s="64"/>
      <c r="HIQ13" s="64"/>
      <c r="HIZ13" s="64"/>
      <c r="HJE13" s="215"/>
      <c r="HJF13" s="64"/>
      <c r="HJG13" s="64"/>
      <c r="HJP13" s="64"/>
      <c r="HJU13" s="215"/>
      <c r="HJV13" s="64"/>
      <c r="HJW13" s="64"/>
      <c r="HKF13" s="64"/>
      <c r="HKK13" s="215"/>
      <c r="HKL13" s="64"/>
      <c r="HKM13" s="64"/>
      <c r="HKV13" s="64"/>
      <c r="HLA13" s="215"/>
      <c r="HLB13" s="64"/>
      <c r="HLC13" s="64"/>
      <c r="HLL13" s="64"/>
      <c r="HLQ13" s="215"/>
      <c r="HLR13" s="64"/>
      <c r="HLS13" s="64"/>
      <c r="HMB13" s="64"/>
      <c r="HMG13" s="215"/>
      <c r="HMH13" s="64"/>
      <c r="HMI13" s="64"/>
      <c r="HMR13" s="64"/>
      <c r="HMW13" s="215"/>
      <c r="HMX13" s="64"/>
      <c r="HMY13" s="64"/>
      <c r="HNH13" s="64"/>
      <c r="HNM13" s="215"/>
      <c r="HNN13" s="64"/>
      <c r="HNO13" s="64"/>
      <c r="HNX13" s="64"/>
      <c r="HOC13" s="215"/>
      <c r="HOD13" s="64"/>
      <c r="HOE13" s="64"/>
      <c r="HON13" s="64"/>
      <c r="HOS13" s="215"/>
      <c r="HOT13" s="64"/>
      <c r="HOU13" s="64"/>
      <c r="HPD13" s="64"/>
      <c r="HPI13" s="215"/>
      <c r="HPJ13" s="64"/>
      <c r="HPK13" s="64"/>
      <c r="HPT13" s="64"/>
      <c r="HPY13" s="215"/>
      <c r="HPZ13" s="64"/>
      <c r="HQA13" s="64"/>
      <c r="HQJ13" s="64"/>
      <c r="HQO13" s="215"/>
      <c r="HQP13" s="64"/>
      <c r="HQQ13" s="64"/>
      <c r="HQZ13" s="64"/>
      <c r="HRE13" s="215"/>
      <c r="HRF13" s="64"/>
      <c r="HRG13" s="64"/>
      <c r="HRP13" s="64"/>
      <c r="HRU13" s="215"/>
      <c r="HRV13" s="64"/>
      <c r="HRW13" s="64"/>
      <c r="HSF13" s="64"/>
      <c r="HSK13" s="215"/>
      <c r="HSL13" s="64"/>
      <c r="HSM13" s="64"/>
      <c r="HSV13" s="64"/>
      <c r="HTA13" s="215"/>
      <c r="HTB13" s="64"/>
      <c r="HTC13" s="64"/>
      <c r="HTL13" s="64"/>
      <c r="HTQ13" s="215"/>
      <c r="HTR13" s="64"/>
      <c r="HTS13" s="64"/>
      <c r="HUB13" s="64"/>
      <c r="HUG13" s="215"/>
      <c r="HUH13" s="64"/>
      <c r="HUI13" s="64"/>
      <c r="HUR13" s="64"/>
      <c r="HUW13" s="215"/>
      <c r="HUX13" s="64"/>
      <c r="HUY13" s="64"/>
      <c r="HVH13" s="64"/>
      <c r="HVM13" s="215"/>
      <c r="HVN13" s="64"/>
      <c r="HVO13" s="64"/>
      <c r="HVX13" s="64"/>
      <c r="HWC13" s="215"/>
      <c r="HWD13" s="64"/>
      <c r="HWE13" s="64"/>
      <c r="HWN13" s="64"/>
      <c r="HWS13" s="215"/>
      <c r="HWT13" s="64"/>
      <c r="HWU13" s="64"/>
      <c r="HXD13" s="64"/>
      <c r="HXI13" s="215"/>
      <c r="HXJ13" s="64"/>
      <c r="HXK13" s="64"/>
      <c r="HXT13" s="64"/>
      <c r="HXY13" s="215"/>
      <c r="HXZ13" s="64"/>
      <c r="HYA13" s="64"/>
      <c r="HYJ13" s="64"/>
      <c r="HYO13" s="215"/>
      <c r="HYP13" s="64"/>
      <c r="HYQ13" s="64"/>
      <c r="HYZ13" s="64"/>
      <c r="HZE13" s="215"/>
      <c r="HZF13" s="64"/>
      <c r="HZG13" s="64"/>
      <c r="HZP13" s="64"/>
      <c r="HZU13" s="215"/>
      <c r="HZV13" s="64"/>
      <c r="HZW13" s="64"/>
      <c r="IAF13" s="64"/>
      <c r="IAK13" s="215"/>
      <c r="IAL13" s="64"/>
      <c r="IAM13" s="64"/>
      <c r="IAV13" s="64"/>
      <c r="IBA13" s="215"/>
      <c r="IBB13" s="64"/>
      <c r="IBC13" s="64"/>
      <c r="IBL13" s="64"/>
      <c r="IBQ13" s="215"/>
      <c r="IBR13" s="64"/>
      <c r="IBS13" s="64"/>
      <c r="ICB13" s="64"/>
      <c r="ICG13" s="215"/>
      <c r="ICH13" s="64"/>
      <c r="ICI13" s="64"/>
      <c r="ICR13" s="64"/>
      <c r="ICW13" s="215"/>
      <c r="ICX13" s="64"/>
      <c r="ICY13" s="64"/>
      <c r="IDH13" s="64"/>
      <c r="IDM13" s="215"/>
      <c r="IDN13" s="64"/>
      <c r="IDO13" s="64"/>
      <c r="IDX13" s="64"/>
      <c r="IEC13" s="215"/>
      <c r="IED13" s="64"/>
      <c r="IEE13" s="64"/>
      <c r="IEN13" s="64"/>
      <c r="IES13" s="215"/>
      <c r="IET13" s="64"/>
      <c r="IEU13" s="64"/>
      <c r="IFD13" s="64"/>
      <c r="IFI13" s="215"/>
      <c r="IFJ13" s="64"/>
      <c r="IFK13" s="64"/>
      <c r="IFT13" s="64"/>
      <c r="IFY13" s="215"/>
      <c r="IFZ13" s="64"/>
      <c r="IGA13" s="64"/>
      <c r="IGJ13" s="64"/>
      <c r="IGO13" s="215"/>
      <c r="IGP13" s="64"/>
      <c r="IGQ13" s="64"/>
      <c r="IGZ13" s="64"/>
      <c r="IHE13" s="215"/>
      <c r="IHF13" s="64"/>
      <c r="IHG13" s="64"/>
      <c r="IHP13" s="64"/>
      <c r="IHU13" s="215"/>
      <c r="IHV13" s="64"/>
      <c r="IHW13" s="64"/>
      <c r="IIF13" s="64"/>
      <c r="IIK13" s="215"/>
      <c r="IIL13" s="64"/>
      <c r="IIM13" s="64"/>
      <c r="IIV13" s="64"/>
      <c r="IJA13" s="215"/>
      <c r="IJB13" s="64"/>
      <c r="IJC13" s="64"/>
      <c r="IJL13" s="64"/>
      <c r="IJQ13" s="215"/>
      <c r="IJR13" s="64"/>
      <c r="IJS13" s="64"/>
      <c r="IKB13" s="64"/>
      <c r="IKG13" s="215"/>
      <c r="IKH13" s="64"/>
      <c r="IKI13" s="64"/>
      <c r="IKR13" s="64"/>
      <c r="IKW13" s="215"/>
      <c r="IKX13" s="64"/>
      <c r="IKY13" s="64"/>
      <c r="ILH13" s="64"/>
      <c r="ILM13" s="215"/>
      <c r="ILN13" s="64"/>
      <c r="ILO13" s="64"/>
      <c r="ILX13" s="64"/>
      <c r="IMC13" s="215"/>
      <c r="IMD13" s="64"/>
      <c r="IME13" s="64"/>
      <c r="IMN13" s="64"/>
      <c r="IMS13" s="215"/>
      <c r="IMT13" s="64"/>
      <c r="IMU13" s="64"/>
      <c r="IND13" s="64"/>
      <c r="INI13" s="215"/>
      <c r="INJ13" s="64"/>
      <c r="INK13" s="64"/>
      <c r="INT13" s="64"/>
      <c r="INY13" s="215"/>
      <c r="INZ13" s="64"/>
      <c r="IOA13" s="64"/>
      <c r="IOJ13" s="64"/>
      <c r="IOO13" s="215"/>
      <c r="IOP13" s="64"/>
      <c r="IOQ13" s="64"/>
      <c r="IOZ13" s="64"/>
      <c r="IPE13" s="215"/>
      <c r="IPF13" s="64"/>
      <c r="IPG13" s="64"/>
      <c r="IPP13" s="64"/>
      <c r="IPU13" s="215"/>
      <c r="IPV13" s="64"/>
      <c r="IPW13" s="64"/>
      <c r="IQF13" s="64"/>
      <c r="IQK13" s="215"/>
      <c r="IQL13" s="64"/>
      <c r="IQM13" s="64"/>
      <c r="IQV13" s="64"/>
      <c r="IRA13" s="215"/>
      <c r="IRB13" s="64"/>
      <c r="IRC13" s="64"/>
      <c r="IRL13" s="64"/>
      <c r="IRQ13" s="215"/>
      <c r="IRR13" s="64"/>
      <c r="IRS13" s="64"/>
      <c r="ISB13" s="64"/>
      <c r="ISG13" s="215"/>
      <c r="ISH13" s="64"/>
      <c r="ISI13" s="64"/>
      <c r="ISR13" s="64"/>
      <c r="ISW13" s="215"/>
      <c r="ISX13" s="64"/>
      <c r="ISY13" s="64"/>
      <c r="ITH13" s="64"/>
      <c r="ITM13" s="215"/>
      <c r="ITN13" s="64"/>
      <c r="ITO13" s="64"/>
      <c r="ITX13" s="64"/>
      <c r="IUC13" s="215"/>
      <c r="IUD13" s="64"/>
      <c r="IUE13" s="64"/>
      <c r="IUN13" s="64"/>
      <c r="IUS13" s="215"/>
      <c r="IUT13" s="64"/>
      <c r="IUU13" s="64"/>
      <c r="IVD13" s="64"/>
      <c r="IVI13" s="215"/>
      <c r="IVJ13" s="64"/>
      <c r="IVK13" s="64"/>
      <c r="IVT13" s="64"/>
      <c r="IVY13" s="215"/>
      <c r="IVZ13" s="64"/>
      <c r="IWA13" s="64"/>
      <c r="IWJ13" s="64"/>
      <c r="IWO13" s="215"/>
      <c r="IWP13" s="64"/>
      <c r="IWQ13" s="64"/>
      <c r="IWZ13" s="64"/>
      <c r="IXE13" s="215"/>
      <c r="IXF13" s="64"/>
      <c r="IXG13" s="64"/>
      <c r="IXP13" s="64"/>
      <c r="IXU13" s="215"/>
      <c r="IXV13" s="64"/>
      <c r="IXW13" s="64"/>
      <c r="IYF13" s="64"/>
      <c r="IYK13" s="215"/>
      <c r="IYL13" s="64"/>
      <c r="IYM13" s="64"/>
      <c r="IYV13" s="64"/>
      <c r="IZA13" s="215"/>
      <c r="IZB13" s="64"/>
      <c r="IZC13" s="64"/>
      <c r="IZL13" s="64"/>
      <c r="IZQ13" s="215"/>
      <c r="IZR13" s="64"/>
      <c r="IZS13" s="64"/>
      <c r="JAB13" s="64"/>
      <c r="JAG13" s="215"/>
      <c r="JAH13" s="64"/>
      <c r="JAI13" s="64"/>
      <c r="JAR13" s="64"/>
      <c r="JAW13" s="215"/>
      <c r="JAX13" s="64"/>
      <c r="JAY13" s="64"/>
      <c r="JBH13" s="64"/>
      <c r="JBM13" s="215"/>
      <c r="JBN13" s="64"/>
      <c r="JBO13" s="64"/>
      <c r="JBX13" s="64"/>
      <c r="JCC13" s="215"/>
      <c r="JCD13" s="64"/>
      <c r="JCE13" s="64"/>
      <c r="JCN13" s="64"/>
      <c r="JCS13" s="215"/>
      <c r="JCT13" s="64"/>
      <c r="JCU13" s="64"/>
      <c r="JDD13" s="64"/>
      <c r="JDI13" s="215"/>
      <c r="JDJ13" s="64"/>
      <c r="JDK13" s="64"/>
      <c r="JDT13" s="64"/>
      <c r="JDY13" s="215"/>
      <c r="JDZ13" s="64"/>
      <c r="JEA13" s="64"/>
      <c r="JEJ13" s="64"/>
      <c r="JEO13" s="215"/>
      <c r="JEP13" s="64"/>
      <c r="JEQ13" s="64"/>
      <c r="JEZ13" s="64"/>
      <c r="JFE13" s="215"/>
      <c r="JFF13" s="64"/>
      <c r="JFG13" s="64"/>
      <c r="JFP13" s="64"/>
      <c r="JFU13" s="215"/>
      <c r="JFV13" s="64"/>
      <c r="JFW13" s="64"/>
      <c r="JGF13" s="64"/>
      <c r="JGK13" s="215"/>
      <c r="JGL13" s="64"/>
      <c r="JGM13" s="64"/>
      <c r="JGV13" s="64"/>
      <c r="JHA13" s="215"/>
      <c r="JHB13" s="64"/>
      <c r="JHC13" s="64"/>
      <c r="JHL13" s="64"/>
      <c r="JHQ13" s="215"/>
      <c r="JHR13" s="64"/>
      <c r="JHS13" s="64"/>
      <c r="JIB13" s="64"/>
      <c r="JIG13" s="215"/>
      <c r="JIH13" s="64"/>
      <c r="JII13" s="64"/>
      <c r="JIR13" s="64"/>
      <c r="JIW13" s="215"/>
      <c r="JIX13" s="64"/>
      <c r="JIY13" s="64"/>
      <c r="JJH13" s="64"/>
      <c r="JJM13" s="215"/>
      <c r="JJN13" s="64"/>
      <c r="JJO13" s="64"/>
      <c r="JJX13" s="64"/>
      <c r="JKC13" s="215"/>
      <c r="JKD13" s="64"/>
      <c r="JKE13" s="64"/>
      <c r="JKN13" s="64"/>
      <c r="JKS13" s="215"/>
      <c r="JKT13" s="64"/>
      <c r="JKU13" s="64"/>
      <c r="JLD13" s="64"/>
      <c r="JLI13" s="215"/>
      <c r="JLJ13" s="64"/>
      <c r="JLK13" s="64"/>
      <c r="JLT13" s="64"/>
      <c r="JLY13" s="215"/>
      <c r="JLZ13" s="64"/>
      <c r="JMA13" s="64"/>
      <c r="JMJ13" s="64"/>
      <c r="JMO13" s="215"/>
      <c r="JMP13" s="64"/>
      <c r="JMQ13" s="64"/>
      <c r="JMZ13" s="64"/>
      <c r="JNE13" s="215"/>
      <c r="JNF13" s="64"/>
      <c r="JNG13" s="64"/>
      <c r="JNP13" s="64"/>
      <c r="JNU13" s="215"/>
      <c r="JNV13" s="64"/>
      <c r="JNW13" s="64"/>
      <c r="JOF13" s="64"/>
      <c r="JOK13" s="215"/>
      <c r="JOL13" s="64"/>
      <c r="JOM13" s="64"/>
      <c r="JOV13" s="64"/>
      <c r="JPA13" s="215"/>
      <c r="JPB13" s="64"/>
      <c r="JPC13" s="64"/>
      <c r="JPL13" s="64"/>
      <c r="JPQ13" s="215"/>
      <c r="JPR13" s="64"/>
      <c r="JPS13" s="64"/>
      <c r="JQB13" s="64"/>
      <c r="JQG13" s="215"/>
      <c r="JQH13" s="64"/>
      <c r="JQI13" s="64"/>
      <c r="JQR13" s="64"/>
      <c r="JQW13" s="215"/>
      <c r="JQX13" s="64"/>
      <c r="JQY13" s="64"/>
      <c r="JRH13" s="64"/>
      <c r="JRM13" s="215"/>
      <c r="JRN13" s="64"/>
      <c r="JRO13" s="64"/>
      <c r="JRX13" s="64"/>
      <c r="JSC13" s="215"/>
      <c r="JSD13" s="64"/>
      <c r="JSE13" s="64"/>
      <c r="JSN13" s="64"/>
      <c r="JSS13" s="215"/>
      <c r="JST13" s="64"/>
      <c r="JSU13" s="64"/>
      <c r="JTD13" s="64"/>
      <c r="JTI13" s="215"/>
      <c r="JTJ13" s="64"/>
      <c r="JTK13" s="64"/>
      <c r="JTT13" s="64"/>
      <c r="JTY13" s="215"/>
      <c r="JTZ13" s="64"/>
      <c r="JUA13" s="64"/>
      <c r="JUJ13" s="64"/>
      <c r="JUO13" s="215"/>
      <c r="JUP13" s="64"/>
      <c r="JUQ13" s="64"/>
      <c r="JUZ13" s="64"/>
      <c r="JVE13" s="215"/>
      <c r="JVF13" s="64"/>
      <c r="JVG13" s="64"/>
      <c r="JVP13" s="64"/>
      <c r="JVU13" s="215"/>
      <c r="JVV13" s="64"/>
      <c r="JVW13" s="64"/>
      <c r="JWF13" s="64"/>
      <c r="JWK13" s="215"/>
      <c r="JWL13" s="64"/>
      <c r="JWM13" s="64"/>
      <c r="JWV13" s="64"/>
      <c r="JXA13" s="215"/>
      <c r="JXB13" s="64"/>
      <c r="JXC13" s="64"/>
      <c r="JXL13" s="64"/>
      <c r="JXQ13" s="215"/>
      <c r="JXR13" s="64"/>
      <c r="JXS13" s="64"/>
      <c r="JYB13" s="64"/>
      <c r="JYG13" s="215"/>
      <c r="JYH13" s="64"/>
      <c r="JYI13" s="64"/>
      <c r="JYR13" s="64"/>
      <c r="JYW13" s="215"/>
      <c r="JYX13" s="64"/>
      <c r="JYY13" s="64"/>
      <c r="JZH13" s="64"/>
      <c r="JZM13" s="215"/>
      <c r="JZN13" s="64"/>
      <c r="JZO13" s="64"/>
      <c r="JZX13" s="64"/>
      <c r="KAC13" s="215"/>
      <c r="KAD13" s="64"/>
      <c r="KAE13" s="64"/>
      <c r="KAN13" s="64"/>
      <c r="KAS13" s="215"/>
      <c r="KAT13" s="64"/>
      <c r="KAU13" s="64"/>
      <c r="KBD13" s="64"/>
      <c r="KBI13" s="215"/>
      <c r="KBJ13" s="64"/>
      <c r="KBK13" s="64"/>
      <c r="KBT13" s="64"/>
      <c r="KBY13" s="215"/>
      <c r="KBZ13" s="64"/>
      <c r="KCA13" s="64"/>
      <c r="KCJ13" s="64"/>
      <c r="KCO13" s="215"/>
      <c r="KCP13" s="64"/>
      <c r="KCQ13" s="64"/>
      <c r="KCZ13" s="64"/>
      <c r="KDE13" s="215"/>
      <c r="KDF13" s="64"/>
      <c r="KDG13" s="64"/>
      <c r="KDP13" s="64"/>
      <c r="KDU13" s="215"/>
      <c r="KDV13" s="64"/>
      <c r="KDW13" s="64"/>
      <c r="KEF13" s="64"/>
      <c r="KEK13" s="215"/>
      <c r="KEL13" s="64"/>
      <c r="KEM13" s="64"/>
      <c r="KEV13" s="64"/>
      <c r="KFA13" s="215"/>
      <c r="KFB13" s="64"/>
      <c r="KFC13" s="64"/>
      <c r="KFL13" s="64"/>
      <c r="KFQ13" s="215"/>
      <c r="KFR13" s="64"/>
      <c r="KFS13" s="64"/>
      <c r="KGB13" s="64"/>
      <c r="KGG13" s="215"/>
      <c r="KGH13" s="64"/>
      <c r="KGI13" s="64"/>
      <c r="KGR13" s="64"/>
      <c r="KGW13" s="215"/>
      <c r="KGX13" s="64"/>
      <c r="KGY13" s="64"/>
      <c r="KHH13" s="64"/>
      <c r="KHM13" s="215"/>
      <c r="KHN13" s="64"/>
      <c r="KHO13" s="64"/>
      <c r="KHX13" s="64"/>
      <c r="KIC13" s="215"/>
      <c r="KID13" s="64"/>
      <c r="KIE13" s="64"/>
      <c r="KIN13" s="64"/>
      <c r="KIS13" s="215"/>
      <c r="KIT13" s="64"/>
      <c r="KIU13" s="64"/>
      <c r="KJD13" s="64"/>
      <c r="KJI13" s="215"/>
      <c r="KJJ13" s="64"/>
      <c r="KJK13" s="64"/>
      <c r="KJT13" s="64"/>
      <c r="KJY13" s="215"/>
      <c r="KJZ13" s="64"/>
      <c r="KKA13" s="64"/>
      <c r="KKJ13" s="64"/>
      <c r="KKO13" s="215"/>
      <c r="KKP13" s="64"/>
      <c r="KKQ13" s="64"/>
      <c r="KKZ13" s="64"/>
      <c r="KLE13" s="215"/>
      <c r="KLF13" s="64"/>
      <c r="KLG13" s="64"/>
      <c r="KLP13" s="64"/>
      <c r="KLU13" s="215"/>
      <c r="KLV13" s="64"/>
      <c r="KLW13" s="64"/>
      <c r="KMF13" s="64"/>
      <c r="KMK13" s="215"/>
      <c r="KML13" s="64"/>
      <c r="KMM13" s="64"/>
      <c r="KMV13" s="64"/>
      <c r="KNA13" s="215"/>
      <c r="KNB13" s="64"/>
      <c r="KNC13" s="64"/>
      <c r="KNL13" s="64"/>
      <c r="KNQ13" s="215"/>
      <c r="KNR13" s="64"/>
      <c r="KNS13" s="64"/>
      <c r="KOB13" s="64"/>
      <c r="KOG13" s="215"/>
      <c r="KOH13" s="64"/>
      <c r="KOI13" s="64"/>
      <c r="KOR13" s="64"/>
      <c r="KOW13" s="215"/>
      <c r="KOX13" s="64"/>
      <c r="KOY13" s="64"/>
      <c r="KPH13" s="64"/>
      <c r="KPM13" s="215"/>
      <c r="KPN13" s="64"/>
      <c r="KPO13" s="64"/>
      <c r="KPX13" s="64"/>
      <c r="KQC13" s="215"/>
      <c r="KQD13" s="64"/>
      <c r="KQE13" s="64"/>
      <c r="KQN13" s="64"/>
      <c r="KQS13" s="215"/>
      <c r="KQT13" s="64"/>
      <c r="KQU13" s="64"/>
      <c r="KRD13" s="64"/>
      <c r="KRI13" s="215"/>
      <c r="KRJ13" s="64"/>
      <c r="KRK13" s="64"/>
      <c r="KRT13" s="64"/>
      <c r="KRY13" s="215"/>
      <c r="KRZ13" s="64"/>
      <c r="KSA13" s="64"/>
      <c r="KSJ13" s="64"/>
      <c r="KSO13" s="215"/>
      <c r="KSP13" s="64"/>
      <c r="KSQ13" s="64"/>
      <c r="KSZ13" s="64"/>
      <c r="KTE13" s="215"/>
      <c r="KTF13" s="64"/>
      <c r="KTG13" s="64"/>
      <c r="KTP13" s="64"/>
      <c r="KTU13" s="215"/>
      <c r="KTV13" s="64"/>
      <c r="KTW13" s="64"/>
      <c r="KUF13" s="64"/>
      <c r="KUK13" s="215"/>
      <c r="KUL13" s="64"/>
      <c r="KUM13" s="64"/>
      <c r="KUV13" s="64"/>
      <c r="KVA13" s="215"/>
      <c r="KVB13" s="64"/>
      <c r="KVC13" s="64"/>
      <c r="KVL13" s="64"/>
      <c r="KVQ13" s="215"/>
      <c r="KVR13" s="64"/>
      <c r="KVS13" s="64"/>
      <c r="KWB13" s="64"/>
      <c r="KWG13" s="215"/>
      <c r="KWH13" s="64"/>
      <c r="KWI13" s="64"/>
      <c r="KWR13" s="64"/>
      <c r="KWW13" s="215"/>
      <c r="KWX13" s="64"/>
      <c r="KWY13" s="64"/>
      <c r="KXH13" s="64"/>
      <c r="KXM13" s="215"/>
      <c r="KXN13" s="64"/>
      <c r="KXO13" s="64"/>
      <c r="KXX13" s="64"/>
      <c r="KYC13" s="215"/>
      <c r="KYD13" s="64"/>
      <c r="KYE13" s="64"/>
      <c r="KYN13" s="64"/>
      <c r="KYS13" s="215"/>
      <c r="KYT13" s="64"/>
      <c r="KYU13" s="64"/>
      <c r="KZD13" s="64"/>
      <c r="KZI13" s="215"/>
      <c r="KZJ13" s="64"/>
      <c r="KZK13" s="64"/>
      <c r="KZT13" s="64"/>
      <c r="KZY13" s="215"/>
      <c r="KZZ13" s="64"/>
      <c r="LAA13" s="64"/>
      <c r="LAJ13" s="64"/>
      <c r="LAO13" s="215"/>
      <c r="LAP13" s="64"/>
      <c r="LAQ13" s="64"/>
      <c r="LAZ13" s="64"/>
      <c r="LBE13" s="215"/>
      <c r="LBF13" s="64"/>
      <c r="LBG13" s="64"/>
      <c r="LBP13" s="64"/>
      <c r="LBU13" s="215"/>
      <c r="LBV13" s="64"/>
      <c r="LBW13" s="64"/>
      <c r="LCF13" s="64"/>
      <c r="LCK13" s="215"/>
      <c r="LCL13" s="64"/>
      <c r="LCM13" s="64"/>
      <c r="LCV13" s="64"/>
      <c r="LDA13" s="215"/>
      <c r="LDB13" s="64"/>
      <c r="LDC13" s="64"/>
      <c r="LDL13" s="64"/>
      <c r="LDQ13" s="215"/>
      <c r="LDR13" s="64"/>
      <c r="LDS13" s="64"/>
      <c r="LEB13" s="64"/>
      <c r="LEG13" s="215"/>
      <c r="LEH13" s="64"/>
      <c r="LEI13" s="64"/>
      <c r="LER13" s="64"/>
      <c r="LEW13" s="215"/>
      <c r="LEX13" s="64"/>
      <c r="LEY13" s="64"/>
      <c r="LFH13" s="64"/>
      <c r="LFM13" s="215"/>
      <c r="LFN13" s="64"/>
      <c r="LFO13" s="64"/>
      <c r="LFX13" s="64"/>
      <c r="LGC13" s="215"/>
      <c r="LGD13" s="64"/>
      <c r="LGE13" s="64"/>
      <c r="LGN13" s="64"/>
      <c r="LGS13" s="215"/>
      <c r="LGT13" s="64"/>
      <c r="LGU13" s="64"/>
      <c r="LHD13" s="64"/>
      <c r="LHI13" s="215"/>
      <c r="LHJ13" s="64"/>
      <c r="LHK13" s="64"/>
      <c r="LHT13" s="64"/>
      <c r="LHY13" s="215"/>
      <c r="LHZ13" s="64"/>
      <c r="LIA13" s="64"/>
      <c r="LIJ13" s="64"/>
      <c r="LIO13" s="215"/>
      <c r="LIP13" s="64"/>
      <c r="LIQ13" s="64"/>
      <c r="LIZ13" s="64"/>
      <c r="LJE13" s="215"/>
      <c r="LJF13" s="64"/>
      <c r="LJG13" s="64"/>
      <c r="LJP13" s="64"/>
      <c r="LJU13" s="215"/>
      <c r="LJV13" s="64"/>
      <c r="LJW13" s="64"/>
      <c r="LKF13" s="64"/>
      <c r="LKK13" s="215"/>
      <c r="LKL13" s="64"/>
      <c r="LKM13" s="64"/>
      <c r="LKV13" s="64"/>
      <c r="LLA13" s="215"/>
      <c r="LLB13" s="64"/>
      <c r="LLC13" s="64"/>
      <c r="LLL13" s="64"/>
      <c r="LLQ13" s="215"/>
      <c r="LLR13" s="64"/>
      <c r="LLS13" s="64"/>
      <c r="LMB13" s="64"/>
      <c r="LMG13" s="215"/>
      <c r="LMH13" s="64"/>
      <c r="LMI13" s="64"/>
      <c r="LMR13" s="64"/>
      <c r="LMW13" s="215"/>
      <c r="LMX13" s="64"/>
      <c r="LMY13" s="64"/>
      <c r="LNH13" s="64"/>
      <c r="LNM13" s="215"/>
      <c r="LNN13" s="64"/>
      <c r="LNO13" s="64"/>
      <c r="LNX13" s="64"/>
      <c r="LOC13" s="215"/>
      <c r="LOD13" s="64"/>
      <c r="LOE13" s="64"/>
      <c r="LON13" s="64"/>
      <c r="LOS13" s="215"/>
      <c r="LOT13" s="64"/>
      <c r="LOU13" s="64"/>
      <c r="LPD13" s="64"/>
      <c r="LPI13" s="215"/>
      <c r="LPJ13" s="64"/>
      <c r="LPK13" s="64"/>
      <c r="LPT13" s="64"/>
      <c r="LPY13" s="215"/>
      <c r="LPZ13" s="64"/>
      <c r="LQA13" s="64"/>
      <c r="LQJ13" s="64"/>
      <c r="LQO13" s="215"/>
      <c r="LQP13" s="64"/>
      <c r="LQQ13" s="64"/>
      <c r="LQZ13" s="64"/>
      <c r="LRE13" s="215"/>
      <c r="LRF13" s="64"/>
      <c r="LRG13" s="64"/>
      <c r="LRP13" s="64"/>
      <c r="LRU13" s="215"/>
      <c r="LRV13" s="64"/>
      <c r="LRW13" s="64"/>
      <c r="LSF13" s="64"/>
      <c r="LSK13" s="215"/>
      <c r="LSL13" s="64"/>
      <c r="LSM13" s="64"/>
      <c r="LSV13" s="64"/>
      <c r="LTA13" s="215"/>
      <c r="LTB13" s="64"/>
      <c r="LTC13" s="64"/>
      <c r="LTL13" s="64"/>
      <c r="LTQ13" s="215"/>
      <c r="LTR13" s="64"/>
      <c r="LTS13" s="64"/>
      <c r="LUB13" s="64"/>
      <c r="LUG13" s="215"/>
      <c r="LUH13" s="64"/>
      <c r="LUI13" s="64"/>
      <c r="LUR13" s="64"/>
      <c r="LUW13" s="215"/>
      <c r="LUX13" s="64"/>
      <c r="LUY13" s="64"/>
      <c r="LVH13" s="64"/>
      <c r="LVM13" s="215"/>
      <c r="LVN13" s="64"/>
      <c r="LVO13" s="64"/>
      <c r="LVX13" s="64"/>
      <c r="LWC13" s="215"/>
      <c r="LWD13" s="64"/>
      <c r="LWE13" s="64"/>
      <c r="LWN13" s="64"/>
      <c r="LWS13" s="215"/>
      <c r="LWT13" s="64"/>
      <c r="LWU13" s="64"/>
      <c r="LXD13" s="64"/>
      <c r="LXI13" s="215"/>
      <c r="LXJ13" s="64"/>
      <c r="LXK13" s="64"/>
      <c r="LXT13" s="64"/>
      <c r="LXY13" s="215"/>
      <c r="LXZ13" s="64"/>
      <c r="LYA13" s="64"/>
      <c r="LYJ13" s="64"/>
      <c r="LYO13" s="215"/>
      <c r="LYP13" s="64"/>
      <c r="LYQ13" s="64"/>
      <c r="LYZ13" s="64"/>
      <c r="LZE13" s="215"/>
      <c r="LZF13" s="64"/>
      <c r="LZG13" s="64"/>
      <c r="LZP13" s="64"/>
      <c r="LZU13" s="215"/>
      <c r="LZV13" s="64"/>
      <c r="LZW13" s="64"/>
      <c r="MAF13" s="64"/>
      <c r="MAK13" s="215"/>
      <c r="MAL13" s="64"/>
      <c r="MAM13" s="64"/>
      <c r="MAV13" s="64"/>
      <c r="MBA13" s="215"/>
      <c r="MBB13" s="64"/>
      <c r="MBC13" s="64"/>
      <c r="MBL13" s="64"/>
      <c r="MBQ13" s="215"/>
      <c r="MBR13" s="64"/>
      <c r="MBS13" s="64"/>
      <c r="MCB13" s="64"/>
      <c r="MCG13" s="215"/>
      <c r="MCH13" s="64"/>
      <c r="MCI13" s="64"/>
      <c r="MCR13" s="64"/>
      <c r="MCW13" s="215"/>
      <c r="MCX13" s="64"/>
      <c r="MCY13" s="64"/>
      <c r="MDH13" s="64"/>
      <c r="MDM13" s="215"/>
      <c r="MDN13" s="64"/>
      <c r="MDO13" s="64"/>
      <c r="MDX13" s="64"/>
      <c r="MEC13" s="215"/>
      <c r="MED13" s="64"/>
      <c r="MEE13" s="64"/>
      <c r="MEN13" s="64"/>
      <c r="MES13" s="215"/>
      <c r="MET13" s="64"/>
      <c r="MEU13" s="64"/>
      <c r="MFD13" s="64"/>
      <c r="MFI13" s="215"/>
      <c r="MFJ13" s="64"/>
      <c r="MFK13" s="64"/>
      <c r="MFT13" s="64"/>
      <c r="MFY13" s="215"/>
      <c r="MFZ13" s="64"/>
      <c r="MGA13" s="64"/>
      <c r="MGJ13" s="64"/>
      <c r="MGO13" s="215"/>
      <c r="MGP13" s="64"/>
      <c r="MGQ13" s="64"/>
      <c r="MGZ13" s="64"/>
      <c r="MHE13" s="215"/>
      <c r="MHF13" s="64"/>
      <c r="MHG13" s="64"/>
      <c r="MHP13" s="64"/>
      <c r="MHU13" s="215"/>
      <c r="MHV13" s="64"/>
      <c r="MHW13" s="64"/>
      <c r="MIF13" s="64"/>
      <c r="MIK13" s="215"/>
      <c r="MIL13" s="64"/>
      <c r="MIM13" s="64"/>
      <c r="MIV13" s="64"/>
      <c r="MJA13" s="215"/>
      <c r="MJB13" s="64"/>
      <c r="MJC13" s="64"/>
      <c r="MJL13" s="64"/>
      <c r="MJQ13" s="215"/>
      <c r="MJR13" s="64"/>
      <c r="MJS13" s="64"/>
      <c r="MKB13" s="64"/>
      <c r="MKG13" s="215"/>
      <c r="MKH13" s="64"/>
      <c r="MKI13" s="64"/>
      <c r="MKR13" s="64"/>
      <c r="MKW13" s="215"/>
      <c r="MKX13" s="64"/>
      <c r="MKY13" s="64"/>
      <c r="MLH13" s="64"/>
      <c r="MLM13" s="215"/>
      <c r="MLN13" s="64"/>
      <c r="MLO13" s="64"/>
      <c r="MLX13" s="64"/>
      <c r="MMC13" s="215"/>
      <c r="MMD13" s="64"/>
      <c r="MME13" s="64"/>
      <c r="MMN13" s="64"/>
      <c r="MMS13" s="215"/>
      <c r="MMT13" s="64"/>
      <c r="MMU13" s="64"/>
      <c r="MND13" s="64"/>
      <c r="MNI13" s="215"/>
      <c r="MNJ13" s="64"/>
      <c r="MNK13" s="64"/>
      <c r="MNT13" s="64"/>
      <c r="MNY13" s="215"/>
      <c r="MNZ13" s="64"/>
      <c r="MOA13" s="64"/>
      <c r="MOJ13" s="64"/>
      <c r="MOO13" s="215"/>
      <c r="MOP13" s="64"/>
      <c r="MOQ13" s="64"/>
      <c r="MOZ13" s="64"/>
      <c r="MPE13" s="215"/>
      <c r="MPF13" s="64"/>
      <c r="MPG13" s="64"/>
      <c r="MPP13" s="64"/>
      <c r="MPU13" s="215"/>
      <c r="MPV13" s="64"/>
      <c r="MPW13" s="64"/>
      <c r="MQF13" s="64"/>
      <c r="MQK13" s="215"/>
      <c r="MQL13" s="64"/>
      <c r="MQM13" s="64"/>
      <c r="MQV13" s="64"/>
      <c r="MRA13" s="215"/>
      <c r="MRB13" s="64"/>
      <c r="MRC13" s="64"/>
      <c r="MRL13" s="64"/>
      <c r="MRQ13" s="215"/>
      <c r="MRR13" s="64"/>
      <c r="MRS13" s="64"/>
      <c r="MSB13" s="64"/>
      <c r="MSG13" s="215"/>
      <c r="MSH13" s="64"/>
      <c r="MSI13" s="64"/>
      <c r="MSR13" s="64"/>
      <c r="MSW13" s="215"/>
      <c r="MSX13" s="64"/>
      <c r="MSY13" s="64"/>
      <c r="MTH13" s="64"/>
      <c r="MTM13" s="215"/>
      <c r="MTN13" s="64"/>
      <c r="MTO13" s="64"/>
      <c r="MTX13" s="64"/>
      <c r="MUC13" s="215"/>
      <c r="MUD13" s="64"/>
      <c r="MUE13" s="64"/>
      <c r="MUN13" s="64"/>
      <c r="MUS13" s="215"/>
      <c r="MUT13" s="64"/>
      <c r="MUU13" s="64"/>
      <c r="MVD13" s="64"/>
      <c r="MVI13" s="215"/>
      <c r="MVJ13" s="64"/>
      <c r="MVK13" s="64"/>
      <c r="MVT13" s="64"/>
      <c r="MVY13" s="215"/>
      <c r="MVZ13" s="64"/>
      <c r="MWA13" s="64"/>
      <c r="MWJ13" s="64"/>
      <c r="MWO13" s="215"/>
      <c r="MWP13" s="64"/>
      <c r="MWQ13" s="64"/>
      <c r="MWZ13" s="64"/>
      <c r="MXE13" s="215"/>
      <c r="MXF13" s="64"/>
      <c r="MXG13" s="64"/>
      <c r="MXP13" s="64"/>
      <c r="MXU13" s="215"/>
      <c r="MXV13" s="64"/>
      <c r="MXW13" s="64"/>
      <c r="MYF13" s="64"/>
      <c r="MYK13" s="215"/>
      <c r="MYL13" s="64"/>
      <c r="MYM13" s="64"/>
      <c r="MYV13" s="64"/>
      <c r="MZA13" s="215"/>
      <c r="MZB13" s="64"/>
      <c r="MZC13" s="64"/>
      <c r="MZL13" s="64"/>
      <c r="MZQ13" s="215"/>
      <c r="MZR13" s="64"/>
      <c r="MZS13" s="64"/>
      <c r="NAB13" s="64"/>
      <c r="NAG13" s="215"/>
      <c r="NAH13" s="64"/>
      <c r="NAI13" s="64"/>
      <c r="NAR13" s="64"/>
      <c r="NAW13" s="215"/>
      <c r="NAX13" s="64"/>
      <c r="NAY13" s="64"/>
      <c r="NBH13" s="64"/>
      <c r="NBM13" s="215"/>
      <c r="NBN13" s="64"/>
      <c r="NBO13" s="64"/>
      <c r="NBX13" s="64"/>
      <c r="NCC13" s="215"/>
      <c r="NCD13" s="64"/>
      <c r="NCE13" s="64"/>
      <c r="NCN13" s="64"/>
      <c r="NCS13" s="215"/>
      <c r="NCT13" s="64"/>
      <c r="NCU13" s="64"/>
      <c r="NDD13" s="64"/>
      <c r="NDI13" s="215"/>
      <c r="NDJ13" s="64"/>
      <c r="NDK13" s="64"/>
      <c r="NDT13" s="64"/>
      <c r="NDY13" s="215"/>
      <c r="NDZ13" s="64"/>
      <c r="NEA13" s="64"/>
      <c r="NEJ13" s="64"/>
      <c r="NEO13" s="215"/>
      <c r="NEP13" s="64"/>
      <c r="NEQ13" s="64"/>
      <c r="NEZ13" s="64"/>
      <c r="NFE13" s="215"/>
      <c r="NFF13" s="64"/>
      <c r="NFG13" s="64"/>
      <c r="NFP13" s="64"/>
      <c r="NFU13" s="215"/>
      <c r="NFV13" s="64"/>
      <c r="NFW13" s="64"/>
      <c r="NGF13" s="64"/>
      <c r="NGK13" s="215"/>
      <c r="NGL13" s="64"/>
      <c r="NGM13" s="64"/>
      <c r="NGV13" s="64"/>
      <c r="NHA13" s="215"/>
      <c r="NHB13" s="64"/>
      <c r="NHC13" s="64"/>
      <c r="NHL13" s="64"/>
      <c r="NHQ13" s="215"/>
      <c r="NHR13" s="64"/>
      <c r="NHS13" s="64"/>
      <c r="NIB13" s="64"/>
      <c r="NIG13" s="215"/>
      <c r="NIH13" s="64"/>
      <c r="NII13" s="64"/>
      <c r="NIR13" s="64"/>
      <c r="NIW13" s="215"/>
      <c r="NIX13" s="64"/>
      <c r="NIY13" s="64"/>
      <c r="NJH13" s="64"/>
      <c r="NJM13" s="215"/>
      <c r="NJN13" s="64"/>
      <c r="NJO13" s="64"/>
      <c r="NJX13" s="64"/>
      <c r="NKC13" s="215"/>
      <c r="NKD13" s="64"/>
      <c r="NKE13" s="64"/>
      <c r="NKN13" s="64"/>
      <c r="NKS13" s="215"/>
      <c r="NKT13" s="64"/>
      <c r="NKU13" s="64"/>
      <c r="NLD13" s="64"/>
      <c r="NLI13" s="215"/>
      <c r="NLJ13" s="64"/>
      <c r="NLK13" s="64"/>
      <c r="NLT13" s="64"/>
      <c r="NLY13" s="215"/>
      <c r="NLZ13" s="64"/>
      <c r="NMA13" s="64"/>
      <c r="NMJ13" s="64"/>
      <c r="NMO13" s="215"/>
      <c r="NMP13" s="64"/>
      <c r="NMQ13" s="64"/>
      <c r="NMZ13" s="64"/>
      <c r="NNE13" s="215"/>
      <c r="NNF13" s="64"/>
      <c r="NNG13" s="64"/>
      <c r="NNP13" s="64"/>
      <c r="NNU13" s="215"/>
      <c r="NNV13" s="64"/>
      <c r="NNW13" s="64"/>
      <c r="NOF13" s="64"/>
      <c r="NOK13" s="215"/>
      <c r="NOL13" s="64"/>
      <c r="NOM13" s="64"/>
      <c r="NOV13" s="64"/>
      <c r="NPA13" s="215"/>
      <c r="NPB13" s="64"/>
      <c r="NPC13" s="64"/>
      <c r="NPL13" s="64"/>
      <c r="NPQ13" s="215"/>
      <c r="NPR13" s="64"/>
      <c r="NPS13" s="64"/>
      <c r="NQB13" s="64"/>
      <c r="NQG13" s="215"/>
      <c r="NQH13" s="64"/>
      <c r="NQI13" s="64"/>
      <c r="NQR13" s="64"/>
      <c r="NQW13" s="215"/>
      <c r="NQX13" s="64"/>
      <c r="NQY13" s="64"/>
      <c r="NRH13" s="64"/>
      <c r="NRM13" s="215"/>
      <c r="NRN13" s="64"/>
      <c r="NRO13" s="64"/>
      <c r="NRX13" s="64"/>
      <c r="NSC13" s="215"/>
      <c r="NSD13" s="64"/>
      <c r="NSE13" s="64"/>
      <c r="NSN13" s="64"/>
      <c r="NSS13" s="215"/>
      <c r="NST13" s="64"/>
      <c r="NSU13" s="64"/>
      <c r="NTD13" s="64"/>
      <c r="NTI13" s="215"/>
      <c r="NTJ13" s="64"/>
      <c r="NTK13" s="64"/>
      <c r="NTT13" s="64"/>
      <c r="NTY13" s="215"/>
      <c r="NTZ13" s="64"/>
      <c r="NUA13" s="64"/>
      <c r="NUJ13" s="64"/>
      <c r="NUO13" s="215"/>
      <c r="NUP13" s="64"/>
      <c r="NUQ13" s="64"/>
      <c r="NUZ13" s="64"/>
      <c r="NVE13" s="215"/>
      <c r="NVF13" s="64"/>
      <c r="NVG13" s="64"/>
      <c r="NVP13" s="64"/>
      <c r="NVU13" s="215"/>
      <c r="NVV13" s="64"/>
      <c r="NVW13" s="64"/>
      <c r="NWF13" s="64"/>
      <c r="NWK13" s="215"/>
      <c r="NWL13" s="64"/>
      <c r="NWM13" s="64"/>
      <c r="NWV13" s="64"/>
      <c r="NXA13" s="215"/>
      <c r="NXB13" s="64"/>
      <c r="NXC13" s="64"/>
      <c r="NXL13" s="64"/>
      <c r="NXQ13" s="215"/>
      <c r="NXR13" s="64"/>
      <c r="NXS13" s="64"/>
      <c r="NYB13" s="64"/>
      <c r="NYG13" s="215"/>
      <c r="NYH13" s="64"/>
      <c r="NYI13" s="64"/>
      <c r="NYR13" s="64"/>
      <c r="NYW13" s="215"/>
      <c r="NYX13" s="64"/>
      <c r="NYY13" s="64"/>
      <c r="NZH13" s="64"/>
      <c r="NZM13" s="215"/>
      <c r="NZN13" s="64"/>
      <c r="NZO13" s="64"/>
      <c r="NZX13" s="64"/>
      <c r="OAC13" s="215"/>
      <c r="OAD13" s="64"/>
      <c r="OAE13" s="64"/>
      <c r="OAN13" s="64"/>
      <c r="OAS13" s="215"/>
      <c r="OAT13" s="64"/>
      <c r="OAU13" s="64"/>
      <c r="OBD13" s="64"/>
      <c r="OBI13" s="215"/>
      <c r="OBJ13" s="64"/>
      <c r="OBK13" s="64"/>
      <c r="OBT13" s="64"/>
      <c r="OBY13" s="215"/>
      <c r="OBZ13" s="64"/>
      <c r="OCA13" s="64"/>
      <c r="OCJ13" s="64"/>
      <c r="OCO13" s="215"/>
      <c r="OCP13" s="64"/>
      <c r="OCQ13" s="64"/>
      <c r="OCZ13" s="64"/>
      <c r="ODE13" s="215"/>
      <c r="ODF13" s="64"/>
      <c r="ODG13" s="64"/>
      <c r="ODP13" s="64"/>
      <c r="ODU13" s="215"/>
      <c r="ODV13" s="64"/>
      <c r="ODW13" s="64"/>
      <c r="OEF13" s="64"/>
      <c r="OEK13" s="215"/>
      <c r="OEL13" s="64"/>
      <c r="OEM13" s="64"/>
      <c r="OEV13" s="64"/>
      <c r="OFA13" s="215"/>
      <c r="OFB13" s="64"/>
      <c r="OFC13" s="64"/>
      <c r="OFL13" s="64"/>
      <c r="OFQ13" s="215"/>
      <c r="OFR13" s="64"/>
      <c r="OFS13" s="64"/>
      <c r="OGB13" s="64"/>
      <c r="OGG13" s="215"/>
      <c r="OGH13" s="64"/>
      <c r="OGI13" s="64"/>
      <c r="OGR13" s="64"/>
      <c r="OGW13" s="215"/>
      <c r="OGX13" s="64"/>
      <c r="OGY13" s="64"/>
      <c r="OHH13" s="64"/>
      <c r="OHM13" s="215"/>
      <c r="OHN13" s="64"/>
      <c r="OHO13" s="64"/>
      <c r="OHX13" s="64"/>
      <c r="OIC13" s="215"/>
      <c r="OID13" s="64"/>
      <c r="OIE13" s="64"/>
      <c r="OIN13" s="64"/>
      <c r="OIS13" s="215"/>
      <c r="OIT13" s="64"/>
      <c r="OIU13" s="64"/>
      <c r="OJD13" s="64"/>
      <c r="OJI13" s="215"/>
      <c r="OJJ13" s="64"/>
      <c r="OJK13" s="64"/>
      <c r="OJT13" s="64"/>
      <c r="OJY13" s="215"/>
      <c r="OJZ13" s="64"/>
      <c r="OKA13" s="64"/>
      <c r="OKJ13" s="64"/>
      <c r="OKO13" s="215"/>
      <c r="OKP13" s="64"/>
      <c r="OKQ13" s="64"/>
      <c r="OKZ13" s="64"/>
      <c r="OLE13" s="215"/>
      <c r="OLF13" s="64"/>
      <c r="OLG13" s="64"/>
      <c r="OLP13" s="64"/>
      <c r="OLU13" s="215"/>
      <c r="OLV13" s="64"/>
      <c r="OLW13" s="64"/>
      <c r="OMF13" s="64"/>
      <c r="OMK13" s="215"/>
      <c r="OML13" s="64"/>
      <c r="OMM13" s="64"/>
      <c r="OMV13" s="64"/>
      <c r="ONA13" s="215"/>
      <c r="ONB13" s="64"/>
      <c r="ONC13" s="64"/>
      <c r="ONL13" s="64"/>
      <c r="ONQ13" s="215"/>
      <c r="ONR13" s="64"/>
      <c r="ONS13" s="64"/>
      <c r="OOB13" s="64"/>
      <c r="OOG13" s="215"/>
      <c r="OOH13" s="64"/>
      <c r="OOI13" s="64"/>
      <c r="OOR13" s="64"/>
      <c r="OOW13" s="215"/>
      <c r="OOX13" s="64"/>
      <c r="OOY13" s="64"/>
      <c r="OPH13" s="64"/>
      <c r="OPM13" s="215"/>
      <c r="OPN13" s="64"/>
      <c r="OPO13" s="64"/>
      <c r="OPX13" s="64"/>
      <c r="OQC13" s="215"/>
      <c r="OQD13" s="64"/>
      <c r="OQE13" s="64"/>
      <c r="OQN13" s="64"/>
      <c r="OQS13" s="215"/>
      <c r="OQT13" s="64"/>
      <c r="OQU13" s="64"/>
      <c r="ORD13" s="64"/>
      <c r="ORI13" s="215"/>
      <c r="ORJ13" s="64"/>
      <c r="ORK13" s="64"/>
      <c r="ORT13" s="64"/>
      <c r="ORY13" s="215"/>
      <c r="ORZ13" s="64"/>
      <c r="OSA13" s="64"/>
      <c r="OSJ13" s="64"/>
      <c r="OSO13" s="215"/>
      <c r="OSP13" s="64"/>
      <c r="OSQ13" s="64"/>
      <c r="OSZ13" s="64"/>
      <c r="OTE13" s="215"/>
      <c r="OTF13" s="64"/>
      <c r="OTG13" s="64"/>
      <c r="OTP13" s="64"/>
      <c r="OTU13" s="215"/>
      <c r="OTV13" s="64"/>
      <c r="OTW13" s="64"/>
      <c r="OUF13" s="64"/>
      <c r="OUK13" s="215"/>
      <c r="OUL13" s="64"/>
      <c r="OUM13" s="64"/>
      <c r="OUV13" s="64"/>
      <c r="OVA13" s="215"/>
      <c r="OVB13" s="64"/>
      <c r="OVC13" s="64"/>
      <c r="OVL13" s="64"/>
      <c r="OVQ13" s="215"/>
      <c r="OVR13" s="64"/>
      <c r="OVS13" s="64"/>
      <c r="OWB13" s="64"/>
      <c r="OWG13" s="215"/>
      <c r="OWH13" s="64"/>
      <c r="OWI13" s="64"/>
      <c r="OWR13" s="64"/>
      <c r="OWW13" s="215"/>
      <c r="OWX13" s="64"/>
      <c r="OWY13" s="64"/>
      <c r="OXH13" s="64"/>
      <c r="OXM13" s="215"/>
      <c r="OXN13" s="64"/>
      <c r="OXO13" s="64"/>
      <c r="OXX13" s="64"/>
      <c r="OYC13" s="215"/>
      <c r="OYD13" s="64"/>
      <c r="OYE13" s="64"/>
      <c r="OYN13" s="64"/>
      <c r="OYS13" s="215"/>
      <c r="OYT13" s="64"/>
      <c r="OYU13" s="64"/>
      <c r="OZD13" s="64"/>
      <c r="OZI13" s="215"/>
      <c r="OZJ13" s="64"/>
      <c r="OZK13" s="64"/>
      <c r="OZT13" s="64"/>
      <c r="OZY13" s="215"/>
      <c r="OZZ13" s="64"/>
      <c r="PAA13" s="64"/>
      <c r="PAJ13" s="64"/>
      <c r="PAO13" s="215"/>
      <c r="PAP13" s="64"/>
      <c r="PAQ13" s="64"/>
      <c r="PAZ13" s="64"/>
      <c r="PBE13" s="215"/>
      <c r="PBF13" s="64"/>
      <c r="PBG13" s="64"/>
      <c r="PBP13" s="64"/>
      <c r="PBU13" s="215"/>
      <c r="PBV13" s="64"/>
      <c r="PBW13" s="64"/>
      <c r="PCF13" s="64"/>
      <c r="PCK13" s="215"/>
      <c r="PCL13" s="64"/>
      <c r="PCM13" s="64"/>
      <c r="PCV13" s="64"/>
      <c r="PDA13" s="215"/>
      <c r="PDB13" s="64"/>
      <c r="PDC13" s="64"/>
      <c r="PDL13" s="64"/>
      <c r="PDQ13" s="215"/>
      <c r="PDR13" s="64"/>
      <c r="PDS13" s="64"/>
      <c r="PEB13" s="64"/>
      <c r="PEG13" s="215"/>
      <c r="PEH13" s="64"/>
      <c r="PEI13" s="64"/>
      <c r="PER13" s="64"/>
      <c r="PEW13" s="215"/>
      <c r="PEX13" s="64"/>
      <c r="PEY13" s="64"/>
      <c r="PFH13" s="64"/>
      <c r="PFM13" s="215"/>
      <c r="PFN13" s="64"/>
      <c r="PFO13" s="64"/>
      <c r="PFX13" s="64"/>
      <c r="PGC13" s="215"/>
      <c r="PGD13" s="64"/>
      <c r="PGE13" s="64"/>
      <c r="PGN13" s="64"/>
      <c r="PGS13" s="215"/>
      <c r="PGT13" s="64"/>
      <c r="PGU13" s="64"/>
      <c r="PHD13" s="64"/>
      <c r="PHI13" s="215"/>
      <c r="PHJ13" s="64"/>
      <c r="PHK13" s="64"/>
      <c r="PHT13" s="64"/>
      <c r="PHY13" s="215"/>
      <c r="PHZ13" s="64"/>
      <c r="PIA13" s="64"/>
      <c r="PIJ13" s="64"/>
      <c r="PIO13" s="215"/>
      <c r="PIP13" s="64"/>
      <c r="PIQ13" s="64"/>
      <c r="PIZ13" s="64"/>
      <c r="PJE13" s="215"/>
      <c r="PJF13" s="64"/>
      <c r="PJG13" s="64"/>
      <c r="PJP13" s="64"/>
      <c r="PJU13" s="215"/>
      <c r="PJV13" s="64"/>
      <c r="PJW13" s="64"/>
      <c r="PKF13" s="64"/>
      <c r="PKK13" s="215"/>
      <c r="PKL13" s="64"/>
      <c r="PKM13" s="64"/>
      <c r="PKV13" s="64"/>
      <c r="PLA13" s="215"/>
      <c r="PLB13" s="64"/>
      <c r="PLC13" s="64"/>
      <c r="PLL13" s="64"/>
      <c r="PLQ13" s="215"/>
      <c r="PLR13" s="64"/>
      <c r="PLS13" s="64"/>
      <c r="PMB13" s="64"/>
      <c r="PMG13" s="215"/>
      <c r="PMH13" s="64"/>
      <c r="PMI13" s="64"/>
      <c r="PMR13" s="64"/>
      <c r="PMW13" s="215"/>
      <c r="PMX13" s="64"/>
      <c r="PMY13" s="64"/>
      <c r="PNH13" s="64"/>
      <c r="PNM13" s="215"/>
      <c r="PNN13" s="64"/>
      <c r="PNO13" s="64"/>
      <c r="PNX13" s="64"/>
      <c r="POC13" s="215"/>
      <c r="POD13" s="64"/>
      <c r="POE13" s="64"/>
      <c r="PON13" s="64"/>
      <c r="POS13" s="215"/>
      <c r="POT13" s="64"/>
      <c r="POU13" s="64"/>
      <c r="PPD13" s="64"/>
      <c r="PPI13" s="215"/>
      <c r="PPJ13" s="64"/>
      <c r="PPK13" s="64"/>
      <c r="PPT13" s="64"/>
      <c r="PPY13" s="215"/>
      <c r="PPZ13" s="64"/>
      <c r="PQA13" s="64"/>
      <c r="PQJ13" s="64"/>
      <c r="PQO13" s="215"/>
      <c r="PQP13" s="64"/>
      <c r="PQQ13" s="64"/>
      <c r="PQZ13" s="64"/>
      <c r="PRE13" s="215"/>
      <c r="PRF13" s="64"/>
      <c r="PRG13" s="64"/>
      <c r="PRP13" s="64"/>
      <c r="PRU13" s="215"/>
      <c r="PRV13" s="64"/>
      <c r="PRW13" s="64"/>
      <c r="PSF13" s="64"/>
      <c r="PSK13" s="215"/>
      <c r="PSL13" s="64"/>
      <c r="PSM13" s="64"/>
      <c r="PSV13" s="64"/>
      <c r="PTA13" s="215"/>
      <c r="PTB13" s="64"/>
      <c r="PTC13" s="64"/>
      <c r="PTL13" s="64"/>
      <c r="PTQ13" s="215"/>
      <c r="PTR13" s="64"/>
      <c r="PTS13" s="64"/>
      <c r="PUB13" s="64"/>
      <c r="PUG13" s="215"/>
      <c r="PUH13" s="64"/>
      <c r="PUI13" s="64"/>
      <c r="PUR13" s="64"/>
      <c r="PUW13" s="215"/>
      <c r="PUX13" s="64"/>
      <c r="PUY13" s="64"/>
      <c r="PVH13" s="64"/>
      <c r="PVM13" s="215"/>
      <c r="PVN13" s="64"/>
      <c r="PVO13" s="64"/>
      <c r="PVX13" s="64"/>
      <c r="PWC13" s="215"/>
      <c r="PWD13" s="64"/>
      <c r="PWE13" s="64"/>
      <c r="PWN13" s="64"/>
      <c r="PWS13" s="215"/>
      <c r="PWT13" s="64"/>
      <c r="PWU13" s="64"/>
      <c r="PXD13" s="64"/>
      <c r="PXI13" s="215"/>
      <c r="PXJ13" s="64"/>
      <c r="PXK13" s="64"/>
      <c r="PXT13" s="64"/>
      <c r="PXY13" s="215"/>
      <c r="PXZ13" s="64"/>
      <c r="PYA13" s="64"/>
      <c r="PYJ13" s="64"/>
      <c r="PYO13" s="215"/>
      <c r="PYP13" s="64"/>
      <c r="PYQ13" s="64"/>
      <c r="PYZ13" s="64"/>
      <c r="PZE13" s="215"/>
      <c r="PZF13" s="64"/>
      <c r="PZG13" s="64"/>
      <c r="PZP13" s="64"/>
      <c r="PZU13" s="215"/>
      <c r="PZV13" s="64"/>
      <c r="PZW13" s="64"/>
      <c r="QAF13" s="64"/>
      <c r="QAK13" s="215"/>
      <c r="QAL13" s="64"/>
      <c r="QAM13" s="64"/>
      <c r="QAV13" s="64"/>
      <c r="QBA13" s="215"/>
      <c r="QBB13" s="64"/>
      <c r="QBC13" s="64"/>
      <c r="QBL13" s="64"/>
      <c r="QBQ13" s="215"/>
      <c r="QBR13" s="64"/>
      <c r="QBS13" s="64"/>
      <c r="QCB13" s="64"/>
      <c r="QCG13" s="215"/>
      <c r="QCH13" s="64"/>
      <c r="QCI13" s="64"/>
      <c r="QCR13" s="64"/>
      <c r="QCW13" s="215"/>
      <c r="QCX13" s="64"/>
      <c r="QCY13" s="64"/>
      <c r="QDH13" s="64"/>
      <c r="QDM13" s="215"/>
      <c r="QDN13" s="64"/>
      <c r="QDO13" s="64"/>
      <c r="QDX13" s="64"/>
      <c r="QEC13" s="215"/>
      <c r="QED13" s="64"/>
      <c r="QEE13" s="64"/>
      <c r="QEN13" s="64"/>
      <c r="QES13" s="215"/>
      <c r="QET13" s="64"/>
      <c r="QEU13" s="64"/>
      <c r="QFD13" s="64"/>
      <c r="QFI13" s="215"/>
      <c r="QFJ13" s="64"/>
      <c r="QFK13" s="64"/>
      <c r="QFT13" s="64"/>
      <c r="QFY13" s="215"/>
      <c r="QFZ13" s="64"/>
      <c r="QGA13" s="64"/>
      <c r="QGJ13" s="64"/>
      <c r="QGO13" s="215"/>
      <c r="QGP13" s="64"/>
      <c r="QGQ13" s="64"/>
      <c r="QGZ13" s="64"/>
      <c r="QHE13" s="215"/>
      <c r="QHF13" s="64"/>
      <c r="QHG13" s="64"/>
      <c r="QHP13" s="64"/>
      <c r="QHU13" s="215"/>
      <c r="QHV13" s="64"/>
      <c r="QHW13" s="64"/>
      <c r="QIF13" s="64"/>
      <c r="QIK13" s="215"/>
      <c r="QIL13" s="64"/>
      <c r="QIM13" s="64"/>
      <c r="QIV13" s="64"/>
      <c r="QJA13" s="215"/>
      <c r="QJB13" s="64"/>
      <c r="QJC13" s="64"/>
      <c r="QJL13" s="64"/>
      <c r="QJQ13" s="215"/>
      <c r="QJR13" s="64"/>
      <c r="QJS13" s="64"/>
      <c r="QKB13" s="64"/>
      <c r="QKG13" s="215"/>
      <c r="QKH13" s="64"/>
      <c r="QKI13" s="64"/>
      <c r="QKR13" s="64"/>
      <c r="QKW13" s="215"/>
      <c r="QKX13" s="64"/>
      <c r="QKY13" s="64"/>
      <c r="QLH13" s="64"/>
      <c r="QLM13" s="215"/>
      <c r="QLN13" s="64"/>
      <c r="QLO13" s="64"/>
      <c r="QLX13" s="64"/>
      <c r="QMC13" s="215"/>
      <c r="QMD13" s="64"/>
      <c r="QME13" s="64"/>
      <c r="QMN13" s="64"/>
      <c r="QMS13" s="215"/>
      <c r="QMT13" s="64"/>
      <c r="QMU13" s="64"/>
      <c r="QND13" s="64"/>
      <c r="QNI13" s="215"/>
      <c r="QNJ13" s="64"/>
      <c r="QNK13" s="64"/>
      <c r="QNT13" s="64"/>
      <c r="QNY13" s="215"/>
      <c r="QNZ13" s="64"/>
      <c r="QOA13" s="64"/>
      <c r="QOJ13" s="64"/>
      <c r="QOO13" s="215"/>
      <c r="QOP13" s="64"/>
      <c r="QOQ13" s="64"/>
      <c r="QOZ13" s="64"/>
      <c r="QPE13" s="215"/>
      <c r="QPF13" s="64"/>
      <c r="QPG13" s="64"/>
      <c r="QPP13" s="64"/>
      <c r="QPU13" s="215"/>
      <c r="QPV13" s="64"/>
      <c r="QPW13" s="64"/>
      <c r="QQF13" s="64"/>
      <c r="QQK13" s="215"/>
      <c r="QQL13" s="64"/>
      <c r="QQM13" s="64"/>
      <c r="QQV13" s="64"/>
      <c r="QRA13" s="215"/>
      <c r="QRB13" s="64"/>
      <c r="QRC13" s="64"/>
      <c r="QRL13" s="64"/>
      <c r="QRQ13" s="215"/>
      <c r="QRR13" s="64"/>
      <c r="QRS13" s="64"/>
      <c r="QSB13" s="64"/>
      <c r="QSG13" s="215"/>
      <c r="QSH13" s="64"/>
      <c r="QSI13" s="64"/>
      <c r="QSR13" s="64"/>
      <c r="QSW13" s="215"/>
      <c r="QSX13" s="64"/>
      <c r="QSY13" s="64"/>
      <c r="QTH13" s="64"/>
      <c r="QTM13" s="215"/>
      <c r="QTN13" s="64"/>
      <c r="QTO13" s="64"/>
      <c r="QTX13" s="64"/>
      <c r="QUC13" s="215"/>
      <c r="QUD13" s="64"/>
      <c r="QUE13" s="64"/>
      <c r="QUN13" s="64"/>
      <c r="QUS13" s="215"/>
      <c r="QUT13" s="64"/>
      <c r="QUU13" s="64"/>
      <c r="QVD13" s="64"/>
      <c r="QVI13" s="215"/>
      <c r="QVJ13" s="64"/>
      <c r="QVK13" s="64"/>
      <c r="QVT13" s="64"/>
      <c r="QVY13" s="215"/>
      <c r="QVZ13" s="64"/>
      <c r="QWA13" s="64"/>
      <c r="QWJ13" s="64"/>
      <c r="QWO13" s="215"/>
      <c r="QWP13" s="64"/>
      <c r="QWQ13" s="64"/>
      <c r="QWZ13" s="64"/>
      <c r="QXE13" s="215"/>
      <c r="QXF13" s="64"/>
      <c r="QXG13" s="64"/>
      <c r="QXP13" s="64"/>
      <c r="QXU13" s="215"/>
      <c r="QXV13" s="64"/>
      <c r="QXW13" s="64"/>
      <c r="QYF13" s="64"/>
      <c r="QYK13" s="215"/>
      <c r="QYL13" s="64"/>
      <c r="QYM13" s="64"/>
      <c r="QYV13" s="64"/>
      <c r="QZA13" s="215"/>
      <c r="QZB13" s="64"/>
      <c r="QZC13" s="64"/>
      <c r="QZL13" s="64"/>
      <c r="QZQ13" s="215"/>
      <c r="QZR13" s="64"/>
      <c r="QZS13" s="64"/>
      <c r="RAB13" s="64"/>
      <c r="RAG13" s="215"/>
      <c r="RAH13" s="64"/>
      <c r="RAI13" s="64"/>
      <c r="RAR13" s="64"/>
      <c r="RAW13" s="215"/>
      <c r="RAX13" s="64"/>
      <c r="RAY13" s="64"/>
      <c r="RBH13" s="64"/>
      <c r="RBM13" s="215"/>
      <c r="RBN13" s="64"/>
      <c r="RBO13" s="64"/>
      <c r="RBX13" s="64"/>
      <c r="RCC13" s="215"/>
      <c r="RCD13" s="64"/>
      <c r="RCE13" s="64"/>
      <c r="RCN13" s="64"/>
      <c r="RCS13" s="215"/>
      <c r="RCT13" s="64"/>
      <c r="RCU13" s="64"/>
      <c r="RDD13" s="64"/>
      <c r="RDI13" s="215"/>
      <c r="RDJ13" s="64"/>
      <c r="RDK13" s="64"/>
      <c r="RDT13" s="64"/>
      <c r="RDY13" s="215"/>
      <c r="RDZ13" s="64"/>
      <c r="REA13" s="64"/>
      <c r="REJ13" s="64"/>
      <c r="REO13" s="215"/>
      <c r="REP13" s="64"/>
      <c r="REQ13" s="64"/>
      <c r="REZ13" s="64"/>
      <c r="RFE13" s="215"/>
      <c r="RFF13" s="64"/>
      <c r="RFG13" s="64"/>
      <c r="RFP13" s="64"/>
      <c r="RFU13" s="215"/>
      <c r="RFV13" s="64"/>
      <c r="RFW13" s="64"/>
      <c r="RGF13" s="64"/>
      <c r="RGK13" s="215"/>
      <c r="RGL13" s="64"/>
      <c r="RGM13" s="64"/>
      <c r="RGV13" s="64"/>
      <c r="RHA13" s="215"/>
      <c r="RHB13" s="64"/>
      <c r="RHC13" s="64"/>
      <c r="RHL13" s="64"/>
      <c r="RHQ13" s="215"/>
      <c r="RHR13" s="64"/>
      <c r="RHS13" s="64"/>
      <c r="RIB13" s="64"/>
      <c r="RIG13" s="215"/>
      <c r="RIH13" s="64"/>
      <c r="RII13" s="64"/>
      <c r="RIR13" s="64"/>
      <c r="RIW13" s="215"/>
      <c r="RIX13" s="64"/>
      <c r="RIY13" s="64"/>
      <c r="RJH13" s="64"/>
      <c r="RJM13" s="215"/>
      <c r="RJN13" s="64"/>
      <c r="RJO13" s="64"/>
      <c r="RJX13" s="64"/>
      <c r="RKC13" s="215"/>
      <c r="RKD13" s="64"/>
      <c r="RKE13" s="64"/>
      <c r="RKN13" s="64"/>
      <c r="RKS13" s="215"/>
      <c r="RKT13" s="64"/>
      <c r="RKU13" s="64"/>
      <c r="RLD13" s="64"/>
      <c r="RLI13" s="215"/>
      <c r="RLJ13" s="64"/>
      <c r="RLK13" s="64"/>
      <c r="RLT13" s="64"/>
      <c r="RLY13" s="215"/>
      <c r="RLZ13" s="64"/>
      <c r="RMA13" s="64"/>
      <c r="RMJ13" s="64"/>
      <c r="RMO13" s="215"/>
      <c r="RMP13" s="64"/>
      <c r="RMQ13" s="64"/>
      <c r="RMZ13" s="64"/>
      <c r="RNE13" s="215"/>
      <c r="RNF13" s="64"/>
      <c r="RNG13" s="64"/>
      <c r="RNP13" s="64"/>
      <c r="RNU13" s="215"/>
      <c r="RNV13" s="64"/>
      <c r="RNW13" s="64"/>
      <c r="ROF13" s="64"/>
      <c r="ROK13" s="215"/>
      <c r="ROL13" s="64"/>
      <c r="ROM13" s="64"/>
      <c r="ROV13" s="64"/>
      <c r="RPA13" s="215"/>
      <c r="RPB13" s="64"/>
      <c r="RPC13" s="64"/>
      <c r="RPL13" s="64"/>
      <c r="RPQ13" s="215"/>
      <c r="RPR13" s="64"/>
      <c r="RPS13" s="64"/>
      <c r="RQB13" s="64"/>
      <c r="RQG13" s="215"/>
      <c r="RQH13" s="64"/>
      <c r="RQI13" s="64"/>
      <c r="RQR13" s="64"/>
      <c r="RQW13" s="215"/>
      <c r="RQX13" s="64"/>
      <c r="RQY13" s="64"/>
      <c r="RRH13" s="64"/>
      <c r="RRM13" s="215"/>
      <c r="RRN13" s="64"/>
      <c r="RRO13" s="64"/>
      <c r="RRX13" s="64"/>
      <c r="RSC13" s="215"/>
      <c r="RSD13" s="64"/>
      <c r="RSE13" s="64"/>
      <c r="RSN13" s="64"/>
      <c r="RSS13" s="215"/>
      <c r="RST13" s="64"/>
      <c r="RSU13" s="64"/>
      <c r="RTD13" s="64"/>
      <c r="RTI13" s="215"/>
      <c r="RTJ13" s="64"/>
      <c r="RTK13" s="64"/>
      <c r="RTT13" s="64"/>
      <c r="RTY13" s="215"/>
      <c r="RTZ13" s="64"/>
      <c r="RUA13" s="64"/>
      <c r="RUJ13" s="64"/>
      <c r="RUO13" s="215"/>
      <c r="RUP13" s="64"/>
      <c r="RUQ13" s="64"/>
      <c r="RUZ13" s="64"/>
      <c r="RVE13" s="215"/>
      <c r="RVF13" s="64"/>
      <c r="RVG13" s="64"/>
      <c r="RVP13" s="64"/>
      <c r="RVU13" s="215"/>
      <c r="RVV13" s="64"/>
      <c r="RVW13" s="64"/>
      <c r="RWF13" s="64"/>
      <c r="RWK13" s="215"/>
      <c r="RWL13" s="64"/>
      <c r="RWM13" s="64"/>
      <c r="RWV13" s="64"/>
      <c r="RXA13" s="215"/>
      <c r="RXB13" s="64"/>
      <c r="RXC13" s="64"/>
      <c r="RXL13" s="64"/>
      <c r="RXQ13" s="215"/>
      <c r="RXR13" s="64"/>
      <c r="RXS13" s="64"/>
      <c r="RYB13" s="64"/>
      <c r="RYG13" s="215"/>
      <c r="RYH13" s="64"/>
      <c r="RYI13" s="64"/>
      <c r="RYR13" s="64"/>
      <c r="RYW13" s="215"/>
      <c r="RYX13" s="64"/>
      <c r="RYY13" s="64"/>
      <c r="RZH13" s="64"/>
      <c r="RZM13" s="215"/>
      <c r="RZN13" s="64"/>
      <c r="RZO13" s="64"/>
      <c r="RZX13" s="64"/>
      <c r="SAC13" s="215"/>
      <c r="SAD13" s="64"/>
      <c r="SAE13" s="64"/>
      <c r="SAN13" s="64"/>
      <c r="SAS13" s="215"/>
      <c r="SAT13" s="64"/>
      <c r="SAU13" s="64"/>
      <c r="SBD13" s="64"/>
      <c r="SBI13" s="215"/>
      <c r="SBJ13" s="64"/>
      <c r="SBK13" s="64"/>
      <c r="SBT13" s="64"/>
      <c r="SBY13" s="215"/>
      <c r="SBZ13" s="64"/>
      <c r="SCA13" s="64"/>
      <c r="SCJ13" s="64"/>
      <c r="SCO13" s="215"/>
      <c r="SCP13" s="64"/>
      <c r="SCQ13" s="64"/>
      <c r="SCZ13" s="64"/>
      <c r="SDE13" s="215"/>
      <c r="SDF13" s="64"/>
      <c r="SDG13" s="64"/>
      <c r="SDP13" s="64"/>
      <c r="SDU13" s="215"/>
      <c r="SDV13" s="64"/>
      <c r="SDW13" s="64"/>
      <c r="SEF13" s="64"/>
      <c r="SEK13" s="215"/>
      <c r="SEL13" s="64"/>
      <c r="SEM13" s="64"/>
      <c r="SEV13" s="64"/>
      <c r="SFA13" s="215"/>
      <c r="SFB13" s="64"/>
      <c r="SFC13" s="64"/>
      <c r="SFL13" s="64"/>
      <c r="SFQ13" s="215"/>
      <c r="SFR13" s="64"/>
      <c r="SFS13" s="64"/>
      <c r="SGB13" s="64"/>
      <c r="SGG13" s="215"/>
      <c r="SGH13" s="64"/>
      <c r="SGI13" s="64"/>
      <c r="SGR13" s="64"/>
      <c r="SGW13" s="215"/>
      <c r="SGX13" s="64"/>
      <c r="SGY13" s="64"/>
      <c r="SHH13" s="64"/>
      <c r="SHM13" s="215"/>
      <c r="SHN13" s="64"/>
      <c r="SHO13" s="64"/>
      <c r="SHX13" s="64"/>
      <c r="SIC13" s="215"/>
      <c r="SID13" s="64"/>
      <c r="SIE13" s="64"/>
      <c r="SIN13" s="64"/>
      <c r="SIS13" s="215"/>
      <c r="SIT13" s="64"/>
      <c r="SIU13" s="64"/>
      <c r="SJD13" s="64"/>
      <c r="SJI13" s="215"/>
      <c r="SJJ13" s="64"/>
      <c r="SJK13" s="64"/>
      <c r="SJT13" s="64"/>
      <c r="SJY13" s="215"/>
      <c r="SJZ13" s="64"/>
      <c r="SKA13" s="64"/>
      <c r="SKJ13" s="64"/>
      <c r="SKO13" s="215"/>
      <c r="SKP13" s="64"/>
      <c r="SKQ13" s="64"/>
      <c r="SKZ13" s="64"/>
      <c r="SLE13" s="215"/>
      <c r="SLF13" s="64"/>
      <c r="SLG13" s="64"/>
      <c r="SLP13" s="64"/>
      <c r="SLU13" s="215"/>
      <c r="SLV13" s="64"/>
      <c r="SLW13" s="64"/>
      <c r="SMF13" s="64"/>
      <c r="SMK13" s="215"/>
      <c r="SML13" s="64"/>
      <c r="SMM13" s="64"/>
      <c r="SMV13" s="64"/>
      <c r="SNA13" s="215"/>
      <c r="SNB13" s="64"/>
      <c r="SNC13" s="64"/>
      <c r="SNL13" s="64"/>
      <c r="SNQ13" s="215"/>
      <c r="SNR13" s="64"/>
      <c r="SNS13" s="64"/>
      <c r="SOB13" s="64"/>
      <c r="SOG13" s="215"/>
      <c r="SOH13" s="64"/>
      <c r="SOI13" s="64"/>
      <c r="SOR13" s="64"/>
      <c r="SOW13" s="215"/>
      <c r="SOX13" s="64"/>
      <c r="SOY13" s="64"/>
      <c r="SPH13" s="64"/>
      <c r="SPM13" s="215"/>
      <c r="SPN13" s="64"/>
      <c r="SPO13" s="64"/>
      <c r="SPX13" s="64"/>
      <c r="SQC13" s="215"/>
      <c r="SQD13" s="64"/>
      <c r="SQE13" s="64"/>
      <c r="SQN13" s="64"/>
      <c r="SQS13" s="215"/>
      <c r="SQT13" s="64"/>
      <c r="SQU13" s="64"/>
      <c r="SRD13" s="64"/>
      <c r="SRI13" s="215"/>
      <c r="SRJ13" s="64"/>
      <c r="SRK13" s="64"/>
      <c r="SRT13" s="64"/>
      <c r="SRY13" s="215"/>
      <c r="SRZ13" s="64"/>
      <c r="SSA13" s="64"/>
      <c r="SSJ13" s="64"/>
      <c r="SSO13" s="215"/>
      <c r="SSP13" s="64"/>
      <c r="SSQ13" s="64"/>
      <c r="SSZ13" s="64"/>
      <c r="STE13" s="215"/>
      <c r="STF13" s="64"/>
      <c r="STG13" s="64"/>
      <c r="STP13" s="64"/>
      <c r="STU13" s="215"/>
      <c r="STV13" s="64"/>
      <c r="STW13" s="64"/>
      <c r="SUF13" s="64"/>
      <c r="SUK13" s="215"/>
      <c r="SUL13" s="64"/>
      <c r="SUM13" s="64"/>
      <c r="SUV13" s="64"/>
      <c r="SVA13" s="215"/>
      <c r="SVB13" s="64"/>
      <c r="SVC13" s="64"/>
      <c r="SVL13" s="64"/>
      <c r="SVQ13" s="215"/>
      <c r="SVR13" s="64"/>
      <c r="SVS13" s="64"/>
      <c r="SWB13" s="64"/>
      <c r="SWG13" s="215"/>
      <c r="SWH13" s="64"/>
      <c r="SWI13" s="64"/>
      <c r="SWR13" s="64"/>
      <c r="SWW13" s="215"/>
      <c r="SWX13" s="64"/>
      <c r="SWY13" s="64"/>
      <c r="SXH13" s="64"/>
      <c r="SXM13" s="215"/>
      <c r="SXN13" s="64"/>
      <c r="SXO13" s="64"/>
      <c r="SXX13" s="64"/>
      <c r="SYC13" s="215"/>
      <c r="SYD13" s="64"/>
      <c r="SYE13" s="64"/>
      <c r="SYN13" s="64"/>
      <c r="SYS13" s="215"/>
      <c r="SYT13" s="64"/>
      <c r="SYU13" s="64"/>
      <c r="SZD13" s="64"/>
      <c r="SZI13" s="215"/>
      <c r="SZJ13" s="64"/>
      <c r="SZK13" s="64"/>
      <c r="SZT13" s="64"/>
      <c r="SZY13" s="215"/>
      <c r="SZZ13" s="64"/>
      <c r="TAA13" s="64"/>
      <c r="TAJ13" s="64"/>
      <c r="TAO13" s="215"/>
      <c r="TAP13" s="64"/>
      <c r="TAQ13" s="64"/>
      <c r="TAZ13" s="64"/>
      <c r="TBE13" s="215"/>
      <c r="TBF13" s="64"/>
      <c r="TBG13" s="64"/>
      <c r="TBP13" s="64"/>
      <c r="TBU13" s="215"/>
      <c r="TBV13" s="64"/>
      <c r="TBW13" s="64"/>
      <c r="TCF13" s="64"/>
      <c r="TCK13" s="215"/>
      <c r="TCL13" s="64"/>
      <c r="TCM13" s="64"/>
      <c r="TCV13" s="64"/>
      <c r="TDA13" s="215"/>
      <c r="TDB13" s="64"/>
      <c r="TDC13" s="64"/>
      <c r="TDL13" s="64"/>
      <c r="TDQ13" s="215"/>
      <c r="TDR13" s="64"/>
      <c r="TDS13" s="64"/>
      <c r="TEB13" s="64"/>
      <c r="TEG13" s="215"/>
      <c r="TEH13" s="64"/>
      <c r="TEI13" s="64"/>
      <c r="TER13" s="64"/>
      <c r="TEW13" s="215"/>
      <c r="TEX13" s="64"/>
      <c r="TEY13" s="64"/>
      <c r="TFH13" s="64"/>
      <c r="TFM13" s="215"/>
      <c r="TFN13" s="64"/>
      <c r="TFO13" s="64"/>
      <c r="TFX13" s="64"/>
      <c r="TGC13" s="215"/>
      <c r="TGD13" s="64"/>
      <c r="TGE13" s="64"/>
      <c r="TGN13" s="64"/>
      <c r="TGS13" s="215"/>
      <c r="TGT13" s="64"/>
      <c r="TGU13" s="64"/>
      <c r="THD13" s="64"/>
      <c r="THI13" s="215"/>
      <c r="THJ13" s="64"/>
      <c r="THK13" s="64"/>
      <c r="THT13" s="64"/>
      <c r="THY13" s="215"/>
      <c r="THZ13" s="64"/>
      <c r="TIA13" s="64"/>
      <c r="TIJ13" s="64"/>
      <c r="TIO13" s="215"/>
      <c r="TIP13" s="64"/>
      <c r="TIQ13" s="64"/>
      <c r="TIZ13" s="64"/>
      <c r="TJE13" s="215"/>
      <c r="TJF13" s="64"/>
      <c r="TJG13" s="64"/>
      <c r="TJP13" s="64"/>
      <c r="TJU13" s="215"/>
      <c r="TJV13" s="64"/>
      <c r="TJW13" s="64"/>
      <c r="TKF13" s="64"/>
      <c r="TKK13" s="215"/>
      <c r="TKL13" s="64"/>
      <c r="TKM13" s="64"/>
      <c r="TKV13" s="64"/>
      <c r="TLA13" s="215"/>
      <c r="TLB13" s="64"/>
      <c r="TLC13" s="64"/>
      <c r="TLL13" s="64"/>
      <c r="TLQ13" s="215"/>
      <c r="TLR13" s="64"/>
      <c r="TLS13" s="64"/>
      <c r="TMB13" s="64"/>
      <c r="TMG13" s="215"/>
      <c r="TMH13" s="64"/>
      <c r="TMI13" s="64"/>
      <c r="TMR13" s="64"/>
      <c r="TMW13" s="215"/>
      <c r="TMX13" s="64"/>
      <c r="TMY13" s="64"/>
      <c r="TNH13" s="64"/>
      <c r="TNM13" s="215"/>
      <c r="TNN13" s="64"/>
      <c r="TNO13" s="64"/>
      <c r="TNX13" s="64"/>
      <c r="TOC13" s="215"/>
      <c r="TOD13" s="64"/>
      <c r="TOE13" s="64"/>
      <c r="TON13" s="64"/>
      <c r="TOS13" s="215"/>
      <c r="TOT13" s="64"/>
      <c r="TOU13" s="64"/>
      <c r="TPD13" s="64"/>
      <c r="TPI13" s="215"/>
      <c r="TPJ13" s="64"/>
      <c r="TPK13" s="64"/>
      <c r="TPT13" s="64"/>
      <c r="TPY13" s="215"/>
      <c r="TPZ13" s="64"/>
      <c r="TQA13" s="64"/>
      <c r="TQJ13" s="64"/>
      <c r="TQO13" s="215"/>
      <c r="TQP13" s="64"/>
      <c r="TQQ13" s="64"/>
      <c r="TQZ13" s="64"/>
      <c r="TRE13" s="215"/>
      <c r="TRF13" s="64"/>
      <c r="TRG13" s="64"/>
      <c r="TRP13" s="64"/>
      <c r="TRU13" s="215"/>
      <c r="TRV13" s="64"/>
      <c r="TRW13" s="64"/>
      <c r="TSF13" s="64"/>
      <c r="TSK13" s="215"/>
      <c r="TSL13" s="64"/>
      <c r="TSM13" s="64"/>
      <c r="TSV13" s="64"/>
      <c r="TTA13" s="215"/>
      <c r="TTB13" s="64"/>
      <c r="TTC13" s="64"/>
      <c r="TTL13" s="64"/>
      <c r="TTQ13" s="215"/>
      <c r="TTR13" s="64"/>
      <c r="TTS13" s="64"/>
      <c r="TUB13" s="64"/>
      <c r="TUG13" s="215"/>
      <c r="TUH13" s="64"/>
      <c r="TUI13" s="64"/>
      <c r="TUR13" s="64"/>
      <c r="TUW13" s="215"/>
      <c r="TUX13" s="64"/>
      <c r="TUY13" s="64"/>
      <c r="TVH13" s="64"/>
      <c r="TVM13" s="215"/>
      <c r="TVN13" s="64"/>
      <c r="TVO13" s="64"/>
      <c r="TVX13" s="64"/>
      <c r="TWC13" s="215"/>
      <c r="TWD13" s="64"/>
      <c r="TWE13" s="64"/>
      <c r="TWN13" s="64"/>
      <c r="TWS13" s="215"/>
      <c r="TWT13" s="64"/>
      <c r="TWU13" s="64"/>
      <c r="TXD13" s="64"/>
      <c r="TXI13" s="215"/>
      <c r="TXJ13" s="64"/>
      <c r="TXK13" s="64"/>
      <c r="TXT13" s="64"/>
      <c r="TXY13" s="215"/>
      <c r="TXZ13" s="64"/>
      <c r="TYA13" s="64"/>
      <c r="TYJ13" s="64"/>
      <c r="TYO13" s="215"/>
      <c r="TYP13" s="64"/>
      <c r="TYQ13" s="64"/>
      <c r="TYZ13" s="64"/>
      <c r="TZE13" s="215"/>
      <c r="TZF13" s="64"/>
      <c r="TZG13" s="64"/>
      <c r="TZP13" s="64"/>
      <c r="TZU13" s="215"/>
      <c r="TZV13" s="64"/>
      <c r="TZW13" s="64"/>
      <c r="UAF13" s="64"/>
      <c r="UAK13" s="215"/>
      <c r="UAL13" s="64"/>
      <c r="UAM13" s="64"/>
      <c r="UAV13" s="64"/>
      <c r="UBA13" s="215"/>
      <c r="UBB13" s="64"/>
      <c r="UBC13" s="64"/>
      <c r="UBL13" s="64"/>
      <c r="UBQ13" s="215"/>
      <c r="UBR13" s="64"/>
      <c r="UBS13" s="64"/>
      <c r="UCB13" s="64"/>
      <c r="UCG13" s="215"/>
      <c r="UCH13" s="64"/>
      <c r="UCI13" s="64"/>
      <c r="UCR13" s="64"/>
      <c r="UCW13" s="215"/>
      <c r="UCX13" s="64"/>
      <c r="UCY13" s="64"/>
      <c r="UDH13" s="64"/>
      <c r="UDM13" s="215"/>
      <c r="UDN13" s="64"/>
      <c r="UDO13" s="64"/>
      <c r="UDX13" s="64"/>
      <c r="UEC13" s="215"/>
      <c r="UED13" s="64"/>
      <c r="UEE13" s="64"/>
      <c r="UEN13" s="64"/>
      <c r="UES13" s="215"/>
      <c r="UET13" s="64"/>
      <c r="UEU13" s="64"/>
      <c r="UFD13" s="64"/>
      <c r="UFI13" s="215"/>
      <c r="UFJ13" s="64"/>
      <c r="UFK13" s="64"/>
      <c r="UFT13" s="64"/>
      <c r="UFY13" s="215"/>
      <c r="UFZ13" s="64"/>
      <c r="UGA13" s="64"/>
      <c r="UGJ13" s="64"/>
      <c r="UGO13" s="215"/>
      <c r="UGP13" s="64"/>
      <c r="UGQ13" s="64"/>
      <c r="UGZ13" s="64"/>
      <c r="UHE13" s="215"/>
      <c r="UHF13" s="64"/>
      <c r="UHG13" s="64"/>
      <c r="UHP13" s="64"/>
      <c r="UHU13" s="215"/>
      <c r="UHV13" s="64"/>
      <c r="UHW13" s="64"/>
      <c r="UIF13" s="64"/>
      <c r="UIK13" s="215"/>
      <c r="UIL13" s="64"/>
      <c r="UIM13" s="64"/>
      <c r="UIV13" s="64"/>
      <c r="UJA13" s="215"/>
      <c r="UJB13" s="64"/>
      <c r="UJC13" s="64"/>
      <c r="UJL13" s="64"/>
      <c r="UJQ13" s="215"/>
      <c r="UJR13" s="64"/>
      <c r="UJS13" s="64"/>
      <c r="UKB13" s="64"/>
      <c r="UKG13" s="215"/>
      <c r="UKH13" s="64"/>
      <c r="UKI13" s="64"/>
      <c r="UKR13" s="64"/>
      <c r="UKW13" s="215"/>
      <c r="UKX13" s="64"/>
      <c r="UKY13" s="64"/>
      <c r="ULH13" s="64"/>
      <c r="ULM13" s="215"/>
      <c r="ULN13" s="64"/>
      <c r="ULO13" s="64"/>
      <c r="ULX13" s="64"/>
      <c r="UMC13" s="215"/>
      <c r="UMD13" s="64"/>
      <c r="UME13" s="64"/>
      <c r="UMN13" s="64"/>
      <c r="UMS13" s="215"/>
      <c r="UMT13" s="64"/>
      <c r="UMU13" s="64"/>
      <c r="UND13" s="64"/>
      <c r="UNI13" s="215"/>
      <c r="UNJ13" s="64"/>
      <c r="UNK13" s="64"/>
      <c r="UNT13" s="64"/>
      <c r="UNY13" s="215"/>
      <c r="UNZ13" s="64"/>
      <c r="UOA13" s="64"/>
      <c r="UOJ13" s="64"/>
      <c r="UOO13" s="215"/>
      <c r="UOP13" s="64"/>
      <c r="UOQ13" s="64"/>
      <c r="UOZ13" s="64"/>
      <c r="UPE13" s="215"/>
      <c r="UPF13" s="64"/>
      <c r="UPG13" s="64"/>
      <c r="UPP13" s="64"/>
      <c r="UPU13" s="215"/>
      <c r="UPV13" s="64"/>
      <c r="UPW13" s="64"/>
      <c r="UQF13" s="64"/>
      <c r="UQK13" s="215"/>
      <c r="UQL13" s="64"/>
      <c r="UQM13" s="64"/>
      <c r="UQV13" s="64"/>
      <c r="URA13" s="215"/>
      <c r="URB13" s="64"/>
      <c r="URC13" s="64"/>
      <c r="URL13" s="64"/>
      <c r="URQ13" s="215"/>
      <c r="URR13" s="64"/>
      <c r="URS13" s="64"/>
      <c r="USB13" s="64"/>
      <c r="USG13" s="215"/>
      <c r="USH13" s="64"/>
      <c r="USI13" s="64"/>
      <c r="USR13" s="64"/>
      <c r="USW13" s="215"/>
      <c r="USX13" s="64"/>
      <c r="USY13" s="64"/>
      <c r="UTH13" s="64"/>
      <c r="UTM13" s="215"/>
      <c r="UTN13" s="64"/>
      <c r="UTO13" s="64"/>
      <c r="UTX13" s="64"/>
      <c r="UUC13" s="215"/>
      <c r="UUD13" s="64"/>
      <c r="UUE13" s="64"/>
      <c r="UUN13" s="64"/>
      <c r="UUS13" s="215"/>
      <c r="UUT13" s="64"/>
      <c r="UUU13" s="64"/>
      <c r="UVD13" s="64"/>
      <c r="UVI13" s="215"/>
      <c r="UVJ13" s="64"/>
      <c r="UVK13" s="64"/>
      <c r="UVT13" s="64"/>
      <c r="UVY13" s="215"/>
      <c r="UVZ13" s="64"/>
      <c r="UWA13" s="64"/>
      <c r="UWJ13" s="64"/>
      <c r="UWO13" s="215"/>
      <c r="UWP13" s="64"/>
      <c r="UWQ13" s="64"/>
      <c r="UWZ13" s="64"/>
      <c r="UXE13" s="215"/>
      <c r="UXF13" s="64"/>
      <c r="UXG13" s="64"/>
      <c r="UXP13" s="64"/>
      <c r="UXU13" s="215"/>
      <c r="UXV13" s="64"/>
      <c r="UXW13" s="64"/>
      <c r="UYF13" s="64"/>
      <c r="UYK13" s="215"/>
      <c r="UYL13" s="64"/>
      <c r="UYM13" s="64"/>
      <c r="UYV13" s="64"/>
      <c r="UZA13" s="215"/>
      <c r="UZB13" s="64"/>
      <c r="UZC13" s="64"/>
      <c r="UZL13" s="64"/>
      <c r="UZQ13" s="215"/>
      <c r="UZR13" s="64"/>
      <c r="UZS13" s="64"/>
      <c r="VAB13" s="64"/>
      <c r="VAG13" s="215"/>
      <c r="VAH13" s="64"/>
      <c r="VAI13" s="64"/>
      <c r="VAR13" s="64"/>
      <c r="VAW13" s="215"/>
      <c r="VAX13" s="64"/>
      <c r="VAY13" s="64"/>
      <c r="VBH13" s="64"/>
      <c r="VBM13" s="215"/>
      <c r="VBN13" s="64"/>
      <c r="VBO13" s="64"/>
      <c r="VBX13" s="64"/>
      <c r="VCC13" s="215"/>
      <c r="VCD13" s="64"/>
      <c r="VCE13" s="64"/>
      <c r="VCN13" s="64"/>
      <c r="VCS13" s="215"/>
      <c r="VCT13" s="64"/>
      <c r="VCU13" s="64"/>
      <c r="VDD13" s="64"/>
      <c r="VDI13" s="215"/>
      <c r="VDJ13" s="64"/>
      <c r="VDK13" s="64"/>
      <c r="VDT13" s="64"/>
      <c r="VDY13" s="215"/>
      <c r="VDZ13" s="64"/>
      <c r="VEA13" s="64"/>
      <c r="VEJ13" s="64"/>
      <c r="VEO13" s="215"/>
      <c r="VEP13" s="64"/>
      <c r="VEQ13" s="64"/>
      <c r="VEZ13" s="64"/>
      <c r="VFE13" s="215"/>
      <c r="VFF13" s="64"/>
      <c r="VFG13" s="64"/>
      <c r="VFP13" s="64"/>
      <c r="VFU13" s="215"/>
      <c r="VFV13" s="64"/>
      <c r="VFW13" s="64"/>
      <c r="VGF13" s="64"/>
      <c r="VGK13" s="215"/>
      <c r="VGL13" s="64"/>
      <c r="VGM13" s="64"/>
      <c r="VGV13" s="64"/>
      <c r="VHA13" s="215"/>
      <c r="VHB13" s="64"/>
      <c r="VHC13" s="64"/>
      <c r="VHL13" s="64"/>
      <c r="VHQ13" s="215"/>
      <c r="VHR13" s="64"/>
      <c r="VHS13" s="64"/>
      <c r="VIB13" s="64"/>
      <c r="VIG13" s="215"/>
      <c r="VIH13" s="64"/>
      <c r="VII13" s="64"/>
      <c r="VIR13" s="64"/>
      <c r="VIW13" s="215"/>
      <c r="VIX13" s="64"/>
      <c r="VIY13" s="64"/>
      <c r="VJH13" s="64"/>
      <c r="VJM13" s="215"/>
      <c r="VJN13" s="64"/>
      <c r="VJO13" s="64"/>
      <c r="VJX13" s="64"/>
      <c r="VKC13" s="215"/>
      <c r="VKD13" s="64"/>
      <c r="VKE13" s="64"/>
      <c r="VKN13" s="64"/>
      <c r="VKS13" s="215"/>
      <c r="VKT13" s="64"/>
      <c r="VKU13" s="64"/>
      <c r="VLD13" s="64"/>
      <c r="VLI13" s="215"/>
      <c r="VLJ13" s="64"/>
      <c r="VLK13" s="64"/>
      <c r="VLT13" s="64"/>
      <c r="VLY13" s="215"/>
      <c r="VLZ13" s="64"/>
      <c r="VMA13" s="64"/>
      <c r="VMJ13" s="64"/>
      <c r="VMO13" s="215"/>
      <c r="VMP13" s="64"/>
      <c r="VMQ13" s="64"/>
      <c r="VMZ13" s="64"/>
      <c r="VNE13" s="215"/>
      <c r="VNF13" s="64"/>
      <c r="VNG13" s="64"/>
      <c r="VNP13" s="64"/>
      <c r="VNU13" s="215"/>
      <c r="VNV13" s="64"/>
      <c r="VNW13" s="64"/>
      <c r="VOF13" s="64"/>
      <c r="VOK13" s="215"/>
      <c r="VOL13" s="64"/>
      <c r="VOM13" s="64"/>
      <c r="VOV13" s="64"/>
      <c r="VPA13" s="215"/>
      <c r="VPB13" s="64"/>
      <c r="VPC13" s="64"/>
      <c r="VPL13" s="64"/>
      <c r="VPQ13" s="215"/>
      <c r="VPR13" s="64"/>
      <c r="VPS13" s="64"/>
      <c r="VQB13" s="64"/>
      <c r="VQG13" s="215"/>
      <c r="VQH13" s="64"/>
      <c r="VQI13" s="64"/>
      <c r="VQR13" s="64"/>
      <c r="VQW13" s="215"/>
      <c r="VQX13" s="64"/>
      <c r="VQY13" s="64"/>
      <c r="VRH13" s="64"/>
      <c r="VRM13" s="215"/>
      <c r="VRN13" s="64"/>
      <c r="VRO13" s="64"/>
      <c r="VRX13" s="64"/>
      <c r="VSC13" s="215"/>
      <c r="VSD13" s="64"/>
      <c r="VSE13" s="64"/>
      <c r="VSN13" s="64"/>
      <c r="VSS13" s="215"/>
      <c r="VST13" s="64"/>
      <c r="VSU13" s="64"/>
      <c r="VTD13" s="64"/>
      <c r="VTI13" s="215"/>
      <c r="VTJ13" s="64"/>
      <c r="VTK13" s="64"/>
      <c r="VTT13" s="64"/>
      <c r="VTY13" s="215"/>
      <c r="VTZ13" s="64"/>
      <c r="VUA13" s="64"/>
      <c r="VUJ13" s="64"/>
      <c r="VUO13" s="215"/>
      <c r="VUP13" s="64"/>
      <c r="VUQ13" s="64"/>
      <c r="VUZ13" s="64"/>
      <c r="VVE13" s="215"/>
      <c r="VVF13" s="64"/>
      <c r="VVG13" s="64"/>
      <c r="VVP13" s="64"/>
      <c r="VVU13" s="215"/>
      <c r="VVV13" s="64"/>
      <c r="VVW13" s="64"/>
      <c r="VWF13" s="64"/>
      <c r="VWK13" s="215"/>
      <c r="VWL13" s="64"/>
      <c r="VWM13" s="64"/>
      <c r="VWV13" s="64"/>
      <c r="VXA13" s="215"/>
      <c r="VXB13" s="64"/>
      <c r="VXC13" s="64"/>
      <c r="VXL13" s="64"/>
      <c r="VXQ13" s="215"/>
      <c r="VXR13" s="64"/>
      <c r="VXS13" s="64"/>
      <c r="VYB13" s="64"/>
      <c r="VYG13" s="215"/>
      <c r="VYH13" s="64"/>
      <c r="VYI13" s="64"/>
      <c r="VYR13" s="64"/>
      <c r="VYW13" s="215"/>
      <c r="VYX13" s="64"/>
      <c r="VYY13" s="64"/>
      <c r="VZH13" s="64"/>
      <c r="VZM13" s="215"/>
      <c r="VZN13" s="64"/>
      <c r="VZO13" s="64"/>
      <c r="VZX13" s="64"/>
      <c r="WAC13" s="215"/>
      <c r="WAD13" s="64"/>
      <c r="WAE13" s="64"/>
      <c r="WAN13" s="64"/>
      <c r="WAS13" s="215"/>
      <c r="WAT13" s="64"/>
      <c r="WAU13" s="64"/>
      <c r="WBD13" s="64"/>
      <c r="WBI13" s="215"/>
      <c r="WBJ13" s="64"/>
      <c r="WBK13" s="64"/>
      <c r="WBT13" s="64"/>
      <c r="WBY13" s="215"/>
      <c r="WBZ13" s="64"/>
      <c r="WCA13" s="64"/>
      <c r="WCJ13" s="64"/>
      <c r="WCO13" s="215"/>
      <c r="WCP13" s="64"/>
      <c r="WCQ13" s="64"/>
      <c r="WCZ13" s="64"/>
      <c r="WDE13" s="215"/>
      <c r="WDF13" s="64"/>
      <c r="WDG13" s="64"/>
      <c r="WDP13" s="64"/>
      <c r="WDU13" s="215"/>
      <c r="WDV13" s="64"/>
      <c r="WDW13" s="64"/>
      <c r="WEF13" s="64"/>
      <c r="WEK13" s="215"/>
      <c r="WEL13" s="64"/>
      <c r="WEM13" s="64"/>
      <c r="WEV13" s="64"/>
      <c r="WFA13" s="215"/>
      <c r="WFB13" s="64"/>
      <c r="WFC13" s="64"/>
      <c r="WFL13" s="64"/>
      <c r="WFQ13" s="215"/>
      <c r="WFR13" s="64"/>
      <c r="WFS13" s="64"/>
      <c r="WGB13" s="64"/>
      <c r="WGG13" s="215"/>
      <c r="WGH13" s="64"/>
      <c r="WGI13" s="64"/>
      <c r="WGR13" s="64"/>
      <c r="WGW13" s="215"/>
      <c r="WGX13" s="64"/>
      <c r="WGY13" s="64"/>
      <c r="WHH13" s="64"/>
      <c r="WHM13" s="215"/>
      <c r="WHN13" s="64"/>
      <c r="WHO13" s="64"/>
      <c r="WHX13" s="64"/>
      <c r="WIC13" s="215"/>
      <c r="WID13" s="64"/>
      <c r="WIE13" s="64"/>
      <c r="WIN13" s="64"/>
      <c r="WIS13" s="215"/>
      <c r="WIT13" s="64"/>
      <c r="WIU13" s="64"/>
      <c r="WJD13" s="64"/>
      <c r="WJI13" s="215"/>
      <c r="WJJ13" s="64"/>
      <c r="WJK13" s="64"/>
      <c r="WJT13" s="64"/>
      <c r="WJY13" s="215"/>
      <c r="WJZ13" s="64"/>
      <c r="WKA13" s="64"/>
      <c r="WKJ13" s="64"/>
      <c r="WKO13" s="215"/>
      <c r="WKP13" s="64"/>
      <c r="WKQ13" s="64"/>
      <c r="WKZ13" s="64"/>
      <c r="WLE13" s="215"/>
      <c r="WLF13" s="64"/>
      <c r="WLG13" s="64"/>
      <c r="WLP13" s="64"/>
      <c r="WLU13" s="215"/>
      <c r="WLV13" s="64"/>
      <c r="WLW13" s="64"/>
      <c r="WMF13" s="64"/>
      <c r="WMK13" s="215"/>
      <c r="WML13" s="64"/>
      <c r="WMM13" s="64"/>
      <c r="WMV13" s="64"/>
      <c r="WNA13" s="215"/>
      <c r="WNB13" s="64"/>
      <c r="WNC13" s="64"/>
      <c r="WNL13" s="64"/>
      <c r="WNQ13" s="215"/>
      <c r="WNR13" s="64"/>
      <c r="WNS13" s="64"/>
      <c r="WOB13" s="64"/>
      <c r="WOG13" s="215"/>
      <c r="WOH13" s="64"/>
      <c r="WOI13" s="64"/>
      <c r="WOR13" s="64"/>
      <c r="WOW13" s="215"/>
      <c r="WOX13" s="64"/>
      <c r="WOY13" s="64"/>
      <c r="WPH13" s="64"/>
      <c r="WPM13" s="215"/>
      <c r="WPN13" s="64"/>
      <c r="WPO13" s="64"/>
      <c r="WPX13" s="64"/>
      <c r="WQC13" s="215"/>
      <c r="WQD13" s="64"/>
      <c r="WQE13" s="64"/>
      <c r="WQN13" s="64"/>
      <c r="WQS13" s="215"/>
      <c r="WQT13" s="64"/>
      <c r="WQU13" s="64"/>
      <c r="WRD13" s="64"/>
      <c r="WRI13" s="215"/>
      <c r="WRJ13" s="64"/>
      <c r="WRK13" s="64"/>
      <c r="WRT13" s="64"/>
      <c r="WRY13" s="215"/>
      <c r="WRZ13" s="64"/>
      <c r="WSA13" s="64"/>
      <c r="WSJ13" s="64"/>
      <c r="WSO13" s="215"/>
      <c r="WSP13" s="64"/>
      <c r="WSQ13" s="64"/>
      <c r="WSZ13" s="64"/>
      <c r="WTE13" s="215"/>
      <c r="WTF13" s="64"/>
      <c r="WTG13" s="64"/>
      <c r="WTP13" s="64"/>
      <c r="WTU13" s="215"/>
      <c r="WTV13" s="64"/>
      <c r="WTW13" s="64"/>
      <c r="WUF13" s="64"/>
      <c r="WUK13" s="215"/>
      <c r="WUL13" s="64"/>
      <c r="WUM13" s="64"/>
      <c r="WUV13" s="64"/>
      <c r="WVA13" s="215"/>
      <c r="WVB13" s="64"/>
      <c r="WVC13" s="64"/>
      <c r="WVL13" s="64"/>
      <c r="WVQ13" s="215"/>
      <c r="WVR13" s="64"/>
      <c r="WVS13" s="64"/>
      <c r="WWB13" s="64"/>
      <c r="WWG13" s="215"/>
      <c r="WWH13" s="64"/>
      <c r="WWI13" s="64"/>
      <c r="WWR13" s="64"/>
      <c r="WWW13" s="215"/>
      <c r="WWX13" s="64"/>
      <c r="WWY13" s="64"/>
      <c r="WXH13" s="64"/>
      <c r="WXM13" s="215"/>
      <c r="WXN13" s="64"/>
      <c r="WXO13" s="64"/>
      <c r="WXX13" s="64"/>
      <c r="WYC13" s="215"/>
      <c r="WYD13" s="64"/>
      <c r="WYE13" s="64"/>
      <c r="WYN13" s="64"/>
      <c r="WYS13" s="215"/>
      <c r="WYT13" s="64"/>
      <c r="WYU13" s="64"/>
      <c r="WZD13" s="64"/>
      <c r="WZI13" s="215"/>
      <c r="WZJ13" s="64"/>
      <c r="WZK13" s="64"/>
      <c r="WZT13" s="64"/>
      <c r="WZY13" s="215"/>
      <c r="WZZ13" s="64"/>
      <c r="XAA13" s="64"/>
      <c r="XAJ13" s="64"/>
      <c r="XAO13" s="215"/>
      <c r="XAP13" s="64"/>
      <c r="XAQ13" s="64"/>
      <c r="XAZ13" s="64"/>
      <c r="XBE13" s="215"/>
      <c r="XBF13" s="64"/>
      <c r="XBG13" s="64"/>
      <c r="XBP13" s="64"/>
      <c r="XBU13" s="215"/>
      <c r="XBV13" s="64"/>
      <c r="XBW13" s="64"/>
      <c r="XCF13" s="64"/>
      <c r="XCK13" s="215"/>
      <c r="XCL13" s="64"/>
      <c r="XCM13" s="64"/>
      <c r="XCV13" s="64"/>
      <c r="XDA13" s="215"/>
      <c r="XDB13" s="64"/>
      <c r="XDC13" s="64"/>
      <c r="XDL13" s="64"/>
      <c r="XDQ13" s="215"/>
      <c r="XDR13" s="64"/>
      <c r="XDS13" s="64"/>
      <c r="XEB13" s="64"/>
      <c r="XEG13" s="215"/>
      <c r="XEH13" s="64"/>
      <c r="XEI13" s="64"/>
      <c r="XER13" s="64"/>
    </row>
    <row r="14" spans="1:1019 1028:2043 2052:3067 3076:4091 4100:5115 5124:6139 6148:7163 7172:8187 8196:9211 9220:10235 10244:11259 11268:12283 12292:13307 13316:14331 14340:15355 15364:16372" ht="15.75" x14ac:dyDescent="0.2">
      <c r="A14" s="215"/>
      <c r="B14" s="67" t="s">
        <v>985</v>
      </c>
      <c r="C14" s="68">
        <v>0</v>
      </c>
      <c r="D14" s="68">
        <v>0</v>
      </c>
      <c r="E14" s="69">
        <v>51.274225690000002</v>
      </c>
      <c r="F14" s="70" t="s">
        <v>370</v>
      </c>
      <c r="G14" s="71">
        <v>0.77</v>
      </c>
      <c r="H14" s="72">
        <v>0.96</v>
      </c>
      <c r="I14" s="63"/>
      <c r="J14" s="63"/>
      <c r="K14" s="64"/>
      <c r="T14" s="64"/>
      <c r="Y14" s="215"/>
      <c r="Z14" s="64"/>
      <c r="AA14" s="64"/>
      <c r="AJ14" s="64"/>
      <c r="AO14" s="215"/>
      <c r="AP14" s="64"/>
      <c r="AQ14" s="64"/>
      <c r="AZ14" s="64"/>
      <c r="BE14" s="215"/>
      <c r="BF14" s="64"/>
      <c r="BG14" s="64"/>
      <c r="BP14" s="64"/>
      <c r="BU14" s="215"/>
      <c r="BV14" s="64"/>
      <c r="BW14" s="64"/>
      <c r="CF14" s="64"/>
      <c r="CK14" s="215"/>
      <c r="CL14" s="64"/>
      <c r="CM14" s="64"/>
      <c r="CV14" s="64"/>
      <c r="DA14" s="215"/>
      <c r="DB14" s="64"/>
      <c r="DC14" s="64"/>
      <c r="DL14" s="64"/>
      <c r="DQ14" s="215"/>
      <c r="DR14" s="64"/>
      <c r="DS14" s="64"/>
      <c r="EB14" s="64"/>
      <c r="EG14" s="215"/>
      <c r="EH14" s="64"/>
      <c r="EI14" s="64"/>
      <c r="ER14" s="64"/>
      <c r="EW14" s="215"/>
      <c r="EX14" s="64"/>
      <c r="EY14" s="64"/>
      <c r="FH14" s="64"/>
      <c r="FM14" s="215"/>
      <c r="FN14" s="64"/>
      <c r="FO14" s="64"/>
      <c r="FX14" s="64"/>
      <c r="GC14" s="215"/>
      <c r="GD14" s="64"/>
      <c r="GE14" s="64"/>
      <c r="GN14" s="64"/>
      <c r="GS14" s="215"/>
      <c r="GT14" s="64"/>
      <c r="GU14" s="64"/>
      <c r="HD14" s="64"/>
      <c r="HI14" s="215"/>
      <c r="HJ14" s="64"/>
      <c r="HK14" s="64"/>
      <c r="HT14" s="64"/>
      <c r="HY14" s="215"/>
      <c r="HZ14" s="64"/>
      <c r="IA14" s="64"/>
      <c r="IJ14" s="64"/>
      <c r="IO14" s="215"/>
      <c r="IP14" s="64"/>
      <c r="IQ14" s="64"/>
      <c r="IZ14" s="64"/>
      <c r="JE14" s="215"/>
      <c r="JF14" s="64"/>
      <c r="JG14" s="64"/>
      <c r="JP14" s="64"/>
      <c r="JU14" s="215"/>
      <c r="JV14" s="64"/>
      <c r="JW14" s="64"/>
      <c r="KF14" s="64"/>
      <c r="KK14" s="215"/>
      <c r="KL14" s="64"/>
      <c r="KM14" s="64"/>
      <c r="KV14" s="64"/>
      <c r="LA14" s="215"/>
      <c r="LB14" s="64"/>
      <c r="LC14" s="64"/>
      <c r="LL14" s="64"/>
      <c r="LQ14" s="215"/>
      <c r="LR14" s="64"/>
      <c r="LS14" s="64"/>
      <c r="MB14" s="64"/>
      <c r="MG14" s="215"/>
      <c r="MH14" s="64"/>
      <c r="MI14" s="64"/>
      <c r="MR14" s="64"/>
      <c r="MW14" s="215"/>
      <c r="MX14" s="64"/>
      <c r="MY14" s="64"/>
      <c r="NH14" s="64"/>
      <c r="NM14" s="215"/>
      <c r="NN14" s="64"/>
      <c r="NO14" s="64"/>
      <c r="NX14" s="64"/>
      <c r="OC14" s="215"/>
      <c r="OD14" s="64"/>
      <c r="OE14" s="64"/>
      <c r="ON14" s="64"/>
      <c r="OS14" s="215"/>
      <c r="OT14" s="64"/>
      <c r="OU14" s="64"/>
      <c r="PD14" s="64"/>
      <c r="PI14" s="215"/>
      <c r="PJ14" s="64"/>
      <c r="PK14" s="64"/>
      <c r="PT14" s="64"/>
      <c r="PY14" s="215"/>
      <c r="PZ14" s="64"/>
      <c r="QA14" s="64"/>
      <c r="QJ14" s="64"/>
      <c r="QO14" s="215"/>
      <c r="QP14" s="64"/>
      <c r="QQ14" s="64"/>
      <c r="QZ14" s="64"/>
      <c r="RE14" s="215"/>
      <c r="RF14" s="64"/>
      <c r="RG14" s="64"/>
      <c r="RP14" s="64"/>
      <c r="RU14" s="215"/>
      <c r="RV14" s="64"/>
      <c r="RW14" s="64"/>
      <c r="SF14" s="64"/>
      <c r="SK14" s="215"/>
      <c r="SL14" s="64"/>
      <c r="SM14" s="64"/>
      <c r="SV14" s="64"/>
      <c r="TA14" s="215"/>
      <c r="TB14" s="64"/>
      <c r="TC14" s="64"/>
      <c r="TL14" s="64"/>
      <c r="TQ14" s="215"/>
      <c r="TR14" s="64"/>
      <c r="TS14" s="64"/>
      <c r="UB14" s="64"/>
      <c r="UG14" s="215"/>
      <c r="UH14" s="64"/>
      <c r="UI14" s="64"/>
      <c r="UR14" s="64"/>
      <c r="UW14" s="215"/>
      <c r="UX14" s="64"/>
      <c r="UY14" s="64"/>
      <c r="VH14" s="64"/>
      <c r="VM14" s="215"/>
      <c r="VN14" s="64"/>
      <c r="VO14" s="64"/>
      <c r="VX14" s="64"/>
      <c r="WC14" s="215"/>
      <c r="WD14" s="64"/>
      <c r="WE14" s="64"/>
      <c r="WN14" s="64"/>
      <c r="WS14" s="215"/>
      <c r="WT14" s="64"/>
      <c r="WU14" s="64"/>
      <c r="XD14" s="64"/>
      <c r="XI14" s="215"/>
      <c r="XJ14" s="64"/>
      <c r="XK14" s="64"/>
      <c r="XT14" s="64"/>
      <c r="XY14" s="215"/>
      <c r="XZ14" s="64"/>
      <c r="YA14" s="64"/>
      <c r="YJ14" s="64"/>
      <c r="YO14" s="215"/>
      <c r="YP14" s="64"/>
      <c r="YQ14" s="64"/>
      <c r="YZ14" s="64"/>
      <c r="ZE14" s="215"/>
      <c r="ZF14" s="64"/>
      <c r="ZG14" s="64"/>
      <c r="ZP14" s="64"/>
      <c r="ZU14" s="215"/>
      <c r="ZV14" s="64"/>
      <c r="ZW14" s="64"/>
      <c r="AAF14" s="64"/>
      <c r="AAK14" s="215"/>
      <c r="AAL14" s="64"/>
      <c r="AAM14" s="64"/>
      <c r="AAV14" s="64"/>
      <c r="ABA14" s="215"/>
      <c r="ABB14" s="64"/>
      <c r="ABC14" s="64"/>
      <c r="ABL14" s="64"/>
      <c r="ABQ14" s="215"/>
      <c r="ABR14" s="64"/>
      <c r="ABS14" s="64"/>
      <c r="ACB14" s="64"/>
      <c r="ACG14" s="215"/>
      <c r="ACH14" s="64"/>
      <c r="ACI14" s="64"/>
      <c r="ACR14" s="64"/>
      <c r="ACW14" s="215"/>
      <c r="ACX14" s="64"/>
      <c r="ACY14" s="64"/>
      <c r="ADH14" s="64"/>
      <c r="ADM14" s="215"/>
      <c r="ADN14" s="64"/>
      <c r="ADO14" s="64"/>
      <c r="ADX14" s="64"/>
      <c r="AEC14" s="215"/>
      <c r="AED14" s="64"/>
      <c r="AEE14" s="64"/>
      <c r="AEN14" s="64"/>
      <c r="AES14" s="215"/>
      <c r="AET14" s="64"/>
      <c r="AEU14" s="64"/>
      <c r="AFD14" s="64"/>
      <c r="AFI14" s="215"/>
      <c r="AFJ14" s="64"/>
      <c r="AFK14" s="64"/>
      <c r="AFT14" s="64"/>
      <c r="AFY14" s="215"/>
      <c r="AFZ14" s="64"/>
      <c r="AGA14" s="64"/>
      <c r="AGJ14" s="64"/>
      <c r="AGO14" s="215"/>
      <c r="AGP14" s="64"/>
      <c r="AGQ14" s="64"/>
      <c r="AGZ14" s="64"/>
      <c r="AHE14" s="215"/>
      <c r="AHF14" s="64"/>
      <c r="AHG14" s="64"/>
      <c r="AHP14" s="64"/>
      <c r="AHU14" s="215"/>
      <c r="AHV14" s="64"/>
      <c r="AHW14" s="64"/>
      <c r="AIF14" s="64"/>
      <c r="AIK14" s="215"/>
      <c r="AIL14" s="64"/>
      <c r="AIM14" s="64"/>
      <c r="AIV14" s="64"/>
      <c r="AJA14" s="215"/>
      <c r="AJB14" s="64"/>
      <c r="AJC14" s="64"/>
      <c r="AJL14" s="64"/>
      <c r="AJQ14" s="215"/>
      <c r="AJR14" s="64"/>
      <c r="AJS14" s="64"/>
      <c r="AKB14" s="64"/>
      <c r="AKG14" s="215"/>
      <c r="AKH14" s="64"/>
      <c r="AKI14" s="64"/>
      <c r="AKR14" s="64"/>
      <c r="AKW14" s="215"/>
      <c r="AKX14" s="64"/>
      <c r="AKY14" s="64"/>
      <c r="ALH14" s="64"/>
      <c r="ALM14" s="215"/>
      <c r="ALN14" s="64"/>
      <c r="ALO14" s="64"/>
      <c r="ALX14" s="64"/>
      <c r="AMC14" s="215"/>
      <c r="AMD14" s="64"/>
      <c r="AME14" s="64"/>
      <c r="AMN14" s="64"/>
      <c r="AMS14" s="215"/>
      <c r="AMT14" s="64"/>
      <c r="AMU14" s="64"/>
      <c r="AND14" s="64"/>
      <c r="ANI14" s="215"/>
      <c r="ANJ14" s="64"/>
      <c r="ANK14" s="64"/>
      <c r="ANT14" s="64"/>
      <c r="ANY14" s="215"/>
      <c r="ANZ14" s="64"/>
      <c r="AOA14" s="64"/>
      <c r="AOJ14" s="64"/>
      <c r="AOO14" s="215"/>
      <c r="AOP14" s="64"/>
      <c r="AOQ14" s="64"/>
      <c r="AOZ14" s="64"/>
      <c r="APE14" s="215"/>
      <c r="APF14" s="64"/>
      <c r="APG14" s="64"/>
      <c r="APP14" s="64"/>
      <c r="APU14" s="215"/>
      <c r="APV14" s="64"/>
      <c r="APW14" s="64"/>
      <c r="AQF14" s="64"/>
      <c r="AQK14" s="215"/>
      <c r="AQL14" s="64"/>
      <c r="AQM14" s="64"/>
      <c r="AQV14" s="64"/>
      <c r="ARA14" s="215"/>
      <c r="ARB14" s="64"/>
      <c r="ARC14" s="64"/>
      <c r="ARL14" s="64"/>
      <c r="ARQ14" s="215"/>
      <c r="ARR14" s="64"/>
      <c r="ARS14" s="64"/>
      <c r="ASB14" s="64"/>
      <c r="ASG14" s="215"/>
      <c r="ASH14" s="64"/>
      <c r="ASI14" s="64"/>
      <c r="ASR14" s="64"/>
      <c r="ASW14" s="215"/>
      <c r="ASX14" s="64"/>
      <c r="ASY14" s="64"/>
      <c r="ATH14" s="64"/>
      <c r="ATM14" s="215"/>
      <c r="ATN14" s="64"/>
      <c r="ATO14" s="64"/>
      <c r="ATX14" s="64"/>
      <c r="AUC14" s="215"/>
      <c r="AUD14" s="64"/>
      <c r="AUE14" s="64"/>
      <c r="AUN14" s="64"/>
      <c r="AUS14" s="215"/>
      <c r="AUT14" s="64"/>
      <c r="AUU14" s="64"/>
      <c r="AVD14" s="64"/>
      <c r="AVI14" s="215"/>
      <c r="AVJ14" s="64"/>
      <c r="AVK14" s="64"/>
      <c r="AVT14" s="64"/>
      <c r="AVY14" s="215"/>
      <c r="AVZ14" s="64"/>
      <c r="AWA14" s="64"/>
      <c r="AWJ14" s="64"/>
      <c r="AWO14" s="215"/>
      <c r="AWP14" s="64"/>
      <c r="AWQ14" s="64"/>
      <c r="AWZ14" s="64"/>
      <c r="AXE14" s="215"/>
      <c r="AXF14" s="64"/>
      <c r="AXG14" s="64"/>
      <c r="AXP14" s="64"/>
      <c r="AXU14" s="215"/>
      <c r="AXV14" s="64"/>
      <c r="AXW14" s="64"/>
      <c r="AYF14" s="64"/>
      <c r="AYK14" s="215"/>
      <c r="AYL14" s="64"/>
      <c r="AYM14" s="64"/>
      <c r="AYV14" s="64"/>
      <c r="AZA14" s="215"/>
      <c r="AZB14" s="64"/>
      <c r="AZC14" s="64"/>
      <c r="AZL14" s="64"/>
      <c r="AZQ14" s="215"/>
      <c r="AZR14" s="64"/>
      <c r="AZS14" s="64"/>
      <c r="BAB14" s="64"/>
      <c r="BAG14" s="215"/>
      <c r="BAH14" s="64"/>
      <c r="BAI14" s="64"/>
      <c r="BAR14" s="64"/>
      <c r="BAW14" s="215"/>
      <c r="BAX14" s="64"/>
      <c r="BAY14" s="64"/>
      <c r="BBH14" s="64"/>
      <c r="BBM14" s="215"/>
      <c r="BBN14" s="64"/>
      <c r="BBO14" s="64"/>
      <c r="BBX14" s="64"/>
      <c r="BCC14" s="215"/>
      <c r="BCD14" s="64"/>
      <c r="BCE14" s="64"/>
      <c r="BCN14" s="64"/>
      <c r="BCS14" s="215"/>
      <c r="BCT14" s="64"/>
      <c r="BCU14" s="64"/>
      <c r="BDD14" s="64"/>
      <c r="BDI14" s="215"/>
      <c r="BDJ14" s="64"/>
      <c r="BDK14" s="64"/>
      <c r="BDT14" s="64"/>
      <c r="BDY14" s="215"/>
      <c r="BDZ14" s="64"/>
      <c r="BEA14" s="64"/>
      <c r="BEJ14" s="64"/>
      <c r="BEO14" s="215"/>
      <c r="BEP14" s="64"/>
      <c r="BEQ14" s="64"/>
      <c r="BEZ14" s="64"/>
      <c r="BFE14" s="215"/>
      <c r="BFF14" s="64"/>
      <c r="BFG14" s="64"/>
      <c r="BFP14" s="64"/>
      <c r="BFU14" s="215"/>
      <c r="BFV14" s="64"/>
      <c r="BFW14" s="64"/>
      <c r="BGF14" s="64"/>
      <c r="BGK14" s="215"/>
      <c r="BGL14" s="64"/>
      <c r="BGM14" s="64"/>
      <c r="BGV14" s="64"/>
      <c r="BHA14" s="215"/>
      <c r="BHB14" s="64"/>
      <c r="BHC14" s="64"/>
      <c r="BHL14" s="64"/>
      <c r="BHQ14" s="215"/>
      <c r="BHR14" s="64"/>
      <c r="BHS14" s="64"/>
      <c r="BIB14" s="64"/>
      <c r="BIG14" s="215"/>
      <c r="BIH14" s="64"/>
      <c r="BII14" s="64"/>
      <c r="BIR14" s="64"/>
      <c r="BIW14" s="215"/>
      <c r="BIX14" s="64"/>
      <c r="BIY14" s="64"/>
      <c r="BJH14" s="64"/>
      <c r="BJM14" s="215"/>
      <c r="BJN14" s="64"/>
      <c r="BJO14" s="64"/>
      <c r="BJX14" s="64"/>
      <c r="BKC14" s="215"/>
      <c r="BKD14" s="64"/>
      <c r="BKE14" s="64"/>
      <c r="BKN14" s="64"/>
      <c r="BKS14" s="215"/>
      <c r="BKT14" s="64"/>
      <c r="BKU14" s="64"/>
      <c r="BLD14" s="64"/>
      <c r="BLI14" s="215"/>
      <c r="BLJ14" s="64"/>
      <c r="BLK14" s="64"/>
      <c r="BLT14" s="64"/>
      <c r="BLY14" s="215"/>
      <c r="BLZ14" s="64"/>
      <c r="BMA14" s="64"/>
      <c r="BMJ14" s="64"/>
      <c r="BMO14" s="215"/>
      <c r="BMP14" s="64"/>
      <c r="BMQ14" s="64"/>
      <c r="BMZ14" s="64"/>
      <c r="BNE14" s="215"/>
      <c r="BNF14" s="64"/>
      <c r="BNG14" s="64"/>
      <c r="BNP14" s="64"/>
      <c r="BNU14" s="215"/>
      <c r="BNV14" s="64"/>
      <c r="BNW14" s="64"/>
      <c r="BOF14" s="64"/>
      <c r="BOK14" s="215"/>
      <c r="BOL14" s="64"/>
      <c r="BOM14" s="64"/>
      <c r="BOV14" s="64"/>
      <c r="BPA14" s="215"/>
      <c r="BPB14" s="64"/>
      <c r="BPC14" s="64"/>
      <c r="BPL14" s="64"/>
      <c r="BPQ14" s="215"/>
      <c r="BPR14" s="64"/>
      <c r="BPS14" s="64"/>
      <c r="BQB14" s="64"/>
      <c r="BQG14" s="215"/>
      <c r="BQH14" s="64"/>
      <c r="BQI14" s="64"/>
      <c r="BQR14" s="64"/>
      <c r="BQW14" s="215"/>
      <c r="BQX14" s="64"/>
      <c r="BQY14" s="64"/>
      <c r="BRH14" s="64"/>
      <c r="BRM14" s="215"/>
      <c r="BRN14" s="64"/>
      <c r="BRO14" s="64"/>
      <c r="BRX14" s="64"/>
      <c r="BSC14" s="215"/>
      <c r="BSD14" s="64"/>
      <c r="BSE14" s="64"/>
      <c r="BSN14" s="64"/>
      <c r="BSS14" s="215"/>
      <c r="BST14" s="64"/>
      <c r="BSU14" s="64"/>
      <c r="BTD14" s="64"/>
      <c r="BTI14" s="215"/>
      <c r="BTJ14" s="64"/>
      <c r="BTK14" s="64"/>
      <c r="BTT14" s="64"/>
      <c r="BTY14" s="215"/>
      <c r="BTZ14" s="64"/>
      <c r="BUA14" s="64"/>
      <c r="BUJ14" s="64"/>
      <c r="BUO14" s="215"/>
      <c r="BUP14" s="64"/>
      <c r="BUQ14" s="64"/>
      <c r="BUZ14" s="64"/>
      <c r="BVE14" s="215"/>
      <c r="BVF14" s="64"/>
      <c r="BVG14" s="64"/>
      <c r="BVP14" s="64"/>
      <c r="BVU14" s="215"/>
      <c r="BVV14" s="64"/>
      <c r="BVW14" s="64"/>
      <c r="BWF14" s="64"/>
      <c r="BWK14" s="215"/>
      <c r="BWL14" s="64"/>
      <c r="BWM14" s="64"/>
      <c r="BWV14" s="64"/>
      <c r="BXA14" s="215"/>
      <c r="BXB14" s="64"/>
      <c r="BXC14" s="64"/>
      <c r="BXL14" s="64"/>
      <c r="BXQ14" s="215"/>
      <c r="BXR14" s="64"/>
      <c r="BXS14" s="64"/>
      <c r="BYB14" s="64"/>
      <c r="BYG14" s="215"/>
      <c r="BYH14" s="64"/>
      <c r="BYI14" s="64"/>
      <c r="BYR14" s="64"/>
      <c r="BYW14" s="215"/>
      <c r="BYX14" s="64"/>
      <c r="BYY14" s="64"/>
      <c r="BZH14" s="64"/>
      <c r="BZM14" s="215"/>
      <c r="BZN14" s="64"/>
      <c r="BZO14" s="64"/>
      <c r="BZX14" s="64"/>
      <c r="CAC14" s="215"/>
      <c r="CAD14" s="64"/>
      <c r="CAE14" s="64"/>
      <c r="CAN14" s="64"/>
      <c r="CAS14" s="215"/>
      <c r="CAT14" s="64"/>
      <c r="CAU14" s="64"/>
      <c r="CBD14" s="64"/>
      <c r="CBI14" s="215"/>
      <c r="CBJ14" s="64"/>
      <c r="CBK14" s="64"/>
      <c r="CBT14" s="64"/>
      <c r="CBY14" s="215"/>
      <c r="CBZ14" s="64"/>
      <c r="CCA14" s="64"/>
      <c r="CCJ14" s="64"/>
      <c r="CCO14" s="215"/>
      <c r="CCP14" s="64"/>
      <c r="CCQ14" s="64"/>
      <c r="CCZ14" s="64"/>
      <c r="CDE14" s="215"/>
      <c r="CDF14" s="64"/>
      <c r="CDG14" s="64"/>
      <c r="CDP14" s="64"/>
      <c r="CDU14" s="215"/>
      <c r="CDV14" s="64"/>
      <c r="CDW14" s="64"/>
      <c r="CEF14" s="64"/>
      <c r="CEK14" s="215"/>
      <c r="CEL14" s="64"/>
      <c r="CEM14" s="64"/>
      <c r="CEV14" s="64"/>
      <c r="CFA14" s="215"/>
      <c r="CFB14" s="64"/>
      <c r="CFC14" s="64"/>
      <c r="CFL14" s="64"/>
      <c r="CFQ14" s="215"/>
      <c r="CFR14" s="64"/>
      <c r="CFS14" s="64"/>
      <c r="CGB14" s="64"/>
      <c r="CGG14" s="215"/>
      <c r="CGH14" s="64"/>
      <c r="CGI14" s="64"/>
      <c r="CGR14" s="64"/>
      <c r="CGW14" s="215"/>
      <c r="CGX14" s="64"/>
      <c r="CGY14" s="64"/>
      <c r="CHH14" s="64"/>
      <c r="CHM14" s="215"/>
      <c r="CHN14" s="64"/>
      <c r="CHO14" s="64"/>
      <c r="CHX14" s="64"/>
      <c r="CIC14" s="215"/>
      <c r="CID14" s="64"/>
      <c r="CIE14" s="64"/>
      <c r="CIN14" s="64"/>
      <c r="CIS14" s="215"/>
      <c r="CIT14" s="64"/>
      <c r="CIU14" s="64"/>
      <c r="CJD14" s="64"/>
      <c r="CJI14" s="215"/>
      <c r="CJJ14" s="64"/>
      <c r="CJK14" s="64"/>
      <c r="CJT14" s="64"/>
      <c r="CJY14" s="215"/>
      <c r="CJZ14" s="64"/>
      <c r="CKA14" s="64"/>
      <c r="CKJ14" s="64"/>
      <c r="CKO14" s="215"/>
      <c r="CKP14" s="64"/>
      <c r="CKQ14" s="64"/>
      <c r="CKZ14" s="64"/>
      <c r="CLE14" s="215"/>
      <c r="CLF14" s="64"/>
      <c r="CLG14" s="64"/>
      <c r="CLP14" s="64"/>
      <c r="CLU14" s="215"/>
      <c r="CLV14" s="64"/>
      <c r="CLW14" s="64"/>
      <c r="CMF14" s="64"/>
      <c r="CMK14" s="215"/>
      <c r="CML14" s="64"/>
      <c r="CMM14" s="64"/>
      <c r="CMV14" s="64"/>
      <c r="CNA14" s="215"/>
      <c r="CNB14" s="64"/>
      <c r="CNC14" s="64"/>
      <c r="CNL14" s="64"/>
      <c r="CNQ14" s="215"/>
      <c r="CNR14" s="64"/>
      <c r="CNS14" s="64"/>
      <c r="COB14" s="64"/>
      <c r="COG14" s="215"/>
      <c r="COH14" s="64"/>
      <c r="COI14" s="64"/>
      <c r="COR14" s="64"/>
      <c r="COW14" s="215"/>
      <c r="COX14" s="64"/>
      <c r="COY14" s="64"/>
      <c r="CPH14" s="64"/>
      <c r="CPM14" s="215"/>
      <c r="CPN14" s="64"/>
      <c r="CPO14" s="64"/>
      <c r="CPX14" s="64"/>
      <c r="CQC14" s="215"/>
      <c r="CQD14" s="64"/>
      <c r="CQE14" s="64"/>
      <c r="CQN14" s="64"/>
      <c r="CQS14" s="215"/>
      <c r="CQT14" s="64"/>
      <c r="CQU14" s="64"/>
      <c r="CRD14" s="64"/>
      <c r="CRI14" s="215"/>
      <c r="CRJ14" s="64"/>
      <c r="CRK14" s="64"/>
      <c r="CRT14" s="64"/>
      <c r="CRY14" s="215"/>
      <c r="CRZ14" s="64"/>
      <c r="CSA14" s="64"/>
      <c r="CSJ14" s="64"/>
      <c r="CSO14" s="215"/>
      <c r="CSP14" s="64"/>
      <c r="CSQ14" s="64"/>
      <c r="CSZ14" s="64"/>
      <c r="CTE14" s="215"/>
      <c r="CTF14" s="64"/>
      <c r="CTG14" s="64"/>
      <c r="CTP14" s="64"/>
      <c r="CTU14" s="215"/>
      <c r="CTV14" s="64"/>
      <c r="CTW14" s="64"/>
      <c r="CUF14" s="64"/>
      <c r="CUK14" s="215"/>
      <c r="CUL14" s="64"/>
      <c r="CUM14" s="64"/>
      <c r="CUV14" s="64"/>
      <c r="CVA14" s="215"/>
      <c r="CVB14" s="64"/>
      <c r="CVC14" s="64"/>
      <c r="CVL14" s="64"/>
      <c r="CVQ14" s="215"/>
      <c r="CVR14" s="64"/>
      <c r="CVS14" s="64"/>
      <c r="CWB14" s="64"/>
      <c r="CWG14" s="215"/>
      <c r="CWH14" s="64"/>
      <c r="CWI14" s="64"/>
      <c r="CWR14" s="64"/>
      <c r="CWW14" s="215"/>
      <c r="CWX14" s="64"/>
      <c r="CWY14" s="64"/>
      <c r="CXH14" s="64"/>
      <c r="CXM14" s="215"/>
      <c r="CXN14" s="64"/>
      <c r="CXO14" s="64"/>
      <c r="CXX14" s="64"/>
      <c r="CYC14" s="215"/>
      <c r="CYD14" s="64"/>
      <c r="CYE14" s="64"/>
      <c r="CYN14" s="64"/>
      <c r="CYS14" s="215"/>
      <c r="CYT14" s="64"/>
      <c r="CYU14" s="64"/>
      <c r="CZD14" s="64"/>
      <c r="CZI14" s="215"/>
      <c r="CZJ14" s="64"/>
      <c r="CZK14" s="64"/>
      <c r="CZT14" s="64"/>
      <c r="CZY14" s="215"/>
      <c r="CZZ14" s="64"/>
      <c r="DAA14" s="64"/>
      <c r="DAJ14" s="64"/>
      <c r="DAO14" s="215"/>
      <c r="DAP14" s="64"/>
      <c r="DAQ14" s="64"/>
      <c r="DAZ14" s="64"/>
      <c r="DBE14" s="215"/>
      <c r="DBF14" s="64"/>
      <c r="DBG14" s="64"/>
      <c r="DBP14" s="64"/>
      <c r="DBU14" s="215"/>
      <c r="DBV14" s="64"/>
      <c r="DBW14" s="64"/>
      <c r="DCF14" s="64"/>
      <c r="DCK14" s="215"/>
      <c r="DCL14" s="64"/>
      <c r="DCM14" s="64"/>
      <c r="DCV14" s="64"/>
      <c r="DDA14" s="215"/>
      <c r="DDB14" s="64"/>
      <c r="DDC14" s="64"/>
      <c r="DDL14" s="64"/>
      <c r="DDQ14" s="215"/>
      <c r="DDR14" s="64"/>
      <c r="DDS14" s="64"/>
      <c r="DEB14" s="64"/>
      <c r="DEG14" s="215"/>
      <c r="DEH14" s="64"/>
      <c r="DEI14" s="64"/>
      <c r="DER14" s="64"/>
      <c r="DEW14" s="215"/>
      <c r="DEX14" s="64"/>
      <c r="DEY14" s="64"/>
      <c r="DFH14" s="64"/>
      <c r="DFM14" s="215"/>
      <c r="DFN14" s="64"/>
      <c r="DFO14" s="64"/>
      <c r="DFX14" s="64"/>
      <c r="DGC14" s="215"/>
      <c r="DGD14" s="64"/>
      <c r="DGE14" s="64"/>
      <c r="DGN14" s="64"/>
      <c r="DGS14" s="215"/>
      <c r="DGT14" s="64"/>
      <c r="DGU14" s="64"/>
      <c r="DHD14" s="64"/>
      <c r="DHI14" s="215"/>
      <c r="DHJ14" s="64"/>
      <c r="DHK14" s="64"/>
      <c r="DHT14" s="64"/>
      <c r="DHY14" s="215"/>
      <c r="DHZ14" s="64"/>
      <c r="DIA14" s="64"/>
      <c r="DIJ14" s="64"/>
      <c r="DIO14" s="215"/>
      <c r="DIP14" s="64"/>
      <c r="DIQ14" s="64"/>
      <c r="DIZ14" s="64"/>
      <c r="DJE14" s="215"/>
      <c r="DJF14" s="64"/>
      <c r="DJG14" s="64"/>
      <c r="DJP14" s="64"/>
      <c r="DJU14" s="215"/>
      <c r="DJV14" s="64"/>
      <c r="DJW14" s="64"/>
      <c r="DKF14" s="64"/>
      <c r="DKK14" s="215"/>
      <c r="DKL14" s="64"/>
      <c r="DKM14" s="64"/>
      <c r="DKV14" s="64"/>
      <c r="DLA14" s="215"/>
      <c r="DLB14" s="64"/>
      <c r="DLC14" s="64"/>
      <c r="DLL14" s="64"/>
      <c r="DLQ14" s="215"/>
      <c r="DLR14" s="64"/>
      <c r="DLS14" s="64"/>
      <c r="DMB14" s="64"/>
      <c r="DMG14" s="215"/>
      <c r="DMH14" s="64"/>
      <c r="DMI14" s="64"/>
      <c r="DMR14" s="64"/>
      <c r="DMW14" s="215"/>
      <c r="DMX14" s="64"/>
      <c r="DMY14" s="64"/>
      <c r="DNH14" s="64"/>
      <c r="DNM14" s="215"/>
      <c r="DNN14" s="64"/>
      <c r="DNO14" s="64"/>
      <c r="DNX14" s="64"/>
      <c r="DOC14" s="215"/>
      <c r="DOD14" s="64"/>
      <c r="DOE14" s="64"/>
      <c r="DON14" s="64"/>
      <c r="DOS14" s="215"/>
      <c r="DOT14" s="64"/>
      <c r="DOU14" s="64"/>
      <c r="DPD14" s="64"/>
      <c r="DPI14" s="215"/>
      <c r="DPJ14" s="64"/>
      <c r="DPK14" s="64"/>
      <c r="DPT14" s="64"/>
      <c r="DPY14" s="215"/>
      <c r="DPZ14" s="64"/>
      <c r="DQA14" s="64"/>
      <c r="DQJ14" s="64"/>
      <c r="DQO14" s="215"/>
      <c r="DQP14" s="64"/>
      <c r="DQQ14" s="64"/>
      <c r="DQZ14" s="64"/>
      <c r="DRE14" s="215"/>
      <c r="DRF14" s="64"/>
      <c r="DRG14" s="64"/>
      <c r="DRP14" s="64"/>
      <c r="DRU14" s="215"/>
      <c r="DRV14" s="64"/>
      <c r="DRW14" s="64"/>
      <c r="DSF14" s="64"/>
      <c r="DSK14" s="215"/>
      <c r="DSL14" s="64"/>
      <c r="DSM14" s="64"/>
      <c r="DSV14" s="64"/>
      <c r="DTA14" s="215"/>
      <c r="DTB14" s="64"/>
      <c r="DTC14" s="64"/>
      <c r="DTL14" s="64"/>
      <c r="DTQ14" s="215"/>
      <c r="DTR14" s="64"/>
      <c r="DTS14" s="64"/>
      <c r="DUB14" s="64"/>
      <c r="DUG14" s="215"/>
      <c r="DUH14" s="64"/>
      <c r="DUI14" s="64"/>
      <c r="DUR14" s="64"/>
      <c r="DUW14" s="215"/>
      <c r="DUX14" s="64"/>
      <c r="DUY14" s="64"/>
      <c r="DVH14" s="64"/>
      <c r="DVM14" s="215"/>
      <c r="DVN14" s="64"/>
      <c r="DVO14" s="64"/>
      <c r="DVX14" s="64"/>
      <c r="DWC14" s="215"/>
      <c r="DWD14" s="64"/>
      <c r="DWE14" s="64"/>
      <c r="DWN14" s="64"/>
      <c r="DWS14" s="215"/>
      <c r="DWT14" s="64"/>
      <c r="DWU14" s="64"/>
      <c r="DXD14" s="64"/>
      <c r="DXI14" s="215"/>
      <c r="DXJ14" s="64"/>
      <c r="DXK14" s="64"/>
      <c r="DXT14" s="64"/>
      <c r="DXY14" s="215"/>
      <c r="DXZ14" s="64"/>
      <c r="DYA14" s="64"/>
      <c r="DYJ14" s="64"/>
      <c r="DYO14" s="215"/>
      <c r="DYP14" s="64"/>
      <c r="DYQ14" s="64"/>
      <c r="DYZ14" s="64"/>
      <c r="DZE14" s="215"/>
      <c r="DZF14" s="64"/>
      <c r="DZG14" s="64"/>
      <c r="DZP14" s="64"/>
      <c r="DZU14" s="215"/>
      <c r="DZV14" s="64"/>
      <c r="DZW14" s="64"/>
      <c r="EAF14" s="64"/>
      <c r="EAK14" s="215"/>
      <c r="EAL14" s="64"/>
      <c r="EAM14" s="64"/>
      <c r="EAV14" s="64"/>
      <c r="EBA14" s="215"/>
      <c r="EBB14" s="64"/>
      <c r="EBC14" s="64"/>
      <c r="EBL14" s="64"/>
      <c r="EBQ14" s="215"/>
      <c r="EBR14" s="64"/>
      <c r="EBS14" s="64"/>
      <c r="ECB14" s="64"/>
      <c r="ECG14" s="215"/>
      <c r="ECH14" s="64"/>
      <c r="ECI14" s="64"/>
      <c r="ECR14" s="64"/>
      <c r="ECW14" s="215"/>
      <c r="ECX14" s="64"/>
      <c r="ECY14" s="64"/>
      <c r="EDH14" s="64"/>
      <c r="EDM14" s="215"/>
      <c r="EDN14" s="64"/>
      <c r="EDO14" s="64"/>
      <c r="EDX14" s="64"/>
      <c r="EEC14" s="215"/>
      <c r="EED14" s="64"/>
      <c r="EEE14" s="64"/>
      <c r="EEN14" s="64"/>
      <c r="EES14" s="215"/>
      <c r="EET14" s="64"/>
      <c r="EEU14" s="64"/>
      <c r="EFD14" s="64"/>
      <c r="EFI14" s="215"/>
      <c r="EFJ14" s="64"/>
      <c r="EFK14" s="64"/>
      <c r="EFT14" s="64"/>
      <c r="EFY14" s="215"/>
      <c r="EFZ14" s="64"/>
      <c r="EGA14" s="64"/>
      <c r="EGJ14" s="64"/>
      <c r="EGO14" s="215"/>
      <c r="EGP14" s="64"/>
      <c r="EGQ14" s="64"/>
      <c r="EGZ14" s="64"/>
      <c r="EHE14" s="215"/>
      <c r="EHF14" s="64"/>
      <c r="EHG14" s="64"/>
      <c r="EHP14" s="64"/>
      <c r="EHU14" s="215"/>
      <c r="EHV14" s="64"/>
      <c r="EHW14" s="64"/>
      <c r="EIF14" s="64"/>
      <c r="EIK14" s="215"/>
      <c r="EIL14" s="64"/>
      <c r="EIM14" s="64"/>
      <c r="EIV14" s="64"/>
      <c r="EJA14" s="215"/>
      <c r="EJB14" s="64"/>
      <c r="EJC14" s="64"/>
      <c r="EJL14" s="64"/>
      <c r="EJQ14" s="215"/>
      <c r="EJR14" s="64"/>
      <c r="EJS14" s="64"/>
      <c r="EKB14" s="64"/>
      <c r="EKG14" s="215"/>
      <c r="EKH14" s="64"/>
      <c r="EKI14" s="64"/>
      <c r="EKR14" s="64"/>
      <c r="EKW14" s="215"/>
      <c r="EKX14" s="64"/>
      <c r="EKY14" s="64"/>
      <c r="ELH14" s="64"/>
      <c r="ELM14" s="215"/>
      <c r="ELN14" s="64"/>
      <c r="ELO14" s="64"/>
      <c r="ELX14" s="64"/>
      <c r="EMC14" s="215"/>
      <c r="EMD14" s="64"/>
      <c r="EME14" s="64"/>
      <c r="EMN14" s="64"/>
      <c r="EMS14" s="215"/>
      <c r="EMT14" s="64"/>
      <c r="EMU14" s="64"/>
      <c r="END14" s="64"/>
      <c r="ENI14" s="215"/>
      <c r="ENJ14" s="64"/>
      <c r="ENK14" s="64"/>
      <c r="ENT14" s="64"/>
      <c r="ENY14" s="215"/>
      <c r="ENZ14" s="64"/>
      <c r="EOA14" s="64"/>
      <c r="EOJ14" s="64"/>
      <c r="EOO14" s="215"/>
      <c r="EOP14" s="64"/>
      <c r="EOQ14" s="64"/>
      <c r="EOZ14" s="64"/>
      <c r="EPE14" s="215"/>
      <c r="EPF14" s="64"/>
      <c r="EPG14" s="64"/>
      <c r="EPP14" s="64"/>
      <c r="EPU14" s="215"/>
      <c r="EPV14" s="64"/>
      <c r="EPW14" s="64"/>
      <c r="EQF14" s="64"/>
      <c r="EQK14" s="215"/>
      <c r="EQL14" s="64"/>
      <c r="EQM14" s="64"/>
      <c r="EQV14" s="64"/>
      <c r="ERA14" s="215"/>
      <c r="ERB14" s="64"/>
      <c r="ERC14" s="64"/>
      <c r="ERL14" s="64"/>
      <c r="ERQ14" s="215"/>
      <c r="ERR14" s="64"/>
      <c r="ERS14" s="64"/>
      <c r="ESB14" s="64"/>
      <c r="ESG14" s="215"/>
      <c r="ESH14" s="64"/>
      <c r="ESI14" s="64"/>
      <c r="ESR14" s="64"/>
      <c r="ESW14" s="215"/>
      <c r="ESX14" s="64"/>
      <c r="ESY14" s="64"/>
      <c r="ETH14" s="64"/>
      <c r="ETM14" s="215"/>
      <c r="ETN14" s="64"/>
      <c r="ETO14" s="64"/>
      <c r="ETX14" s="64"/>
      <c r="EUC14" s="215"/>
      <c r="EUD14" s="64"/>
      <c r="EUE14" s="64"/>
      <c r="EUN14" s="64"/>
      <c r="EUS14" s="215"/>
      <c r="EUT14" s="64"/>
      <c r="EUU14" s="64"/>
      <c r="EVD14" s="64"/>
      <c r="EVI14" s="215"/>
      <c r="EVJ14" s="64"/>
      <c r="EVK14" s="64"/>
      <c r="EVT14" s="64"/>
      <c r="EVY14" s="215"/>
      <c r="EVZ14" s="64"/>
      <c r="EWA14" s="64"/>
      <c r="EWJ14" s="64"/>
      <c r="EWO14" s="215"/>
      <c r="EWP14" s="64"/>
      <c r="EWQ14" s="64"/>
      <c r="EWZ14" s="64"/>
      <c r="EXE14" s="215"/>
      <c r="EXF14" s="64"/>
      <c r="EXG14" s="64"/>
      <c r="EXP14" s="64"/>
      <c r="EXU14" s="215"/>
      <c r="EXV14" s="64"/>
      <c r="EXW14" s="64"/>
      <c r="EYF14" s="64"/>
      <c r="EYK14" s="215"/>
      <c r="EYL14" s="64"/>
      <c r="EYM14" s="64"/>
      <c r="EYV14" s="64"/>
      <c r="EZA14" s="215"/>
      <c r="EZB14" s="64"/>
      <c r="EZC14" s="64"/>
      <c r="EZL14" s="64"/>
      <c r="EZQ14" s="215"/>
      <c r="EZR14" s="64"/>
      <c r="EZS14" s="64"/>
      <c r="FAB14" s="64"/>
      <c r="FAG14" s="215"/>
      <c r="FAH14" s="64"/>
      <c r="FAI14" s="64"/>
      <c r="FAR14" s="64"/>
      <c r="FAW14" s="215"/>
      <c r="FAX14" s="64"/>
      <c r="FAY14" s="64"/>
      <c r="FBH14" s="64"/>
      <c r="FBM14" s="215"/>
      <c r="FBN14" s="64"/>
      <c r="FBO14" s="64"/>
      <c r="FBX14" s="64"/>
      <c r="FCC14" s="215"/>
      <c r="FCD14" s="64"/>
      <c r="FCE14" s="64"/>
      <c r="FCN14" s="64"/>
      <c r="FCS14" s="215"/>
      <c r="FCT14" s="64"/>
      <c r="FCU14" s="64"/>
      <c r="FDD14" s="64"/>
      <c r="FDI14" s="215"/>
      <c r="FDJ14" s="64"/>
      <c r="FDK14" s="64"/>
      <c r="FDT14" s="64"/>
      <c r="FDY14" s="215"/>
      <c r="FDZ14" s="64"/>
      <c r="FEA14" s="64"/>
      <c r="FEJ14" s="64"/>
      <c r="FEO14" s="215"/>
      <c r="FEP14" s="64"/>
      <c r="FEQ14" s="64"/>
      <c r="FEZ14" s="64"/>
      <c r="FFE14" s="215"/>
      <c r="FFF14" s="64"/>
      <c r="FFG14" s="64"/>
      <c r="FFP14" s="64"/>
      <c r="FFU14" s="215"/>
      <c r="FFV14" s="64"/>
      <c r="FFW14" s="64"/>
      <c r="FGF14" s="64"/>
      <c r="FGK14" s="215"/>
      <c r="FGL14" s="64"/>
      <c r="FGM14" s="64"/>
      <c r="FGV14" s="64"/>
      <c r="FHA14" s="215"/>
      <c r="FHB14" s="64"/>
      <c r="FHC14" s="64"/>
      <c r="FHL14" s="64"/>
      <c r="FHQ14" s="215"/>
      <c r="FHR14" s="64"/>
      <c r="FHS14" s="64"/>
      <c r="FIB14" s="64"/>
      <c r="FIG14" s="215"/>
      <c r="FIH14" s="64"/>
      <c r="FII14" s="64"/>
      <c r="FIR14" s="64"/>
      <c r="FIW14" s="215"/>
      <c r="FIX14" s="64"/>
      <c r="FIY14" s="64"/>
      <c r="FJH14" s="64"/>
      <c r="FJM14" s="215"/>
      <c r="FJN14" s="64"/>
      <c r="FJO14" s="64"/>
      <c r="FJX14" s="64"/>
      <c r="FKC14" s="215"/>
      <c r="FKD14" s="64"/>
      <c r="FKE14" s="64"/>
      <c r="FKN14" s="64"/>
      <c r="FKS14" s="215"/>
      <c r="FKT14" s="64"/>
      <c r="FKU14" s="64"/>
      <c r="FLD14" s="64"/>
      <c r="FLI14" s="215"/>
      <c r="FLJ14" s="64"/>
      <c r="FLK14" s="64"/>
      <c r="FLT14" s="64"/>
      <c r="FLY14" s="215"/>
      <c r="FLZ14" s="64"/>
      <c r="FMA14" s="64"/>
      <c r="FMJ14" s="64"/>
      <c r="FMO14" s="215"/>
      <c r="FMP14" s="64"/>
      <c r="FMQ14" s="64"/>
      <c r="FMZ14" s="64"/>
      <c r="FNE14" s="215"/>
      <c r="FNF14" s="64"/>
      <c r="FNG14" s="64"/>
      <c r="FNP14" s="64"/>
      <c r="FNU14" s="215"/>
      <c r="FNV14" s="64"/>
      <c r="FNW14" s="64"/>
      <c r="FOF14" s="64"/>
      <c r="FOK14" s="215"/>
      <c r="FOL14" s="64"/>
      <c r="FOM14" s="64"/>
      <c r="FOV14" s="64"/>
      <c r="FPA14" s="215"/>
      <c r="FPB14" s="64"/>
      <c r="FPC14" s="64"/>
      <c r="FPL14" s="64"/>
      <c r="FPQ14" s="215"/>
      <c r="FPR14" s="64"/>
      <c r="FPS14" s="64"/>
      <c r="FQB14" s="64"/>
      <c r="FQG14" s="215"/>
      <c r="FQH14" s="64"/>
      <c r="FQI14" s="64"/>
      <c r="FQR14" s="64"/>
      <c r="FQW14" s="215"/>
      <c r="FQX14" s="64"/>
      <c r="FQY14" s="64"/>
      <c r="FRH14" s="64"/>
      <c r="FRM14" s="215"/>
      <c r="FRN14" s="64"/>
      <c r="FRO14" s="64"/>
      <c r="FRX14" s="64"/>
      <c r="FSC14" s="215"/>
      <c r="FSD14" s="64"/>
      <c r="FSE14" s="64"/>
      <c r="FSN14" s="64"/>
      <c r="FSS14" s="215"/>
      <c r="FST14" s="64"/>
      <c r="FSU14" s="64"/>
      <c r="FTD14" s="64"/>
      <c r="FTI14" s="215"/>
      <c r="FTJ14" s="64"/>
      <c r="FTK14" s="64"/>
      <c r="FTT14" s="64"/>
      <c r="FTY14" s="215"/>
      <c r="FTZ14" s="64"/>
      <c r="FUA14" s="64"/>
      <c r="FUJ14" s="64"/>
      <c r="FUO14" s="215"/>
      <c r="FUP14" s="64"/>
      <c r="FUQ14" s="64"/>
      <c r="FUZ14" s="64"/>
      <c r="FVE14" s="215"/>
      <c r="FVF14" s="64"/>
      <c r="FVG14" s="64"/>
      <c r="FVP14" s="64"/>
      <c r="FVU14" s="215"/>
      <c r="FVV14" s="64"/>
      <c r="FVW14" s="64"/>
      <c r="FWF14" s="64"/>
      <c r="FWK14" s="215"/>
      <c r="FWL14" s="64"/>
      <c r="FWM14" s="64"/>
      <c r="FWV14" s="64"/>
      <c r="FXA14" s="215"/>
      <c r="FXB14" s="64"/>
      <c r="FXC14" s="64"/>
      <c r="FXL14" s="64"/>
      <c r="FXQ14" s="215"/>
      <c r="FXR14" s="64"/>
      <c r="FXS14" s="64"/>
      <c r="FYB14" s="64"/>
      <c r="FYG14" s="215"/>
      <c r="FYH14" s="64"/>
      <c r="FYI14" s="64"/>
      <c r="FYR14" s="64"/>
      <c r="FYW14" s="215"/>
      <c r="FYX14" s="64"/>
      <c r="FYY14" s="64"/>
      <c r="FZH14" s="64"/>
      <c r="FZM14" s="215"/>
      <c r="FZN14" s="64"/>
      <c r="FZO14" s="64"/>
      <c r="FZX14" s="64"/>
      <c r="GAC14" s="215"/>
      <c r="GAD14" s="64"/>
      <c r="GAE14" s="64"/>
      <c r="GAN14" s="64"/>
      <c r="GAS14" s="215"/>
      <c r="GAT14" s="64"/>
      <c r="GAU14" s="64"/>
      <c r="GBD14" s="64"/>
      <c r="GBI14" s="215"/>
      <c r="GBJ14" s="64"/>
      <c r="GBK14" s="64"/>
      <c r="GBT14" s="64"/>
      <c r="GBY14" s="215"/>
      <c r="GBZ14" s="64"/>
      <c r="GCA14" s="64"/>
      <c r="GCJ14" s="64"/>
      <c r="GCO14" s="215"/>
      <c r="GCP14" s="64"/>
      <c r="GCQ14" s="64"/>
      <c r="GCZ14" s="64"/>
      <c r="GDE14" s="215"/>
      <c r="GDF14" s="64"/>
      <c r="GDG14" s="64"/>
      <c r="GDP14" s="64"/>
      <c r="GDU14" s="215"/>
      <c r="GDV14" s="64"/>
      <c r="GDW14" s="64"/>
      <c r="GEF14" s="64"/>
      <c r="GEK14" s="215"/>
      <c r="GEL14" s="64"/>
      <c r="GEM14" s="64"/>
      <c r="GEV14" s="64"/>
      <c r="GFA14" s="215"/>
      <c r="GFB14" s="64"/>
      <c r="GFC14" s="64"/>
      <c r="GFL14" s="64"/>
      <c r="GFQ14" s="215"/>
      <c r="GFR14" s="64"/>
      <c r="GFS14" s="64"/>
      <c r="GGB14" s="64"/>
      <c r="GGG14" s="215"/>
      <c r="GGH14" s="64"/>
      <c r="GGI14" s="64"/>
      <c r="GGR14" s="64"/>
      <c r="GGW14" s="215"/>
      <c r="GGX14" s="64"/>
      <c r="GGY14" s="64"/>
      <c r="GHH14" s="64"/>
      <c r="GHM14" s="215"/>
      <c r="GHN14" s="64"/>
      <c r="GHO14" s="64"/>
      <c r="GHX14" s="64"/>
      <c r="GIC14" s="215"/>
      <c r="GID14" s="64"/>
      <c r="GIE14" s="64"/>
      <c r="GIN14" s="64"/>
      <c r="GIS14" s="215"/>
      <c r="GIT14" s="64"/>
      <c r="GIU14" s="64"/>
      <c r="GJD14" s="64"/>
      <c r="GJI14" s="215"/>
      <c r="GJJ14" s="64"/>
      <c r="GJK14" s="64"/>
      <c r="GJT14" s="64"/>
      <c r="GJY14" s="215"/>
      <c r="GJZ14" s="64"/>
      <c r="GKA14" s="64"/>
      <c r="GKJ14" s="64"/>
      <c r="GKO14" s="215"/>
      <c r="GKP14" s="64"/>
      <c r="GKQ14" s="64"/>
      <c r="GKZ14" s="64"/>
      <c r="GLE14" s="215"/>
      <c r="GLF14" s="64"/>
      <c r="GLG14" s="64"/>
      <c r="GLP14" s="64"/>
      <c r="GLU14" s="215"/>
      <c r="GLV14" s="64"/>
      <c r="GLW14" s="64"/>
      <c r="GMF14" s="64"/>
      <c r="GMK14" s="215"/>
      <c r="GML14" s="64"/>
      <c r="GMM14" s="64"/>
      <c r="GMV14" s="64"/>
      <c r="GNA14" s="215"/>
      <c r="GNB14" s="64"/>
      <c r="GNC14" s="64"/>
      <c r="GNL14" s="64"/>
      <c r="GNQ14" s="215"/>
      <c r="GNR14" s="64"/>
      <c r="GNS14" s="64"/>
      <c r="GOB14" s="64"/>
      <c r="GOG14" s="215"/>
      <c r="GOH14" s="64"/>
      <c r="GOI14" s="64"/>
      <c r="GOR14" s="64"/>
      <c r="GOW14" s="215"/>
      <c r="GOX14" s="64"/>
      <c r="GOY14" s="64"/>
      <c r="GPH14" s="64"/>
      <c r="GPM14" s="215"/>
      <c r="GPN14" s="64"/>
      <c r="GPO14" s="64"/>
      <c r="GPX14" s="64"/>
      <c r="GQC14" s="215"/>
      <c r="GQD14" s="64"/>
      <c r="GQE14" s="64"/>
      <c r="GQN14" s="64"/>
      <c r="GQS14" s="215"/>
      <c r="GQT14" s="64"/>
      <c r="GQU14" s="64"/>
      <c r="GRD14" s="64"/>
      <c r="GRI14" s="215"/>
      <c r="GRJ14" s="64"/>
      <c r="GRK14" s="64"/>
      <c r="GRT14" s="64"/>
      <c r="GRY14" s="215"/>
      <c r="GRZ14" s="64"/>
      <c r="GSA14" s="64"/>
      <c r="GSJ14" s="64"/>
      <c r="GSO14" s="215"/>
      <c r="GSP14" s="64"/>
      <c r="GSQ14" s="64"/>
      <c r="GSZ14" s="64"/>
      <c r="GTE14" s="215"/>
      <c r="GTF14" s="64"/>
      <c r="GTG14" s="64"/>
      <c r="GTP14" s="64"/>
      <c r="GTU14" s="215"/>
      <c r="GTV14" s="64"/>
      <c r="GTW14" s="64"/>
      <c r="GUF14" s="64"/>
      <c r="GUK14" s="215"/>
      <c r="GUL14" s="64"/>
      <c r="GUM14" s="64"/>
      <c r="GUV14" s="64"/>
      <c r="GVA14" s="215"/>
      <c r="GVB14" s="64"/>
      <c r="GVC14" s="64"/>
      <c r="GVL14" s="64"/>
      <c r="GVQ14" s="215"/>
      <c r="GVR14" s="64"/>
      <c r="GVS14" s="64"/>
      <c r="GWB14" s="64"/>
      <c r="GWG14" s="215"/>
      <c r="GWH14" s="64"/>
      <c r="GWI14" s="64"/>
      <c r="GWR14" s="64"/>
      <c r="GWW14" s="215"/>
      <c r="GWX14" s="64"/>
      <c r="GWY14" s="64"/>
      <c r="GXH14" s="64"/>
      <c r="GXM14" s="215"/>
      <c r="GXN14" s="64"/>
      <c r="GXO14" s="64"/>
      <c r="GXX14" s="64"/>
      <c r="GYC14" s="215"/>
      <c r="GYD14" s="64"/>
      <c r="GYE14" s="64"/>
      <c r="GYN14" s="64"/>
      <c r="GYS14" s="215"/>
      <c r="GYT14" s="64"/>
      <c r="GYU14" s="64"/>
      <c r="GZD14" s="64"/>
      <c r="GZI14" s="215"/>
      <c r="GZJ14" s="64"/>
      <c r="GZK14" s="64"/>
      <c r="GZT14" s="64"/>
      <c r="GZY14" s="215"/>
      <c r="GZZ14" s="64"/>
      <c r="HAA14" s="64"/>
      <c r="HAJ14" s="64"/>
      <c r="HAO14" s="215"/>
      <c r="HAP14" s="64"/>
      <c r="HAQ14" s="64"/>
      <c r="HAZ14" s="64"/>
      <c r="HBE14" s="215"/>
      <c r="HBF14" s="64"/>
      <c r="HBG14" s="64"/>
      <c r="HBP14" s="64"/>
      <c r="HBU14" s="215"/>
      <c r="HBV14" s="64"/>
      <c r="HBW14" s="64"/>
      <c r="HCF14" s="64"/>
      <c r="HCK14" s="215"/>
      <c r="HCL14" s="64"/>
      <c r="HCM14" s="64"/>
      <c r="HCV14" s="64"/>
      <c r="HDA14" s="215"/>
      <c r="HDB14" s="64"/>
      <c r="HDC14" s="64"/>
      <c r="HDL14" s="64"/>
      <c r="HDQ14" s="215"/>
      <c r="HDR14" s="64"/>
      <c r="HDS14" s="64"/>
      <c r="HEB14" s="64"/>
      <c r="HEG14" s="215"/>
      <c r="HEH14" s="64"/>
      <c r="HEI14" s="64"/>
      <c r="HER14" s="64"/>
      <c r="HEW14" s="215"/>
      <c r="HEX14" s="64"/>
      <c r="HEY14" s="64"/>
      <c r="HFH14" s="64"/>
      <c r="HFM14" s="215"/>
      <c r="HFN14" s="64"/>
      <c r="HFO14" s="64"/>
      <c r="HFX14" s="64"/>
      <c r="HGC14" s="215"/>
      <c r="HGD14" s="64"/>
      <c r="HGE14" s="64"/>
      <c r="HGN14" s="64"/>
      <c r="HGS14" s="215"/>
      <c r="HGT14" s="64"/>
      <c r="HGU14" s="64"/>
      <c r="HHD14" s="64"/>
      <c r="HHI14" s="215"/>
      <c r="HHJ14" s="64"/>
      <c r="HHK14" s="64"/>
      <c r="HHT14" s="64"/>
      <c r="HHY14" s="215"/>
      <c r="HHZ14" s="64"/>
      <c r="HIA14" s="64"/>
      <c r="HIJ14" s="64"/>
      <c r="HIO14" s="215"/>
      <c r="HIP14" s="64"/>
      <c r="HIQ14" s="64"/>
      <c r="HIZ14" s="64"/>
      <c r="HJE14" s="215"/>
      <c r="HJF14" s="64"/>
      <c r="HJG14" s="64"/>
      <c r="HJP14" s="64"/>
      <c r="HJU14" s="215"/>
      <c r="HJV14" s="64"/>
      <c r="HJW14" s="64"/>
      <c r="HKF14" s="64"/>
      <c r="HKK14" s="215"/>
      <c r="HKL14" s="64"/>
      <c r="HKM14" s="64"/>
      <c r="HKV14" s="64"/>
      <c r="HLA14" s="215"/>
      <c r="HLB14" s="64"/>
      <c r="HLC14" s="64"/>
      <c r="HLL14" s="64"/>
      <c r="HLQ14" s="215"/>
      <c r="HLR14" s="64"/>
      <c r="HLS14" s="64"/>
      <c r="HMB14" s="64"/>
      <c r="HMG14" s="215"/>
      <c r="HMH14" s="64"/>
      <c r="HMI14" s="64"/>
      <c r="HMR14" s="64"/>
      <c r="HMW14" s="215"/>
      <c r="HMX14" s="64"/>
      <c r="HMY14" s="64"/>
      <c r="HNH14" s="64"/>
      <c r="HNM14" s="215"/>
      <c r="HNN14" s="64"/>
      <c r="HNO14" s="64"/>
      <c r="HNX14" s="64"/>
      <c r="HOC14" s="215"/>
      <c r="HOD14" s="64"/>
      <c r="HOE14" s="64"/>
      <c r="HON14" s="64"/>
      <c r="HOS14" s="215"/>
      <c r="HOT14" s="64"/>
      <c r="HOU14" s="64"/>
      <c r="HPD14" s="64"/>
      <c r="HPI14" s="215"/>
      <c r="HPJ14" s="64"/>
      <c r="HPK14" s="64"/>
      <c r="HPT14" s="64"/>
      <c r="HPY14" s="215"/>
      <c r="HPZ14" s="64"/>
      <c r="HQA14" s="64"/>
      <c r="HQJ14" s="64"/>
      <c r="HQO14" s="215"/>
      <c r="HQP14" s="64"/>
      <c r="HQQ14" s="64"/>
      <c r="HQZ14" s="64"/>
      <c r="HRE14" s="215"/>
      <c r="HRF14" s="64"/>
      <c r="HRG14" s="64"/>
      <c r="HRP14" s="64"/>
      <c r="HRU14" s="215"/>
      <c r="HRV14" s="64"/>
      <c r="HRW14" s="64"/>
      <c r="HSF14" s="64"/>
      <c r="HSK14" s="215"/>
      <c r="HSL14" s="64"/>
      <c r="HSM14" s="64"/>
      <c r="HSV14" s="64"/>
      <c r="HTA14" s="215"/>
      <c r="HTB14" s="64"/>
      <c r="HTC14" s="64"/>
      <c r="HTL14" s="64"/>
      <c r="HTQ14" s="215"/>
      <c r="HTR14" s="64"/>
      <c r="HTS14" s="64"/>
      <c r="HUB14" s="64"/>
      <c r="HUG14" s="215"/>
      <c r="HUH14" s="64"/>
      <c r="HUI14" s="64"/>
      <c r="HUR14" s="64"/>
      <c r="HUW14" s="215"/>
      <c r="HUX14" s="64"/>
      <c r="HUY14" s="64"/>
      <c r="HVH14" s="64"/>
      <c r="HVM14" s="215"/>
      <c r="HVN14" s="64"/>
      <c r="HVO14" s="64"/>
      <c r="HVX14" s="64"/>
      <c r="HWC14" s="215"/>
      <c r="HWD14" s="64"/>
      <c r="HWE14" s="64"/>
      <c r="HWN14" s="64"/>
      <c r="HWS14" s="215"/>
      <c r="HWT14" s="64"/>
      <c r="HWU14" s="64"/>
      <c r="HXD14" s="64"/>
      <c r="HXI14" s="215"/>
      <c r="HXJ14" s="64"/>
      <c r="HXK14" s="64"/>
      <c r="HXT14" s="64"/>
      <c r="HXY14" s="215"/>
      <c r="HXZ14" s="64"/>
      <c r="HYA14" s="64"/>
      <c r="HYJ14" s="64"/>
      <c r="HYO14" s="215"/>
      <c r="HYP14" s="64"/>
      <c r="HYQ14" s="64"/>
      <c r="HYZ14" s="64"/>
      <c r="HZE14" s="215"/>
      <c r="HZF14" s="64"/>
      <c r="HZG14" s="64"/>
      <c r="HZP14" s="64"/>
      <c r="HZU14" s="215"/>
      <c r="HZV14" s="64"/>
      <c r="HZW14" s="64"/>
      <c r="IAF14" s="64"/>
      <c r="IAK14" s="215"/>
      <c r="IAL14" s="64"/>
      <c r="IAM14" s="64"/>
      <c r="IAV14" s="64"/>
      <c r="IBA14" s="215"/>
      <c r="IBB14" s="64"/>
      <c r="IBC14" s="64"/>
      <c r="IBL14" s="64"/>
      <c r="IBQ14" s="215"/>
      <c r="IBR14" s="64"/>
      <c r="IBS14" s="64"/>
      <c r="ICB14" s="64"/>
      <c r="ICG14" s="215"/>
      <c r="ICH14" s="64"/>
      <c r="ICI14" s="64"/>
      <c r="ICR14" s="64"/>
      <c r="ICW14" s="215"/>
      <c r="ICX14" s="64"/>
      <c r="ICY14" s="64"/>
      <c r="IDH14" s="64"/>
      <c r="IDM14" s="215"/>
      <c r="IDN14" s="64"/>
      <c r="IDO14" s="64"/>
      <c r="IDX14" s="64"/>
      <c r="IEC14" s="215"/>
      <c r="IED14" s="64"/>
      <c r="IEE14" s="64"/>
      <c r="IEN14" s="64"/>
      <c r="IES14" s="215"/>
      <c r="IET14" s="64"/>
      <c r="IEU14" s="64"/>
      <c r="IFD14" s="64"/>
      <c r="IFI14" s="215"/>
      <c r="IFJ14" s="64"/>
      <c r="IFK14" s="64"/>
      <c r="IFT14" s="64"/>
      <c r="IFY14" s="215"/>
      <c r="IFZ14" s="64"/>
      <c r="IGA14" s="64"/>
      <c r="IGJ14" s="64"/>
      <c r="IGO14" s="215"/>
      <c r="IGP14" s="64"/>
      <c r="IGQ14" s="64"/>
      <c r="IGZ14" s="64"/>
      <c r="IHE14" s="215"/>
      <c r="IHF14" s="64"/>
      <c r="IHG14" s="64"/>
      <c r="IHP14" s="64"/>
      <c r="IHU14" s="215"/>
      <c r="IHV14" s="64"/>
      <c r="IHW14" s="64"/>
      <c r="IIF14" s="64"/>
      <c r="IIK14" s="215"/>
      <c r="IIL14" s="64"/>
      <c r="IIM14" s="64"/>
      <c r="IIV14" s="64"/>
      <c r="IJA14" s="215"/>
      <c r="IJB14" s="64"/>
      <c r="IJC14" s="64"/>
      <c r="IJL14" s="64"/>
      <c r="IJQ14" s="215"/>
      <c r="IJR14" s="64"/>
      <c r="IJS14" s="64"/>
      <c r="IKB14" s="64"/>
      <c r="IKG14" s="215"/>
      <c r="IKH14" s="64"/>
      <c r="IKI14" s="64"/>
      <c r="IKR14" s="64"/>
      <c r="IKW14" s="215"/>
      <c r="IKX14" s="64"/>
      <c r="IKY14" s="64"/>
      <c r="ILH14" s="64"/>
      <c r="ILM14" s="215"/>
      <c r="ILN14" s="64"/>
      <c r="ILO14" s="64"/>
      <c r="ILX14" s="64"/>
      <c r="IMC14" s="215"/>
      <c r="IMD14" s="64"/>
      <c r="IME14" s="64"/>
      <c r="IMN14" s="64"/>
      <c r="IMS14" s="215"/>
      <c r="IMT14" s="64"/>
      <c r="IMU14" s="64"/>
      <c r="IND14" s="64"/>
      <c r="INI14" s="215"/>
      <c r="INJ14" s="64"/>
      <c r="INK14" s="64"/>
      <c r="INT14" s="64"/>
      <c r="INY14" s="215"/>
      <c r="INZ14" s="64"/>
      <c r="IOA14" s="64"/>
      <c r="IOJ14" s="64"/>
      <c r="IOO14" s="215"/>
      <c r="IOP14" s="64"/>
      <c r="IOQ14" s="64"/>
      <c r="IOZ14" s="64"/>
      <c r="IPE14" s="215"/>
      <c r="IPF14" s="64"/>
      <c r="IPG14" s="64"/>
      <c r="IPP14" s="64"/>
      <c r="IPU14" s="215"/>
      <c r="IPV14" s="64"/>
      <c r="IPW14" s="64"/>
      <c r="IQF14" s="64"/>
      <c r="IQK14" s="215"/>
      <c r="IQL14" s="64"/>
      <c r="IQM14" s="64"/>
      <c r="IQV14" s="64"/>
      <c r="IRA14" s="215"/>
      <c r="IRB14" s="64"/>
      <c r="IRC14" s="64"/>
      <c r="IRL14" s="64"/>
      <c r="IRQ14" s="215"/>
      <c r="IRR14" s="64"/>
      <c r="IRS14" s="64"/>
      <c r="ISB14" s="64"/>
      <c r="ISG14" s="215"/>
      <c r="ISH14" s="64"/>
      <c r="ISI14" s="64"/>
      <c r="ISR14" s="64"/>
      <c r="ISW14" s="215"/>
      <c r="ISX14" s="64"/>
      <c r="ISY14" s="64"/>
      <c r="ITH14" s="64"/>
      <c r="ITM14" s="215"/>
      <c r="ITN14" s="64"/>
      <c r="ITO14" s="64"/>
      <c r="ITX14" s="64"/>
      <c r="IUC14" s="215"/>
      <c r="IUD14" s="64"/>
      <c r="IUE14" s="64"/>
      <c r="IUN14" s="64"/>
      <c r="IUS14" s="215"/>
      <c r="IUT14" s="64"/>
      <c r="IUU14" s="64"/>
      <c r="IVD14" s="64"/>
      <c r="IVI14" s="215"/>
      <c r="IVJ14" s="64"/>
      <c r="IVK14" s="64"/>
      <c r="IVT14" s="64"/>
      <c r="IVY14" s="215"/>
      <c r="IVZ14" s="64"/>
      <c r="IWA14" s="64"/>
      <c r="IWJ14" s="64"/>
      <c r="IWO14" s="215"/>
      <c r="IWP14" s="64"/>
      <c r="IWQ14" s="64"/>
      <c r="IWZ14" s="64"/>
      <c r="IXE14" s="215"/>
      <c r="IXF14" s="64"/>
      <c r="IXG14" s="64"/>
      <c r="IXP14" s="64"/>
      <c r="IXU14" s="215"/>
      <c r="IXV14" s="64"/>
      <c r="IXW14" s="64"/>
      <c r="IYF14" s="64"/>
      <c r="IYK14" s="215"/>
      <c r="IYL14" s="64"/>
      <c r="IYM14" s="64"/>
      <c r="IYV14" s="64"/>
      <c r="IZA14" s="215"/>
      <c r="IZB14" s="64"/>
      <c r="IZC14" s="64"/>
      <c r="IZL14" s="64"/>
      <c r="IZQ14" s="215"/>
      <c r="IZR14" s="64"/>
      <c r="IZS14" s="64"/>
      <c r="JAB14" s="64"/>
      <c r="JAG14" s="215"/>
      <c r="JAH14" s="64"/>
      <c r="JAI14" s="64"/>
      <c r="JAR14" s="64"/>
      <c r="JAW14" s="215"/>
      <c r="JAX14" s="64"/>
      <c r="JAY14" s="64"/>
      <c r="JBH14" s="64"/>
      <c r="JBM14" s="215"/>
      <c r="JBN14" s="64"/>
      <c r="JBO14" s="64"/>
      <c r="JBX14" s="64"/>
      <c r="JCC14" s="215"/>
      <c r="JCD14" s="64"/>
      <c r="JCE14" s="64"/>
      <c r="JCN14" s="64"/>
      <c r="JCS14" s="215"/>
      <c r="JCT14" s="64"/>
      <c r="JCU14" s="64"/>
      <c r="JDD14" s="64"/>
      <c r="JDI14" s="215"/>
      <c r="JDJ14" s="64"/>
      <c r="JDK14" s="64"/>
      <c r="JDT14" s="64"/>
      <c r="JDY14" s="215"/>
      <c r="JDZ14" s="64"/>
      <c r="JEA14" s="64"/>
      <c r="JEJ14" s="64"/>
      <c r="JEO14" s="215"/>
      <c r="JEP14" s="64"/>
      <c r="JEQ14" s="64"/>
      <c r="JEZ14" s="64"/>
      <c r="JFE14" s="215"/>
      <c r="JFF14" s="64"/>
      <c r="JFG14" s="64"/>
      <c r="JFP14" s="64"/>
      <c r="JFU14" s="215"/>
      <c r="JFV14" s="64"/>
      <c r="JFW14" s="64"/>
      <c r="JGF14" s="64"/>
      <c r="JGK14" s="215"/>
      <c r="JGL14" s="64"/>
      <c r="JGM14" s="64"/>
      <c r="JGV14" s="64"/>
      <c r="JHA14" s="215"/>
      <c r="JHB14" s="64"/>
      <c r="JHC14" s="64"/>
      <c r="JHL14" s="64"/>
      <c r="JHQ14" s="215"/>
      <c r="JHR14" s="64"/>
      <c r="JHS14" s="64"/>
      <c r="JIB14" s="64"/>
      <c r="JIG14" s="215"/>
      <c r="JIH14" s="64"/>
      <c r="JII14" s="64"/>
      <c r="JIR14" s="64"/>
      <c r="JIW14" s="215"/>
      <c r="JIX14" s="64"/>
      <c r="JIY14" s="64"/>
      <c r="JJH14" s="64"/>
      <c r="JJM14" s="215"/>
      <c r="JJN14" s="64"/>
      <c r="JJO14" s="64"/>
      <c r="JJX14" s="64"/>
      <c r="JKC14" s="215"/>
      <c r="JKD14" s="64"/>
      <c r="JKE14" s="64"/>
      <c r="JKN14" s="64"/>
      <c r="JKS14" s="215"/>
      <c r="JKT14" s="64"/>
      <c r="JKU14" s="64"/>
      <c r="JLD14" s="64"/>
      <c r="JLI14" s="215"/>
      <c r="JLJ14" s="64"/>
      <c r="JLK14" s="64"/>
      <c r="JLT14" s="64"/>
      <c r="JLY14" s="215"/>
      <c r="JLZ14" s="64"/>
      <c r="JMA14" s="64"/>
      <c r="JMJ14" s="64"/>
      <c r="JMO14" s="215"/>
      <c r="JMP14" s="64"/>
      <c r="JMQ14" s="64"/>
      <c r="JMZ14" s="64"/>
      <c r="JNE14" s="215"/>
      <c r="JNF14" s="64"/>
      <c r="JNG14" s="64"/>
      <c r="JNP14" s="64"/>
      <c r="JNU14" s="215"/>
      <c r="JNV14" s="64"/>
      <c r="JNW14" s="64"/>
      <c r="JOF14" s="64"/>
      <c r="JOK14" s="215"/>
      <c r="JOL14" s="64"/>
      <c r="JOM14" s="64"/>
      <c r="JOV14" s="64"/>
      <c r="JPA14" s="215"/>
      <c r="JPB14" s="64"/>
      <c r="JPC14" s="64"/>
      <c r="JPL14" s="64"/>
      <c r="JPQ14" s="215"/>
      <c r="JPR14" s="64"/>
      <c r="JPS14" s="64"/>
      <c r="JQB14" s="64"/>
      <c r="JQG14" s="215"/>
      <c r="JQH14" s="64"/>
      <c r="JQI14" s="64"/>
      <c r="JQR14" s="64"/>
      <c r="JQW14" s="215"/>
      <c r="JQX14" s="64"/>
      <c r="JQY14" s="64"/>
      <c r="JRH14" s="64"/>
      <c r="JRM14" s="215"/>
      <c r="JRN14" s="64"/>
      <c r="JRO14" s="64"/>
      <c r="JRX14" s="64"/>
      <c r="JSC14" s="215"/>
      <c r="JSD14" s="64"/>
      <c r="JSE14" s="64"/>
      <c r="JSN14" s="64"/>
      <c r="JSS14" s="215"/>
      <c r="JST14" s="64"/>
      <c r="JSU14" s="64"/>
      <c r="JTD14" s="64"/>
      <c r="JTI14" s="215"/>
      <c r="JTJ14" s="64"/>
      <c r="JTK14" s="64"/>
      <c r="JTT14" s="64"/>
      <c r="JTY14" s="215"/>
      <c r="JTZ14" s="64"/>
      <c r="JUA14" s="64"/>
      <c r="JUJ14" s="64"/>
      <c r="JUO14" s="215"/>
      <c r="JUP14" s="64"/>
      <c r="JUQ14" s="64"/>
      <c r="JUZ14" s="64"/>
      <c r="JVE14" s="215"/>
      <c r="JVF14" s="64"/>
      <c r="JVG14" s="64"/>
      <c r="JVP14" s="64"/>
      <c r="JVU14" s="215"/>
      <c r="JVV14" s="64"/>
      <c r="JVW14" s="64"/>
      <c r="JWF14" s="64"/>
      <c r="JWK14" s="215"/>
      <c r="JWL14" s="64"/>
      <c r="JWM14" s="64"/>
      <c r="JWV14" s="64"/>
      <c r="JXA14" s="215"/>
      <c r="JXB14" s="64"/>
      <c r="JXC14" s="64"/>
      <c r="JXL14" s="64"/>
      <c r="JXQ14" s="215"/>
      <c r="JXR14" s="64"/>
      <c r="JXS14" s="64"/>
      <c r="JYB14" s="64"/>
      <c r="JYG14" s="215"/>
      <c r="JYH14" s="64"/>
      <c r="JYI14" s="64"/>
      <c r="JYR14" s="64"/>
      <c r="JYW14" s="215"/>
      <c r="JYX14" s="64"/>
      <c r="JYY14" s="64"/>
      <c r="JZH14" s="64"/>
      <c r="JZM14" s="215"/>
      <c r="JZN14" s="64"/>
      <c r="JZO14" s="64"/>
      <c r="JZX14" s="64"/>
      <c r="KAC14" s="215"/>
      <c r="KAD14" s="64"/>
      <c r="KAE14" s="64"/>
      <c r="KAN14" s="64"/>
      <c r="KAS14" s="215"/>
      <c r="KAT14" s="64"/>
      <c r="KAU14" s="64"/>
      <c r="KBD14" s="64"/>
      <c r="KBI14" s="215"/>
      <c r="KBJ14" s="64"/>
      <c r="KBK14" s="64"/>
      <c r="KBT14" s="64"/>
      <c r="KBY14" s="215"/>
      <c r="KBZ14" s="64"/>
      <c r="KCA14" s="64"/>
      <c r="KCJ14" s="64"/>
      <c r="KCO14" s="215"/>
      <c r="KCP14" s="64"/>
      <c r="KCQ14" s="64"/>
      <c r="KCZ14" s="64"/>
      <c r="KDE14" s="215"/>
      <c r="KDF14" s="64"/>
      <c r="KDG14" s="64"/>
      <c r="KDP14" s="64"/>
      <c r="KDU14" s="215"/>
      <c r="KDV14" s="64"/>
      <c r="KDW14" s="64"/>
      <c r="KEF14" s="64"/>
      <c r="KEK14" s="215"/>
      <c r="KEL14" s="64"/>
      <c r="KEM14" s="64"/>
      <c r="KEV14" s="64"/>
      <c r="KFA14" s="215"/>
      <c r="KFB14" s="64"/>
      <c r="KFC14" s="64"/>
      <c r="KFL14" s="64"/>
      <c r="KFQ14" s="215"/>
      <c r="KFR14" s="64"/>
      <c r="KFS14" s="64"/>
      <c r="KGB14" s="64"/>
      <c r="KGG14" s="215"/>
      <c r="KGH14" s="64"/>
      <c r="KGI14" s="64"/>
      <c r="KGR14" s="64"/>
      <c r="KGW14" s="215"/>
      <c r="KGX14" s="64"/>
      <c r="KGY14" s="64"/>
      <c r="KHH14" s="64"/>
      <c r="KHM14" s="215"/>
      <c r="KHN14" s="64"/>
      <c r="KHO14" s="64"/>
      <c r="KHX14" s="64"/>
      <c r="KIC14" s="215"/>
      <c r="KID14" s="64"/>
      <c r="KIE14" s="64"/>
      <c r="KIN14" s="64"/>
      <c r="KIS14" s="215"/>
      <c r="KIT14" s="64"/>
      <c r="KIU14" s="64"/>
      <c r="KJD14" s="64"/>
      <c r="KJI14" s="215"/>
      <c r="KJJ14" s="64"/>
      <c r="KJK14" s="64"/>
      <c r="KJT14" s="64"/>
      <c r="KJY14" s="215"/>
      <c r="KJZ14" s="64"/>
      <c r="KKA14" s="64"/>
      <c r="KKJ14" s="64"/>
      <c r="KKO14" s="215"/>
      <c r="KKP14" s="64"/>
      <c r="KKQ14" s="64"/>
      <c r="KKZ14" s="64"/>
      <c r="KLE14" s="215"/>
      <c r="KLF14" s="64"/>
      <c r="KLG14" s="64"/>
      <c r="KLP14" s="64"/>
      <c r="KLU14" s="215"/>
      <c r="KLV14" s="64"/>
      <c r="KLW14" s="64"/>
      <c r="KMF14" s="64"/>
      <c r="KMK14" s="215"/>
      <c r="KML14" s="64"/>
      <c r="KMM14" s="64"/>
      <c r="KMV14" s="64"/>
      <c r="KNA14" s="215"/>
      <c r="KNB14" s="64"/>
      <c r="KNC14" s="64"/>
      <c r="KNL14" s="64"/>
      <c r="KNQ14" s="215"/>
      <c r="KNR14" s="64"/>
      <c r="KNS14" s="64"/>
      <c r="KOB14" s="64"/>
      <c r="KOG14" s="215"/>
      <c r="KOH14" s="64"/>
      <c r="KOI14" s="64"/>
      <c r="KOR14" s="64"/>
      <c r="KOW14" s="215"/>
      <c r="KOX14" s="64"/>
      <c r="KOY14" s="64"/>
      <c r="KPH14" s="64"/>
      <c r="KPM14" s="215"/>
      <c r="KPN14" s="64"/>
      <c r="KPO14" s="64"/>
      <c r="KPX14" s="64"/>
      <c r="KQC14" s="215"/>
      <c r="KQD14" s="64"/>
      <c r="KQE14" s="64"/>
      <c r="KQN14" s="64"/>
      <c r="KQS14" s="215"/>
      <c r="KQT14" s="64"/>
      <c r="KQU14" s="64"/>
      <c r="KRD14" s="64"/>
      <c r="KRI14" s="215"/>
      <c r="KRJ14" s="64"/>
      <c r="KRK14" s="64"/>
      <c r="KRT14" s="64"/>
      <c r="KRY14" s="215"/>
      <c r="KRZ14" s="64"/>
      <c r="KSA14" s="64"/>
      <c r="KSJ14" s="64"/>
      <c r="KSO14" s="215"/>
      <c r="KSP14" s="64"/>
      <c r="KSQ14" s="64"/>
      <c r="KSZ14" s="64"/>
      <c r="KTE14" s="215"/>
      <c r="KTF14" s="64"/>
      <c r="KTG14" s="64"/>
      <c r="KTP14" s="64"/>
      <c r="KTU14" s="215"/>
      <c r="KTV14" s="64"/>
      <c r="KTW14" s="64"/>
      <c r="KUF14" s="64"/>
      <c r="KUK14" s="215"/>
      <c r="KUL14" s="64"/>
      <c r="KUM14" s="64"/>
      <c r="KUV14" s="64"/>
      <c r="KVA14" s="215"/>
      <c r="KVB14" s="64"/>
      <c r="KVC14" s="64"/>
      <c r="KVL14" s="64"/>
      <c r="KVQ14" s="215"/>
      <c r="KVR14" s="64"/>
      <c r="KVS14" s="64"/>
      <c r="KWB14" s="64"/>
      <c r="KWG14" s="215"/>
      <c r="KWH14" s="64"/>
      <c r="KWI14" s="64"/>
      <c r="KWR14" s="64"/>
      <c r="KWW14" s="215"/>
      <c r="KWX14" s="64"/>
      <c r="KWY14" s="64"/>
      <c r="KXH14" s="64"/>
      <c r="KXM14" s="215"/>
      <c r="KXN14" s="64"/>
      <c r="KXO14" s="64"/>
      <c r="KXX14" s="64"/>
      <c r="KYC14" s="215"/>
      <c r="KYD14" s="64"/>
      <c r="KYE14" s="64"/>
      <c r="KYN14" s="64"/>
      <c r="KYS14" s="215"/>
      <c r="KYT14" s="64"/>
      <c r="KYU14" s="64"/>
      <c r="KZD14" s="64"/>
      <c r="KZI14" s="215"/>
      <c r="KZJ14" s="64"/>
      <c r="KZK14" s="64"/>
      <c r="KZT14" s="64"/>
      <c r="KZY14" s="215"/>
      <c r="KZZ14" s="64"/>
      <c r="LAA14" s="64"/>
      <c r="LAJ14" s="64"/>
      <c r="LAO14" s="215"/>
      <c r="LAP14" s="64"/>
      <c r="LAQ14" s="64"/>
      <c r="LAZ14" s="64"/>
      <c r="LBE14" s="215"/>
      <c r="LBF14" s="64"/>
      <c r="LBG14" s="64"/>
      <c r="LBP14" s="64"/>
      <c r="LBU14" s="215"/>
      <c r="LBV14" s="64"/>
      <c r="LBW14" s="64"/>
      <c r="LCF14" s="64"/>
      <c r="LCK14" s="215"/>
      <c r="LCL14" s="64"/>
      <c r="LCM14" s="64"/>
      <c r="LCV14" s="64"/>
      <c r="LDA14" s="215"/>
      <c r="LDB14" s="64"/>
      <c r="LDC14" s="64"/>
      <c r="LDL14" s="64"/>
      <c r="LDQ14" s="215"/>
      <c r="LDR14" s="64"/>
      <c r="LDS14" s="64"/>
      <c r="LEB14" s="64"/>
      <c r="LEG14" s="215"/>
      <c r="LEH14" s="64"/>
      <c r="LEI14" s="64"/>
      <c r="LER14" s="64"/>
      <c r="LEW14" s="215"/>
      <c r="LEX14" s="64"/>
      <c r="LEY14" s="64"/>
      <c r="LFH14" s="64"/>
      <c r="LFM14" s="215"/>
      <c r="LFN14" s="64"/>
      <c r="LFO14" s="64"/>
      <c r="LFX14" s="64"/>
      <c r="LGC14" s="215"/>
      <c r="LGD14" s="64"/>
      <c r="LGE14" s="64"/>
      <c r="LGN14" s="64"/>
      <c r="LGS14" s="215"/>
      <c r="LGT14" s="64"/>
      <c r="LGU14" s="64"/>
      <c r="LHD14" s="64"/>
      <c r="LHI14" s="215"/>
      <c r="LHJ14" s="64"/>
      <c r="LHK14" s="64"/>
      <c r="LHT14" s="64"/>
      <c r="LHY14" s="215"/>
      <c r="LHZ14" s="64"/>
      <c r="LIA14" s="64"/>
      <c r="LIJ14" s="64"/>
      <c r="LIO14" s="215"/>
      <c r="LIP14" s="64"/>
      <c r="LIQ14" s="64"/>
      <c r="LIZ14" s="64"/>
      <c r="LJE14" s="215"/>
      <c r="LJF14" s="64"/>
      <c r="LJG14" s="64"/>
      <c r="LJP14" s="64"/>
      <c r="LJU14" s="215"/>
      <c r="LJV14" s="64"/>
      <c r="LJW14" s="64"/>
      <c r="LKF14" s="64"/>
      <c r="LKK14" s="215"/>
      <c r="LKL14" s="64"/>
      <c r="LKM14" s="64"/>
      <c r="LKV14" s="64"/>
      <c r="LLA14" s="215"/>
      <c r="LLB14" s="64"/>
      <c r="LLC14" s="64"/>
      <c r="LLL14" s="64"/>
      <c r="LLQ14" s="215"/>
      <c r="LLR14" s="64"/>
      <c r="LLS14" s="64"/>
      <c r="LMB14" s="64"/>
      <c r="LMG14" s="215"/>
      <c r="LMH14" s="64"/>
      <c r="LMI14" s="64"/>
      <c r="LMR14" s="64"/>
      <c r="LMW14" s="215"/>
      <c r="LMX14" s="64"/>
      <c r="LMY14" s="64"/>
      <c r="LNH14" s="64"/>
      <c r="LNM14" s="215"/>
      <c r="LNN14" s="64"/>
      <c r="LNO14" s="64"/>
      <c r="LNX14" s="64"/>
      <c r="LOC14" s="215"/>
      <c r="LOD14" s="64"/>
      <c r="LOE14" s="64"/>
      <c r="LON14" s="64"/>
      <c r="LOS14" s="215"/>
      <c r="LOT14" s="64"/>
      <c r="LOU14" s="64"/>
      <c r="LPD14" s="64"/>
      <c r="LPI14" s="215"/>
      <c r="LPJ14" s="64"/>
      <c r="LPK14" s="64"/>
      <c r="LPT14" s="64"/>
      <c r="LPY14" s="215"/>
      <c r="LPZ14" s="64"/>
      <c r="LQA14" s="64"/>
      <c r="LQJ14" s="64"/>
      <c r="LQO14" s="215"/>
      <c r="LQP14" s="64"/>
      <c r="LQQ14" s="64"/>
      <c r="LQZ14" s="64"/>
      <c r="LRE14" s="215"/>
      <c r="LRF14" s="64"/>
      <c r="LRG14" s="64"/>
      <c r="LRP14" s="64"/>
      <c r="LRU14" s="215"/>
      <c r="LRV14" s="64"/>
      <c r="LRW14" s="64"/>
      <c r="LSF14" s="64"/>
      <c r="LSK14" s="215"/>
      <c r="LSL14" s="64"/>
      <c r="LSM14" s="64"/>
      <c r="LSV14" s="64"/>
      <c r="LTA14" s="215"/>
      <c r="LTB14" s="64"/>
      <c r="LTC14" s="64"/>
      <c r="LTL14" s="64"/>
      <c r="LTQ14" s="215"/>
      <c r="LTR14" s="64"/>
      <c r="LTS14" s="64"/>
      <c r="LUB14" s="64"/>
      <c r="LUG14" s="215"/>
      <c r="LUH14" s="64"/>
      <c r="LUI14" s="64"/>
      <c r="LUR14" s="64"/>
      <c r="LUW14" s="215"/>
      <c r="LUX14" s="64"/>
      <c r="LUY14" s="64"/>
      <c r="LVH14" s="64"/>
      <c r="LVM14" s="215"/>
      <c r="LVN14" s="64"/>
      <c r="LVO14" s="64"/>
      <c r="LVX14" s="64"/>
      <c r="LWC14" s="215"/>
      <c r="LWD14" s="64"/>
      <c r="LWE14" s="64"/>
      <c r="LWN14" s="64"/>
      <c r="LWS14" s="215"/>
      <c r="LWT14" s="64"/>
      <c r="LWU14" s="64"/>
      <c r="LXD14" s="64"/>
      <c r="LXI14" s="215"/>
      <c r="LXJ14" s="64"/>
      <c r="LXK14" s="64"/>
      <c r="LXT14" s="64"/>
      <c r="LXY14" s="215"/>
      <c r="LXZ14" s="64"/>
      <c r="LYA14" s="64"/>
      <c r="LYJ14" s="64"/>
      <c r="LYO14" s="215"/>
      <c r="LYP14" s="64"/>
      <c r="LYQ14" s="64"/>
      <c r="LYZ14" s="64"/>
      <c r="LZE14" s="215"/>
      <c r="LZF14" s="64"/>
      <c r="LZG14" s="64"/>
      <c r="LZP14" s="64"/>
      <c r="LZU14" s="215"/>
      <c r="LZV14" s="64"/>
      <c r="LZW14" s="64"/>
      <c r="MAF14" s="64"/>
      <c r="MAK14" s="215"/>
      <c r="MAL14" s="64"/>
      <c r="MAM14" s="64"/>
      <c r="MAV14" s="64"/>
      <c r="MBA14" s="215"/>
      <c r="MBB14" s="64"/>
      <c r="MBC14" s="64"/>
      <c r="MBL14" s="64"/>
      <c r="MBQ14" s="215"/>
      <c r="MBR14" s="64"/>
      <c r="MBS14" s="64"/>
      <c r="MCB14" s="64"/>
      <c r="MCG14" s="215"/>
      <c r="MCH14" s="64"/>
      <c r="MCI14" s="64"/>
      <c r="MCR14" s="64"/>
      <c r="MCW14" s="215"/>
      <c r="MCX14" s="64"/>
      <c r="MCY14" s="64"/>
      <c r="MDH14" s="64"/>
      <c r="MDM14" s="215"/>
      <c r="MDN14" s="64"/>
      <c r="MDO14" s="64"/>
      <c r="MDX14" s="64"/>
      <c r="MEC14" s="215"/>
      <c r="MED14" s="64"/>
      <c r="MEE14" s="64"/>
      <c r="MEN14" s="64"/>
      <c r="MES14" s="215"/>
      <c r="MET14" s="64"/>
      <c r="MEU14" s="64"/>
      <c r="MFD14" s="64"/>
      <c r="MFI14" s="215"/>
      <c r="MFJ14" s="64"/>
      <c r="MFK14" s="64"/>
      <c r="MFT14" s="64"/>
      <c r="MFY14" s="215"/>
      <c r="MFZ14" s="64"/>
      <c r="MGA14" s="64"/>
      <c r="MGJ14" s="64"/>
      <c r="MGO14" s="215"/>
      <c r="MGP14" s="64"/>
      <c r="MGQ14" s="64"/>
      <c r="MGZ14" s="64"/>
      <c r="MHE14" s="215"/>
      <c r="MHF14" s="64"/>
      <c r="MHG14" s="64"/>
      <c r="MHP14" s="64"/>
      <c r="MHU14" s="215"/>
      <c r="MHV14" s="64"/>
      <c r="MHW14" s="64"/>
      <c r="MIF14" s="64"/>
      <c r="MIK14" s="215"/>
      <c r="MIL14" s="64"/>
      <c r="MIM14" s="64"/>
      <c r="MIV14" s="64"/>
      <c r="MJA14" s="215"/>
      <c r="MJB14" s="64"/>
      <c r="MJC14" s="64"/>
      <c r="MJL14" s="64"/>
      <c r="MJQ14" s="215"/>
      <c r="MJR14" s="64"/>
      <c r="MJS14" s="64"/>
      <c r="MKB14" s="64"/>
      <c r="MKG14" s="215"/>
      <c r="MKH14" s="64"/>
      <c r="MKI14" s="64"/>
      <c r="MKR14" s="64"/>
      <c r="MKW14" s="215"/>
      <c r="MKX14" s="64"/>
      <c r="MKY14" s="64"/>
      <c r="MLH14" s="64"/>
      <c r="MLM14" s="215"/>
      <c r="MLN14" s="64"/>
      <c r="MLO14" s="64"/>
      <c r="MLX14" s="64"/>
      <c r="MMC14" s="215"/>
      <c r="MMD14" s="64"/>
      <c r="MME14" s="64"/>
      <c r="MMN14" s="64"/>
      <c r="MMS14" s="215"/>
      <c r="MMT14" s="64"/>
      <c r="MMU14" s="64"/>
      <c r="MND14" s="64"/>
      <c r="MNI14" s="215"/>
      <c r="MNJ14" s="64"/>
      <c r="MNK14" s="64"/>
      <c r="MNT14" s="64"/>
      <c r="MNY14" s="215"/>
      <c r="MNZ14" s="64"/>
      <c r="MOA14" s="64"/>
      <c r="MOJ14" s="64"/>
      <c r="MOO14" s="215"/>
      <c r="MOP14" s="64"/>
      <c r="MOQ14" s="64"/>
      <c r="MOZ14" s="64"/>
      <c r="MPE14" s="215"/>
      <c r="MPF14" s="64"/>
      <c r="MPG14" s="64"/>
      <c r="MPP14" s="64"/>
      <c r="MPU14" s="215"/>
      <c r="MPV14" s="64"/>
      <c r="MPW14" s="64"/>
      <c r="MQF14" s="64"/>
      <c r="MQK14" s="215"/>
      <c r="MQL14" s="64"/>
      <c r="MQM14" s="64"/>
      <c r="MQV14" s="64"/>
      <c r="MRA14" s="215"/>
      <c r="MRB14" s="64"/>
      <c r="MRC14" s="64"/>
      <c r="MRL14" s="64"/>
      <c r="MRQ14" s="215"/>
      <c r="MRR14" s="64"/>
      <c r="MRS14" s="64"/>
      <c r="MSB14" s="64"/>
      <c r="MSG14" s="215"/>
      <c r="MSH14" s="64"/>
      <c r="MSI14" s="64"/>
      <c r="MSR14" s="64"/>
      <c r="MSW14" s="215"/>
      <c r="MSX14" s="64"/>
      <c r="MSY14" s="64"/>
      <c r="MTH14" s="64"/>
      <c r="MTM14" s="215"/>
      <c r="MTN14" s="64"/>
      <c r="MTO14" s="64"/>
      <c r="MTX14" s="64"/>
      <c r="MUC14" s="215"/>
      <c r="MUD14" s="64"/>
      <c r="MUE14" s="64"/>
      <c r="MUN14" s="64"/>
      <c r="MUS14" s="215"/>
      <c r="MUT14" s="64"/>
      <c r="MUU14" s="64"/>
      <c r="MVD14" s="64"/>
      <c r="MVI14" s="215"/>
      <c r="MVJ14" s="64"/>
      <c r="MVK14" s="64"/>
      <c r="MVT14" s="64"/>
      <c r="MVY14" s="215"/>
      <c r="MVZ14" s="64"/>
      <c r="MWA14" s="64"/>
      <c r="MWJ14" s="64"/>
      <c r="MWO14" s="215"/>
      <c r="MWP14" s="64"/>
      <c r="MWQ14" s="64"/>
      <c r="MWZ14" s="64"/>
      <c r="MXE14" s="215"/>
      <c r="MXF14" s="64"/>
      <c r="MXG14" s="64"/>
      <c r="MXP14" s="64"/>
      <c r="MXU14" s="215"/>
      <c r="MXV14" s="64"/>
      <c r="MXW14" s="64"/>
      <c r="MYF14" s="64"/>
      <c r="MYK14" s="215"/>
      <c r="MYL14" s="64"/>
      <c r="MYM14" s="64"/>
      <c r="MYV14" s="64"/>
      <c r="MZA14" s="215"/>
      <c r="MZB14" s="64"/>
      <c r="MZC14" s="64"/>
      <c r="MZL14" s="64"/>
      <c r="MZQ14" s="215"/>
      <c r="MZR14" s="64"/>
      <c r="MZS14" s="64"/>
      <c r="NAB14" s="64"/>
      <c r="NAG14" s="215"/>
      <c r="NAH14" s="64"/>
      <c r="NAI14" s="64"/>
      <c r="NAR14" s="64"/>
      <c r="NAW14" s="215"/>
      <c r="NAX14" s="64"/>
      <c r="NAY14" s="64"/>
      <c r="NBH14" s="64"/>
      <c r="NBM14" s="215"/>
      <c r="NBN14" s="64"/>
      <c r="NBO14" s="64"/>
      <c r="NBX14" s="64"/>
      <c r="NCC14" s="215"/>
      <c r="NCD14" s="64"/>
      <c r="NCE14" s="64"/>
      <c r="NCN14" s="64"/>
      <c r="NCS14" s="215"/>
      <c r="NCT14" s="64"/>
      <c r="NCU14" s="64"/>
      <c r="NDD14" s="64"/>
      <c r="NDI14" s="215"/>
      <c r="NDJ14" s="64"/>
      <c r="NDK14" s="64"/>
      <c r="NDT14" s="64"/>
      <c r="NDY14" s="215"/>
      <c r="NDZ14" s="64"/>
      <c r="NEA14" s="64"/>
      <c r="NEJ14" s="64"/>
      <c r="NEO14" s="215"/>
      <c r="NEP14" s="64"/>
      <c r="NEQ14" s="64"/>
      <c r="NEZ14" s="64"/>
      <c r="NFE14" s="215"/>
      <c r="NFF14" s="64"/>
      <c r="NFG14" s="64"/>
      <c r="NFP14" s="64"/>
      <c r="NFU14" s="215"/>
      <c r="NFV14" s="64"/>
      <c r="NFW14" s="64"/>
      <c r="NGF14" s="64"/>
      <c r="NGK14" s="215"/>
      <c r="NGL14" s="64"/>
      <c r="NGM14" s="64"/>
      <c r="NGV14" s="64"/>
      <c r="NHA14" s="215"/>
      <c r="NHB14" s="64"/>
      <c r="NHC14" s="64"/>
      <c r="NHL14" s="64"/>
      <c r="NHQ14" s="215"/>
      <c r="NHR14" s="64"/>
      <c r="NHS14" s="64"/>
      <c r="NIB14" s="64"/>
      <c r="NIG14" s="215"/>
      <c r="NIH14" s="64"/>
      <c r="NII14" s="64"/>
      <c r="NIR14" s="64"/>
      <c r="NIW14" s="215"/>
      <c r="NIX14" s="64"/>
      <c r="NIY14" s="64"/>
      <c r="NJH14" s="64"/>
      <c r="NJM14" s="215"/>
      <c r="NJN14" s="64"/>
      <c r="NJO14" s="64"/>
      <c r="NJX14" s="64"/>
      <c r="NKC14" s="215"/>
      <c r="NKD14" s="64"/>
      <c r="NKE14" s="64"/>
      <c r="NKN14" s="64"/>
      <c r="NKS14" s="215"/>
      <c r="NKT14" s="64"/>
      <c r="NKU14" s="64"/>
      <c r="NLD14" s="64"/>
      <c r="NLI14" s="215"/>
      <c r="NLJ14" s="64"/>
      <c r="NLK14" s="64"/>
      <c r="NLT14" s="64"/>
      <c r="NLY14" s="215"/>
      <c r="NLZ14" s="64"/>
      <c r="NMA14" s="64"/>
      <c r="NMJ14" s="64"/>
      <c r="NMO14" s="215"/>
      <c r="NMP14" s="64"/>
      <c r="NMQ14" s="64"/>
      <c r="NMZ14" s="64"/>
      <c r="NNE14" s="215"/>
      <c r="NNF14" s="64"/>
      <c r="NNG14" s="64"/>
      <c r="NNP14" s="64"/>
      <c r="NNU14" s="215"/>
      <c r="NNV14" s="64"/>
      <c r="NNW14" s="64"/>
      <c r="NOF14" s="64"/>
      <c r="NOK14" s="215"/>
      <c r="NOL14" s="64"/>
      <c r="NOM14" s="64"/>
      <c r="NOV14" s="64"/>
      <c r="NPA14" s="215"/>
      <c r="NPB14" s="64"/>
      <c r="NPC14" s="64"/>
      <c r="NPL14" s="64"/>
      <c r="NPQ14" s="215"/>
      <c r="NPR14" s="64"/>
      <c r="NPS14" s="64"/>
      <c r="NQB14" s="64"/>
      <c r="NQG14" s="215"/>
      <c r="NQH14" s="64"/>
      <c r="NQI14" s="64"/>
      <c r="NQR14" s="64"/>
      <c r="NQW14" s="215"/>
      <c r="NQX14" s="64"/>
      <c r="NQY14" s="64"/>
      <c r="NRH14" s="64"/>
      <c r="NRM14" s="215"/>
      <c r="NRN14" s="64"/>
      <c r="NRO14" s="64"/>
      <c r="NRX14" s="64"/>
      <c r="NSC14" s="215"/>
      <c r="NSD14" s="64"/>
      <c r="NSE14" s="64"/>
      <c r="NSN14" s="64"/>
      <c r="NSS14" s="215"/>
      <c r="NST14" s="64"/>
      <c r="NSU14" s="64"/>
      <c r="NTD14" s="64"/>
      <c r="NTI14" s="215"/>
      <c r="NTJ14" s="64"/>
      <c r="NTK14" s="64"/>
      <c r="NTT14" s="64"/>
      <c r="NTY14" s="215"/>
      <c r="NTZ14" s="64"/>
      <c r="NUA14" s="64"/>
      <c r="NUJ14" s="64"/>
      <c r="NUO14" s="215"/>
      <c r="NUP14" s="64"/>
      <c r="NUQ14" s="64"/>
      <c r="NUZ14" s="64"/>
      <c r="NVE14" s="215"/>
      <c r="NVF14" s="64"/>
      <c r="NVG14" s="64"/>
      <c r="NVP14" s="64"/>
      <c r="NVU14" s="215"/>
      <c r="NVV14" s="64"/>
      <c r="NVW14" s="64"/>
      <c r="NWF14" s="64"/>
      <c r="NWK14" s="215"/>
      <c r="NWL14" s="64"/>
      <c r="NWM14" s="64"/>
      <c r="NWV14" s="64"/>
      <c r="NXA14" s="215"/>
      <c r="NXB14" s="64"/>
      <c r="NXC14" s="64"/>
      <c r="NXL14" s="64"/>
      <c r="NXQ14" s="215"/>
      <c r="NXR14" s="64"/>
      <c r="NXS14" s="64"/>
      <c r="NYB14" s="64"/>
      <c r="NYG14" s="215"/>
      <c r="NYH14" s="64"/>
      <c r="NYI14" s="64"/>
      <c r="NYR14" s="64"/>
      <c r="NYW14" s="215"/>
      <c r="NYX14" s="64"/>
      <c r="NYY14" s="64"/>
      <c r="NZH14" s="64"/>
      <c r="NZM14" s="215"/>
      <c r="NZN14" s="64"/>
      <c r="NZO14" s="64"/>
      <c r="NZX14" s="64"/>
      <c r="OAC14" s="215"/>
      <c r="OAD14" s="64"/>
      <c r="OAE14" s="64"/>
      <c r="OAN14" s="64"/>
      <c r="OAS14" s="215"/>
      <c r="OAT14" s="64"/>
      <c r="OAU14" s="64"/>
      <c r="OBD14" s="64"/>
      <c r="OBI14" s="215"/>
      <c r="OBJ14" s="64"/>
      <c r="OBK14" s="64"/>
      <c r="OBT14" s="64"/>
      <c r="OBY14" s="215"/>
      <c r="OBZ14" s="64"/>
      <c r="OCA14" s="64"/>
      <c r="OCJ14" s="64"/>
      <c r="OCO14" s="215"/>
      <c r="OCP14" s="64"/>
      <c r="OCQ14" s="64"/>
      <c r="OCZ14" s="64"/>
      <c r="ODE14" s="215"/>
      <c r="ODF14" s="64"/>
      <c r="ODG14" s="64"/>
      <c r="ODP14" s="64"/>
      <c r="ODU14" s="215"/>
      <c r="ODV14" s="64"/>
      <c r="ODW14" s="64"/>
      <c r="OEF14" s="64"/>
      <c r="OEK14" s="215"/>
      <c r="OEL14" s="64"/>
      <c r="OEM14" s="64"/>
      <c r="OEV14" s="64"/>
      <c r="OFA14" s="215"/>
      <c r="OFB14" s="64"/>
      <c r="OFC14" s="64"/>
      <c r="OFL14" s="64"/>
      <c r="OFQ14" s="215"/>
      <c r="OFR14" s="64"/>
      <c r="OFS14" s="64"/>
      <c r="OGB14" s="64"/>
      <c r="OGG14" s="215"/>
      <c r="OGH14" s="64"/>
      <c r="OGI14" s="64"/>
      <c r="OGR14" s="64"/>
      <c r="OGW14" s="215"/>
      <c r="OGX14" s="64"/>
      <c r="OGY14" s="64"/>
      <c r="OHH14" s="64"/>
      <c r="OHM14" s="215"/>
      <c r="OHN14" s="64"/>
      <c r="OHO14" s="64"/>
      <c r="OHX14" s="64"/>
      <c r="OIC14" s="215"/>
      <c r="OID14" s="64"/>
      <c r="OIE14" s="64"/>
      <c r="OIN14" s="64"/>
      <c r="OIS14" s="215"/>
      <c r="OIT14" s="64"/>
      <c r="OIU14" s="64"/>
      <c r="OJD14" s="64"/>
      <c r="OJI14" s="215"/>
      <c r="OJJ14" s="64"/>
      <c r="OJK14" s="64"/>
      <c r="OJT14" s="64"/>
      <c r="OJY14" s="215"/>
      <c r="OJZ14" s="64"/>
      <c r="OKA14" s="64"/>
      <c r="OKJ14" s="64"/>
      <c r="OKO14" s="215"/>
      <c r="OKP14" s="64"/>
      <c r="OKQ14" s="64"/>
      <c r="OKZ14" s="64"/>
      <c r="OLE14" s="215"/>
      <c r="OLF14" s="64"/>
      <c r="OLG14" s="64"/>
      <c r="OLP14" s="64"/>
      <c r="OLU14" s="215"/>
      <c r="OLV14" s="64"/>
      <c r="OLW14" s="64"/>
      <c r="OMF14" s="64"/>
      <c r="OMK14" s="215"/>
      <c r="OML14" s="64"/>
      <c r="OMM14" s="64"/>
      <c r="OMV14" s="64"/>
      <c r="ONA14" s="215"/>
      <c r="ONB14" s="64"/>
      <c r="ONC14" s="64"/>
      <c r="ONL14" s="64"/>
      <c r="ONQ14" s="215"/>
      <c r="ONR14" s="64"/>
      <c r="ONS14" s="64"/>
      <c r="OOB14" s="64"/>
      <c r="OOG14" s="215"/>
      <c r="OOH14" s="64"/>
      <c r="OOI14" s="64"/>
      <c r="OOR14" s="64"/>
      <c r="OOW14" s="215"/>
      <c r="OOX14" s="64"/>
      <c r="OOY14" s="64"/>
      <c r="OPH14" s="64"/>
      <c r="OPM14" s="215"/>
      <c r="OPN14" s="64"/>
      <c r="OPO14" s="64"/>
      <c r="OPX14" s="64"/>
      <c r="OQC14" s="215"/>
      <c r="OQD14" s="64"/>
      <c r="OQE14" s="64"/>
      <c r="OQN14" s="64"/>
      <c r="OQS14" s="215"/>
      <c r="OQT14" s="64"/>
      <c r="OQU14" s="64"/>
      <c r="ORD14" s="64"/>
      <c r="ORI14" s="215"/>
      <c r="ORJ14" s="64"/>
      <c r="ORK14" s="64"/>
      <c r="ORT14" s="64"/>
      <c r="ORY14" s="215"/>
      <c r="ORZ14" s="64"/>
      <c r="OSA14" s="64"/>
      <c r="OSJ14" s="64"/>
      <c r="OSO14" s="215"/>
      <c r="OSP14" s="64"/>
      <c r="OSQ14" s="64"/>
      <c r="OSZ14" s="64"/>
      <c r="OTE14" s="215"/>
      <c r="OTF14" s="64"/>
      <c r="OTG14" s="64"/>
      <c r="OTP14" s="64"/>
      <c r="OTU14" s="215"/>
      <c r="OTV14" s="64"/>
      <c r="OTW14" s="64"/>
      <c r="OUF14" s="64"/>
      <c r="OUK14" s="215"/>
      <c r="OUL14" s="64"/>
      <c r="OUM14" s="64"/>
      <c r="OUV14" s="64"/>
      <c r="OVA14" s="215"/>
      <c r="OVB14" s="64"/>
      <c r="OVC14" s="64"/>
      <c r="OVL14" s="64"/>
      <c r="OVQ14" s="215"/>
      <c r="OVR14" s="64"/>
      <c r="OVS14" s="64"/>
      <c r="OWB14" s="64"/>
      <c r="OWG14" s="215"/>
      <c r="OWH14" s="64"/>
      <c r="OWI14" s="64"/>
      <c r="OWR14" s="64"/>
      <c r="OWW14" s="215"/>
      <c r="OWX14" s="64"/>
      <c r="OWY14" s="64"/>
      <c r="OXH14" s="64"/>
      <c r="OXM14" s="215"/>
      <c r="OXN14" s="64"/>
      <c r="OXO14" s="64"/>
      <c r="OXX14" s="64"/>
      <c r="OYC14" s="215"/>
      <c r="OYD14" s="64"/>
      <c r="OYE14" s="64"/>
      <c r="OYN14" s="64"/>
      <c r="OYS14" s="215"/>
      <c r="OYT14" s="64"/>
      <c r="OYU14" s="64"/>
      <c r="OZD14" s="64"/>
      <c r="OZI14" s="215"/>
      <c r="OZJ14" s="64"/>
      <c r="OZK14" s="64"/>
      <c r="OZT14" s="64"/>
      <c r="OZY14" s="215"/>
      <c r="OZZ14" s="64"/>
      <c r="PAA14" s="64"/>
      <c r="PAJ14" s="64"/>
      <c r="PAO14" s="215"/>
      <c r="PAP14" s="64"/>
      <c r="PAQ14" s="64"/>
      <c r="PAZ14" s="64"/>
      <c r="PBE14" s="215"/>
      <c r="PBF14" s="64"/>
      <c r="PBG14" s="64"/>
      <c r="PBP14" s="64"/>
      <c r="PBU14" s="215"/>
      <c r="PBV14" s="64"/>
      <c r="PBW14" s="64"/>
      <c r="PCF14" s="64"/>
      <c r="PCK14" s="215"/>
      <c r="PCL14" s="64"/>
      <c r="PCM14" s="64"/>
      <c r="PCV14" s="64"/>
      <c r="PDA14" s="215"/>
      <c r="PDB14" s="64"/>
      <c r="PDC14" s="64"/>
      <c r="PDL14" s="64"/>
      <c r="PDQ14" s="215"/>
      <c r="PDR14" s="64"/>
      <c r="PDS14" s="64"/>
      <c r="PEB14" s="64"/>
      <c r="PEG14" s="215"/>
      <c r="PEH14" s="64"/>
      <c r="PEI14" s="64"/>
      <c r="PER14" s="64"/>
      <c r="PEW14" s="215"/>
      <c r="PEX14" s="64"/>
      <c r="PEY14" s="64"/>
      <c r="PFH14" s="64"/>
      <c r="PFM14" s="215"/>
      <c r="PFN14" s="64"/>
      <c r="PFO14" s="64"/>
      <c r="PFX14" s="64"/>
      <c r="PGC14" s="215"/>
      <c r="PGD14" s="64"/>
      <c r="PGE14" s="64"/>
      <c r="PGN14" s="64"/>
      <c r="PGS14" s="215"/>
      <c r="PGT14" s="64"/>
      <c r="PGU14" s="64"/>
      <c r="PHD14" s="64"/>
      <c r="PHI14" s="215"/>
      <c r="PHJ14" s="64"/>
      <c r="PHK14" s="64"/>
      <c r="PHT14" s="64"/>
      <c r="PHY14" s="215"/>
      <c r="PHZ14" s="64"/>
      <c r="PIA14" s="64"/>
      <c r="PIJ14" s="64"/>
      <c r="PIO14" s="215"/>
      <c r="PIP14" s="64"/>
      <c r="PIQ14" s="64"/>
      <c r="PIZ14" s="64"/>
      <c r="PJE14" s="215"/>
      <c r="PJF14" s="64"/>
      <c r="PJG14" s="64"/>
      <c r="PJP14" s="64"/>
      <c r="PJU14" s="215"/>
      <c r="PJV14" s="64"/>
      <c r="PJW14" s="64"/>
      <c r="PKF14" s="64"/>
      <c r="PKK14" s="215"/>
      <c r="PKL14" s="64"/>
      <c r="PKM14" s="64"/>
      <c r="PKV14" s="64"/>
      <c r="PLA14" s="215"/>
      <c r="PLB14" s="64"/>
      <c r="PLC14" s="64"/>
      <c r="PLL14" s="64"/>
      <c r="PLQ14" s="215"/>
      <c r="PLR14" s="64"/>
      <c r="PLS14" s="64"/>
      <c r="PMB14" s="64"/>
      <c r="PMG14" s="215"/>
      <c r="PMH14" s="64"/>
      <c r="PMI14" s="64"/>
      <c r="PMR14" s="64"/>
      <c r="PMW14" s="215"/>
      <c r="PMX14" s="64"/>
      <c r="PMY14" s="64"/>
      <c r="PNH14" s="64"/>
      <c r="PNM14" s="215"/>
      <c r="PNN14" s="64"/>
      <c r="PNO14" s="64"/>
      <c r="PNX14" s="64"/>
      <c r="POC14" s="215"/>
      <c r="POD14" s="64"/>
      <c r="POE14" s="64"/>
      <c r="PON14" s="64"/>
      <c r="POS14" s="215"/>
      <c r="POT14" s="64"/>
      <c r="POU14" s="64"/>
      <c r="PPD14" s="64"/>
      <c r="PPI14" s="215"/>
      <c r="PPJ14" s="64"/>
      <c r="PPK14" s="64"/>
      <c r="PPT14" s="64"/>
      <c r="PPY14" s="215"/>
      <c r="PPZ14" s="64"/>
      <c r="PQA14" s="64"/>
      <c r="PQJ14" s="64"/>
      <c r="PQO14" s="215"/>
      <c r="PQP14" s="64"/>
      <c r="PQQ14" s="64"/>
      <c r="PQZ14" s="64"/>
      <c r="PRE14" s="215"/>
      <c r="PRF14" s="64"/>
      <c r="PRG14" s="64"/>
      <c r="PRP14" s="64"/>
      <c r="PRU14" s="215"/>
      <c r="PRV14" s="64"/>
      <c r="PRW14" s="64"/>
      <c r="PSF14" s="64"/>
      <c r="PSK14" s="215"/>
      <c r="PSL14" s="64"/>
      <c r="PSM14" s="64"/>
      <c r="PSV14" s="64"/>
      <c r="PTA14" s="215"/>
      <c r="PTB14" s="64"/>
      <c r="PTC14" s="64"/>
      <c r="PTL14" s="64"/>
      <c r="PTQ14" s="215"/>
      <c r="PTR14" s="64"/>
      <c r="PTS14" s="64"/>
      <c r="PUB14" s="64"/>
      <c r="PUG14" s="215"/>
      <c r="PUH14" s="64"/>
      <c r="PUI14" s="64"/>
      <c r="PUR14" s="64"/>
      <c r="PUW14" s="215"/>
      <c r="PUX14" s="64"/>
      <c r="PUY14" s="64"/>
      <c r="PVH14" s="64"/>
      <c r="PVM14" s="215"/>
      <c r="PVN14" s="64"/>
      <c r="PVO14" s="64"/>
      <c r="PVX14" s="64"/>
      <c r="PWC14" s="215"/>
      <c r="PWD14" s="64"/>
      <c r="PWE14" s="64"/>
      <c r="PWN14" s="64"/>
      <c r="PWS14" s="215"/>
      <c r="PWT14" s="64"/>
      <c r="PWU14" s="64"/>
      <c r="PXD14" s="64"/>
      <c r="PXI14" s="215"/>
      <c r="PXJ14" s="64"/>
      <c r="PXK14" s="64"/>
      <c r="PXT14" s="64"/>
      <c r="PXY14" s="215"/>
      <c r="PXZ14" s="64"/>
      <c r="PYA14" s="64"/>
      <c r="PYJ14" s="64"/>
      <c r="PYO14" s="215"/>
      <c r="PYP14" s="64"/>
      <c r="PYQ14" s="64"/>
      <c r="PYZ14" s="64"/>
      <c r="PZE14" s="215"/>
      <c r="PZF14" s="64"/>
      <c r="PZG14" s="64"/>
      <c r="PZP14" s="64"/>
      <c r="PZU14" s="215"/>
      <c r="PZV14" s="64"/>
      <c r="PZW14" s="64"/>
      <c r="QAF14" s="64"/>
      <c r="QAK14" s="215"/>
      <c r="QAL14" s="64"/>
      <c r="QAM14" s="64"/>
      <c r="QAV14" s="64"/>
      <c r="QBA14" s="215"/>
      <c r="QBB14" s="64"/>
      <c r="QBC14" s="64"/>
      <c r="QBL14" s="64"/>
      <c r="QBQ14" s="215"/>
      <c r="QBR14" s="64"/>
      <c r="QBS14" s="64"/>
      <c r="QCB14" s="64"/>
      <c r="QCG14" s="215"/>
      <c r="QCH14" s="64"/>
      <c r="QCI14" s="64"/>
      <c r="QCR14" s="64"/>
      <c r="QCW14" s="215"/>
      <c r="QCX14" s="64"/>
      <c r="QCY14" s="64"/>
      <c r="QDH14" s="64"/>
      <c r="QDM14" s="215"/>
      <c r="QDN14" s="64"/>
      <c r="QDO14" s="64"/>
      <c r="QDX14" s="64"/>
      <c r="QEC14" s="215"/>
      <c r="QED14" s="64"/>
      <c r="QEE14" s="64"/>
      <c r="QEN14" s="64"/>
      <c r="QES14" s="215"/>
      <c r="QET14" s="64"/>
      <c r="QEU14" s="64"/>
      <c r="QFD14" s="64"/>
      <c r="QFI14" s="215"/>
      <c r="QFJ14" s="64"/>
      <c r="QFK14" s="64"/>
      <c r="QFT14" s="64"/>
      <c r="QFY14" s="215"/>
      <c r="QFZ14" s="64"/>
      <c r="QGA14" s="64"/>
      <c r="QGJ14" s="64"/>
      <c r="QGO14" s="215"/>
      <c r="QGP14" s="64"/>
      <c r="QGQ14" s="64"/>
      <c r="QGZ14" s="64"/>
      <c r="QHE14" s="215"/>
      <c r="QHF14" s="64"/>
      <c r="QHG14" s="64"/>
      <c r="QHP14" s="64"/>
      <c r="QHU14" s="215"/>
      <c r="QHV14" s="64"/>
      <c r="QHW14" s="64"/>
      <c r="QIF14" s="64"/>
      <c r="QIK14" s="215"/>
      <c r="QIL14" s="64"/>
      <c r="QIM14" s="64"/>
      <c r="QIV14" s="64"/>
      <c r="QJA14" s="215"/>
      <c r="QJB14" s="64"/>
      <c r="QJC14" s="64"/>
      <c r="QJL14" s="64"/>
      <c r="QJQ14" s="215"/>
      <c r="QJR14" s="64"/>
      <c r="QJS14" s="64"/>
      <c r="QKB14" s="64"/>
      <c r="QKG14" s="215"/>
      <c r="QKH14" s="64"/>
      <c r="QKI14" s="64"/>
      <c r="QKR14" s="64"/>
      <c r="QKW14" s="215"/>
      <c r="QKX14" s="64"/>
      <c r="QKY14" s="64"/>
      <c r="QLH14" s="64"/>
      <c r="QLM14" s="215"/>
      <c r="QLN14" s="64"/>
      <c r="QLO14" s="64"/>
      <c r="QLX14" s="64"/>
      <c r="QMC14" s="215"/>
      <c r="QMD14" s="64"/>
      <c r="QME14" s="64"/>
      <c r="QMN14" s="64"/>
      <c r="QMS14" s="215"/>
      <c r="QMT14" s="64"/>
      <c r="QMU14" s="64"/>
      <c r="QND14" s="64"/>
      <c r="QNI14" s="215"/>
      <c r="QNJ14" s="64"/>
      <c r="QNK14" s="64"/>
      <c r="QNT14" s="64"/>
      <c r="QNY14" s="215"/>
      <c r="QNZ14" s="64"/>
      <c r="QOA14" s="64"/>
      <c r="QOJ14" s="64"/>
      <c r="QOO14" s="215"/>
      <c r="QOP14" s="64"/>
      <c r="QOQ14" s="64"/>
      <c r="QOZ14" s="64"/>
      <c r="QPE14" s="215"/>
      <c r="QPF14" s="64"/>
      <c r="QPG14" s="64"/>
      <c r="QPP14" s="64"/>
      <c r="QPU14" s="215"/>
      <c r="QPV14" s="64"/>
      <c r="QPW14" s="64"/>
      <c r="QQF14" s="64"/>
      <c r="QQK14" s="215"/>
      <c r="QQL14" s="64"/>
      <c r="QQM14" s="64"/>
      <c r="QQV14" s="64"/>
      <c r="QRA14" s="215"/>
      <c r="QRB14" s="64"/>
      <c r="QRC14" s="64"/>
      <c r="QRL14" s="64"/>
      <c r="QRQ14" s="215"/>
      <c r="QRR14" s="64"/>
      <c r="QRS14" s="64"/>
      <c r="QSB14" s="64"/>
      <c r="QSG14" s="215"/>
      <c r="QSH14" s="64"/>
      <c r="QSI14" s="64"/>
      <c r="QSR14" s="64"/>
      <c r="QSW14" s="215"/>
      <c r="QSX14" s="64"/>
      <c r="QSY14" s="64"/>
      <c r="QTH14" s="64"/>
      <c r="QTM14" s="215"/>
      <c r="QTN14" s="64"/>
      <c r="QTO14" s="64"/>
      <c r="QTX14" s="64"/>
      <c r="QUC14" s="215"/>
      <c r="QUD14" s="64"/>
      <c r="QUE14" s="64"/>
      <c r="QUN14" s="64"/>
      <c r="QUS14" s="215"/>
      <c r="QUT14" s="64"/>
      <c r="QUU14" s="64"/>
      <c r="QVD14" s="64"/>
      <c r="QVI14" s="215"/>
      <c r="QVJ14" s="64"/>
      <c r="QVK14" s="64"/>
      <c r="QVT14" s="64"/>
      <c r="QVY14" s="215"/>
      <c r="QVZ14" s="64"/>
      <c r="QWA14" s="64"/>
      <c r="QWJ14" s="64"/>
      <c r="QWO14" s="215"/>
      <c r="QWP14" s="64"/>
      <c r="QWQ14" s="64"/>
      <c r="QWZ14" s="64"/>
      <c r="QXE14" s="215"/>
      <c r="QXF14" s="64"/>
      <c r="QXG14" s="64"/>
      <c r="QXP14" s="64"/>
      <c r="QXU14" s="215"/>
      <c r="QXV14" s="64"/>
      <c r="QXW14" s="64"/>
      <c r="QYF14" s="64"/>
      <c r="QYK14" s="215"/>
      <c r="QYL14" s="64"/>
      <c r="QYM14" s="64"/>
      <c r="QYV14" s="64"/>
      <c r="QZA14" s="215"/>
      <c r="QZB14" s="64"/>
      <c r="QZC14" s="64"/>
      <c r="QZL14" s="64"/>
      <c r="QZQ14" s="215"/>
      <c r="QZR14" s="64"/>
      <c r="QZS14" s="64"/>
      <c r="RAB14" s="64"/>
      <c r="RAG14" s="215"/>
      <c r="RAH14" s="64"/>
      <c r="RAI14" s="64"/>
      <c r="RAR14" s="64"/>
      <c r="RAW14" s="215"/>
      <c r="RAX14" s="64"/>
      <c r="RAY14" s="64"/>
      <c r="RBH14" s="64"/>
      <c r="RBM14" s="215"/>
      <c r="RBN14" s="64"/>
      <c r="RBO14" s="64"/>
      <c r="RBX14" s="64"/>
      <c r="RCC14" s="215"/>
      <c r="RCD14" s="64"/>
      <c r="RCE14" s="64"/>
      <c r="RCN14" s="64"/>
      <c r="RCS14" s="215"/>
      <c r="RCT14" s="64"/>
      <c r="RCU14" s="64"/>
      <c r="RDD14" s="64"/>
      <c r="RDI14" s="215"/>
      <c r="RDJ14" s="64"/>
      <c r="RDK14" s="64"/>
      <c r="RDT14" s="64"/>
      <c r="RDY14" s="215"/>
      <c r="RDZ14" s="64"/>
      <c r="REA14" s="64"/>
      <c r="REJ14" s="64"/>
      <c r="REO14" s="215"/>
      <c r="REP14" s="64"/>
      <c r="REQ14" s="64"/>
      <c r="REZ14" s="64"/>
      <c r="RFE14" s="215"/>
      <c r="RFF14" s="64"/>
      <c r="RFG14" s="64"/>
      <c r="RFP14" s="64"/>
      <c r="RFU14" s="215"/>
      <c r="RFV14" s="64"/>
      <c r="RFW14" s="64"/>
      <c r="RGF14" s="64"/>
      <c r="RGK14" s="215"/>
      <c r="RGL14" s="64"/>
      <c r="RGM14" s="64"/>
      <c r="RGV14" s="64"/>
      <c r="RHA14" s="215"/>
      <c r="RHB14" s="64"/>
      <c r="RHC14" s="64"/>
      <c r="RHL14" s="64"/>
      <c r="RHQ14" s="215"/>
      <c r="RHR14" s="64"/>
      <c r="RHS14" s="64"/>
      <c r="RIB14" s="64"/>
      <c r="RIG14" s="215"/>
      <c r="RIH14" s="64"/>
      <c r="RII14" s="64"/>
      <c r="RIR14" s="64"/>
      <c r="RIW14" s="215"/>
      <c r="RIX14" s="64"/>
      <c r="RIY14" s="64"/>
      <c r="RJH14" s="64"/>
      <c r="RJM14" s="215"/>
      <c r="RJN14" s="64"/>
      <c r="RJO14" s="64"/>
      <c r="RJX14" s="64"/>
      <c r="RKC14" s="215"/>
      <c r="RKD14" s="64"/>
      <c r="RKE14" s="64"/>
      <c r="RKN14" s="64"/>
      <c r="RKS14" s="215"/>
      <c r="RKT14" s="64"/>
      <c r="RKU14" s="64"/>
      <c r="RLD14" s="64"/>
      <c r="RLI14" s="215"/>
      <c r="RLJ14" s="64"/>
      <c r="RLK14" s="64"/>
      <c r="RLT14" s="64"/>
      <c r="RLY14" s="215"/>
      <c r="RLZ14" s="64"/>
      <c r="RMA14" s="64"/>
      <c r="RMJ14" s="64"/>
      <c r="RMO14" s="215"/>
      <c r="RMP14" s="64"/>
      <c r="RMQ14" s="64"/>
      <c r="RMZ14" s="64"/>
      <c r="RNE14" s="215"/>
      <c r="RNF14" s="64"/>
      <c r="RNG14" s="64"/>
      <c r="RNP14" s="64"/>
      <c r="RNU14" s="215"/>
      <c r="RNV14" s="64"/>
      <c r="RNW14" s="64"/>
      <c r="ROF14" s="64"/>
      <c r="ROK14" s="215"/>
      <c r="ROL14" s="64"/>
      <c r="ROM14" s="64"/>
      <c r="ROV14" s="64"/>
      <c r="RPA14" s="215"/>
      <c r="RPB14" s="64"/>
      <c r="RPC14" s="64"/>
      <c r="RPL14" s="64"/>
      <c r="RPQ14" s="215"/>
      <c r="RPR14" s="64"/>
      <c r="RPS14" s="64"/>
      <c r="RQB14" s="64"/>
      <c r="RQG14" s="215"/>
      <c r="RQH14" s="64"/>
      <c r="RQI14" s="64"/>
      <c r="RQR14" s="64"/>
      <c r="RQW14" s="215"/>
      <c r="RQX14" s="64"/>
      <c r="RQY14" s="64"/>
      <c r="RRH14" s="64"/>
      <c r="RRM14" s="215"/>
      <c r="RRN14" s="64"/>
      <c r="RRO14" s="64"/>
      <c r="RRX14" s="64"/>
      <c r="RSC14" s="215"/>
      <c r="RSD14" s="64"/>
      <c r="RSE14" s="64"/>
      <c r="RSN14" s="64"/>
      <c r="RSS14" s="215"/>
      <c r="RST14" s="64"/>
      <c r="RSU14" s="64"/>
      <c r="RTD14" s="64"/>
      <c r="RTI14" s="215"/>
      <c r="RTJ14" s="64"/>
      <c r="RTK14" s="64"/>
      <c r="RTT14" s="64"/>
      <c r="RTY14" s="215"/>
      <c r="RTZ14" s="64"/>
      <c r="RUA14" s="64"/>
      <c r="RUJ14" s="64"/>
      <c r="RUO14" s="215"/>
      <c r="RUP14" s="64"/>
      <c r="RUQ14" s="64"/>
      <c r="RUZ14" s="64"/>
      <c r="RVE14" s="215"/>
      <c r="RVF14" s="64"/>
      <c r="RVG14" s="64"/>
      <c r="RVP14" s="64"/>
      <c r="RVU14" s="215"/>
      <c r="RVV14" s="64"/>
      <c r="RVW14" s="64"/>
      <c r="RWF14" s="64"/>
      <c r="RWK14" s="215"/>
      <c r="RWL14" s="64"/>
      <c r="RWM14" s="64"/>
      <c r="RWV14" s="64"/>
      <c r="RXA14" s="215"/>
      <c r="RXB14" s="64"/>
      <c r="RXC14" s="64"/>
      <c r="RXL14" s="64"/>
      <c r="RXQ14" s="215"/>
      <c r="RXR14" s="64"/>
      <c r="RXS14" s="64"/>
      <c r="RYB14" s="64"/>
      <c r="RYG14" s="215"/>
      <c r="RYH14" s="64"/>
      <c r="RYI14" s="64"/>
      <c r="RYR14" s="64"/>
      <c r="RYW14" s="215"/>
      <c r="RYX14" s="64"/>
      <c r="RYY14" s="64"/>
      <c r="RZH14" s="64"/>
      <c r="RZM14" s="215"/>
      <c r="RZN14" s="64"/>
      <c r="RZO14" s="64"/>
      <c r="RZX14" s="64"/>
      <c r="SAC14" s="215"/>
      <c r="SAD14" s="64"/>
      <c r="SAE14" s="64"/>
      <c r="SAN14" s="64"/>
      <c r="SAS14" s="215"/>
      <c r="SAT14" s="64"/>
      <c r="SAU14" s="64"/>
      <c r="SBD14" s="64"/>
      <c r="SBI14" s="215"/>
      <c r="SBJ14" s="64"/>
      <c r="SBK14" s="64"/>
      <c r="SBT14" s="64"/>
      <c r="SBY14" s="215"/>
      <c r="SBZ14" s="64"/>
      <c r="SCA14" s="64"/>
      <c r="SCJ14" s="64"/>
      <c r="SCO14" s="215"/>
      <c r="SCP14" s="64"/>
      <c r="SCQ14" s="64"/>
      <c r="SCZ14" s="64"/>
      <c r="SDE14" s="215"/>
      <c r="SDF14" s="64"/>
      <c r="SDG14" s="64"/>
      <c r="SDP14" s="64"/>
      <c r="SDU14" s="215"/>
      <c r="SDV14" s="64"/>
      <c r="SDW14" s="64"/>
      <c r="SEF14" s="64"/>
      <c r="SEK14" s="215"/>
      <c r="SEL14" s="64"/>
      <c r="SEM14" s="64"/>
      <c r="SEV14" s="64"/>
      <c r="SFA14" s="215"/>
      <c r="SFB14" s="64"/>
      <c r="SFC14" s="64"/>
      <c r="SFL14" s="64"/>
      <c r="SFQ14" s="215"/>
      <c r="SFR14" s="64"/>
      <c r="SFS14" s="64"/>
      <c r="SGB14" s="64"/>
      <c r="SGG14" s="215"/>
      <c r="SGH14" s="64"/>
      <c r="SGI14" s="64"/>
      <c r="SGR14" s="64"/>
      <c r="SGW14" s="215"/>
      <c r="SGX14" s="64"/>
      <c r="SGY14" s="64"/>
      <c r="SHH14" s="64"/>
      <c r="SHM14" s="215"/>
      <c r="SHN14" s="64"/>
      <c r="SHO14" s="64"/>
      <c r="SHX14" s="64"/>
      <c r="SIC14" s="215"/>
      <c r="SID14" s="64"/>
      <c r="SIE14" s="64"/>
      <c r="SIN14" s="64"/>
      <c r="SIS14" s="215"/>
      <c r="SIT14" s="64"/>
      <c r="SIU14" s="64"/>
      <c r="SJD14" s="64"/>
      <c r="SJI14" s="215"/>
      <c r="SJJ14" s="64"/>
      <c r="SJK14" s="64"/>
      <c r="SJT14" s="64"/>
      <c r="SJY14" s="215"/>
      <c r="SJZ14" s="64"/>
      <c r="SKA14" s="64"/>
      <c r="SKJ14" s="64"/>
      <c r="SKO14" s="215"/>
      <c r="SKP14" s="64"/>
      <c r="SKQ14" s="64"/>
      <c r="SKZ14" s="64"/>
      <c r="SLE14" s="215"/>
      <c r="SLF14" s="64"/>
      <c r="SLG14" s="64"/>
      <c r="SLP14" s="64"/>
      <c r="SLU14" s="215"/>
      <c r="SLV14" s="64"/>
      <c r="SLW14" s="64"/>
      <c r="SMF14" s="64"/>
      <c r="SMK14" s="215"/>
      <c r="SML14" s="64"/>
      <c r="SMM14" s="64"/>
      <c r="SMV14" s="64"/>
      <c r="SNA14" s="215"/>
      <c r="SNB14" s="64"/>
      <c r="SNC14" s="64"/>
      <c r="SNL14" s="64"/>
      <c r="SNQ14" s="215"/>
      <c r="SNR14" s="64"/>
      <c r="SNS14" s="64"/>
      <c r="SOB14" s="64"/>
      <c r="SOG14" s="215"/>
      <c r="SOH14" s="64"/>
      <c r="SOI14" s="64"/>
      <c r="SOR14" s="64"/>
      <c r="SOW14" s="215"/>
      <c r="SOX14" s="64"/>
      <c r="SOY14" s="64"/>
      <c r="SPH14" s="64"/>
      <c r="SPM14" s="215"/>
      <c r="SPN14" s="64"/>
      <c r="SPO14" s="64"/>
      <c r="SPX14" s="64"/>
      <c r="SQC14" s="215"/>
      <c r="SQD14" s="64"/>
      <c r="SQE14" s="64"/>
      <c r="SQN14" s="64"/>
      <c r="SQS14" s="215"/>
      <c r="SQT14" s="64"/>
      <c r="SQU14" s="64"/>
      <c r="SRD14" s="64"/>
      <c r="SRI14" s="215"/>
      <c r="SRJ14" s="64"/>
      <c r="SRK14" s="64"/>
      <c r="SRT14" s="64"/>
      <c r="SRY14" s="215"/>
      <c r="SRZ14" s="64"/>
      <c r="SSA14" s="64"/>
      <c r="SSJ14" s="64"/>
      <c r="SSO14" s="215"/>
      <c r="SSP14" s="64"/>
      <c r="SSQ14" s="64"/>
      <c r="SSZ14" s="64"/>
      <c r="STE14" s="215"/>
      <c r="STF14" s="64"/>
      <c r="STG14" s="64"/>
      <c r="STP14" s="64"/>
      <c r="STU14" s="215"/>
      <c r="STV14" s="64"/>
      <c r="STW14" s="64"/>
      <c r="SUF14" s="64"/>
      <c r="SUK14" s="215"/>
      <c r="SUL14" s="64"/>
      <c r="SUM14" s="64"/>
      <c r="SUV14" s="64"/>
      <c r="SVA14" s="215"/>
      <c r="SVB14" s="64"/>
      <c r="SVC14" s="64"/>
      <c r="SVL14" s="64"/>
      <c r="SVQ14" s="215"/>
      <c r="SVR14" s="64"/>
      <c r="SVS14" s="64"/>
      <c r="SWB14" s="64"/>
      <c r="SWG14" s="215"/>
      <c r="SWH14" s="64"/>
      <c r="SWI14" s="64"/>
      <c r="SWR14" s="64"/>
      <c r="SWW14" s="215"/>
      <c r="SWX14" s="64"/>
      <c r="SWY14" s="64"/>
      <c r="SXH14" s="64"/>
      <c r="SXM14" s="215"/>
      <c r="SXN14" s="64"/>
      <c r="SXO14" s="64"/>
      <c r="SXX14" s="64"/>
      <c r="SYC14" s="215"/>
      <c r="SYD14" s="64"/>
      <c r="SYE14" s="64"/>
      <c r="SYN14" s="64"/>
      <c r="SYS14" s="215"/>
      <c r="SYT14" s="64"/>
      <c r="SYU14" s="64"/>
      <c r="SZD14" s="64"/>
      <c r="SZI14" s="215"/>
      <c r="SZJ14" s="64"/>
      <c r="SZK14" s="64"/>
      <c r="SZT14" s="64"/>
      <c r="SZY14" s="215"/>
      <c r="SZZ14" s="64"/>
      <c r="TAA14" s="64"/>
      <c r="TAJ14" s="64"/>
      <c r="TAO14" s="215"/>
      <c r="TAP14" s="64"/>
      <c r="TAQ14" s="64"/>
      <c r="TAZ14" s="64"/>
      <c r="TBE14" s="215"/>
      <c r="TBF14" s="64"/>
      <c r="TBG14" s="64"/>
      <c r="TBP14" s="64"/>
      <c r="TBU14" s="215"/>
      <c r="TBV14" s="64"/>
      <c r="TBW14" s="64"/>
      <c r="TCF14" s="64"/>
      <c r="TCK14" s="215"/>
      <c r="TCL14" s="64"/>
      <c r="TCM14" s="64"/>
      <c r="TCV14" s="64"/>
      <c r="TDA14" s="215"/>
      <c r="TDB14" s="64"/>
      <c r="TDC14" s="64"/>
      <c r="TDL14" s="64"/>
      <c r="TDQ14" s="215"/>
      <c r="TDR14" s="64"/>
      <c r="TDS14" s="64"/>
      <c r="TEB14" s="64"/>
      <c r="TEG14" s="215"/>
      <c r="TEH14" s="64"/>
      <c r="TEI14" s="64"/>
      <c r="TER14" s="64"/>
      <c r="TEW14" s="215"/>
      <c r="TEX14" s="64"/>
      <c r="TEY14" s="64"/>
      <c r="TFH14" s="64"/>
      <c r="TFM14" s="215"/>
      <c r="TFN14" s="64"/>
      <c r="TFO14" s="64"/>
      <c r="TFX14" s="64"/>
      <c r="TGC14" s="215"/>
      <c r="TGD14" s="64"/>
      <c r="TGE14" s="64"/>
      <c r="TGN14" s="64"/>
      <c r="TGS14" s="215"/>
      <c r="TGT14" s="64"/>
      <c r="TGU14" s="64"/>
      <c r="THD14" s="64"/>
      <c r="THI14" s="215"/>
      <c r="THJ14" s="64"/>
      <c r="THK14" s="64"/>
      <c r="THT14" s="64"/>
      <c r="THY14" s="215"/>
      <c r="THZ14" s="64"/>
      <c r="TIA14" s="64"/>
      <c r="TIJ14" s="64"/>
      <c r="TIO14" s="215"/>
      <c r="TIP14" s="64"/>
      <c r="TIQ14" s="64"/>
      <c r="TIZ14" s="64"/>
      <c r="TJE14" s="215"/>
      <c r="TJF14" s="64"/>
      <c r="TJG14" s="64"/>
      <c r="TJP14" s="64"/>
      <c r="TJU14" s="215"/>
      <c r="TJV14" s="64"/>
      <c r="TJW14" s="64"/>
      <c r="TKF14" s="64"/>
      <c r="TKK14" s="215"/>
      <c r="TKL14" s="64"/>
      <c r="TKM14" s="64"/>
      <c r="TKV14" s="64"/>
      <c r="TLA14" s="215"/>
      <c r="TLB14" s="64"/>
      <c r="TLC14" s="64"/>
      <c r="TLL14" s="64"/>
      <c r="TLQ14" s="215"/>
      <c r="TLR14" s="64"/>
      <c r="TLS14" s="64"/>
      <c r="TMB14" s="64"/>
      <c r="TMG14" s="215"/>
      <c r="TMH14" s="64"/>
      <c r="TMI14" s="64"/>
      <c r="TMR14" s="64"/>
      <c r="TMW14" s="215"/>
      <c r="TMX14" s="64"/>
      <c r="TMY14" s="64"/>
      <c r="TNH14" s="64"/>
      <c r="TNM14" s="215"/>
      <c r="TNN14" s="64"/>
      <c r="TNO14" s="64"/>
      <c r="TNX14" s="64"/>
      <c r="TOC14" s="215"/>
      <c r="TOD14" s="64"/>
      <c r="TOE14" s="64"/>
      <c r="TON14" s="64"/>
      <c r="TOS14" s="215"/>
      <c r="TOT14" s="64"/>
      <c r="TOU14" s="64"/>
      <c r="TPD14" s="64"/>
      <c r="TPI14" s="215"/>
      <c r="TPJ14" s="64"/>
      <c r="TPK14" s="64"/>
      <c r="TPT14" s="64"/>
      <c r="TPY14" s="215"/>
      <c r="TPZ14" s="64"/>
      <c r="TQA14" s="64"/>
      <c r="TQJ14" s="64"/>
      <c r="TQO14" s="215"/>
      <c r="TQP14" s="64"/>
      <c r="TQQ14" s="64"/>
      <c r="TQZ14" s="64"/>
      <c r="TRE14" s="215"/>
      <c r="TRF14" s="64"/>
      <c r="TRG14" s="64"/>
      <c r="TRP14" s="64"/>
      <c r="TRU14" s="215"/>
      <c r="TRV14" s="64"/>
      <c r="TRW14" s="64"/>
      <c r="TSF14" s="64"/>
      <c r="TSK14" s="215"/>
      <c r="TSL14" s="64"/>
      <c r="TSM14" s="64"/>
      <c r="TSV14" s="64"/>
      <c r="TTA14" s="215"/>
      <c r="TTB14" s="64"/>
      <c r="TTC14" s="64"/>
      <c r="TTL14" s="64"/>
      <c r="TTQ14" s="215"/>
      <c r="TTR14" s="64"/>
      <c r="TTS14" s="64"/>
      <c r="TUB14" s="64"/>
      <c r="TUG14" s="215"/>
      <c r="TUH14" s="64"/>
      <c r="TUI14" s="64"/>
      <c r="TUR14" s="64"/>
      <c r="TUW14" s="215"/>
      <c r="TUX14" s="64"/>
      <c r="TUY14" s="64"/>
      <c r="TVH14" s="64"/>
      <c r="TVM14" s="215"/>
      <c r="TVN14" s="64"/>
      <c r="TVO14" s="64"/>
      <c r="TVX14" s="64"/>
      <c r="TWC14" s="215"/>
      <c r="TWD14" s="64"/>
      <c r="TWE14" s="64"/>
      <c r="TWN14" s="64"/>
      <c r="TWS14" s="215"/>
      <c r="TWT14" s="64"/>
      <c r="TWU14" s="64"/>
      <c r="TXD14" s="64"/>
      <c r="TXI14" s="215"/>
      <c r="TXJ14" s="64"/>
      <c r="TXK14" s="64"/>
      <c r="TXT14" s="64"/>
      <c r="TXY14" s="215"/>
      <c r="TXZ14" s="64"/>
      <c r="TYA14" s="64"/>
      <c r="TYJ14" s="64"/>
      <c r="TYO14" s="215"/>
      <c r="TYP14" s="64"/>
      <c r="TYQ14" s="64"/>
      <c r="TYZ14" s="64"/>
      <c r="TZE14" s="215"/>
      <c r="TZF14" s="64"/>
      <c r="TZG14" s="64"/>
      <c r="TZP14" s="64"/>
      <c r="TZU14" s="215"/>
      <c r="TZV14" s="64"/>
      <c r="TZW14" s="64"/>
      <c r="UAF14" s="64"/>
      <c r="UAK14" s="215"/>
      <c r="UAL14" s="64"/>
      <c r="UAM14" s="64"/>
      <c r="UAV14" s="64"/>
      <c r="UBA14" s="215"/>
      <c r="UBB14" s="64"/>
      <c r="UBC14" s="64"/>
      <c r="UBL14" s="64"/>
      <c r="UBQ14" s="215"/>
      <c r="UBR14" s="64"/>
      <c r="UBS14" s="64"/>
      <c r="UCB14" s="64"/>
      <c r="UCG14" s="215"/>
      <c r="UCH14" s="64"/>
      <c r="UCI14" s="64"/>
      <c r="UCR14" s="64"/>
      <c r="UCW14" s="215"/>
      <c r="UCX14" s="64"/>
      <c r="UCY14" s="64"/>
      <c r="UDH14" s="64"/>
      <c r="UDM14" s="215"/>
      <c r="UDN14" s="64"/>
      <c r="UDO14" s="64"/>
      <c r="UDX14" s="64"/>
      <c r="UEC14" s="215"/>
      <c r="UED14" s="64"/>
      <c r="UEE14" s="64"/>
      <c r="UEN14" s="64"/>
      <c r="UES14" s="215"/>
      <c r="UET14" s="64"/>
      <c r="UEU14" s="64"/>
      <c r="UFD14" s="64"/>
      <c r="UFI14" s="215"/>
      <c r="UFJ14" s="64"/>
      <c r="UFK14" s="64"/>
      <c r="UFT14" s="64"/>
      <c r="UFY14" s="215"/>
      <c r="UFZ14" s="64"/>
      <c r="UGA14" s="64"/>
      <c r="UGJ14" s="64"/>
      <c r="UGO14" s="215"/>
      <c r="UGP14" s="64"/>
      <c r="UGQ14" s="64"/>
      <c r="UGZ14" s="64"/>
      <c r="UHE14" s="215"/>
      <c r="UHF14" s="64"/>
      <c r="UHG14" s="64"/>
      <c r="UHP14" s="64"/>
      <c r="UHU14" s="215"/>
      <c r="UHV14" s="64"/>
      <c r="UHW14" s="64"/>
      <c r="UIF14" s="64"/>
      <c r="UIK14" s="215"/>
      <c r="UIL14" s="64"/>
      <c r="UIM14" s="64"/>
      <c r="UIV14" s="64"/>
      <c r="UJA14" s="215"/>
      <c r="UJB14" s="64"/>
      <c r="UJC14" s="64"/>
      <c r="UJL14" s="64"/>
      <c r="UJQ14" s="215"/>
      <c r="UJR14" s="64"/>
      <c r="UJS14" s="64"/>
      <c r="UKB14" s="64"/>
      <c r="UKG14" s="215"/>
      <c r="UKH14" s="64"/>
      <c r="UKI14" s="64"/>
      <c r="UKR14" s="64"/>
      <c r="UKW14" s="215"/>
      <c r="UKX14" s="64"/>
      <c r="UKY14" s="64"/>
      <c r="ULH14" s="64"/>
      <c r="ULM14" s="215"/>
      <c r="ULN14" s="64"/>
      <c r="ULO14" s="64"/>
      <c r="ULX14" s="64"/>
      <c r="UMC14" s="215"/>
      <c r="UMD14" s="64"/>
      <c r="UME14" s="64"/>
      <c r="UMN14" s="64"/>
      <c r="UMS14" s="215"/>
      <c r="UMT14" s="64"/>
      <c r="UMU14" s="64"/>
      <c r="UND14" s="64"/>
      <c r="UNI14" s="215"/>
      <c r="UNJ14" s="64"/>
      <c r="UNK14" s="64"/>
      <c r="UNT14" s="64"/>
      <c r="UNY14" s="215"/>
      <c r="UNZ14" s="64"/>
      <c r="UOA14" s="64"/>
      <c r="UOJ14" s="64"/>
      <c r="UOO14" s="215"/>
      <c r="UOP14" s="64"/>
      <c r="UOQ14" s="64"/>
      <c r="UOZ14" s="64"/>
      <c r="UPE14" s="215"/>
      <c r="UPF14" s="64"/>
      <c r="UPG14" s="64"/>
      <c r="UPP14" s="64"/>
      <c r="UPU14" s="215"/>
      <c r="UPV14" s="64"/>
      <c r="UPW14" s="64"/>
      <c r="UQF14" s="64"/>
      <c r="UQK14" s="215"/>
      <c r="UQL14" s="64"/>
      <c r="UQM14" s="64"/>
      <c r="UQV14" s="64"/>
      <c r="URA14" s="215"/>
      <c r="URB14" s="64"/>
      <c r="URC14" s="64"/>
      <c r="URL14" s="64"/>
      <c r="URQ14" s="215"/>
      <c r="URR14" s="64"/>
      <c r="URS14" s="64"/>
      <c r="USB14" s="64"/>
      <c r="USG14" s="215"/>
      <c r="USH14" s="64"/>
      <c r="USI14" s="64"/>
      <c r="USR14" s="64"/>
      <c r="USW14" s="215"/>
      <c r="USX14" s="64"/>
      <c r="USY14" s="64"/>
      <c r="UTH14" s="64"/>
      <c r="UTM14" s="215"/>
      <c r="UTN14" s="64"/>
      <c r="UTO14" s="64"/>
      <c r="UTX14" s="64"/>
      <c r="UUC14" s="215"/>
      <c r="UUD14" s="64"/>
      <c r="UUE14" s="64"/>
      <c r="UUN14" s="64"/>
      <c r="UUS14" s="215"/>
      <c r="UUT14" s="64"/>
      <c r="UUU14" s="64"/>
      <c r="UVD14" s="64"/>
      <c r="UVI14" s="215"/>
      <c r="UVJ14" s="64"/>
      <c r="UVK14" s="64"/>
      <c r="UVT14" s="64"/>
      <c r="UVY14" s="215"/>
      <c r="UVZ14" s="64"/>
      <c r="UWA14" s="64"/>
      <c r="UWJ14" s="64"/>
      <c r="UWO14" s="215"/>
      <c r="UWP14" s="64"/>
      <c r="UWQ14" s="64"/>
      <c r="UWZ14" s="64"/>
      <c r="UXE14" s="215"/>
      <c r="UXF14" s="64"/>
      <c r="UXG14" s="64"/>
      <c r="UXP14" s="64"/>
      <c r="UXU14" s="215"/>
      <c r="UXV14" s="64"/>
      <c r="UXW14" s="64"/>
      <c r="UYF14" s="64"/>
      <c r="UYK14" s="215"/>
      <c r="UYL14" s="64"/>
      <c r="UYM14" s="64"/>
      <c r="UYV14" s="64"/>
      <c r="UZA14" s="215"/>
      <c r="UZB14" s="64"/>
      <c r="UZC14" s="64"/>
      <c r="UZL14" s="64"/>
      <c r="UZQ14" s="215"/>
      <c r="UZR14" s="64"/>
      <c r="UZS14" s="64"/>
      <c r="VAB14" s="64"/>
      <c r="VAG14" s="215"/>
      <c r="VAH14" s="64"/>
      <c r="VAI14" s="64"/>
      <c r="VAR14" s="64"/>
      <c r="VAW14" s="215"/>
      <c r="VAX14" s="64"/>
      <c r="VAY14" s="64"/>
      <c r="VBH14" s="64"/>
      <c r="VBM14" s="215"/>
      <c r="VBN14" s="64"/>
      <c r="VBO14" s="64"/>
      <c r="VBX14" s="64"/>
      <c r="VCC14" s="215"/>
      <c r="VCD14" s="64"/>
      <c r="VCE14" s="64"/>
      <c r="VCN14" s="64"/>
      <c r="VCS14" s="215"/>
      <c r="VCT14" s="64"/>
      <c r="VCU14" s="64"/>
      <c r="VDD14" s="64"/>
      <c r="VDI14" s="215"/>
      <c r="VDJ14" s="64"/>
      <c r="VDK14" s="64"/>
      <c r="VDT14" s="64"/>
      <c r="VDY14" s="215"/>
      <c r="VDZ14" s="64"/>
      <c r="VEA14" s="64"/>
      <c r="VEJ14" s="64"/>
      <c r="VEO14" s="215"/>
      <c r="VEP14" s="64"/>
      <c r="VEQ14" s="64"/>
      <c r="VEZ14" s="64"/>
      <c r="VFE14" s="215"/>
      <c r="VFF14" s="64"/>
      <c r="VFG14" s="64"/>
      <c r="VFP14" s="64"/>
      <c r="VFU14" s="215"/>
      <c r="VFV14" s="64"/>
      <c r="VFW14" s="64"/>
      <c r="VGF14" s="64"/>
      <c r="VGK14" s="215"/>
      <c r="VGL14" s="64"/>
      <c r="VGM14" s="64"/>
      <c r="VGV14" s="64"/>
      <c r="VHA14" s="215"/>
      <c r="VHB14" s="64"/>
      <c r="VHC14" s="64"/>
      <c r="VHL14" s="64"/>
      <c r="VHQ14" s="215"/>
      <c r="VHR14" s="64"/>
      <c r="VHS14" s="64"/>
      <c r="VIB14" s="64"/>
      <c r="VIG14" s="215"/>
      <c r="VIH14" s="64"/>
      <c r="VII14" s="64"/>
      <c r="VIR14" s="64"/>
      <c r="VIW14" s="215"/>
      <c r="VIX14" s="64"/>
      <c r="VIY14" s="64"/>
      <c r="VJH14" s="64"/>
      <c r="VJM14" s="215"/>
      <c r="VJN14" s="64"/>
      <c r="VJO14" s="64"/>
      <c r="VJX14" s="64"/>
      <c r="VKC14" s="215"/>
      <c r="VKD14" s="64"/>
      <c r="VKE14" s="64"/>
      <c r="VKN14" s="64"/>
      <c r="VKS14" s="215"/>
      <c r="VKT14" s="64"/>
      <c r="VKU14" s="64"/>
      <c r="VLD14" s="64"/>
      <c r="VLI14" s="215"/>
      <c r="VLJ14" s="64"/>
      <c r="VLK14" s="64"/>
      <c r="VLT14" s="64"/>
      <c r="VLY14" s="215"/>
      <c r="VLZ14" s="64"/>
      <c r="VMA14" s="64"/>
      <c r="VMJ14" s="64"/>
      <c r="VMO14" s="215"/>
      <c r="VMP14" s="64"/>
      <c r="VMQ14" s="64"/>
      <c r="VMZ14" s="64"/>
      <c r="VNE14" s="215"/>
      <c r="VNF14" s="64"/>
      <c r="VNG14" s="64"/>
      <c r="VNP14" s="64"/>
      <c r="VNU14" s="215"/>
      <c r="VNV14" s="64"/>
      <c r="VNW14" s="64"/>
      <c r="VOF14" s="64"/>
      <c r="VOK14" s="215"/>
      <c r="VOL14" s="64"/>
      <c r="VOM14" s="64"/>
      <c r="VOV14" s="64"/>
      <c r="VPA14" s="215"/>
      <c r="VPB14" s="64"/>
      <c r="VPC14" s="64"/>
      <c r="VPL14" s="64"/>
      <c r="VPQ14" s="215"/>
      <c r="VPR14" s="64"/>
      <c r="VPS14" s="64"/>
      <c r="VQB14" s="64"/>
      <c r="VQG14" s="215"/>
      <c r="VQH14" s="64"/>
      <c r="VQI14" s="64"/>
      <c r="VQR14" s="64"/>
      <c r="VQW14" s="215"/>
      <c r="VQX14" s="64"/>
      <c r="VQY14" s="64"/>
      <c r="VRH14" s="64"/>
      <c r="VRM14" s="215"/>
      <c r="VRN14" s="64"/>
      <c r="VRO14" s="64"/>
      <c r="VRX14" s="64"/>
      <c r="VSC14" s="215"/>
      <c r="VSD14" s="64"/>
      <c r="VSE14" s="64"/>
      <c r="VSN14" s="64"/>
      <c r="VSS14" s="215"/>
      <c r="VST14" s="64"/>
      <c r="VSU14" s="64"/>
      <c r="VTD14" s="64"/>
      <c r="VTI14" s="215"/>
      <c r="VTJ14" s="64"/>
      <c r="VTK14" s="64"/>
      <c r="VTT14" s="64"/>
      <c r="VTY14" s="215"/>
      <c r="VTZ14" s="64"/>
      <c r="VUA14" s="64"/>
      <c r="VUJ14" s="64"/>
      <c r="VUO14" s="215"/>
      <c r="VUP14" s="64"/>
      <c r="VUQ14" s="64"/>
      <c r="VUZ14" s="64"/>
      <c r="VVE14" s="215"/>
      <c r="VVF14" s="64"/>
      <c r="VVG14" s="64"/>
      <c r="VVP14" s="64"/>
      <c r="VVU14" s="215"/>
      <c r="VVV14" s="64"/>
      <c r="VVW14" s="64"/>
      <c r="VWF14" s="64"/>
      <c r="VWK14" s="215"/>
      <c r="VWL14" s="64"/>
      <c r="VWM14" s="64"/>
      <c r="VWV14" s="64"/>
      <c r="VXA14" s="215"/>
      <c r="VXB14" s="64"/>
      <c r="VXC14" s="64"/>
      <c r="VXL14" s="64"/>
      <c r="VXQ14" s="215"/>
      <c r="VXR14" s="64"/>
      <c r="VXS14" s="64"/>
      <c r="VYB14" s="64"/>
      <c r="VYG14" s="215"/>
      <c r="VYH14" s="64"/>
      <c r="VYI14" s="64"/>
      <c r="VYR14" s="64"/>
      <c r="VYW14" s="215"/>
      <c r="VYX14" s="64"/>
      <c r="VYY14" s="64"/>
      <c r="VZH14" s="64"/>
      <c r="VZM14" s="215"/>
      <c r="VZN14" s="64"/>
      <c r="VZO14" s="64"/>
      <c r="VZX14" s="64"/>
      <c r="WAC14" s="215"/>
      <c r="WAD14" s="64"/>
      <c r="WAE14" s="64"/>
      <c r="WAN14" s="64"/>
      <c r="WAS14" s="215"/>
      <c r="WAT14" s="64"/>
      <c r="WAU14" s="64"/>
      <c r="WBD14" s="64"/>
      <c r="WBI14" s="215"/>
      <c r="WBJ14" s="64"/>
      <c r="WBK14" s="64"/>
      <c r="WBT14" s="64"/>
      <c r="WBY14" s="215"/>
      <c r="WBZ14" s="64"/>
      <c r="WCA14" s="64"/>
      <c r="WCJ14" s="64"/>
      <c r="WCO14" s="215"/>
      <c r="WCP14" s="64"/>
      <c r="WCQ14" s="64"/>
      <c r="WCZ14" s="64"/>
      <c r="WDE14" s="215"/>
      <c r="WDF14" s="64"/>
      <c r="WDG14" s="64"/>
      <c r="WDP14" s="64"/>
      <c r="WDU14" s="215"/>
      <c r="WDV14" s="64"/>
      <c r="WDW14" s="64"/>
      <c r="WEF14" s="64"/>
      <c r="WEK14" s="215"/>
      <c r="WEL14" s="64"/>
      <c r="WEM14" s="64"/>
      <c r="WEV14" s="64"/>
      <c r="WFA14" s="215"/>
      <c r="WFB14" s="64"/>
      <c r="WFC14" s="64"/>
      <c r="WFL14" s="64"/>
      <c r="WFQ14" s="215"/>
      <c r="WFR14" s="64"/>
      <c r="WFS14" s="64"/>
      <c r="WGB14" s="64"/>
      <c r="WGG14" s="215"/>
      <c r="WGH14" s="64"/>
      <c r="WGI14" s="64"/>
      <c r="WGR14" s="64"/>
      <c r="WGW14" s="215"/>
      <c r="WGX14" s="64"/>
      <c r="WGY14" s="64"/>
      <c r="WHH14" s="64"/>
      <c r="WHM14" s="215"/>
      <c r="WHN14" s="64"/>
      <c r="WHO14" s="64"/>
      <c r="WHX14" s="64"/>
      <c r="WIC14" s="215"/>
      <c r="WID14" s="64"/>
      <c r="WIE14" s="64"/>
      <c r="WIN14" s="64"/>
      <c r="WIS14" s="215"/>
      <c r="WIT14" s="64"/>
      <c r="WIU14" s="64"/>
      <c r="WJD14" s="64"/>
      <c r="WJI14" s="215"/>
      <c r="WJJ14" s="64"/>
      <c r="WJK14" s="64"/>
      <c r="WJT14" s="64"/>
      <c r="WJY14" s="215"/>
      <c r="WJZ14" s="64"/>
      <c r="WKA14" s="64"/>
      <c r="WKJ14" s="64"/>
      <c r="WKO14" s="215"/>
      <c r="WKP14" s="64"/>
      <c r="WKQ14" s="64"/>
      <c r="WKZ14" s="64"/>
      <c r="WLE14" s="215"/>
      <c r="WLF14" s="64"/>
      <c r="WLG14" s="64"/>
      <c r="WLP14" s="64"/>
      <c r="WLU14" s="215"/>
      <c r="WLV14" s="64"/>
      <c r="WLW14" s="64"/>
      <c r="WMF14" s="64"/>
      <c r="WMK14" s="215"/>
      <c r="WML14" s="64"/>
      <c r="WMM14" s="64"/>
      <c r="WMV14" s="64"/>
      <c r="WNA14" s="215"/>
      <c r="WNB14" s="64"/>
      <c r="WNC14" s="64"/>
      <c r="WNL14" s="64"/>
      <c r="WNQ14" s="215"/>
      <c r="WNR14" s="64"/>
      <c r="WNS14" s="64"/>
      <c r="WOB14" s="64"/>
      <c r="WOG14" s="215"/>
      <c r="WOH14" s="64"/>
      <c r="WOI14" s="64"/>
      <c r="WOR14" s="64"/>
      <c r="WOW14" s="215"/>
      <c r="WOX14" s="64"/>
      <c r="WOY14" s="64"/>
      <c r="WPH14" s="64"/>
      <c r="WPM14" s="215"/>
      <c r="WPN14" s="64"/>
      <c r="WPO14" s="64"/>
      <c r="WPX14" s="64"/>
      <c r="WQC14" s="215"/>
      <c r="WQD14" s="64"/>
      <c r="WQE14" s="64"/>
      <c r="WQN14" s="64"/>
      <c r="WQS14" s="215"/>
      <c r="WQT14" s="64"/>
      <c r="WQU14" s="64"/>
      <c r="WRD14" s="64"/>
      <c r="WRI14" s="215"/>
      <c r="WRJ14" s="64"/>
      <c r="WRK14" s="64"/>
      <c r="WRT14" s="64"/>
      <c r="WRY14" s="215"/>
      <c r="WRZ14" s="64"/>
      <c r="WSA14" s="64"/>
      <c r="WSJ14" s="64"/>
      <c r="WSO14" s="215"/>
      <c r="WSP14" s="64"/>
      <c r="WSQ14" s="64"/>
      <c r="WSZ14" s="64"/>
      <c r="WTE14" s="215"/>
      <c r="WTF14" s="64"/>
      <c r="WTG14" s="64"/>
      <c r="WTP14" s="64"/>
      <c r="WTU14" s="215"/>
      <c r="WTV14" s="64"/>
      <c r="WTW14" s="64"/>
      <c r="WUF14" s="64"/>
      <c r="WUK14" s="215"/>
      <c r="WUL14" s="64"/>
      <c r="WUM14" s="64"/>
      <c r="WUV14" s="64"/>
      <c r="WVA14" s="215"/>
      <c r="WVB14" s="64"/>
      <c r="WVC14" s="64"/>
      <c r="WVL14" s="64"/>
      <c r="WVQ14" s="215"/>
      <c r="WVR14" s="64"/>
      <c r="WVS14" s="64"/>
      <c r="WWB14" s="64"/>
      <c r="WWG14" s="215"/>
      <c r="WWH14" s="64"/>
      <c r="WWI14" s="64"/>
      <c r="WWR14" s="64"/>
      <c r="WWW14" s="215"/>
      <c r="WWX14" s="64"/>
      <c r="WWY14" s="64"/>
      <c r="WXH14" s="64"/>
      <c r="WXM14" s="215"/>
      <c r="WXN14" s="64"/>
      <c r="WXO14" s="64"/>
      <c r="WXX14" s="64"/>
      <c r="WYC14" s="215"/>
      <c r="WYD14" s="64"/>
      <c r="WYE14" s="64"/>
      <c r="WYN14" s="64"/>
      <c r="WYS14" s="215"/>
      <c r="WYT14" s="64"/>
      <c r="WYU14" s="64"/>
      <c r="WZD14" s="64"/>
      <c r="WZI14" s="215"/>
      <c r="WZJ14" s="64"/>
      <c r="WZK14" s="64"/>
      <c r="WZT14" s="64"/>
      <c r="WZY14" s="215"/>
      <c r="WZZ14" s="64"/>
      <c r="XAA14" s="64"/>
      <c r="XAJ14" s="64"/>
      <c r="XAO14" s="215"/>
      <c r="XAP14" s="64"/>
      <c r="XAQ14" s="64"/>
      <c r="XAZ14" s="64"/>
      <c r="XBE14" s="215"/>
      <c r="XBF14" s="64"/>
      <c r="XBG14" s="64"/>
      <c r="XBP14" s="64"/>
      <c r="XBU14" s="215"/>
      <c r="XBV14" s="64"/>
      <c r="XBW14" s="64"/>
      <c r="XCF14" s="64"/>
      <c r="XCK14" s="215"/>
      <c r="XCL14" s="64"/>
      <c r="XCM14" s="64"/>
      <c r="XCV14" s="64"/>
      <c r="XDA14" s="215"/>
      <c r="XDB14" s="64"/>
      <c r="XDC14" s="64"/>
      <c r="XDL14" s="64"/>
      <c r="XDQ14" s="215"/>
      <c r="XDR14" s="64"/>
      <c r="XDS14" s="64"/>
      <c r="XEB14" s="64"/>
      <c r="XEG14" s="215"/>
      <c r="XEH14" s="64"/>
      <c r="XEI14" s="64"/>
      <c r="XER14" s="64"/>
    </row>
    <row r="15" spans="1:1019 1028:2043 2052:3067 3076:4091 4100:5115 5124:6139 6148:7163 7172:8187 8196:9211 9220:10235 10244:11259 11268:12283 12292:13307 13316:14331 14340:15355 15364:16372" ht="15.75" x14ac:dyDescent="0.2">
      <c r="A15" s="215"/>
      <c r="B15" s="67" t="s">
        <v>985</v>
      </c>
      <c r="C15" s="68">
        <v>0</v>
      </c>
      <c r="D15" s="68">
        <v>0</v>
      </c>
      <c r="E15" s="69">
        <v>105.28478164000001</v>
      </c>
      <c r="F15" s="70" t="s">
        <v>370</v>
      </c>
      <c r="G15" s="71">
        <v>0.77</v>
      </c>
      <c r="H15" s="72">
        <v>0.96</v>
      </c>
      <c r="I15" s="63"/>
      <c r="J15" s="63"/>
      <c r="K15" s="64"/>
      <c r="T15" s="64"/>
      <c r="Y15" s="215"/>
      <c r="Z15" s="64"/>
      <c r="AA15" s="64"/>
      <c r="AJ15" s="64"/>
      <c r="AO15" s="215"/>
      <c r="AP15" s="64"/>
      <c r="AQ15" s="64"/>
      <c r="AZ15" s="64"/>
      <c r="BE15" s="215"/>
      <c r="BF15" s="64"/>
      <c r="BG15" s="64"/>
      <c r="BP15" s="64"/>
      <c r="BU15" s="215"/>
      <c r="BV15" s="64"/>
      <c r="BW15" s="64"/>
      <c r="CF15" s="64"/>
      <c r="CK15" s="215"/>
      <c r="CL15" s="64"/>
      <c r="CM15" s="64"/>
      <c r="CV15" s="64"/>
      <c r="DA15" s="215"/>
      <c r="DB15" s="64"/>
      <c r="DC15" s="64"/>
      <c r="DL15" s="64"/>
      <c r="DQ15" s="215"/>
      <c r="DR15" s="64"/>
      <c r="DS15" s="64"/>
      <c r="EB15" s="64"/>
      <c r="EG15" s="215"/>
      <c r="EH15" s="64"/>
      <c r="EI15" s="64"/>
      <c r="ER15" s="64"/>
      <c r="EW15" s="215"/>
      <c r="EX15" s="64"/>
      <c r="EY15" s="64"/>
      <c r="FH15" s="64"/>
      <c r="FM15" s="215"/>
      <c r="FN15" s="64"/>
      <c r="FO15" s="64"/>
      <c r="FX15" s="64"/>
      <c r="GC15" s="215"/>
      <c r="GD15" s="64"/>
      <c r="GE15" s="64"/>
      <c r="GN15" s="64"/>
      <c r="GS15" s="215"/>
      <c r="GT15" s="64"/>
      <c r="GU15" s="64"/>
      <c r="HD15" s="64"/>
      <c r="HI15" s="215"/>
      <c r="HJ15" s="64"/>
      <c r="HK15" s="64"/>
      <c r="HT15" s="64"/>
      <c r="HY15" s="215"/>
      <c r="HZ15" s="64"/>
      <c r="IA15" s="64"/>
      <c r="IJ15" s="64"/>
      <c r="IO15" s="215"/>
      <c r="IP15" s="64"/>
      <c r="IQ15" s="64"/>
      <c r="IZ15" s="64"/>
      <c r="JE15" s="215"/>
      <c r="JF15" s="64"/>
      <c r="JG15" s="64"/>
      <c r="JP15" s="64"/>
      <c r="JU15" s="215"/>
      <c r="JV15" s="64"/>
      <c r="JW15" s="64"/>
      <c r="KF15" s="64"/>
      <c r="KK15" s="215"/>
      <c r="KL15" s="64"/>
      <c r="KM15" s="64"/>
      <c r="KV15" s="64"/>
      <c r="LA15" s="215"/>
      <c r="LB15" s="64"/>
      <c r="LC15" s="64"/>
      <c r="LL15" s="64"/>
      <c r="LQ15" s="215"/>
      <c r="LR15" s="64"/>
      <c r="LS15" s="64"/>
      <c r="MB15" s="64"/>
      <c r="MG15" s="215"/>
      <c r="MH15" s="64"/>
      <c r="MI15" s="64"/>
      <c r="MR15" s="64"/>
      <c r="MW15" s="215"/>
      <c r="MX15" s="64"/>
      <c r="MY15" s="64"/>
      <c r="NH15" s="64"/>
      <c r="NM15" s="215"/>
      <c r="NN15" s="64"/>
      <c r="NO15" s="64"/>
      <c r="NX15" s="64"/>
      <c r="OC15" s="215"/>
      <c r="OD15" s="64"/>
      <c r="OE15" s="64"/>
      <c r="ON15" s="64"/>
      <c r="OS15" s="215"/>
      <c r="OT15" s="64"/>
      <c r="OU15" s="64"/>
      <c r="PD15" s="64"/>
      <c r="PI15" s="215"/>
      <c r="PJ15" s="64"/>
      <c r="PK15" s="64"/>
      <c r="PT15" s="64"/>
      <c r="PY15" s="215"/>
      <c r="PZ15" s="64"/>
      <c r="QA15" s="64"/>
      <c r="QJ15" s="64"/>
      <c r="QO15" s="215"/>
      <c r="QP15" s="64"/>
      <c r="QQ15" s="64"/>
      <c r="QZ15" s="64"/>
      <c r="RE15" s="215"/>
      <c r="RF15" s="64"/>
      <c r="RG15" s="64"/>
      <c r="RP15" s="64"/>
      <c r="RU15" s="215"/>
      <c r="RV15" s="64"/>
      <c r="RW15" s="64"/>
      <c r="SF15" s="64"/>
      <c r="SK15" s="215"/>
      <c r="SL15" s="64"/>
      <c r="SM15" s="64"/>
      <c r="SV15" s="64"/>
      <c r="TA15" s="215"/>
      <c r="TB15" s="64"/>
      <c r="TC15" s="64"/>
      <c r="TL15" s="64"/>
      <c r="TQ15" s="215"/>
      <c r="TR15" s="64"/>
      <c r="TS15" s="64"/>
      <c r="UB15" s="64"/>
      <c r="UG15" s="215"/>
      <c r="UH15" s="64"/>
      <c r="UI15" s="64"/>
      <c r="UR15" s="64"/>
      <c r="UW15" s="215"/>
      <c r="UX15" s="64"/>
      <c r="UY15" s="64"/>
      <c r="VH15" s="64"/>
      <c r="VM15" s="215"/>
      <c r="VN15" s="64"/>
      <c r="VO15" s="64"/>
      <c r="VX15" s="64"/>
      <c r="WC15" s="215"/>
      <c r="WD15" s="64"/>
      <c r="WE15" s="64"/>
      <c r="WN15" s="64"/>
      <c r="WS15" s="215"/>
      <c r="WT15" s="64"/>
      <c r="WU15" s="64"/>
      <c r="XD15" s="64"/>
      <c r="XI15" s="215"/>
      <c r="XJ15" s="64"/>
      <c r="XK15" s="64"/>
      <c r="XT15" s="64"/>
      <c r="XY15" s="215"/>
      <c r="XZ15" s="64"/>
      <c r="YA15" s="64"/>
      <c r="YJ15" s="64"/>
      <c r="YO15" s="215"/>
      <c r="YP15" s="64"/>
      <c r="YQ15" s="64"/>
      <c r="YZ15" s="64"/>
      <c r="ZE15" s="215"/>
      <c r="ZF15" s="64"/>
      <c r="ZG15" s="64"/>
      <c r="ZP15" s="64"/>
      <c r="ZU15" s="215"/>
      <c r="ZV15" s="64"/>
      <c r="ZW15" s="64"/>
      <c r="AAF15" s="64"/>
      <c r="AAK15" s="215"/>
      <c r="AAL15" s="64"/>
      <c r="AAM15" s="64"/>
      <c r="AAV15" s="64"/>
      <c r="ABA15" s="215"/>
      <c r="ABB15" s="64"/>
      <c r="ABC15" s="64"/>
      <c r="ABL15" s="64"/>
      <c r="ABQ15" s="215"/>
      <c r="ABR15" s="64"/>
      <c r="ABS15" s="64"/>
      <c r="ACB15" s="64"/>
      <c r="ACG15" s="215"/>
      <c r="ACH15" s="64"/>
      <c r="ACI15" s="64"/>
      <c r="ACR15" s="64"/>
      <c r="ACW15" s="215"/>
      <c r="ACX15" s="64"/>
      <c r="ACY15" s="64"/>
      <c r="ADH15" s="64"/>
      <c r="ADM15" s="215"/>
      <c r="ADN15" s="64"/>
      <c r="ADO15" s="64"/>
      <c r="ADX15" s="64"/>
      <c r="AEC15" s="215"/>
      <c r="AED15" s="64"/>
      <c r="AEE15" s="64"/>
      <c r="AEN15" s="64"/>
      <c r="AES15" s="215"/>
      <c r="AET15" s="64"/>
      <c r="AEU15" s="64"/>
      <c r="AFD15" s="64"/>
      <c r="AFI15" s="215"/>
      <c r="AFJ15" s="64"/>
      <c r="AFK15" s="64"/>
      <c r="AFT15" s="64"/>
      <c r="AFY15" s="215"/>
      <c r="AFZ15" s="64"/>
      <c r="AGA15" s="64"/>
      <c r="AGJ15" s="64"/>
      <c r="AGO15" s="215"/>
      <c r="AGP15" s="64"/>
      <c r="AGQ15" s="64"/>
      <c r="AGZ15" s="64"/>
      <c r="AHE15" s="215"/>
      <c r="AHF15" s="64"/>
      <c r="AHG15" s="64"/>
      <c r="AHP15" s="64"/>
      <c r="AHU15" s="215"/>
      <c r="AHV15" s="64"/>
      <c r="AHW15" s="64"/>
      <c r="AIF15" s="64"/>
      <c r="AIK15" s="215"/>
      <c r="AIL15" s="64"/>
      <c r="AIM15" s="64"/>
      <c r="AIV15" s="64"/>
      <c r="AJA15" s="215"/>
      <c r="AJB15" s="64"/>
      <c r="AJC15" s="64"/>
      <c r="AJL15" s="64"/>
      <c r="AJQ15" s="215"/>
      <c r="AJR15" s="64"/>
      <c r="AJS15" s="64"/>
      <c r="AKB15" s="64"/>
      <c r="AKG15" s="215"/>
      <c r="AKH15" s="64"/>
      <c r="AKI15" s="64"/>
      <c r="AKR15" s="64"/>
      <c r="AKW15" s="215"/>
      <c r="AKX15" s="64"/>
      <c r="AKY15" s="64"/>
      <c r="ALH15" s="64"/>
      <c r="ALM15" s="215"/>
      <c r="ALN15" s="64"/>
      <c r="ALO15" s="64"/>
      <c r="ALX15" s="64"/>
      <c r="AMC15" s="215"/>
      <c r="AMD15" s="64"/>
      <c r="AME15" s="64"/>
      <c r="AMN15" s="64"/>
      <c r="AMS15" s="215"/>
      <c r="AMT15" s="64"/>
      <c r="AMU15" s="64"/>
      <c r="AND15" s="64"/>
      <c r="ANI15" s="215"/>
      <c r="ANJ15" s="64"/>
      <c r="ANK15" s="64"/>
      <c r="ANT15" s="64"/>
      <c r="ANY15" s="215"/>
      <c r="ANZ15" s="64"/>
      <c r="AOA15" s="64"/>
      <c r="AOJ15" s="64"/>
      <c r="AOO15" s="215"/>
      <c r="AOP15" s="64"/>
      <c r="AOQ15" s="64"/>
      <c r="AOZ15" s="64"/>
      <c r="APE15" s="215"/>
      <c r="APF15" s="64"/>
      <c r="APG15" s="64"/>
      <c r="APP15" s="64"/>
      <c r="APU15" s="215"/>
      <c r="APV15" s="64"/>
      <c r="APW15" s="64"/>
      <c r="AQF15" s="64"/>
      <c r="AQK15" s="215"/>
      <c r="AQL15" s="64"/>
      <c r="AQM15" s="64"/>
      <c r="AQV15" s="64"/>
      <c r="ARA15" s="215"/>
      <c r="ARB15" s="64"/>
      <c r="ARC15" s="64"/>
      <c r="ARL15" s="64"/>
      <c r="ARQ15" s="215"/>
      <c r="ARR15" s="64"/>
      <c r="ARS15" s="64"/>
      <c r="ASB15" s="64"/>
      <c r="ASG15" s="215"/>
      <c r="ASH15" s="64"/>
      <c r="ASI15" s="64"/>
      <c r="ASR15" s="64"/>
      <c r="ASW15" s="215"/>
      <c r="ASX15" s="64"/>
      <c r="ASY15" s="64"/>
      <c r="ATH15" s="64"/>
      <c r="ATM15" s="215"/>
      <c r="ATN15" s="64"/>
      <c r="ATO15" s="64"/>
      <c r="ATX15" s="64"/>
      <c r="AUC15" s="215"/>
      <c r="AUD15" s="64"/>
      <c r="AUE15" s="64"/>
      <c r="AUN15" s="64"/>
      <c r="AUS15" s="215"/>
      <c r="AUT15" s="64"/>
      <c r="AUU15" s="64"/>
      <c r="AVD15" s="64"/>
      <c r="AVI15" s="215"/>
      <c r="AVJ15" s="64"/>
      <c r="AVK15" s="64"/>
      <c r="AVT15" s="64"/>
      <c r="AVY15" s="215"/>
      <c r="AVZ15" s="64"/>
      <c r="AWA15" s="64"/>
      <c r="AWJ15" s="64"/>
      <c r="AWO15" s="215"/>
      <c r="AWP15" s="64"/>
      <c r="AWQ15" s="64"/>
      <c r="AWZ15" s="64"/>
      <c r="AXE15" s="215"/>
      <c r="AXF15" s="64"/>
      <c r="AXG15" s="64"/>
      <c r="AXP15" s="64"/>
      <c r="AXU15" s="215"/>
      <c r="AXV15" s="64"/>
      <c r="AXW15" s="64"/>
      <c r="AYF15" s="64"/>
      <c r="AYK15" s="215"/>
      <c r="AYL15" s="64"/>
      <c r="AYM15" s="64"/>
      <c r="AYV15" s="64"/>
      <c r="AZA15" s="215"/>
      <c r="AZB15" s="64"/>
      <c r="AZC15" s="64"/>
      <c r="AZL15" s="64"/>
      <c r="AZQ15" s="215"/>
      <c r="AZR15" s="64"/>
      <c r="AZS15" s="64"/>
      <c r="BAB15" s="64"/>
      <c r="BAG15" s="215"/>
      <c r="BAH15" s="64"/>
      <c r="BAI15" s="64"/>
      <c r="BAR15" s="64"/>
      <c r="BAW15" s="215"/>
      <c r="BAX15" s="64"/>
      <c r="BAY15" s="64"/>
      <c r="BBH15" s="64"/>
      <c r="BBM15" s="215"/>
      <c r="BBN15" s="64"/>
      <c r="BBO15" s="64"/>
      <c r="BBX15" s="64"/>
      <c r="BCC15" s="215"/>
      <c r="BCD15" s="64"/>
      <c r="BCE15" s="64"/>
      <c r="BCN15" s="64"/>
      <c r="BCS15" s="215"/>
      <c r="BCT15" s="64"/>
      <c r="BCU15" s="64"/>
      <c r="BDD15" s="64"/>
      <c r="BDI15" s="215"/>
      <c r="BDJ15" s="64"/>
      <c r="BDK15" s="64"/>
      <c r="BDT15" s="64"/>
      <c r="BDY15" s="215"/>
      <c r="BDZ15" s="64"/>
      <c r="BEA15" s="64"/>
      <c r="BEJ15" s="64"/>
      <c r="BEO15" s="215"/>
      <c r="BEP15" s="64"/>
      <c r="BEQ15" s="64"/>
      <c r="BEZ15" s="64"/>
      <c r="BFE15" s="215"/>
      <c r="BFF15" s="64"/>
      <c r="BFG15" s="64"/>
      <c r="BFP15" s="64"/>
      <c r="BFU15" s="215"/>
      <c r="BFV15" s="64"/>
      <c r="BFW15" s="64"/>
      <c r="BGF15" s="64"/>
      <c r="BGK15" s="215"/>
      <c r="BGL15" s="64"/>
      <c r="BGM15" s="64"/>
      <c r="BGV15" s="64"/>
      <c r="BHA15" s="215"/>
      <c r="BHB15" s="64"/>
      <c r="BHC15" s="64"/>
      <c r="BHL15" s="64"/>
      <c r="BHQ15" s="215"/>
      <c r="BHR15" s="64"/>
      <c r="BHS15" s="64"/>
      <c r="BIB15" s="64"/>
      <c r="BIG15" s="215"/>
      <c r="BIH15" s="64"/>
      <c r="BII15" s="64"/>
      <c r="BIR15" s="64"/>
      <c r="BIW15" s="215"/>
      <c r="BIX15" s="64"/>
      <c r="BIY15" s="64"/>
      <c r="BJH15" s="64"/>
      <c r="BJM15" s="215"/>
      <c r="BJN15" s="64"/>
      <c r="BJO15" s="64"/>
      <c r="BJX15" s="64"/>
      <c r="BKC15" s="215"/>
      <c r="BKD15" s="64"/>
      <c r="BKE15" s="64"/>
      <c r="BKN15" s="64"/>
      <c r="BKS15" s="215"/>
      <c r="BKT15" s="64"/>
      <c r="BKU15" s="64"/>
      <c r="BLD15" s="64"/>
      <c r="BLI15" s="215"/>
      <c r="BLJ15" s="64"/>
      <c r="BLK15" s="64"/>
      <c r="BLT15" s="64"/>
      <c r="BLY15" s="215"/>
      <c r="BLZ15" s="64"/>
      <c r="BMA15" s="64"/>
      <c r="BMJ15" s="64"/>
      <c r="BMO15" s="215"/>
      <c r="BMP15" s="64"/>
      <c r="BMQ15" s="64"/>
      <c r="BMZ15" s="64"/>
      <c r="BNE15" s="215"/>
      <c r="BNF15" s="64"/>
      <c r="BNG15" s="64"/>
      <c r="BNP15" s="64"/>
      <c r="BNU15" s="215"/>
      <c r="BNV15" s="64"/>
      <c r="BNW15" s="64"/>
      <c r="BOF15" s="64"/>
      <c r="BOK15" s="215"/>
      <c r="BOL15" s="64"/>
      <c r="BOM15" s="64"/>
      <c r="BOV15" s="64"/>
      <c r="BPA15" s="215"/>
      <c r="BPB15" s="64"/>
      <c r="BPC15" s="64"/>
      <c r="BPL15" s="64"/>
      <c r="BPQ15" s="215"/>
      <c r="BPR15" s="64"/>
      <c r="BPS15" s="64"/>
      <c r="BQB15" s="64"/>
      <c r="BQG15" s="215"/>
      <c r="BQH15" s="64"/>
      <c r="BQI15" s="64"/>
      <c r="BQR15" s="64"/>
      <c r="BQW15" s="215"/>
      <c r="BQX15" s="64"/>
      <c r="BQY15" s="64"/>
      <c r="BRH15" s="64"/>
      <c r="BRM15" s="215"/>
      <c r="BRN15" s="64"/>
      <c r="BRO15" s="64"/>
      <c r="BRX15" s="64"/>
      <c r="BSC15" s="215"/>
      <c r="BSD15" s="64"/>
      <c r="BSE15" s="64"/>
      <c r="BSN15" s="64"/>
      <c r="BSS15" s="215"/>
      <c r="BST15" s="64"/>
      <c r="BSU15" s="64"/>
      <c r="BTD15" s="64"/>
      <c r="BTI15" s="215"/>
      <c r="BTJ15" s="64"/>
      <c r="BTK15" s="64"/>
      <c r="BTT15" s="64"/>
      <c r="BTY15" s="215"/>
      <c r="BTZ15" s="64"/>
      <c r="BUA15" s="64"/>
      <c r="BUJ15" s="64"/>
      <c r="BUO15" s="215"/>
      <c r="BUP15" s="64"/>
      <c r="BUQ15" s="64"/>
      <c r="BUZ15" s="64"/>
      <c r="BVE15" s="215"/>
      <c r="BVF15" s="64"/>
      <c r="BVG15" s="64"/>
      <c r="BVP15" s="64"/>
      <c r="BVU15" s="215"/>
      <c r="BVV15" s="64"/>
      <c r="BVW15" s="64"/>
      <c r="BWF15" s="64"/>
      <c r="BWK15" s="215"/>
      <c r="BWL15" s="64"/>
      <c r="BWM15" s="64"/>
      <c r="BWV15" s="64"/>
      <c r="BXA15" s="215"/>
      <c r="BXB15" s="64"/>
      <c r="BXC15" s="64"/>
      <c r="BXL15" s="64"/>
      <c r="BXQ15" s="215"/>
      <c r="BXR15" s="64"/>
      <c r="BXS15" s="64"/>
      <c r="BYB15" s="64"/>
      <c r="BYG15" s="215"/>
      <c r="BYH15" s="64"/>
      <c r="BYI15" s="64"/>
      <c r="BYR15" s="64"/>
      <c r="BYW15" s="215"/>
      <c r="BYX15" s="64"/>
      <c r="BYY15" s="64"/>
      <c r="BZH15" s="64"/>
      <c r="BZM15" s="215"/>
      <c r="BZN15" s="64"/>
      <c r="BZO15" s="64"/>
      <c r="BZX15" s="64"/>
      <c r="CAC15" s="215"/>
      <c r="CAD15" s="64"/>
      <c r="CAE15" s="64"/>
      <c r="CAN15" s="64"/>
      <c r="CAS15" s="215"/>
      <c r="CAT15" s="64"/>
      <c r="CAU15" s="64"/>
      <c r="CBD15" s="64"/>
      <c r="CBI15" s="215"/>
      <c r="CBJ15" s="64"/>
      <c r="CBK15" s="64"/>
      <c r="CBT15" s="64"/>
      <c r="CBY15" s="215"/>
      <c r="CBZ15" s="64"/>
      <c r="CCA15" s="64"/>
      <c r="CCJ15" s="64"/>
      <c r="CCO15" s="215"/>
      <c r="CCP15" s="64"/>
      <c r="CCQ15" s="64"/>
      <c r="CCZ15" s="64"/>
      <c r="CDE15" s="215"/>
      <c r="CDF15" s="64"/>
      <c r="CDG15" s="64"/>
      <c r="CDP15" s="64"/>
      <c r="CDU15" s="215"/>
      <c r="CDV15" s="64"/>
      <c r="CDW15" s="64"/>
      <c r="CEF15" s="64"/>
      <c r="CEK15" s="215"/>
      <c r="CEL15" s="64"/>
      <c r="CEM15" s="64"/>
      <c r="CEV15" s="64"/>
      <c r="CFA15" s="215"/>
      <c r="CFB15" s="64"/>
      <c r="CFC15" s="64"/>
      <c r="CFL15" s="64"/>
      <c r="CFQ15" s="215"/>
      <c r="CFR15" s="64"/>
      <c r="CFS15" s="64"/>
      <c r="CGB15" s="64"/>
      <c r="CGG15" s="215"/>
      <c r="CGH15" s="64"/>
      <c r="CGI15" s="64"/>
      <c r="CGR15" s="64"/>
      <c r="CGW15" s="215"/>
      <c r="CGX15" s="64"/>
      <c r="CGY15" s="64"/>
      <c r="CHH15" s="64"/>
      <c r="CHM15" s="215"/>
      <c r="CHN15" s="64"/>
      <c r="CHO15" s="64"/>
      <c r="CHX15" s="64"/>
      <c r="CIC15" s="215"/>
      <c r="CID15" s="64"/>
      <c r="CIE15" s="64"/>
      <c r="CIN15" s="64"/>
      <c r="CIS15" s="215"/>
      <c r="CIT15" s="64"/>
      <c r="CIU15" s="64"/>
      <c r="CJD15" s="64"/>
      <c r="CJI15" s="215"/>
      <c r="CJJ15" s="64"/>
      <c r="CJK15" s="64"/>
      <c r="CJT15" s="64"/>
      <c r="CJY15" s="215"/>
      <c r="CJZ15" s="64"/>
      <c r="CKA15" s="64"/>
      <c r="CKJ15" s="64"/>
      <c r="CKO15" s="215"/>
      <c r="CKP15" s="64"/>
      <c r="CKQ15" s="64"/>
      <c r="CKZ15" s="64"/>
      <c r="CLE15" s="215"/>
      <c r="CLF15" s="64"/>
      <c r="CLG15" s="64"/>
      <c r="CLP15" s="64"/>
      <c r="CLU15" s="215"/>
      <c r="CLV15" s="64"/>
      <c r="CLW15" s="64"/>
      <c r="CMF15" s="64"/>
      <c r="CMK15" s="215"/>
      <c r="CML15" s="64"/>
      <c r="CMM15" s="64"/>
      <c r="CMV15" s="64"/>
      <c r="CNA15" s="215"/>
      <c r="CNB15" s="64"/>
      <c r="CNC15" s="64"/>
      <c r="CNL15" s="64"/>
      <c r="CNQ15" s="215"/>
      <c r="CNR15" s="64"/>
      <c r="CNS15" s="64"/>
      <c r="COB15" s="64"/>
      <c r="COG15" s="215"/>
      <c r="COH15" s="64"/>
      <c r="COI15" s="64"/>
      <c r="COR15" s="64"/>
      <c r="COW15" s="215"/>
      <c r="COX15" s="64"/>
      <c r="COY15" s="64"/>
      <c r="CPH15" s="64"/>
      <c r="CPM15" s="215"/>
      <c r="CPN15" s="64"/>
      <c r="CPO15" s="64"/>
      <c r="CPX15" s="64"/>
      <c r="CQC15" s="215"/>
      <c r="CQD15" s="64"/>
      <c r="CQE15" s="64"/>
      <c r="CQN15" s="64"/>
      <c r="CQS15" s="215"/>
      <c r="CQT15" s="64"/>
      <c r="CQU15" s="64"/>
      <c r="CRD15" s="64"/>
      <c r="CRI15" s="215"/>
      <c r="CRJ15" s="64"/>
      <c r="CRK15" s="64"/>
      <c r="CRT15" s="64"/>
      <c r="CRY15" s="215"/>
      <c r="CRZ15" s="64"/>
      <c r="CSA15" s="64"/>
      <c r="CSJ15" s="64"/>
      <c r="CSO15" s="215"/>
      <c r="CSP15" s="64"/>
      <c r="CSQ15" s="64"/>
      <c r="CSZ15" s="64"/>
      <c r="CTE15" s="215"/>
      <c r="CTF15" s="64"/>
      <c r="CTG15" s="64"/>
      <c r="CTP15" s="64"/>
      <c r="CTU15" s="215"/>
      <c r="CTV15" s="64"/>
      <c r="CTW15" s="64"/>
      <c r="CUF15" s="64"/>
      <c r="CUK15" s="215"/>
      <c r="CUL15" s="64"/>
      <c r="CUM15" s="64"/>
      <c r="CUV15" s="64"/>
      <c r="CVA15" s="215"/>
      <c r="CVB15" s="64"/>
      <c r="CVC15" s="64"/>
      <c r="CVL15" s="64"/>
      <c r="CVQ15" s="215"/>
      <c r="CVR15" s="64"/>
      <c r="CVS15" s="64"/>
      <c r="CWB15" s="64"/>
      <c r="CWG15" s="215"/>
      <c r="CWH15" s="64"/>
      <c r="CWI15" s="64"/>
      <c r="CWR15" s="64"/>
      <c r="CWW15" s="215"/>
      <c r="CWX15" s="64"/>
      <c r="CWY15" s="64"/>
      <c r="CXH15" s="64"/>
      <c r="CXM15" s="215"/>
      <c r="CXN15" s="64"/>
      <c r="CXO15" s="64"/>
      <c r="CXX15" s="64"/>
      <c r="CYC15" s="215"/>
      <c r="CYD15" s="64"/>
      <c r="CYE15" s="64"/>
      <c r="CYN15" s="64"/>
      <c r="CYS15" s="215"/>
      <c r="CYT15" s="64"/>
      <c r="CYU15" s="64"/>
      <c r="CZD15" s="64"/>
      <c r="CZI15" s="215"/>
      <c r="CZJ15" s="64"/>
      <c r="CZK15" s="64"/>
      <c r="CZT15" s="64"/>
      <c r="CZY15" s="215"/>
      <c r="CZZ15" s="64"/>
      <c r="DAA15" s="64"/>
      <c r="DAJ15" s="64"/>
      <c r="DAO15" s="215"/>
      <c r="DAP15" s="64"/>
      <c r="DAQ15" s="64"/>
      <c r="DAZ15" s="64"/>
      <c r="DBE15" s="215"/>
      <c r="DBF15" s="64"/>
      <c r="DBG15" s="64"/>
      <c r="DBP15" s="64"/>
      <c r="DBU15" s="215"/>
      <c r="DBV15" s="64"/>
      <c r="DBW15" s="64"/>
      <c r="DCF15" s="64"/>
      <c r="DCK15" s="215"/>
      <c r="DCL15" s="64"/>
      <c r="DCM15" s="64"/>
      <c r="DCV15" s="64"/>
      <c r="DDA15" s="215"/>
      <c r="DDB15" s="64"/>
      <c r="DDC15" s="64"/>
      <c r="DDL15" s="64"/>
      <c r="DDQ15" s="215"/>
      <c r="DDR15" s="64"/>
      <c r="DDS15" s="64"/>
      <c r="DEB15" s="64"/>
      <c r="DEG15" s="215"/>
      <c r="DEH15" s="64"/>
      <c r="DEI15" s="64"/>
      <c r="DER15" s="64"/>
      <c r="DEW15" s="215"/>
      <c r="DEX15" s="64"/>
      <c r="DEY15" s="64"/>
      <c r="DFH15" s="64"/>
      <c r="DFM15" s="215"/>
      <c r="DFN15" s="64"/>
      <c r="DFO15" s="64"/>
      <c r="DFX15" s="64"/>
      <c r="DGC15" s="215"/>
      <c r="DGD15" s="64"/>
      <c r="DGE15" s="64"/>
      <c r="DGN15" s="64"/>
      <c r="DGS15" s="215"/>
      <c r="DGT15" s="64"/>
      <c r="DGU15" s="64"/>
      <c r="DHD15" s="64"/>
      <c r="DHI15" s="215"/>
      <c r="DHJ15" s="64"/>
      <c r="DHK15" s="64"/>
      <c r="DHT15" s="64"/>
      <c r="DHY15" s="215"/>
      <c r="DHZ15" s="64"/>
      <c r="DIA15" s="64"/>
      <c r="DIJ15" s="64"/>
      <c r="DIO15" s="215"/>
      <c r="DIP15" s="64"/>
      <c r="DIQ15" s="64"/>
      <c r="DIZ15" s="64"/>
      <c r="DJE15" s="215"/>
      <c r="DJF15" s="64"/>
      <c r="DJG15" s="64"/>
      <c r="DJP15" s="64"/>
      <c r="DJU15" s="215"/>
      <c r="DJV15" s="64"/>
      <c r="DJW15" s="64"/>
      <c r="DKF15" s="64"/>
      <c r="DKK15" s="215"/>
      <c r="DKL15" s="64"/>
      <c r="DKM15" s="64"/>
      <c r="DKV15" s="64"/>
      <c r="DLA15" s="215"/>
      <c r="DLB15" s="64"/>
      <c r="DLC15" s="64"/>
      <c r="DLL15" s="64"/>
      <c r="DLQ15" s="215"/>
      <c r="DLR15" s="64"/>
      <c r="DLS15" s="64"/>
      <c r="DMB15" s="64"/>
      <c r="DMG15" s="215"/>
      <c r="DMH15" s="64"/>
      <c r="DMI15" s="64"/>
      <c r="DMR15" s="64"/>
      <c r="DMW15" s="215"/>
      <c r="DMX15" s="64"/>
      <c r="DMY15" s="64"/>
      <c r="DNH15" s="64"/>
      <c r="DNM15" s="215"/>
      <c r="DNN15" s="64"/>
      <c r="DNO15" s="64"/>
      <c r="DNX15" s="64"/>
      <c r="DOC15" s="215"/>
      <c r="DOD15" s="64"/>
      <c r="DOE15" s="64"/>
      <c r="DON15" s="64"/>
      <c r="DOS15" s="215"/>
      <c r="DOT15" s="64"/>
      <c r="DOU15" s="64"/>
      <c r="DPD15" s="64"/>
      <c r="DPI15" s="215"/>
      <c r="DPJ15" s="64"/>
      <c r="DPK15" s="64"/>
      <c r="DPT15" s="64"/>
      <c r="DPY15" s="215"/>
      <c r="DPZ15" s="64"/>
      <c r="DQA15" s="64"/>
      <c r="DQJ15" s="64"/>
      <c r="DQO15" s="215"/>
      <c r="DQP15" s="64"/>
      <c r="DQQ15" s="64"/>
      <c r="DQZ15" s="64"/>
      <c r="DRE15" s="215"/>
      <c r="DRF15" s="64"/>
      <c r="DRG15" s="64"/>
      <c r="DRP15" s="64"/>
      <c r="DRU15" s="215"/>
      <c r="DRV15" s="64"/>
      <c r="DRW15" s="64"/>
      <c r="DSF15" s="64"/>
      <c r="DSK15" s="215"/>
      <c r="DSL15" s="64"/>
      <c r="DSM15" s="64"/>
      <c r="DSV15" s="64"/>
      <c r="DTA15" s="215"/>
      <c r="DTB15" s="64"/>
      <c r="DTC15" s="64"/>
      <c r="DTL15" s="64"/>
      <c r="DTQ15" s="215"/>
      <c r="DTR15" s="64"/>
      <c r="DTS15" s="64"/>
      <c r="DUB15" s="64"/>
      <c r="DUG15" s="215"/>
      <c r="DUH15" s="64"/>
      <c r="DUI15" s="64"/>
      <c r="DUR15" s="64"/>
      <c r="DUW15" s="215"/>
      <c r="DUX15" s="64"/>
      <c r="DUY15" s="64"/>
      <c r="DVH15" s="64"/>
      <c r="DVM15" s="215"/>
      <c r="DVN15" s="64"/>
      <c r="DVO15" s="64"/>
      <c r="DVX15" s="64"/>
      <c r="DWC15" s="215"/>
      <c r="DWD15" s="64"/>
      <c r="DWE15" s="64"/>
      <c r="DWN15" s="64"/>
      <c r="DWS15" s="215"/>
      <c r="DWT15" s="64"/>
      <c r="DWU15" s="64"/>
      <c r="DXD15" s="64"/>
      <c r="DXI15" s="215"/>
      <c r="DXJ15" s="64"/>
      <c r="DXK15" s="64"/>
      <c r="DXT15" s="64"/>
      <c r="DXY15" s="215"/>
      <c r="DXZ15" s="64"/>
      <c r="DYA15" s="64"/>
      <c r="DYJ15" s="64"/>
      <c r="DYO15" s="215"/>
      <c r="DYP15" s="64"/>
      <c r="DYQ15" s="64"/>
      <c r="DYZ15" s="64"/>
      <c r="DZE15" s="215"/>
      <c r="DZF15" s="64"/>
      <c r="DZG15" s="64"/>
      <c r="DZP15" s="64"/>
      <c r="DZU15" s="215"/>
      <c r="DZV15" s="64"/>
      <c r="DZW15" s="64"/>
      <c r="EAF15" s="64"/>
      <c r="EAK15" s="215"/>
      <c r="EAL15" s="64"/>
      <c r="EAM15" s="64"/>
      <c r="EAV15" s="64"/>
      <c r="EBA15" s="215"/>
      <c r="EBB15" s="64"/>
      <c r="EBC15" s="64"/>
      <c r="EBL15" s="64"/>
      <c r="EBQ15" s="215"/>
      <c r="EBR15" s="64"/>
      <c r="EBS15" s="64"/>
      <c r="ECB15" s="64"/>
      <c r="ECG15" s="215"/>
      <c r="ECH15" s="64"/>
      <c r="ECI15" s="64"/>
      <c r="ECR15" s="64"/>
      <c r="ECW15" s="215"/>
      <c r="ECX15" s="64"/>
      <c r="ECY15" s="64"/>
      <c r="EDH15" s="64"/>
      <c r="EDM15" s="215"/>
      <c r="EDN15" s="64"/>
      <c r="EDO15" s="64"/>
      <c r="EDX15" s="64"/>
      <c r="EEC15" s="215"/>
      <c r="EED15" s="64"/>
      <c r="EEE15" s="64"/>
      <c r="EEN15" s="64"/>
      <c r="EES15" s="215"/>
      <c r="EET15" s="64"/>
      <c r="EEU15" s="64"/>
      <c r="EFD15" s="64"/>
      <c r="EFI15" s="215"/>
      <c r="EFJ15" s="64"/>
      <c r="EFK15" s="64"/>
      <c r="EFT15" s="64"/>
      <c r="EFY15" s="215"/>
      <c r="EFZ15" s="64"/>
      <c r="EGA15" s="64"/>
      <c r="EGJ15" s="64"/>
      <c r="EGO15" s="215"/>
      <c r="EGP15" s="64"/>
      <c r="EGQ15" s="64"/>
      <c r="EGZ15" s="64"/>
      <c r="EHE15" s="215"/>
      <c r="EHF15" s="64"/>
      <c r="EHG15" s="64"/>
      <c r="EHP15" s="64"/>
      <c r="EHU15" s="215"/>
      <c r="EHV15" s="64"/>
      <c r="EHW15" s="64"/>
      <c r="EIF15" s="64"/>
      <c r="EIK15" s="215"/>
      <c r="EIL15" s="64"/>
      <c r="EIM15" s="64"/>
      <c r="EIV15" s="64"/>
      <c r="EJA15" s="215"/>
      <c r="EJB15" s="64"/>
      <c r="EJC15" s="64"/>
      <c r="EJL15" s="64"/>
      <c r="EJQ15" s="215"/>
      <c r="EJR15" s="64"/>
      <c r="EJS15" s="64"/>
      <c r="EKB15" s="64"/>
      <c r="EKG15" s="215"/>
      <c r="EKH15" s="64"/>
      <c r="EKI15" s="64"/>
      <c r="EKR15" s="64"/>
      <c r="EKW15" s="215"/>
      <c r="EKX15" s="64"/>
      <c r="EKY15" s="64"/>
      <c r="ELH15" s="64"/>
      <c r="ELM15" s="215"/>
      <c r="ELN15" s="64"/>
      <c r="ELO15" s="64"/>
      <c r="ELX15" s="64"/>
      <c r="EMC15" s="215"/>
      <c r="EMD15" s="64"/>
      <c r="EME15" s="64"/>
      <c r="EMN15" s="64"/>
      <c r="EMS15" s="215"/>
      <c r="EMT15" s="64"/>
      <c r="EMU15" s="64"/>
      <c r="END15" s="64"/>
      <c r="ENI15" s="215"/>
      <c r="ENJ15" s="64"/>
      <c r="ENK15" s="64"/>
      <c r="ENT15" s="64"/>
      <c r="ENY15" s="215"/>
      <c r="ENZ15" s="64"/>
      <c r="EOA15" s="64"/>
      <c r="EOJ15" s="64"/>
      <c r="EOO15" s="215"/>
      <c r="EOP15" s="64"/>
      <c r="EOQ15" s="64"/>
      <c r="EOZ15" s="64"/>
      <c r="EPE15" s="215"/>
      <c r="EPF15" s="64"/>
      <c r="EPG15" s="64"/>
      <c r="EPP15" s="64"/>
      <c r="EPU15" s="215"/>
      <c r="EPV15" s="64"/>
      <c r="EPW15" s="64"/>
      <c r="EQF15" s="64"/>
      <c r="EQK15" s="215"/>
      <c r="EQL15" s="64"/>
      <c r="EQM15" s="64"/>
      <c r="EQV15" s="64"/>
      <c r="ERA15" s="215"/>
      <c r="ERB15" s="64"/>
      <c r="ERC15" s="64"/>
      <c r="ERL15" s="64"/>
      <c r="ERQ15" s="215"/>
      <c r="ERR15" s="64"/>
      <c r="ERS15" s="64"/>
      <c r="ESB15" s="64"/>
      <c r="ESG15" s="215"/>
      <c r="ESH15" s="64"/>
      <c r="ESI15" s="64"/>
      <c r="ESR15" s="64"/>
      <c r="ESW15" s="215"/>
      <c r="ESX15" s="64"/>
      <c r="ESY15" s="64"/>
      <c r="ETH15" s="64"/>
      <c r="ETM15" s="215"/>
      <c r="ETN15" s="64"/>
      <c r="ETO15" s="64"/>
      <c r="ETX15" s="64"/>
      <c r="EUC15" s="215"/>
      <c r="EUD15" s="64"/>
      <c r="EUE15" s="64"/>
      <c r="EUN15" s="64"/>
      <c r="EUS15" s="215"/>
      <c r="EUT15" s="64"/>
      <c r="EUU15" s="64"/>
      <c r="EVD15" s="64"/>
      <c r="EVI15" s="215"/>
      <c r="EVJ15" s="64"/>
      <c r="EVK15" s="64"/>
      <c r="EVT15" s="64"/>
      <c r="EVY15" s="215"/>
      <c r="EVZ15" s="64"/>
      <c r="EWA15" s="64"/>
      <c r="EWJ15" s="64"/>
      <c r="EWO15" s="215"/>
      <c r="EWP15" s="64"/>
      <c r="EWQ15" s="64"/>
      <c r="EWZ15" s="64"/>
      <c r="EXE15" s="215"/>
      <c r="EXF15" s="64"/>
      <c r="EXG15" s="64"/>
      <c r="EXP15" s="64"/>
      <c r="EXU15" s="215"/>
      <c r="EXV15" s="64"/>
      <c r="EXW15" s="64"/>
      <c r="EYF15" s="64"/>
      <c r="EYK15" s="215"/>
      <c r="EYL15" s="64"/>
      <c r="EYM15" s="64"/>
      <c r="EYV15" s="64"/>
      <c r="EZA15" s="215"/>
      <c r="EZB15" s="64"/>
      <c r="EZC15" s="64"/>
      <c r="EZL15" s="64"/>
      <c r="EZQ15" s="215"/>
      <c r="EZR15" s="64"/>
      <c r="EZS15" s="64"/>
      <c r="FAB15" s="64"/>
      <c r="FAG15" s="215"/>
      <c r="FAH15" s="64"/>
      <c r="FAI15" s="64"/>
      <c r="FAR15" s="64"/>
      <c r="FAW15" s="215"/>
      <c r="FAX15" s="64"/>
      <c r="FAY15" s="64"/>
      <c r="FBH15" s="64"/>
      <c r="FBM15" s="215"/>
      <c r="FBN15" s="64"/>
      <c r="FBO15" s="64"/>
      <c r="FBX15" s="64"/>
      <c r="FCC15" s="215"/>
      <c r="FCD15" s="64"/>
      <c r="FCE15" s="64"/>
      <c r="FCN15" s="64"/>
      <c r="FCS15" s="215"/>
      <c r="FCT15" s="64"/>
      <c r="FCU15" s="64"/>
      <c r="FDD15" s="64"/>
      <c r="FDI15" s="215"/>
      <c r="FDJ15" s="64"/>
      <c r="FDK15" s="64"/>
      <c r="FDT15" s="64"/>
      <c r="FDY15" s="215"/>
      <c r="FDZ15" s="64"/>
      <c r="FEA15" s="64"/>
      <c r="FEJ15" s="64"/>
      <c r="FEO15" s="215"/>
      <c r="FEP15" s="64"/>
      <c r="FEQ15" s="64"/>
      <c r="FEZ15" s="64"/>
      <c r="FFE15" s="215"/>
      <c r="FFF15" s="64"/>
      <c r="FFG15" s="64"/>
      <c r="FFP15" s="64"/>
      <c r="FFU15" s="215"/>
      <c r="FFV15" s="64"/>
      <c r="FFW15" s="64"/>
      <c r="FGF15" s="64"/>
      <c r="FGK15" s="215"/>
      <c r="FGL15" s="64"/>
      <c r="FGM15" s="64"/>
      <c r="FGV15" s="64"/>
      <c r="FHA15" s="215"/>
      <c r="FHB15" s="64"/>
      <c r="FHC15" s="64"/>
      <c r="FHL15" s="64"/>
      <c r="FHQ15" s="215"/>
      <c r="FHR15" s="64"/>
      <c r="FHS15" s="64"/>
      <c r="FIB15" s="64"/>
      <c r="FIG15" s="215"/>
      <c r="FIH15" s="64"/>
      <c r="FII15" s="64"/>
      <c r="FIR15" s="64"/>
      <c r="FIW15" s="215"/>
      <c r="FIX15" s="64"/>
      <c r="FIY15" s="64"/>
      <c r="FJH15" s="64"/>
      <c r="FJM15" s="215"/>
      <c r="FJN15" s="64"/>
      <c r="FJO15" s="64"/>
      <c r="FJX15" s="64"/>
      <c r="FKC15" s="215"/>
      <c r="FKD15" s="64"/>
      <c r="FKE15" s="64"/>
      <c r="FKN15" s="64"/>
      <c r="FKS15" s="215"/>
      <c r="FKT15" s="64"/>
      <c r="FKU15" s="64"/>
      <c r="FLD15" s="64"/>
      <c r="FLI15" s="215"/>
      <c r="FLJ15" s="64"/>
      <c r="FLK15" s="64"/>
      <c r="FLT15" s="64"/>
      <c r="FLY15" s="215"/>
      <c r="FLZ15" s="64"/>
      <c r="FMA15" s="64"/>
      <c r="FMJ15" s="64"/>
      <c r="FMO15" s="215"/>
      <c r="FMP15" s="64"/>
      <c r="FMQ15" s="64"/>
      <c r="FMZ15" s="64"/>
      <c r="FNE15" s="215"/>
      <c r="FNF15" s="64"/>
      <c r="FNG15" s="64"/>
      <c r="FNP15" s="64"/>
      <c r="FNU15" s="215"/>
      <c r="FNV15" s="64"/>
      <c r="FNW15" s="64"/>
      <c r="FOF15" s="64"/>
      <c r="FOK15" s="215"/>
      <c r="FOL15" s="64"/>
      <c r="FOM15" s="64"/>
      <c r="FOV15" s="64"/>
      <c r="FPA15" s="215"/>
      <c r="FPB15" s="64"/>
      <c r="FPC15" s="64"/>
      <c r="FPL15" s="64"/>
      <c r="FPQ15" s="215"/>
      <c r="FPR15" s="64"/>
      <c r="FPS15" s="64"/>
      <c r="FQB15" s="64"/>
      <c r="FQG15" s="215"/>
      <c r="FQH15" s="64"/>
      <c r="FQI15" s="64"/>
      <c r="FQR15" s="64"/>
      <c r="FQW15" s="215"/>
      <c r="FQX15" s="64"/>
      <c r="FQY15" s="64"/>
      <c r="FRH15" s="64"/>
      <c r="FRM15" s="215"/>
      <c r="FRN15" s="64"/>
      <c r="FRO15" s="64"/>
      <c r="FRX15" s="64"/>
      <c r="FSC15" s="215"/>
      <c r="FSD15" s="64"/>
      <c r="FSE15" s="64"/>
      <c r="FSN15" s="64"/>
      <c r="FSS15" s="215"/>
      <c r="FST15" s="64"/>
      <c r="FSU15" s="64"/>
      <c r="FTD15" s="64"/>
      <c r="FTI15" s="215"/>
      <c r="FTJ15" s="64"/>
      <c r="FTK15" s="64"/>
      <c r="FTT15" s="64"/>
      <c r="FTY15" s="215"/>
      <c r="FTZ15" s="64"/>
      <c r="FUA15" s="64"/>
      <c r="FUJ15" s="64"/>
      <c r="FUO15" s="215"/>
      <c r="FUP15" s="64"/>
      <c r="FUQ15" s="64"/>
      <c r="FUZ15" s="64"/>
      <c r="FVE15" s="215"/>
      <c r="FVF15" s="64"/>
      <c r="FVG15" s="64"/>
      <c r="FVP15" s="64"/>
      <c r="FVU15" s="215"/>
      <c r="FVV15" s="64"/>
      <c r="FVW15" s="64"/>
      <c r="FWF15" s="64"/>
      <c r="FWK15" s="215"/>
      <c r="FWL15" s="64"/>
      <c r="FWM15" s="64"/>
      <c r="FWV15" s="64"/>
      <c r="FXA15" s="215"/>
      <c r="FXB15" s="64"/>
      <c r="FXC15" s="64"/>
      <c r="FXL15" s="64"/>
      <c r="FXQ15" s="215"/>
      <c r="FXR15" s="64"/>
      <c r="FXS15" s="64"/>
      <c r="FYB15" s="64"/>
      <c r="FYG15" s="215"/>
      <c r="FYH15" s="64"/>
      <c r="FYI15" s="64"/>
      <c r="FYR15" s="64"/>
      <c r="FYW15" s="215"/>
      <c r="FYX15" s="64"/>
      <c r="FYY15" s="64"/>
      <c r="FZH15" s="64"/>
      <c r="FZM15" s="215"/>
      <c r="FZN15" s="64"/>
      <c r="FZO15" s="64"/>
      <c r="FZX15" s="64"/>
      <c r="GAC15" s="215"/>
      <c r="GAD15" s="64"/>
      <c r="GAE15" s="64"/>
      <c r="GAN15" s="64"/>
      <c r="GAS15" s="215"/>
      <c r="GAT15" s="64"/>
      <c r="GAU15" s="64"/>
      <c r="GBD15" s="64"/>
      <c r="GBI15" s="215"/>
      <c r="GBJ15" s="64"/>
      <c r="GBK15" s="64"/>
      <c r="GBT15" s="64"/>
      <c r="GBY15" s="215"/>
      <c r="GBZ15" s="64"/>
      <c r="GCA15" s="64"/>
      <c r="GCJ15" s="64"/>
      <c r="GCO15" s="215"/>
      <c r="GCP15" s="64"/>
      <c r="GCQ15" s="64"/>
      <c r="GCZ15" s="64"/>
      <c r="GDE15" s="215"/>
      <c r="GDF15" s="64"/>
      <c r="GDG15" s="64"/>
      <c r="GDP15" s="64"/>
      <c r="GDU15" s="215"/>
      <c r="GDV15" s="64"/>
      <c r="GDW15" s="64"/>
      <c r="GEF15" s="64"/>
      <c r="GEK15" s="215"/>
      <c r="GEL15" s="64"/>
      <c r="GEM15" s="64"/>
      <c r="GEV15" s="64"/>
      <c r="GFA15" s="215"/>
      <c r="GFB15" s="64"/>
      <c r="GFC15" s="64"/>
      <c r="GFL15" s="64"/>
      <c r="GFQ15" s="215"/>
      <c r="GFR15" s="64"/>
      <c r="GFS15" s="64"/>
      <c r="GGB15" s="64"/>
      <c r="GGG15" s="215"/>
      <c r="GGH15" s="64"/>
      <c r="GGI15" s="64"/>
      <c r="GGR15" s="64"/>
      <c r="GGW15" s="215"/>
      <c r="GGX15" s="64"/>
      <c r="GGY15" s="64"/>
      <c r="GHH15" s="64"/>
      <c r="GHM15" s="215"/>
      <c r="GHN15" s="64"/>
      <c r="GHO15" s="64"/>
      <c r="GHX15" s="64"/>
      <c r="GIC15" s="215"/>
      <c r="GID15" s="64"/>
      <c r="GIE15" s="64"/>
      <c r="GIN15" s="64"/>
      <c r="GIS15" s="215"/>
      <c r="GIT15" s="64"/>
      <c r="GIU15" s="64"/>
      <c r="GJD15" s="64"/>
      <c r="GJI15" s="215"/>
      <c r="GJJ15" s="64"/>
      <c r="GJK15" s="64"/>
      <c r="GJT15" s="64"/>
      <c r="GJY15" s="215"/>
      <c r="GJZ15" s="64"/>
      <c r="GKA15" s="64"/>
      <c r="GKJ15" s="64"/>
      <c r="GKO15" s="215"/>
      <c r="GKP15" s="64"/>
      <c r="GKQ15" s="64"/>
      <c r="GKZ15" s="64"/>
      <c r="GLE15" s="215"/>
      <c r="GLF15" s="64"/>
      <c r="GLG15" s="64"/>
      <c r="GLP15" s="64"/>
      <c r="GLU15" s="215"/>
      <c r="GLV15" s="64"/>
      <c r="GLW15" s="64"/>
      <c r="GMF15" s="64"/>
      <c r="GMK15" s="215"/>
      <c r="GML15" s="64"/>
      <c r="GMM15" s="64"/>
      <c r="GMV15" s="64"/>
      <c r="GNA15" s="215"/>
      <c r="GNB15" s="64"/>
      <c r="GNC15" s="64"/>
      <c r="GNL15" s="64"/>
      <c r="GNQ15" s="215"/>
      <c r="GNR15" s="64"/>
      <c r="GNS15" s="64"/>
      <c r="GOB15" s="64"/>
      <c r="GOG15" s="215"/>
      <c r="GOH15" s="64"/>
      <c r="GOI15" s="64"/>
      <c r="GOR15" s="64"/>
      <c r="GOW15" s="215"/>
      <c r="GOX15" s="64"/>
      <c r="GOY15" s="64"/>
      <c r="GPH15" s="64"/>
      <c r="GPM15" s="215"/>
      <c r="GPN15" s="64"/>
      <c r="GPO15" s="64"/>
      <c r="GPX15" s="64"/>
      <c r="GQC15" s="215"/>
      <c r="GQD15" s="64"/>
      <c r="GQE15" s="64"/>
      <c r="GQN15" s="64"/>
      <c r="GQS15" s="215"/>
      <c r="GQT15" s="64"/>
      <c r="GQU15" s="64"/>
      <c r="GRD15" s="64"/>
      <c r="GRI15" s="215"/>
      <c r="GRJ15" s="64"/>
      <c r="GRK15" s="64"/>
      <c r="GRT15" s="64"/>
      <c r="GRY15" s="215"/>
      <c r="GRZ15" s="64"/>
      <c r="GSA15" s="64"/>
      <c r="GSJ15" s="64"/>
      <c r="GSO15" s="215"/>
      <c r="GSP15" s="64"/>
      <c r="GSQ15" s="64"/>
      <c r="GSZ15" s="64"/>
      <c r="GTE15" s="215"/>
      <c r="GTF15" s="64"/>
      <c r="GTG15" s="64"/>
      <c r="GTP15" s="64"/>
      <c r="GTU15" s="215"/>
      <c r="GTV15" s="64"/>
      <c r="GTW15" s="64"/>
      <c r="GUF15" s="64"/>
      <c r="GUK15" s="215"/>
      <c r="GUL15" s="64"/>
      <c r="GUM15" s="64"/>
      <c r="GUV15" s="64"/>
      <c r="GVA15" s="215"/>
      <c r="GVB15" s="64"/>
      <c r="GVC15" s="64"/>
      <c r="GVL15" s="64"/>
      <c r="GVQ15" s="215"/>
      <c r="GVR15" s="64"/>
      <c r="GVS15" s="64"/>
      <c r="GWB15" s="64"/>
      <c r="GWG15" s="215"/>
      <c r="GWH15" s="64"/>
      <c r="GWI15" s="64"/>
      <c r="GWR15" s="64"/>
      <c r="GWW15" s="215"/>
      <c r="GWX15" s="64"/>
      <c r="GWY15" s="64"/>
      <c r="GXH15" s="64"/>
      <c r="GXM15" s="215"/>
      <c r="GXN15" s="64"/>
      <c r="GXO15" s="64"/>
      <c r="GXX15" s="64"/>
      <c r="GYC15" s="215"/>
      <c r="GYD15" s="64"/>
      <c r="GYE15" s="64"/>
      <c r="GYN15" s="64"/>
      <c r="GYS15" s="215"/>
      <c r="GYT15" s="64"/>
      <c r="GYU15" s="64"/>
      <c r="GZD15" s="64"/>
      <c r="GZI15" s="215"/>
      <c r="GZJ15" s="64"/>
      <c r="GZK15" s="64"/>
      <c r="GZT15" s="64"/>
      <c r="GZY15" s="215"/>
      <c r="GZZ15" s="64"/>
      <c r="HAA15" s="64"/>
      <c r="HAJ15" s="64"/>
      <c r="HAO15" s="215"/>
      <c r="HAP15" s="64"/>
      <c r="HAQ15" s="64"/>
      <c r="HAZ15" s="64"/>
      <c r="HBE15" s="215"/>
      <c r="HBF15" s="64"/>
      <c r="HBG15" s="64"/>
      <c r="HBP15" s="64"/>
      <c r="HBU15" s="215"/>
      <c r="HBV15" s="64"/>
      <c r="HBW15" s="64"/>
      <c r="HCF15" s="64"/>
      <c r="HCK15" s="215"/>
      <c r="HCL15" s="64"/>
      <c r="HCM15" s="64"/>
      <c r="HCV15" s="64"/>
      <c r="HDA15" s="215"/>
      <c r="HDB15" s="64"/>
      <c r="HDC15" s="64"/>
      <c r="HDL15" s="64"/>
      <c r="HDQ15" s="215"/>
      <c r="HDR15" s="64"/>
      <c r="HDS15" s="64"/>
      <c r="HEB15" s="64"/>
      <c r="HEG15" s="215"/>
      <c r="HEH15" s="64"/>
      <c r="HEI15" s="64"/>
      <c r="HER15" s="64"/>
      <c r="HEW15" s="215"/>
      <c r="HEX15" s="64"/>
      <c r="HEY15" s="64"/>
      <c r="HFH15" s="64"/>
      <c r="HFM15" s="215"/>
      <c r="HFN15" s="64"/>
      <c r="HFO15" s="64"/>
      <c r="HFX15" s="64"/>
      <c r="HGC15" s="215"/>
      <c r="HGD15" s="64"/>
      <c r="HGE15" s="64"/>
      <c r="HGN15" s="64"/>
      <c r="HGS15" s="215"/>
      <c r="HGT15" s="64"/>
      <c r="HGU15" s="64"/>
      <c r="HHD15" s="64"/>
      <c r="HHI15" s="215"/>
      <c r="HHJ15" s="64"/>
      <c r="HHK15" s="64"/>
      <c r="HHT15" s="64"/>
      <c r="HHY15" s="215"/>
      <c r="HHZ15" s="64"/>
      <c r="HIA15" s="64"/>
      <c r="HIJ15" s="64"/>
      <c r="HIO15" s="215"/>
      <c r="HIP15" s="64"/>
      <c r="HIQ15" s="64"/>
      <c r="HIZ15" s="64"/>
      <c r="HJE15" s="215"/>
      <c r="HJF15" s="64"/>
      <c r="HJG15" s="64"/>
      <c r="HJP15" s="64"/>
      <c r="HJU15" s="215"/>
      <c r="HJV15" s="64"/>
      <c r="HJW15" s="64"/>
      <c r="HKF15" s="64"/>
      <c r="HKK15" s="215"/>
      <c r="HKL15" s="64"/>
      <c r="HKM15" s="64"/>
      <c r="HKV15" s="64"/>
      <c r="HLA15" s="215"/>
      <c r="HLB15" s="64"/>
      <c r="HLC15" s="64"/>
      <c r="HLL15" s="64"/>
      <c r="HLQ15" s="215"/>
      <c r="HLR15" s="64"/>
      <c r="HLS15" s="64"/>
      <c r="HMB15" s="64"/>
      <c r="HMG15" s="215"/>
      <c r="HMH15" s="64"/>
      <c r="HMI15" s="64"/>
      <c r="HMR15" s="64"/>
      <c r="HMW15" s="215"/>
      <c r="HMX15" s="64"/>
      <c r="HMY15" s="64"/>
      <c r="HNH15" s="64"/>
      <c r="HNM15" s="215"/>
      <c r="HNN15" s="64"/>
      <c r="HNO15" s="64"/>
      <c r="HNX15" s="64"/>
      <c r="HOC15" s="215"/>
      <c r="HOD15" s="64"/>
      <c r="HOE15" s="64"/>
      <c r="HON15" s="64"/>
      <c r="HOS15" s="215"/>
      <c r="HOT15" s="64"/>
      <c r="HOU15" s="64"/>
      <c r="HPD15" s="64"/>
      <c r="HPI15" s="215"/>
      <c r="HPJ15" s="64"/>
      <c r="HPK15" s="64"/>
      <c r="HPT15" s="64"/>
      <c r="HPY15" s="215"/>
      <c r="HPZ15" s="64"/>
      <c r="HQA15" s="64"/>
      <c r="HQJ15" s="64"/>
      <c r="HQO15" s="215"/>
      <c r="HQP15" s="64"/>
      <c r="HQQ15" s="64"/>
      <c r="HQZ15" s="64"/>
      <c r="HRE15" s="215"/>
      <c r="HRF15" s="64"/>
      <c r="HRG15" s="64"/>
      <c r="HRP15" s="64"/>
      <c r="HRU15" s="215"/>
      <c r="HRV15" s="64"/>
      <c r="HRW15" s="64"/>
      <c r="HSF15" s="64"/>
      <c r="HSK15" s="215"/>
      <c r="HSL15" s="64"/>
      <c r="HSM15" s="64"/>
      <c r="HSV15" s="64"/>
      <c r="HTA15" s="215"/>
      <c r="HTB15" s="64"/>
      <c r="HTC15" s="64"/>
      <c r="HTL15" s="64"/>
      <c r="HTQ15" s="215"/>
      <c r="HTR15" s="64"/>
      <c r="HTS15" s="64"/>
      <c r="HUB15" s="64"/>
      <c r="HUG15" s="215"/>
      <c r="HUH15" s="64"/>
      <c r="HUI15" s="64"/>
      <c r="HUR15" s="64"/>
      <c r="HUW15" s="215"/>
      <c r="HUX15" s="64"/>
      <c r="HUY15" s="64"/>
      <c r="HVH15" s="64"/>
      <c r="HVM15" s="215"/>
      <c r="HVN15" s="64"/>
      <c r="HVO15" s="64"/>
      <c r="HVX15" s="64"/>
      <c r="HWC15" s="215"/>
      <c r="HWD15" s="64"/>
      <c r="HWE15" s="64"/>
      <c r="HWN15" s="64"/>
      <c r="HWS15" s="215"/>
      <c r="HWT15" s="64"/>
      <c r="HWU15" s="64"/>
      <c r="HXD15" s="64"/>
      <c r="HXI15" s="215"/>
      <c r="HXJ15" s="64"/>
      <c r="HXK15" s="64"/>
      <c r="HXT15" s="64"/>
      <c r="HXY15" s="215"/>
      <c r="HXZ15" s="64"/>
      <c r="HYA15" s="64"/>
      <c r="HYJ15" s="64"/>
      <c r="HYO15" s="215"/>
      <c r="HYP15" s="64"/>
      <c r="HYQ15" s="64"/>
      <c r="HYZ15" s="64"/>
      <c r="HZE15" s="215"/>
      <c r="HZF15" s="64"/>
      <c r="HZG15" s="64"/>
      <c r="HZP15" s="64"/>
      <c r="HZU15" s="215"/>
      <c r="HZV15" s="64"/>
      <c r="HZW15" s="64"/>
      <c r="IAF15" s="64"/>
      <c r="IAK15" s="215"/>
      <c r="IAL15" s="64"/>
      <c r="IAM15" s="64"/>
      <c r="IAV15" s="64"/>
      <c r="IBA15" s="215"/>
      <c r="IBB15" s="64"/>
      <c r="IBC15" s="64"/>
      <c r="IBL15" s="64"/>
      <c r="IBQ15" s="215"/>
      <c r="IBR15" s="64"/>
      <c r="IBS15" s="64"/>
      <c r="ICB15" s="64"/>
      <c r="ICG15" s="215"/>
      <c r="ICH15" s="64"/>
      <c r="ICI15" s="64"/>
      <c r="ICR15" s="64"/>
      <c r="ICW15" s="215"/>
      <c r="ICX15" s="64"/>
      <c r="ICY15" s="64"/>
      <c r="IDH15" s="64"/>
      <c r="IDM15" s="215"/>
      <c r="IDN15" s="64"/>
      <c r="IDO15" s="64"/>
      <c r="IDX15" s="64"/>
      <c r="IEC15" s="215"/>
      <c r="IED15" s="64"/>
      <c r="IEE15" s="64"/>
      <c r="IEN15" s="64"/>
      <c r="IES15" s="215"/>
      <c r="IET15" s="64"/>
      <c r="IEU15" s="64"/>
      <c r="IFD15" s="64"/>
      <c r="IFI15" s="215"/>
      <c r="IFJ15" s="64"/>
      <c r="IFK15" s="64"/>
      <c r="IFT15" s="64"/>
      <c r="IFY15" s="215"/>
      <c r="IFZ15" s="64"/>
      <c r="IGA15" s="64"/>
      <c r="IGJ15" s="64"/>
      <c r="IGO15" s="215"/>
      <c r="IGP15" s="64"/>
      <c r="IGQ15" s="64"/>
      <c r="IGZ15" s="64"/>
      <c r="IHE15" s="215"/>
      <c r="IHF15" s="64"/>
      <c r="IHG15" s="64"/>
      <c r="IHP15" s="64"/>
      <c r="IHU15" s="215"/>
      <c r="IHV15" s="64"/>
      <c r="IHW15" s="64"/>
      <c r="IIF15" s="64"/>
      <c r="IIK15" s="215"/>
      <c r="IIL15" s="64"/>
      <c r="IIM15" s="64"/>
      <c r="IIV15" s="64"/>
      <c r="IJA15" s="215"/>
      <c r="IJB15" s="64"/>
      <c r="IJC15" s="64"/>
      <c r="IJL15" s="64"/>
      <c r="IJQ15" s="215"/>
      <c r="IJR15" s="64"/>
      <c r="IJS15" s="64"/>
      <c r="IKB15" s="64"/>
      <c r="IKG15" s="215"/>
      <c r="IKH15" s="64"/>
      <c r="IKI15" s="64"/>
      <c r="IKR15" s="64"/>
      <c r="IKW15" s="215"/>
      <c r="IKX15" s="64"/>
      <c r="IKY15" s="64"/>
      <c r="ILH15" s="64"/>
      <c r="ILM15" s="215"/>
      <c r="ILN15" s="64"/>
      <c r="ILO15" s="64"/>
      <c r="ILX15" s="64"/>
      <c r="IMC15" s="215"/>
      <c r="IMD15" s="64"/>
      <c r="IME15" s="64"/>
      <c r="IMN15" s="64"/>
      <c r="IMS15" s="215"/>
      <c r="IMT15" s="64"/>
      <c r="IMU15" s="64"/>
      <c r="IND15" s="64"/>
      <c r="INI15" s="215"/>
      <c r="INJ15" s="64"/>
      <c r="INK15" s="64"/>
      <c r="INT15" s="64"/>
      <c r="INY15" s="215"/>
      <c r="INZ15" s="64"/>
      <c r="IOA15" s="64"/>
      <c r="IOJ15" s="64"/>
      <c r="IOO15" s="215"/>
      <c r="IOP15" s="64"/>
      <c r="IOQ15" s="64"/>
      <c r="IOZ15" s="64"/>
      <c r="IPE15" s="215"/>
      <c r="IPF15" s="64"/>
      <c r="IPG15" s="64"/>
      <c r="IPP15" s="64"/>
      <c r="IPU15" s="215"/>
      <c r="IPV15" s="64"/>
      <c r="IPW15" s="64"/>
      <c r="IQF15" s="64"/>
      <c r="IQK15" s="215"/>
      <c r="IQL15" s="64"/>
      <c r="IQM15" s="64"/>
      <c r="IQV15" s="64"/>
      <c r="IRA15" s="215"/>
      <c r="IRB15" s="64"/>
      <c r="IRC15" s="64"/>
      <c r="IRL15" s="64"/>
      <c r="IRQ15" s="215"/>
      <c r="IRR15" s="64"/>
      <c r="IRS15" s="64"/>
      <c r="ISB15" s="64"/>
      <c r="ISG15" s="215"/>
      <c r="ISH15" s="64"/>
      <c r="ISI15" s="64"/>
      <c r="ISR15" s="64"/>
      <c r="ISW15" s="215"/>
      <c r="ISX15" s="64"/>
      <c r="ISY15" s="64"/>
      <c r="ITH15" s="64"/>
      <c r="ITM15" s="215"/>
      <c r="ITN15" s="64"/>
      <c r="ITO15" s="64"/>
      <c r="ITX15" s="64"/>
      <c r="IUC15" s="215"/>
      <c r="IUD15" s="64"/>
      <c r="IUE15" s="64"/>
      <c r="IUN15" s="64"/>
      <c r="IUS15" s="215"/>
      <c r="IUT15" s="64"/>
      <c r="IUU15" s="64"/>
      <c r="IVD15" s="64"/>
      <c r="IVI15" s="215"/>
      <c r="IVJ15" s="64"/>
      <c r="IVK15" s="64"/>
      <c r="IVT15" s="64"/>
      <c r="IVY15" s="215"/>
      <c r="IVZ15" s="64"/>
      <c r="IWA15" s="64"/>
      <c r="IWJ15" s="64"/>
      <c r="IWO15" s="215"/>
      <c r="IWP15" s="64"/>
      <c r="IWQ15" s="64"/>
      <c r="IWZ15" s="64"/>
      <c r="IXE15" s="215"/>
      <c r="IXF15" s="64"/>
      <c r="IXG15" s="64"/>
      <c r="IXP15" s="64"/>
      <c r="IXU15" s="215"/>
      <c r="IXV15" s="64"/>
      <c r="IXW15" s="64"/>
      <c r="IYF15" s="64"/>
      <c r="IYK15" s="215"/>
      <c r="IYL15" s="64"/>
      <c r="IYM15" s="64"/>
      <c r="IYV15" s="64"/>
      <c r="IZA15" s="215"/>
      <c r="IZB15" s="64"/>
      <c r="IZC15" s="64"/>
      <c r="IZL15" s="64"/>
      <c r="IZQ15" s="215"/>
      <c r="IZR15" s="64"/>
      <c r="IZS15" s="64"/>
      <c r="JAB15" s="64"/>
      <c r="JAG15" s="215"/>
      <c r="JAH15" s="64"/>
      <c r="JAI15" s="64"/>
      <c r="JAR15" s="64"/>
      <c r="JAW15" s="215"/>
      <c r="JAX15" s="64"/>
      <c r="JAY15" s="64"/>
      <c r="JBH15" s="64"/>
      <c r="JBM15" s="215"/>
      <c r="JBN15" s="64"/>
      <c r="JBO15" s="64"/>
      <c r="JBX15" s="64"/>
      <c r="JCC15" s="215"/>
      <c r="JCD15" s="64"/>
      <c r="JCE15" s="64"/>
      <c r="JCN15" s="64"/>
      <c r="JCS15" s="215"/>
      <c r="JCT15" s="64"/>
      <c r="JCU15" s="64"/>
      <c r="JDD15" s="64"/>
      <c r="JDI15" s="215"/>
      <c r="JDJ15" s="64"/>
      <c r="JDK15" s="64"/>
      <c r="JDT15" s="64"/>
      <c r="JDY15" s="215"/>
      <c r="JDZ15" s="64"/>
      <c r="JEA15" s="64"/>
      <c r="JEJ15" s="64"/>
      <c r="JEO15" s="215"/>
      <c r="JEP15" s="64"/>
      <c r="JEQ15" s="64"/>
      <c r="JEZ15" s="64"/>
      <c r="JFE15" s="215"/>
      <c r="JFF15" s="64"/>
      <c r="JFG15" s="64"/>
      <c r="JFP15" s="64"/>
      <c r="JFU15" s="215"/>
      <c r="JFV15" s="64"/>
      <c r="JFW15" s="64"/>
      <c r="JGF15" s="64"/>
      <c r="JGK15" s="215"/>
      <c r="JGL15" s="64"/>
      <c r="JGM15" s="64"/>
      <c r="JGV15" s="64"/>
      <c r="JHA15" s="215"/>
      <c r="JHB15" s="64"/>
      <c r="JHC15" s="64"/>
      <c r="JHL15" s="64"/>
      <c r="JHQ15" s="215"/>
      <c r="JHR15" s="64"/>
      <c r="JHS15" s="64"/>
      <c r="JIB15" s="64"/>
      <c r="JIG15" s="215"/>
      <c r="JIH15" s="64"/>
      <c r="JII15" s="64"/>
      <c r="JIR15" s="64"/>
      <c r="JIW15" s="215"/>
      <c r="JIX15" s="64"/>
      <c r="JIY15" s="64"/>
      <c r="JJH15" s="64"/>
      <c r="JJM15" s="215"/>
      <c r="JJN15" s="64"/>
      <c r="JJO15" s="64"/>
      <c r="JJX15" s="64"/>
      <c r="JKC15" s="215"/>
      <c r="JKD15" s="64"/>
      <c r="JKE15" s="64"/>
      <c r="JKN15" s="64"/>
      <c r="JKS15" s="215"/>
      <c r="JKT15" s="64"/>
      <c r="JKU15" s="64"/>
      <c r="JLD15" s="64"/>
      <c r="JLI15" s="215"/>
      <c r="JLJ15" s="64"/>
      <c r="JLK15" s="64"/>
      <c r="JLT15" s="64"/>
      <c r="JLY15" s="215"/>
      <c r="JLZ15" s="64"/>
      <c r="JMA15" s="64"/>
      <c r="JMJ15" s="64"/>
      <c r="JMO15" s="215"/>
      <c r="JMP15" s="64"/>
      <c r="JMQ15" s="64"/>
      <c r="JMZ15" s="64"/>
      <c r="JNE15" s="215"/>
      <c r="JNF15" s="64"/>
      <c r="JNG15" s="64"/>
      <c r="JNP15" s="64"/>
      <c r="JNU15" s="215"/>
      <c r="JNV15" s="64"/>
      <c r="JNW15" s="64"/>
      <c r="JOF15" s="64"/>
      <c r="JOK15" s="215"/>
      <c r="JOL15" s="64"/>
      <c r="JOM15" s="64"/>
      <c r="JOV15" s="64"/>
      <c r="JPA15" s="215"/>
      <c r="JPB15" s="64"/>
      <c r="JPC15" s="64"/>
      <c r="JPL15" s="64"/>
      <c r="JPQ15" s="215"/>
      <c r="JPR15" s="64"/>
      <c r="JPS15" s="64"/>
      <c r="JQB15" s="64"/>
      <c r="JQG15" s="215"/>
      <c r="JQH15" s="64"/>
      <c r="JQI15" s="64"/>
      <c r="JQR15" s="64"/>
      <c r="JQW15" s="215"/>
      <c r="JQX15" s="64"/>
      <c r="JQY15" s="64"/>
      <c r="JRH15" s="64"/>
      <c r="JRM15" s="215"/>
      <c r="JRN15" s="64"/>
      <c r="JRO15" s="64"/>
      <c r="JRX15" s="64"/>
      <c r="JSC15" s="215"/>
      <c r="JSD15" s="64"/>
      <c r="JSE15" s="64"/>
      <c r="JSN15" s="64"/>
      <c r="JSS15" s="215"/>
      <c r="JST15" s="64"/>
      <c r="JSU15" s="64"/>
      <c r="JTD15" s="64"/>
      <c r="JTI15" s="215"/>
      <c r="JTJ15" s="64"/>
      <c r="JTK15" s="64"/>
      <c r="JTT15" s="64"/>
      <c r="JTY15" s="215"/>
      <c r="JTZ15" s="64"/>
      <c r="JUA15" s="64"/>
      <c r="JUJ15" s="64"/>
      <c r="JUO15" s="215"/>
      <c r="JUP15" s="64"/>
      <c r="JUQ15" s="64"/>
      <c r="JUZ15" s="64"/>
      <c r="JVE15" s="215"/>
      <c r="JVF15" s="64"/>
      <c r="JVG15" s="64"/>
      <c r="JVP15" s="64"/>
      <c r="JVU15" s="215"/>
      <c r="JVV15" s="64"/>
      <c r="JVW15" s="64"/>
      <c r="JWF15" s="64"/>
      <c r="JWK15" s="215"/>
      <c r="JWL15" s="64"/>
      <c r="JWM15" s="64"/>
      <c r="JWV15" s="64"/>
      <c r="JXA15" s="215"/>
      <c r="JXB15" s="64"/>
      <c r="JXC15" s="64"/>
      <c r="JXL15" s="64"/>
      <c r="JXQ15" s="215"/>
      <c r="JXR15" s="64"/>
      <c r="JXS15" s="64"/>
      <c r="JYB15" s="64"/>
      <c r="JYG15" s="215"/>
      <c r="JYH15" s="64"/>
      <c r="JYI15" s="64"/>
      <c r="JYR15" s="64"/>
      <c r="JYW15" s="215"/>
      <c r="JYX15" s="64"/>
      <c r="JYY15" s="64"/>
      <c r="JZH15" s="64"/>
      <c r="JZM15" s="215"/>
      <c r="JZN15" s="64"/>
      <c r="JZO15" s="64"/>
      <c r="JZX15" s="64"/>
      <c r="KAC15" s="215"/>
      <c r="KAD15" s="64"/>
      <c r="KAE15" s="64"/>
      <c r="KAN15" s="64"/>
      <c r="KAS15" s="215"/>
      <c r="KAT15" s="64"/>
      <c r="KAU15" s="64"/>
      <c r="KBD15" s="64"/>
      <c r="KBI15" s="215"/>
      <c r="KBJ15" s="64"/>
      <c r="KBK15" s="64"/>
      <c r="KBT15" s="64"/>
      <c r="KBY15" s="215"/>
      <c r="KBZ15" s="64"/>
      <c r="KCA15" s="64"/>
      <c r="KCJ15" s="64"/>
      <c r="KCO15" s="215"/>
      <c r="KCP15" s="64"/>
      <c r="KCQ15" s="64"/>
      <c r="KCZ15" s="64"/>
      <c r="KDE15" s="215"/>
      <c r="KDF15" s="64"/>
      <c r="KDG15" s="64"/>
      <c r="KDP15" s="64"/>
      <c r="KDU15" s="215"/>
      <c r="KDV15" s="64"/>
      <c r="KDW15" s="64"/>
      <c r="KEF15" s="64"/>
      <c r="KEK15" s="215"/>
      <c r="KEL15" s="64"/>
      <c r="KEM15" s="64"/>
      <c r="KEV15" s="64"/>
      <c r="KFA15" s="215"/>
      <c r="KFB15" s="64"/>
      <c r="KFC15" s="64"/>
      <c r="KFL15" s="64"/>
      <c r="KFQ15" s="215"/>
      <c r="KFR15" s="64"/>
      <c r="KFS15" s="64"/>
      <c r="KGB15" s="64"/>
      <c r="KGG15" s="215"/>
      <c r="KGH15" s="64"/>
      <c r="KGI15" s="64"/>
      <c r="KGR15" s="64"/>
      <c r="KGW15" s="215"/>
      <c r="KGX15" s="64"/>
      <c r="KGY15" s="64"/>
      <c r="KHH15" s="64"/>
      <c r="KHM15" s="215"/>
      <c r="KHN15" s="64"/>
      <c r="KHO15" s="64"/>
      <c r="KHX15" s="64"/>
      <c r="KIC15" s="215"/>
      <c r="KID15" s="64"/>
      <c r="KIE15" s="64"/>
      <c r="KIN15" s="64"/>
      <c r="KIS15" s="215"/>
      <c r="KIT15" s="64"/>
      <c r="KIU15" s="64"/>
      <c r="KJD15" s="64"/>
      <c r="KJI15" s="215"/>
      <c r="KJJ15" s="64"/>
      <c r="KJK15" s="64"/>
      <c r="KJT15" s="64"/>
      <c r="KJY15" s="215"/>
      <c r="KJZ15" s="64"/>
      <c r="KKA15" s="64"/>
      <c r="KKJ15" s="64"/>
      <c r="KKO15" s="215"/>
      <c r="KKP15" s="64"/>
      <c r="KKQ15" s="64"/>
      <c r="KKZ15" s="64"/>
      <c r="KLE15" s="215"/>
      <c r="KLF15" s="64"/>
      <c r="KLG15" s="64"/>
      <c r="KLP15" s="64"/>
      <c r="KLU15" s="215"/>
      <c r="KLV15" s="64"/>
      <c r="KLW15" s="64"/>
      <c r="KMF15" s="64"/>
      <c r="KMK15" s="215"/>
      <c r="KML15" s="64"/>
      <c r="KMM15" s="64"/>
      <c r="KMV15" s="64"/>
      <c r="KNA15" s="215"/>
      <c r="KNB15" s="64"/>
      <c r="KNC15" s="64"/>
      <c r="KNL15" s="64"/>
      <c r="KNQ15" s="215"/>
      <c r="KNR15" s="64"/>
      <c r="KNS15" s="64"/>
      <c r="KOB15" s="64"/>
      <c r="KOG15" s="215"/>
      <c r="KOH15" s="64"/>
      <c r="KOI15" s="64"/>
      <c r="KOR15" s="64"/>
      <c r="KOW15" s="215"/>
      <c r="KOX15" s="64"/>
      <c r="KOY15" s="64"/>
      <c r="KPH15" s="64"/>
      <c r="KPM15" s="215"/>
      <c r="KPN15" s="64"/>
      <c r="KPO15" s="64"/>
      <c r="KPX15" s="64"/>
      <c r="KQC15" s="215"/>
      <c r="KQD15" s="64"/>
      <c r="KQE15" s="64"/>
      <c r="KQN15" s="64"/>
      <c r="KQS15" s="215"/>
      <c r="KQT15" s="64"/>
      <c r="KQU15" s="64"/>
      <c r="KRD15" s="64"/>
      <c r="KRI15" s="215"/>
      <c r="KRJ15" s="64"/>
      <c r="KRK15" s="64"/>
      <c r="KRT15" s="64"/>
      <c r="KRY15" s="215"/>
      <c r="KRZ15" s="64"/>
      <c r="KSA15" s="64"/>
      <c r="KSJ15" s="64"/>
      <c r="KSO15" s="215"/>
      <c r="KSP15" s="64"/>
      <c r="KSQ15" s="64"/>
      <c r="KSZ15" s="64"/>
      <c r="KTE15" s="215"/>
      <c r="KTF15" s="64"/>
      <c r="KTG15" s="64"/>
      <c r="KTP15" s="64"/>
      <c r="KTU15" s="215"/>
      <c r="KTV15" s="64"/>
      <c r="KTW15" s="64"/>
      <c r="KUF15" s="64"/>
      <c r="KUK15" s="215"/>
      <c r="KUL15" s="64"/>
      <c r="KUM15" s="64"/>
      <c r="KUV15" s="64"/>
      <c r="KVA15" s="215"/>
      <c r="KVB15" s="64"/>
      <c r="KVC15" s="64"/>
      <c r="KVL15" s="64"/>
      <c r="KVQ15" s="215"/>
      <c r="KVR15" s="64"/>
      <c r="KVS15" s="64"/>
      <c r="KWB15" s="64"/>
      <c r="KWG15" s="215"/>
      <c r="KWH15" s="64"/>
      <c r="KWI15" s="64"/>
      <c r="KWR15" s="64"/>
      <c r="KWW15" s="215"/>
      <c r="KWX15" s="64"/>
      <c r="KWY15" s="64"/>
      <c r="KXH15" s="64"/>
      <c r="KXM15" s="215"/>
      <c r="KXN15" s="64"/>
      <c r="KXO15" s="64"/>
      <c r="KXX15" s="64"/>
      <c r="KYC15" s="215"/>
      <c r="KYD15" s="64"/>
      <c r="KYE15" s="64"/>
      <c r="KYN15" s="64"/>
      <c r="KYS15" s="215"/>
      <c r="KYT15" s="64"/>
      <c r="KYU15" s="64"/>
      <c r="KZD15" s="64"/>
      <c r="KZI15" s="215"/>
      <c r="KZJ15" s="64"/>
      <c r="KZK15" s="64"/>
      <c r="KZT15" s="64"/>
      <c r="KZY15" s="215"/>
      <c r="KZZ15" s="64"/>
      <c r="LAA15" s="64"/>
      <c r="LAJ15" s="64"/>
      <c r="LAO15" s="215"/>
      <c r="LAP15" s="64"/>
      <c r="LAQ15" s="64"/>
      <c r="LAZ15" s="64"/>
      <c r="LBE15" s="215"/>
      <c r="LBF15" s="64"/>
      <c r="LBG15" s="64"/>
      <c r="LBP15" s="64"/>
      <c r="LBU15" s="215"/>
      <c r="LBV15" s="64"/>
      <c r="LBW15" s="64"/>
      <c r="LCF15" s="64"/>
      <c r="LCK15" s="215"/>
      <c r="LCL15" s="64"/>
      <c r="LCM15" s="64"/>
      <c r="LCV15" s="64"/>
      <c r="LDA15" s="215"/>
      <c r="LDB15" s="64"/>
      <c r="LDC15" s="64"/>
      <c r="LDL15" s="64"/>
      <c r="LDQ15" s="215"/>
      <c r="LDR15" s="64"/>
      <c r="LDS15" s="64"/>
      <c r="LEB15" s="64"/>
      <c r="LEG15" s="215"/>
      <c r="LEH15" s="64"/>
      <c r="LEI15" s="64"/>
      <c r="LER15" s="64"/>
      <c r="LEW15" s="215"/>
      <c r="LEX15" s="64"/>
      <c r="LEY15" s="64"/>
      <c r="LFH15" s="64"/>
      <c r="LFM15" s="215"/>
      <c r="LFN15" s="64"/>
      <c r="LFO15" s="64"/>
      <c r="LFX15" s="64"/>
      <c r="LGC15" s="215"/>
      <c r="LGD15" s="64"/>
      <c r="LGE15" s="64"/>
      <c r="LGN15" s="64"/>
      <c r="LGS15" s="215"/>
      <c r="LGT15" s="64"/>
      <c r="LGU15" s="64"/>
      <c r="LHD15" s="64"/>
      <c r="LHI15" s="215"/>
      <c r="LHJ15" s="64"/>
      <c r="LHK15" s="64"/>
      <c r="LHT15" s="64"/>
      <c r="LHY15" s="215"/>
      <c r="LHZ15" s="64"/>
      <c r="LIA15" s="64"/>
      <c r="LIJ15" s="64"/>
      <c r="LIO15" s="215"/>
      <c r="LIP15" s="64"/>
      <c r="LIQ15" s="64"/>
      <c r="LIZ15" s="64"/>
      <c r="LJE15" s="215"/>
      <c r="LJF15" s="64"/>
      <c r="LJG15" s="64"/>
      <c r="LJP15" s="64"/>
      <c r="LJU15" s="215"/>
      <c r="LJV15" s="64"/>
      <c r="LJW15" s="64"/>
      <c r="LKF15" s="64"/>
      <c r="LKK15" s="215"/>
      <c r="LKL15" s="64"/>
      <c r="LKM15" s="64"/>
      <c r="LKV15" s="64"/>
      <c r="LLA15" s="215"/>
      <c r="LLB15" s="64"/>
      <c r="LLC15" s="64"/>
      <c r="LLL15" s="64"/>
      <c r="LLQ15" s="215"/>
      <c r="LLR15" s="64"/>
      <c r="LLS15" s="64"/>
      <c r="LMB15" s="64"/>
      <c r="LMG15" s="215"/>
      <c r="LMH15" s="64"/>
      <c r="LMI15" s="64"/>
      <c r="LMR15" s="64"/>
      <c r="LMW15" s="215"/>
      <c r="LMX15" s="64"/>
      <c r="LMY15" s="64"/>
      <c r="LNH15" s="64"/>
      <c r="LNM15" s="215"/>
      <c r="LNN15" s="64"/>
      <c r="LNO15" s="64"/>
      <c r="LNX15" s="64"/>
      <c r="LOC15" s="215"/>
      <c r="LOD15" s="64"/>
      <c r="LOE15" s="64"/>
      <c r="LON15" s="64"/>
      <c r="LOS15" s="215"/>
      <c r="LOT15" s="64"/>
      <c r="LOU15" s="64"/>
      <c r="LPD15" s="64"/>
      <c r="LPI15" s="215"/>
      <c r="LPJ15" s="64"/>
      <c r="LPK15" s="64"/>
      <c r="LPT15" s="64"/>
      <c r="LPY15" s="215"/>
      <c r="LPZ15" s="64"/>
      <c r="LQA15" s="64"/>
      <c r="LQJ15" s="64"/>
      <c r="LQO15" s="215"/>
      <c r="LQP15" s="64"/>
      <c r="LQQ15" s="64"/>
      <c r="LQZ15" s="64"/>
      <c r="LRE15" s="215"/>
      <c r="LRF15" s="64"/>
      <c r="LRG15" s="64"/>
      <c r="LRP15" s="64"/>
      <c r="LRU15" s="215"/>
      <c r="LRV15" s="64"/>
      <c r="LRW15" s="64"/>
      <c r="LSF15" s="64"/>
      <c r="LSK15" s="215"/>
      <c r="LSL15" s="64"/>
      <c r="LSM15" s="64"/>
      <c r="LSV15" s="64"/>
      <c r="LTA15" s="215"/>
      <c r="LTB15" s="64"/>
      <c r="LTC15" s="64"/>
      <c r="LTL15" s="64"/>
      <c r="LTQ15" s="215"/>
      <c r="LTR15" s="64"/>
      <c r="LTS15" s="64"/>
      <c r="LUB15" s="64"/>
      <c r="LUG15" s="215"/>
      <c r="LUH15" s="64"/>
      <c r="LUI15" s="64"/>
      <c r="LUR15" s="64"/>
      <c r="LUW15" s="215"/>
      <c r="LUX15" s="64"/>
      <c r="LUY15" s="64"/>
      <c r="LVH15" s="64"/>
      <c r="LVM15" s="215"/>
      <c r="LVN15" s="64"/>
      <c r="LVO15" s="64"/>
      <c r="LVX15" s="64"/>
      <c r="LWC15" s="215"/>
      <c r="LWD15" s="64"/>
      <c r="LWE15" s="64"/>
      <c r="LWN15" s="64"/>
      <c r="LWS15" s="215"/>
      <c r="LWT15" s="64"/>
      <c r="LWU15" s="64"/>
      <c r="LXD15" s="64"/>
      <c r="LXI15" s="215"/>
      <c r="LXJ15" s="64"/>
      <c r="LXK15" s="64"/>
      <c r="LXT15" s="64"/>
      <c r="LXY15" s="215"/>
      <c r="LXZ15" s="64"/>
      <c r="LYA15" s="64"/>
      <c r="LYJ15" s="64"/>
      <c r="LYO15" s="215"/>
      <c r="LYP15" s="64"/>
      <c r="LYQ15" s="64"/>
      <c r="LYZ15" s="64"/>
      <c r="LZE15" s="215"/>
      <c r="LZF15" s="64"/>
      <c r="LZG15" s="64"/>
      <c r="LZP15" s="64"/>
      <c r="LZU15" s="215"/>
      <c r="LZV15" s="64"/>
      <c r="LZW15" s="64"/>
      <c r="MAF15" s="64"/>
      <c r="MAK15" s="215"/>
      <c r="MAL15" s="64"/>
      <c r="MAM15" s="64"/>
      <c r="MAV15" s="64"/>
      <c r="MBA15" s="215"/>
      <c r="MBB15" s="64"/>
      <c r="MBC15" s="64"/>
      <c r="MBL15" s="64"/>
      <c r="MBQ15" s="215"/>
      <c r="MBR15" s="64"/>
      <c r="MBS15" s="64"/>
      <c r="MCB15" s="64"/>
      <c r="MCG15" s="215"/>
      <c r="MCH15" s="64"/>
      <c r="MCI15" s="64"/>
      <c r="MCR15" s="64"/>
      <c r="MCW15" s="215"/>
      <c r="MCX15" s="64"/>
      <c r="MCY15" s="64"/>
      <c r="MDH15" s="64"/>
      <c r="MDM15" s="215"/>
      <c r="MDN15" s="64"/>
      <c r="MDO15" s="64"/>
      <c r="MDX15" s="64"/>
      <c r="MEC15" s="215"/>
      <c r="MED15" s="64"/>
      <c r="MEE15" s="64"/>
      <c r="MEN15" s="64"/>
      <c r="MES15" s="215"/>
      <c r="MET15" s="64"/>
      <c r="MEU15" s="64"/>
      <c r="MFD15" s="64"/>
      <c r="MFI15" s="215"/>
      <c r="MFJ15" s="64"/>
      <c r="MFK15" s="64"/>
      <c r="MFT15" s="64"/>
      <c r="MFY15" s="215"/>
      <c r="MFZ15" s="64"/>
      <c r="MGA15" s="64"/>
      <c r="MGJ15" s="64"/>
      <c r="MGO15" s="215"/>
      <c r="MGP15" s="64"/>
      <c r="MGQ15" s="64"/>
      <c r="MGZ15" s="64"/>
      <c r="MHE15" s="215"/>
      <c r="MHF15" s="64"/>
      <c r="MHG15" s="64"/>
      <c r="MHP15" s="64"/>
      <c r="MHU15" s="215"/>
      <c r="MHV15" s="64"/>
      <c r="MHW15" s="64"/>
      <c r="MIF15" s="64"/>
      <c r="MIK15" s="215"/>
      <c r="MIL15" s="64"/>
      <c r="MIM15" s="64"/>
      <c r="MIV15" s="64"/>
      <c r="MJA15" s="215"/>
      <c r="MJB15" s="64"/>
      <c r="MJC15" s="64"/>
      <c r="MJL15" s="64"/>
      <c r="MJQ15" s="215"/>
      <c r="MJR15" s="64"/>
      <c r="MJS15" s="64"/>
      <c r="MKB15" s="64"/>
      <c r="MKG15" s="215"/>
      <c r="MKH15" s="64"/>
      <c r="MKI15" s="64"/>
      <c r="MKR15" s="64"/>
      <c r="MKW15" s="215"/>
      <c r="MKX15" s="64"/>
      <c r="MKY15" s="64"/>
      <c r="MLH15" s="64"/>
      <c r="MLM15" s="215"/>
      <c r="MLN15" s="64"/>
      <c r="MLO15" s="64"/>
      <c r="MLX15" s="64"/>
      <c r="MMC15" s="215"/>
      <c r="MMD15" s="64"/>
      <c r="MME15" s="64"/>
      <c r="MMN15" s="64"/>
      <c r="MMS15" s="215"/>
      <c r="MMT15" s="64"/>
      <c r="MMU15" s="64"/>
      <c r="MND15" s="64"/>
      <c r="MNI15" s="215"/>
      <c r="MNJ15" s="64"/>
      <c r="MNK15" s="64"/>
      <c r="MNT15" s="64"/>
      <c r="MNY15" s="215"/>
      <c r="MNZ15" s="64"/>
      <c r="MOA15" s="64"/>
      <c r="MOJ15" s="64"/>
      <c r="MOO15" s="215"/>
      <c r="MOP15" s="64"/>
      <c r="MOQ15" s="64"/>
      <c r="MOZ15" s="64"/>
      <c r="MPE15" s="215"/>
      <c r="MPF15" s="64"/>
      <c r="MPG15" s="64"/>
      <c r="MPP15" s="64"/>
      <c r="MPU15" s="215"/>
      <c r="MPV15" s="64"/>
      <c r="MPW15" s="64"/>
      <c r="MQF15" s="64"/>
      <c r="MQK15" s="215"/>
      <c r="MQL15" s="64"/>
      <c r="MQM15" s="64"/>
      <c r="MQV15" s="64"/>
      <c r="MRA15" s="215"/>
      <c r="MRB15" s="64"/>
      <c r="MRC15" s="64"/>
      <c r="MRL15" s="64"/>
      <c r="MRQ15" s="215"/>
      <c r="MRR15" s="64"/>
      <c r="MRS15" s="64"/>
      <c r="MSB15" s="64"/>
      <c r="MSG15" s="215"/>
      <c r="MSH15" s="64"/>
      <c r="MSI15" s="64"/>
      <c r="MSR15" s="64"/>
      <c r="MSW15" s="215"/>
      <c r="MSX15" s="64"/>
      <c r="MSY15" s="64"/>
      <c r="MTH15" s="64"/>
      <c r="MTM15" s="215"/>
      <c r="MTN15" s="64"/>
      <c r="MTO15" s="64"/>
      <c r="MTX15" s="64"/>
      <c r="MUC15" s="215"/>
      <c r="MUD15" s="64"/>
      <c r="MUE15" s="64"/>
      <c r="MUN15" s="64"/>
      <c r="MUS15" s="215"/>
      <c r="MUT15" s="64"/>
      <c r="MUU15" s="64"/>
      <c r="MVD15" s="64"/>
      <c r="MVI15" s="215"/>
      <c r="MVJ15" s="64"/>
      <c r="MVK15" s="64"/>
      <c r="MVT15" s="64"/>
      <c r="MVY15" s="215"/>
      <c r="MVZ15" s="64"/>
      <c r="MWA15" s="64"/>
      <c r="MWJ15" s="64"/>
      <c r="MWO15" s="215"/>
      <c r="MWP15" s="64"/>
      <c r="MWQ15" s="64"/>
      <c r="MWZ15" s="64"/>
      <c r="MXE15" s="215"/>
      <c r="MXF15" s="64"/>
      <c r="MXG15" s="64"/>
      <c r="MXP15" s="64"/>
      <c r="MXU15" s="215"/>
      <c r="MXV15" s="64"/>
      <c r="MXW15" s="64"/>
      <c r="MYF15" s="64"/>
      <c r="MYK15" s="215"/>
      <c r="MYL15" s="64"/>
      <c r="MYM15" s="64"/>
      <c r="MYV15" s="64"/>
      <c r="MZA15" s="215"/>
      <c r="MZB15" s="64"/>
      <c r="MZC15" s="64"/>
      <c r="MZL15" s="64"/>
      <c r="MZQ15" s="215"/>
      <c r="MZR15" s="64"/>
      <c r="MZS15" s="64"/>
      <c r="NAB15" s="64"/>
      <c r="NAG15" s="215"/>
      <c r="NAH15" s="64"/>
      <c r="NAI15" s="64"/>
      <c r="NAR15" s="64"/>
      <c r="NAW15" s="215"/>
      <c r="NAX15" s="64"/>
      <c r="NAY15" s="64"/>
      <c r="NBH15" s="64"/>
      <c r="NBM15" s="215"/>
      <c r="NBN15" s="64"/>
      <c r="NBO15" s="64"/>
      <c r="NBX15" s="64"/>
      <c r="NCC15" s="215"/>
      <c r="NCD15" s="64"/>
      <c r="NCE15" s="64"/>
      <c r="NCN15" s="64"/>
      <c r="NCS15" s="215"/>
      <c r="NCT15" s="64"/>
      <c r="NCU15" s="64"/>
      <c r="NDD15" s="64"/>
      <c r="NDI15" s="215"/>
      <c r="NDJ15" s="64"/>
      <c r="NDK15" s="64"/>
      <c r="NDT15" s="64"/>
      <c r="NDY15" s="215"/>
      <c r="NDZ15" s="64"/>
      <c r="NEA15" s="64"/>
      <c r="NEJ15" s="64"/>
      <c r="NEO15" s="215"/>
      <c r="NEP15" s="64"/>
      <c r="NEQ15" s="64"/>
      <c r="NEZ15" s="64"/>
      <c r="NFE15" s="215"/>
      <c r="NFF15" s="64"/>
      <c r="NFG15" s="64"/>
      <c r="NFP15" s="64"/>
      <c r="NFU15" s="215"/>
      <c r="NFV15" s="64"/>
      <c r="NFW15" s="64"/>
      <c r="NGF15" s="64"/>
      <c r="NGK15" s="215"/>
      <c r="NGL15" s="64"/>
      <c r="NGM15" s="64"/>
      <c r="NGV15" s="64"/>
      <c r="NHA15" s="215"/>
      <c r="NHB15" s="64"/>
      <c r="NHC15" s="64"/>
      <c r="NHL15" s="64"/>
      <c r="NHQ15" s="215"/>
      <c r="NHR15" s="64"/>
      <c r="NHS15" s="64"/>
      <c r="NIB15" s="64"/>
      <c r="NIG15" s="215"/>
      <c r="NIH15" s="64"/>
      <c r="NII15" s="64"/>
      <c r="NIR15" s="64"/>
      <c r="NIW15" s="215"/>
      <c r="NIX15" s="64"/>
      <c r="NIY15" s="64"/>
      <c r="NJH15" s="64"/>
      <c r="NJM15" s="215"/>
      <c r="NJN15" s="64"/>
      <c r="NJO15" s="64"/>
      <c r="NJX15" s="64"/>
      <c r="NKC15" s="215"/>
      <c r="NKD15" s="64"/>
      <c r="NKE15" s="64"/>
      <c r="NKN15" s="64"/>
      <c r="NKS15" s="215"/>
      <c r="NKT15" s="64"/>
      <c r="NKU15" s="64"/>
      <c r="NLD15" s="64"/>
      <c r="NLI15" s="215"/>
      <c r="NLJ15" s="64"/>
      <c r="NLK15" s="64"/>
      <c r="NLT15" s="64"/>
      <c r="NLY15" s="215"/>
      <c r="NLZ15" s="64"/>
      <c r="NMA15" s="64"/>
      <c r="NMJ15" s="64"/>
      <c r="NMO15" s="215"/>
      <c r="NMP15" s="64"/>
      <c r="NMQ15" s="64"/>
      <c r="NMZ15" s="64"/>
      <c r="NNE15" s="215"/>
      <c r="NNF15" s="64"/>
      <c r="NNG15" s="64"/>
      <c r="NNP15" s="64"/>
      <c r="NNU15" s="215"/>
      <c r="NNV15" s="64"/>
      <c r="NNW15" s="64"/>
      <c r="NOF15" s="64"/>
      <c r="NOK15" s="215"/>
      <c r="NOL15" s="64"/>
      <c r="NOM15" s="64"/>
      <c r="NOV15" s="64"/>
      <c r="NPA15" s="215"/>
      <c r="NPB15" s="64"/>
      <c r="NPC15" s="64"/>
      <c r="NPL15" s="64"/>
      <c r="NPQ15" s="215"/>
      <c r="NPR15" s="64"/>
      <c r="NPS15" s="64"/>
      <c r="NQB15" s="64"/>
      <c r="NQG15" s="215"/>
      <c r="NQH15" s="64"/>
      <c r="NQI15" s="64"/>
      <c r="NQR15" s="64"/>
      <c r="NQW15" s="215"/>
      <c r="NQX15" s="64"/>
      <c r="NQY15" s="64"/>
      <c r="NRH15" s="64"/>
      <c r="NRM15" s="215"/>
      <c r="NRN15" s="64"/>
      <c r="NRO15" s="64"/>
      <c r="NRX15" s="64"/>
      <c r="NSC15" s="215"/>
      <c r="NSD15" s="64"/>
      <c r="NSE15" s="64"/>
      <c r="NSN15" s="64"/>
      <c r="NSS15" s="215"/>
      <c r="NST15" s="64"/>
      <c r="NSU15" s="64"/>
      <c r="NTD15" s="64"/>
      <c r="NTI15" s="215"/>
      <c r="NTJ15" s="64"/>
      <c r="NTK15" s="64"/>
      <c r="NTT15" s="64"/>
      <c r="NTY15" s="215"/>
      <c r="NTZ15" s="64"/>
      <c r="NUA15" s="64"/>
      <c r="NUJ15" s="64"/>
      <c r="NUO15" s="215"/>
      <c r="NUP15" s="64"/>
      <c r="NUQ15" s="64"/>
      <c r="NUZ15" s="64"/>
      <c r="NVE15" s="215"/>
      <c r="NVF15" s="64"/>
      <c r="NVG15" s="64"/>
      <c r="NVP15" s="64"/>
      <c r="NVU15" s="215"/>
      <c r="NVV15" s="64"/>
      <c r="NVW15" s="64"/>
      <c r="NWF15" s="64"/>
      <c r="NWK15" s="215"/>
      <c r="NWL15" s="64"/>
      <c r="NWM15" s="64"/>
      <c r="NWV15" s="64"/>
      <c r="NXA15" s="215"/>
      <c r="NXB15" s="64"/>
      <c r="NXC15" s="64"/>
      <c r="NXL15" s="64"/>
      <c r="NXQ15" s="215"/>
      <c r="NXR15" s="64"/>
      <c r="NXS15" s="64"/>
      <c r="NYB15" s="64"/>
      <c r="NYG15" s="215"/>
      <c r="NYH15" s="64"/>
      <c r="NYI15" s="64"/>
      <c r="NYR15" s="64"/>
      <c r="NYW15" s="215"/>
      <c r="NYX15" s="64"/>
      <c r="NYY15" s="64"/>
      <c r="NZH15" s="64"/>
      <c r="NZM15" s="215"/>
      <c r="NZN15" s="64"/>
      <c r="NZO15" s="64"/>
      <c r="NZX15" s="64"/>
      <c r="OAC15" s="215"/>
      <c r="OAD15" s="64"/>
      <c r="OAE15" s="64"/>
      <c r="OAN15" s="64"/>
      <c r="OAS15" s="215"/>
      <c r="OAT15" s="64"/>
      <c r="OAU15" s="64"/>
      <c r="OBD15" s="64"/>
      <c r="OBI15" s="215"/>
      <c r="OBJ15" s="64"/>
      <c r="OBK15" s="64"/>
      <c r="OBT15" s="64"/>
      <c r="OBY15" s="215"/>
      <c r="OBZ15" s="64"/>
      <c r="OCA15" s="64"/>
      <c r="OCJ15" s="64"/>
      <c r="OCO15" s="215"/>
      <c r="OCP15" s="64"/>
      <c r="OCQ15" s="64"/>
      <c r="OCZ15" s="64"/>
      <c r="ODE15" s="215"/>
      <c r="ODF15" s="64"/>
      <c r="ODG15" s="64"/>
      <c r="ODP15" s="64"/>
      <c r="ODU15" s="215"/>
      <c r="ODV15" s="64"/>
      <c r="ODW15" s="64"/>
      <c r="OEF15" s="64"/>
      <c r="OEK15" s="215"/>
      <c r="OEL15" s="64"/>
      <c r="OEM15" s="64"/>
      <c r="OEV15" s="64"/>
      <c r="OFA15" s="215"/>
      <c r="OFB15" s="64"/>
      <c r="OFC15" s="64"/>
      <c r="OFL15" s="64"/>
      <c r="OFQ15" s="215"/>
      <c r="OFR15" s="64"/>
      <c r="OFS15" s="64"/>
      <c r="OGB15" s="64"/>
      <c r="OGG15" s="215"/>
      <c r="OGH15" s="64"/>
      <c r="OGI15" s="64"/>
      <c r="OGR15" s="64"/>
      <c r="OGW15" s="215"/>
      <c r="OGX15" s="64"/>
      <c r="OGY15" s="64"/>
      <c r="OHH15" s="64"/>
      <c r="OHM15" s="215"/>
      <c r="OHN15" s="64"/>
      <c r="OHO15" s="64"/>
      <c r="OHX15" s="64"/>
      <c r="OIC15" s="215"/>
      <c r="OID15" s="64"/>
      <c r="OIE15" s="64"/>
      <c r="OIN15" s="64"/>
      <c r="OIS15" s="215"/>
      <c r="OIT15" s="64"/>
      <c r="OIU15" s="64"/>
      <c r="OJD15" s="64"/>
      <c r="OJI15" s="215"/>
      <c r="OJJ15" s="64"/>
      <c r="OJK15" s="64"/>
      <c r="OJT15" s="64"/>
      <c r="OJY15" s="215"/>
      <c r="OJZ15" s="64"/>
      <c r="OKA15" s="64"/>
      <c r="OKJ15" s="64"/>
      <c r="OKO15" s="215"/>
      <c r="OKP15" s="64"/>
      <c r="OKQ15" s="64"/>
      <c r="OKZ15" s="64"/>
      <c r="OLE15" s="215"/>
      <c r="OLF15" s="64"/>
      <c r="OLG15" s="64"/>
      <c r="OLP15" s="64"/>
      <c r="OLU15" s="215"/>
      <c r="OLV15" s="64"/>
      <c r="OLW15" s="64"/>
      <c r="OMF15" s="64"/>
      <c r="OMK15" s="215"/>
      <c r="OML15" s="64"/>
      <c r="OMM15" s="64"/>
      <c r="OMV15" s="64"/>
      <c r="ONA15" s="215"/>
      <c r="ONB15" s="64"/>
      <c r="ONC15" s="64"/>
      <c r="ONL15" s="64"/>
      <c r="ONQ15" s="215"/>
      <c r="ONR15" s="64"/>
      <c r="ONS15" s="64"/>
      <c r="OOB15" s="64"/>
      <c r="OOG15" s="215"/>
      <c r="OOH15" s="64"/>
      <c r="OOI15" s="64"/>
      <c r="OOR15" s="64"/>
      <c r="OOW15" s="215"/>
      <c r="OOX15" s="64"/>
      <c r="OOY15" s="64"/>
      <c r="OPH15" s="64"/>
      <c r="OPM15" s="215"/>
      <c r="OPN15" s="64"/>
      <c r="OPO15" s="64"/>
      <c r="OPX15" s="64"/>
      <c r="OQC15" s="215"/>
      <c r="OQD15" s="64"/>
      <c r="OQE15" s="64"/>
      <c r="OQN15" s="64"/>
      <c r="OQS15" s="215"/>
      <c r="OQT15" s="64"/>
      <c r="OQU15" s="64"/>
      <c r="ORD15" s="64"/>
      <c r="ORI15" s="215"/>
      <c r="ORJ15" s="64"/>
      <c r="ORK15" s="64"/>
      <c r="ORT15" s="64"/>
      <c r="ORY15" s="215"/>
      <c r="ORZ15" s="64"/>
      <c r="OSA15" s="64"/>
      <c r="OSJ15" s="64"/>
      <c r="OSO15" s="215"/>
      <c r="OSP15" s="64"/>
      <c r="OSQ15" s="64"/>
      <c r="OSZ15" s="64"/>
      <c r="OTE15" s="215"/>
      <c r="OTF15" s="64"/>
      <c r="OTG15" s="64"/>
      <c r="OTP15" s="64"/>
      <c r="OTU15" s="215"/>
      <c r="OTV15" s="64"/>
      <c r="OTW15" s="64"/>
      <c r="OUF15" s="64"/>
      <c r="OUK15" s="215"/>
      <c r="OUL15" s="64"/>
      <c r="OUM15" s="64"/>
      <c r="OUV15" s="64"/>
      <c r="OVA15" s="215"/>
      <c r="OVB15" s="64"/>
      <c r="OVC15" s="64"/>
      <c r="OVL15" s="64"/>
      <c r="OVQ15" s="215"/>
      <c r="OVR15" s="64"/>
      <c r="OVS15" s="64"/>
      <c r="OWB15" s="64"/>
      <c r="OWG15" s="215"/>
      <c r="OWH15" s="64"/>
      <c r="OWI15" s="64"/>
      <c r="OWR15" s="64"/>
      <c r="OWW15" s="215"/>
      <c r="OWX15" s="64"/>
      <c r="OWY15" s="64"/>
      <c r="OXH15" s="64"/>
      <c r="OXM15" s="215"/>
      <c r="OXN15" s="64"/>
      <c r="OXO15" s="64"/>
      <c r="OXX15" s="64"/>
      <c r="OYC15" s="215"/>
      <c r="OYD15" s="64"/>
      <c r="OYE15" s="64"/>
      <c r="OYN15" s="64"/>
      <c r="OYS15" s="215"/>
      <c r="OYT15" s="64"/>
      <c r="OYU15" s="64"/>
      <c r="OZD15" s="64"/>
      <c r="OZI15" s="215"/>
      <c r="OZJ15" s="64"/>
      <c r="OZK15" s="64"/>
      <c r="OZT15" s="64"/>
      <c r="OZY15" s="215"/>
      <c r="OZZ15" s="64"/>
      <c r="PAA15" s="64"/>
      <c r="PAJ15" s="64"/>
      <c r="PAO15" s="215"/>
      <c r="PAP15" s="64"/>
      <c r="PAQ15" s="64"/>
      <c r="PAZ15" s="64"/>
      <c r="PBE15" s="215"/>
      <c r="PBF15" s="64"/>
      <c r="PBG15" s="64"/>
      <c r="PBP15" s="64"/>
      <c r="PBU15" s="215"/>
      <c r="PBV15" s="64"/>
      <c r="PBW15" s="64"/>
      <c r="PCF15" s="64"/>
      <c r="PCK15" s="215"/>
      <c r="PCL15" s="64"/>
      <c r="PCM15" s="64"/>
      <c r="PCV15" s="64"/>
      <c r="PDA15" s="215"/>
      <c r="PDB15" s="64"/>
      <c r="PDC15" s="64"/>
      <c r="PDL15" s="64"/>
      <c r="PDQ15" s="215"/>
      <c r="PDR15" s="64"/>
      <c r="PDS15" s="64"/>
      <c r="PEB15" s="64"/>
      <c r="PEG15" s="215"/>
      <c r="PEH15" s="64"/>
      <c r="PEI15" s="64"/>
      <c r="PER15" s="64"/>
      <c r="PEW15" s="215"/>
      <c r="PEX15" s="64"/>
      <c r="PEY15" s="64"/>
      <c r="PFH15" s="64"/>
      <c r="PFM15" s="215"/>
      <c r="PFN15" s="64"/>
      <c r="PFO15" s="64"/>
      <c r="PFX15" s="64"/>
      <c r="PGC15" s="215"/>
      <c r="PGD15" s="64"/>
      <c r="PGE15" s="64"/>
      <c r="PGN15" s="64"/>
      <c r="PGS15" s="215"/>
      <c r="PGT15" s="64"/>
      <c r="PGU15" s="64"/>
      <c r="PHD15" s="64"/>
      <c r="PHI15" s="215"/>
      <c r="PHJ15" s="64"/>
      <c r="PHK15" s="64"/>
      <c r="PHT15" s="64"/>
      <c r="PHY15" s="215"/>
      <c r="PHZ15" s="64"/>
      <c r="PIA15" s="64"/>
      <c r="PIJ15" s="64"/>
      <c r="PIO15" s="215"/>
      <c r="PIP15" s="64"/>
      <c r="PIQ15" s="64"/>
      <c r="PIZ15" s="64"/>
      <c r="PJE15" s="215"/>
      <c r="PJF15" s="64"/>
      <c r="PJG15" s="64"/>
      <c r="PJP15" s="64"/>
      <c r="PJU15" s="215"/>
      <c r="PJV15" s="64"/>
      <c r="PJW15" s="64"/>
      <c r="PKF15" s="64"/>
      <c r="PKK15" s="215"/>
      <c r="PKL15" s="64"/>
      <c r="PKM15" s="64"/>
      <c r="PKV15" s="64"/>
      <c r="PLA15" s="215"/>
      <c r="PLB15" s="64"/>
      <c r="PLC15" s="64"/>
      <c r="PLL15" s="64"/>
      <c r="PLQ15" s="215"/>
      <c r="PLR15" s="64"/>
      <c r="PLS15" s="64"/>
      <c r="PMB15" s="64"/>
      <c r="PMG15" s="215"/>
      <c r="PMH15" s="64"/>
      <c r="PMI15" s="64"/>
      <c r="PMR15" s="64"/>
      <c r="PMW15" s="215"/>
      <c r="PMX15" s="64"/>
      <c r="PMY15" s="64"/>
      <c r="PNH15" s="64"/>
      <c r="PNM15" s="215"/>
      <c r="PNN15" s="64"/>
      <c r="PNO15" s="64"/>
      <c r="PNX15" s="64"/>
      <c r="POC15" s="215"/>
      <c r="POD15" s="64"/>
      <c r="POE15" s="64"/>
      <c r="PON15" s="64"/>
      <c r="POS15" s="215"/>
      <c r="POT15" s="64"/>
      <c r="POU15" s="64"/>
      <c r="PPD15" s="64"/>
      <c r="PPI15" s="215"/>
      <c r="PPJ15" s="64"/>
      <c r="PPK15" s="64"/>
      <c r="PPT15" s="64"/>
      <c r="PPY15" s="215"/>
      <c r="PPZ15" s="64"/>
      <c r="PQA15" s="64"/>
      <c r="PQJ15" s="64"/>
      <c r="PQO15" s="215"/>
      <c r="PQP15" s="64"/>
      <c r="PQQ15" s="64"/>
      <c r="PQZ15" s="64"/>
      <c r="PRE15" s="215"/>
      <c r="PRF15" s="64"/>
      <c r="PRG15" s="64"/>
      <c r="PRP15" s="64"/>
      <c r="PRU15" s="215"/>
      <c r="PRV15" s="64"/>
      <c r="PRW15" s="64"/>
      <c r="PSF15" s="64"/>
      <c r="PSK15" s="215"/>
      <c r="PSL15" s="64"/>
      <c r="PSM15" s="64"/>
      <c r="PSV15" s="64"/>
      <c r="PTA15" s="215"/>
      <c r="PTB15" s="64"/>
      <c r="PTC15" s="64"/>
      <c r="PTL15" s="64"/>
      <c r="PTQ15" s="215"/>
      <c r="PTR15" s="64"/>
      <c r="PTS15" s="64"/>
      <c r="PUB15" s="64"/>
      <c r="PUG15" s="215"/>
      <c r="PUH15" s="64"/>
      <c r="PUI15" s="64"/>
      <c r="PUR15" s="64"/>
      <c r="PUW15" s="215"/>
      <c r="PUX15" s="64"/>
      <c r="PUY15" s="64"/>
      <c r="PVH15" s="64"/>
      <c r="PVM15" s="215"/>
      <c r="PVN15" s="64"/>
      <c r="PVO15" s="64"/>
      <c r="PVX15" s="64"/>
      <c r="PWC15" s="215"/>
      <c r="PWD15" s="64"/>
      <c r="PWE15" s="64"/>
      <c r="PWN15" s="64"/>
      <c r="PWS15" s="215"/>
      <c r="PWT15" s="64"/>
      <c r="PWU15" s="64"/>
      <c r="PXD15" s="64"/>
      <c r="PXI15" s="215"/>
      <c r="PXJ15" s="64"/>
      <c r="PXK15" s="64"/>
      <c r="PXT15" s="64"/>
      <c r="PXY15" s="215"/>
      <c r="PXZ15" s="64"/>
      <c r="PYA15" s="64"/>
      <c r="PYJ15" s="64"/>
      <c r="PYO15" s="215"/>
      <c r="PYP15" s="64"/>
      <c r="PYQ15" s="64"/>
      <c r="PYZ15" s="64"/>
      <c r="PZE15" s="215"/>
      <c r="PZF15" s="64"/>
      <c r="PZG15" s="64"/>
      <c r="PZP15" s="64"/>
      <c r="PZU15" s="215"/>
      <c r="PZV15" s="64"/>
      <c r="PZW15" s="64"/>
      <c r="QAF15" s="64"/>
      <c r="QAK15" s="215"/>
      <c r="QAL15" s="64"/>
      <c r="QAM15" s="64"/>
      <c r="QAV15" s="64"/>
      <c r="QBA15" s="215"/>
      <c r="QBB15" s="64"/>
      <c r="QBC15" s="64"/>
      <c r="QBL15" s="64"/>
      <c r="QBQ15" s="215"/>
      <c r="QBR15" s="64"/>
      <c r="QBS15" s="64"/>
      <c r="QCB15" s="64"/>
      <c r="QCG15" s="215"/>
      <c r="QCH15" s="64"/>
      <c r="QCI15" s="64"/>
      <c r="QCR15" s="64"/>
      <c r="QCW15" s="215"/>
      <c r="QCX15" s="64"/>
      <c r="QCY15" s="64"/>
      <c r="QDH15" s="64"/>
      <c r="QDM15" s="215"/>
      <c r="QDN15" s="64"/>
      <c r="QDO15" s="64"/>
      <c r="QDX15" s="64"/>
      <c r="QEC15" s="215"/>
      <c r="QED15" s="64"/>
      <c r="QEE15" s="64"/>
      <c r="QEN15" s="64"/>
      <c r="QES15" s="215"/>
      <c r="QET15" s="64"/>
      <c r="QEU15" s="64"/>
      <c r="QFD15" s="64"/>
      <c r="QFI15" s="215"/>
      <c r="QFJ15" s="64"/>
      <c r="QFK15" s="64"/>
      <c r="QFT15" s="64"/>
      <c r="QFY15" s="215"/>
      <c r="QFZ15" s="64"/>
      <c r="QGA15" s="64"/>
      <c r="QGJ15" s="64"/>
      <c r="QGO15" s="215"/>
      <c r="QGP15" s="64"/>
      <c r="QGQ15" s="64"/>
      <c r="QGZ15" s="64"/>
      <c r="QHE15" s="215"/>
      <c r="QHF15" s="64"/>
      <c r="QHG15" s="64"/>
      <c r="QHP15" s="64"/>
      <c r="QHU15" s="215"/>
      <c r="QHV15" s="64"/>
      <c r="QHW15" s="64"/>
      <c r="QIF15" s="64"/>
      <c r="QIK15" s="215"/>
      <c r="QIL15" s="64"/>
      <c r="QIM15" s="64"/>
      <c r="QIV15" s="64"/>
      <c r="QJA15" s="215"/>
      <c r="QJB15" s="64"/>
      <c r="QJC15" s="64"/>
      <c r="QJL15" s="64"/>
      <c r="QJQ15" s="215"/>
      <c r="QJR15" s="64"/>
      <c r="QJS15" s="64"/>
      <c r="QKB15" s="64"/>
      <c r="QKG15" s="215"/>
      <c r="QKH15" s="64"/>
      <c r="QKI15" s="64"/>
      <c r="QKR15" s="64"/>
      <c r="QKW15" s="215"/>
      <c r="QKX15" s="64"/>
      <c r="QKY15" s="64"/>
      <c r="QLH15" s="64"/>
      <c r="QLM15" s="215"/>
      <c r="QLN15" s="64"/>
      <c r="QLO15" s="64"/>
      <c r="QLX15" s="64"/>
      <c r="QMC15" s="215"/>
      <c r="QMD15" s="64"/>
      <c r="QME15" s="64"/>
      <c r="QMN15" s="64"/>
      <c r="QMS15" s="215"/>
      <c r="QMT15" s="64"/>
      <c r="QMU15" s="64"/>
      <c r="QND15" s="64"/>
      <c r="QNI15" s="215"/>
      <c r="QNJ15" s="64"/>
      <c r="QNK15" s="64"/>
      <c r="QNT15" s="64"/>
      <c r="QNY15" s="215"/>
      <c r="QNZ15" s="64"/>
      <c r="QOA15" s="64"/>
      <c r="QOJ15" s="64"/>
      <c r="QOO15" s="215"/>
      <c r="QOP15" s="64"/>
      <c r="QOQ15" s="64"/>
      <c r="QOZ15" s="64"/>
      <c r="QPE15" s="215"/>
      <c r="QPF15" s="64"/>
      <c r="QPG15" s="64"/>
      <c r="QPP15" s="64"/>
      <c r="QPU15" s="215"/>
      <c r="QPV15" s="64"/>
      <c r="QPW15" s="64"/>
      <c r="QQF15" s="64"/>
      <c r="QQK15" s="215"/>
      <c r="QQL15" s="64"/>
      <c r="QQM15" s="64"/>
      <c r="QQV15" s="64"/>
      <c r="QRA15" s="215"/>
      <c r="QRB15" s="64"/>
      <c r="QRC15" s="64"/>
      <c r="QRL15" s="64"/>
      <c r="QRQ15" s="215"/>
      <c r="QRR15" s="64"/>
      <c r="QRS15" s="64"/>
      <c r="QSB15" s="64"/>
      <c r="QSG15" s="215"/>
      <c r="QSH15" s="64"/>
      <c r="QSI15" s="64"/>
      <c r="QSR15" s="64"/>
      <c r="QSW15" s="215"/>
      <c r="QSX15" s="64"/>
      <c r="QSY15" s="64"/>
      <c r="QTH15" s="64"/>
      <c r="QTM15" s="215"/>
      <c r="QTN15" s="64"/>
      <c r="QTO15" s="64"/>
      <c r="QTX15" s="64"/>
      <c r="QUC15" s="215"/>
      <c r="QUD15" s="64"/>
      <c r="QUE15" s="64"/>
      <c r="QUN15" s="64"/>
      <c r="QUS15" s="215"/>
      <c r="QUT15" s="64"/>
      <c r="QUU15" s="64"/>
      <c r="QVD15" s="64"/>
      <c r="QVI15" s="215"/>
      <c r="QVJ15" s="64"/>
      <c r="QVK15" s="64"/>
      <c r="QVT15" s="64"/>
      <c r="QVY15" s="215"/>
      <c r="QVZ15" s="64"/>
      <c r="QWA15" s="64"/>
      <c r="QWJ15" s="64"/>
      <c r="QWO15" s="215"/>
      <c r="QWP15" s="64"/>
      <c r="QWQ15" s="64"/>
      <c r="QWZ15" s="64"/>
      <c r="QXE15" s="215"/>
      <c r="QXF15" s="64"/>
      <c r="QXG15" s="64"/>
      <c r="QXP15" s="64"/>
      <c r="QXU15" s="215"/>
      <c r="QXV15" s="64"/>
      <c r="QXW15" s="64"/>
      <c r="QYF15" s="64"/>
      <c r="QYK15" s="215"/>
      <c r="QYL15" s="64"/>
      <c r="QYM15" s="64"/>
      <c r="QYV15" s="64"/>
      <c r="QZA15" s="215"/>
      <c r="QZB15" s="64"/>
      <c r="QZC15" s="64"/>
      <c r="QZL15" s="64"/>
      <c r="QZQ15" s="215"/>
      <c r="QZR15" s="64"/>
      <c r="QZS15" s="64"/>
      <c r="RAB15" s="64"/>
      <c r="RAG15" s="215"/>
      <c r="RAH15" s="64"/>
      <c r="RAI15" s="64"/>
      <c r="RAR15" s="64"/>
      <c r="RAW15" s="215"/>
      <c r="RAX15" s="64"/>
      <c r="RAY15" s="64"/>
      <c r="RBH15" s="64"/>
      <c r="RBM15" s="215"/>
      <c r="RBN15" s="64"/>
      <c r="RBO15" s="64"/>
      <c r="RBX15" s="64"/>
      <c r="RCC15" s="215"/>
      <c r="RCD15" s="64"/>
      <c r="RCE15" s="64"/>
      <c r="RCN15" s="64"/>
      <c r="RCS15" s="215"/>
      <c r="RCT15" s="64"/>
      <c r="RCU15" s="64"/>
      <c r="RDD15" s="64"/>
      <c r="RDI15" s="215"/>
      <c r="RDJ15" s="64"/>
      <c r="RDK15" s="64"/>
      <c r="RDT15" s="64"/>
      <c r="RDY15" s="215"/>
      <c r="RDZ15" s="64"/>
      <c r="REA15" s="64"/>
      <c r="REJ15" s="64"/>
      <c r="REO15" s="215"/>
      <c r="REP15" s="64"/>
      <c r="REQ15" s="64"/>
      <c r="REZ15" s="64"/>
      <c r="RFE15" s="215"/>
      <c r="RFF15" s="64"/>
      <c r="RFG15" s="64"/>
      <c r="RFP15" s="64"/>
      <c r="RFU15" s="215"/>
      <c r="RFV15" s="64"/>
      <c r="RFW15" s="64"/>
      <c r="RGF15" s="64"/>
      <c r="RGK15" s="215"/>
      <c r="RGL15" s="64"/>
      <c r="RGM15" s="64"/>
      <c r="RGV15" s="64"/>
      <c r="RHA15" s="215"/>
      <c r="RHB15" s="64"/>
      <c r="RHC15" s="64"/>
      <c r="RHL15" s="64"/>
      <c r="RHQ15" s="215"/>
      <c r="RHR15" s="64"/>
      <c r="RHS15" s="64"/>
      <c r="RIB15" s="64"/>
      <c r="RIG15" s="215"/>
      <c r="RIH15" s="64"/>
      <c r="RII15" s="64"/>
      <c r="RIR15" s="64"/>
      <c r="RIW15" s="215"/>
      <c r="RIX15" s="64"/>
      <c r="RIY15" s="64"/>
      <c r="RJH15" s="64"/>
      <c r="RJM15" s="215"/>
      <c r="RJN15" s="64"/>
      <c r="RJO15" s="64"/>
      <c r="RJX15" s="64"/>
      <c r="RKC15" s="215"/>
      <c r="RKD15" s="64"/>
      <c r="RKE15" s="64"/>
      <c r="RKN15" s="64"/>
      <c r="RKS15" s="215"/>
      <c r="RKT15" s="64"/>
      <c r="RKU15" s="64"/>
      <c r="RLD15" s="64"/>
      <c r="RLI15" s="215"/>
      <c r="RLJ15" s="64"/>
      <c r="RLK15" s="64"/>
      <c r="RLT15" s="64"/>
      <c r="RLY15" s="215"/>
      <c r="RLZ15" s="64"/>
      <c r="RMA15" s="64"/>
      <c r="RMJ15" s="64"/>
      <c r="RMO15" s="215"/>
      <c r="RMP15" s="64"/>
      <c r="RMQ15" s="64"/>
      <c r="RMZ15" s="64"/>
      <c r="RNE15" s="215"/>
      <c r="RNF15" s="64"/>
      <c r="RNG15" s="64"/>
      <c r="RNP15" s="64"/>
      <c r="RNU15" s="215"/>
      <c r="RNV15" s="64"/>
      <c r="RNW15" s="64"/>
      <c r="ROF15" s="64"/>
      <c r="ROK15" s="215"/>
      <c r="ROL15" s="64"/>
      <c r="ROM15" s="64"/>
      <c r="ROV15" s="64"/>
      <c r="RPA15" s="215"/>
      <c r="RPB15" s="64"/>
      <c r="RPC15" s="64"/>
      <c r="RPL15" s="64"/>
      <c r="RPQ15" s="215"/>
      <c r="RPR15" s="64"/>
      <c r="RPS15" s="64"/>
      <c r="RQB15" s="64"/>
      <c r="RQG15" s="215"/>
      <c r="RQH15" s="64"/>
      <c r="RQI15" s="64"/>
      <c r="RQR15" s="64"/>
      <c r="RQW15" s="215"/>
      <c r="RQX15" s="64"/>
      <c r="RQY15" s="64"/>
      <c r="RRH15" s="64"/>
      <c r="RRM15" s="215"/>
      <c r="RRN15" s="64"/>
      <c r="RRO15" s="64"/>
      <c r="RRX15" s="64"/>
      <c r="RSC15" s="215"/>
      <c r="RSD15" s="64"/>
      <c r="RSE15" s="64"/>
      <c r="RSN15" s="64"/>
      <c r="RSS15" s="215"/>
      <c r="RST15" s="64"/>
      <c r="RSU15" s="64"/>
      <c r="RTD15" s="64"/>
      <c r="RTI15" s="215"/>
      <c r="RTJ15" s="64"/>
      <c r="RTK15" s="64"/>
      <c r="RTT15" s="64"/>
      <c r="RTY15" s="215"/>
      <c r="RTZ15" s="64"/>
      <c r="RUA15" s="64"/>
      <c r="RUJ15" s="64"/>
      <c r="RUO15" s="215"/>
      <c r="RUP15" s="64"/>
      <c r="RUQ15" s="64"/>
      <c r="RUZ15" s="64"/>
      <c r="RVE15" s="215"/>
      <c r="RVF15" s="64"/>
      <c r="RVG15" s="64"/>
      <c r="RVP15" s="64"/>
      <c r="RVU15" s="215"/>
      <c r="RVV15" s="64"/>
      <c r="RVW15" s="64"/>
      <c r="RWF15" s="64"/>
      <c r="RWK15" s="215"/>
      <c r="RWL15" s="64"/>
      <c r="RWM15" s="64"/>
      <c r="RWV15" s="64"/>
      <c r="RXA15" s="215"/>
      <c r="RXB15" s="64"/>
      <c r="RXC15" s="64"/>
      <c r="RXL15" s="64"/>
      <c r="RXQ15" s="215"/>
      <c r="RXR15" s="64"/>
      <c r="RXS15" s="64"/>
      <c r="RYB15" s="64"/>
      <c r="RYG15" s="215"/>
      <c r="RYH15" s="64"/>
      <c r="RYI15" s="64"/>
      <c r="RYR15" s="64"/>
      <c r="RYW15" s="215"/>
      <c r="RYX15" s="64"/>
      <c r="RYY15" s="64"/>
      <c r="RZH15" s="64"/>
      <c r="RZM15" s="215"/>
      <c r="RZN15" s="64"/>
      <c r="RZO15" s="64"/>
      <c r="RZX15" s="64"/>
      <c r="SAC15" s="215"/>
      <c r="SAD15" s="64"/>
      <c r="SAE15" s="64"/>
      <c r="SAN15" s="64"/>
      <c r="SAS15" s="215"/>
      <c r="SAT15" s="64"/>
      <c r="SAU15" s="64"/>
      <c r="SBD15" s="64"/>
      <c r="SBI15" s="215"/>
      <c r="SBJ15" s="64"/>
      <c r="SBK15" s="64"/>
      <c r="SBT15" s="64"/>
      <c r="SBY15" s="215"/>
      <c r="SBZ15" s="64"/>
      <c r="SCA15" s="64"/>
      <c r="SCJ15" s="64"/>
      <c r="SCO15" s="215"/>
      <c r="SCP15" s="64"/>
      <c r="SCQ15" s="64"/>
      <c r="SCZ15" s="64"/>
      <c r="SDE15" s="215"/>
      <c r="SDF15" s="64"/>
      <c r="SDG15" s="64"/>
      <c r="SDP15" s="64"/>
      <c r="SDU15" s="215"/>
      <c r="SDV15" s="64"/>
      <c r="SDW15" s="64"/>
      <c r="SEF15" s="64"/>
      <c r="SEK15" s="215"/>
      <c r="SEL15" s="64"/>
      <c r="SEM15" s="64"/>
      <c r="SEV15" s="64"/>
      <c r="SFA15" s="215"/>
      <c r="SFB15" s="64"/>
      <c r="SFC15" s="64"/>
      <c r="SFL15" s="64"/>
      <c r="SFQ15" s="215"/>
      <c r="SFR15" s="64"/>
      <c r="SFS15" s="64"/>
      <c r="SGB15" s="64"/>
      <c r="SGG15" s="215"/>
      <c r="SGH15" s="64"/>
      <c r="SGI15" s="64"/>
      <c r="SGR15" s="64"/>
      <c r="SGW15" s="215"/>
      <c r="SGX15" s="64"/>
      <c r="SGY15" s="64"/>
      <c r="SHH15" s="64"/>
      <c r="SHM15" s="215"/>
      <c r="SHN15" s="64"/>
      <c r="SHO15" s="64"/>
      <c r="SHX15" s="64"/>
      <c r="SIC15" s="215"/>
      <c r="SID15" s="64"/>
      <c r="SIE15" s="64"/>
      <c r="SIN15" s="64"/>
      <c r="SIS15" s="215"/>
      <c r="SIT15" s="64"/>
      <c r="SIU15" s="64"/>
      <c r="SJD15" s="64"/>
      <c r="SJI15" s="215"/>
      <c r="SJJ15" s="64"/>
      <c r="SJK15" s="64"/>
      <c r="SJT15" s="64"/>
      <c r="SJY15" s="215"/>
      <c r="SJZ15" s="64"/>
      <c r="SKA15" s="64"/>
      <c r="SKJ15" s="64"/>
      <c r="SKO15" s="215"/>
      <c r="SKP15" s="64"/>
      <c r="SKQ15" s="64"/>
      <c r="SKZ15" s="64"/>
      <c r="SLE15" s="215"/>
      <c r="SLF15" s="64"/>
      <c r="SLG15" s="64"/>
      <c r="SLP15" s="64"/>
      <c r="SLU15" s="215"/>
      <c r="SLV15" s="64"/>
      <c r="SLW15" s="64"/>
      <c r="SMF15" s="64"/>
      <c r="SMK15" s="215"/>
      <c r="SML15" s="64"/>
      <c r="SMM15" s="64"/>
      <c r="SMV15" s="64"/>
      <c r="SNA15" s="215"/>
      <c r="SNB15" s="64"/>
      <c r="SNC15" s="64"/>
      <c r="SNL15" s="64"/>
      <c r="SNQ15" s="215"/>
      <c r="SNR15" s="64"/>
      <c r="SNS15" s="64"/>
      <c r="SOB15" s="64"/>
      <c r="SOG15" s="215"/>
      <c r="SOH15" s="64"/>
      <c r="SOI15" s="64"/>
      <c r="SOR15" s="64"/>
      <c r="SOW15" s="215"/>
      <c r="SOX15" s="64"/>
      <c r="SOY15" s="64"/>
      <c r="SPH15" s="64"/>
      <c r="SPM15" s="215"/>
      <c r="SPN15" s="64"/>
      <c r="SPO15" s="64"/>
      <c r="SPX15" s="64"/>
      <c r="SQC15" s="215"/>
      <c r="SQD15" s="64"/>
      <c r="SQE15" s="64"/>
      <c r="SQN15" s="64"/>
      <c r="SQS15" s="215"/>
      <c r="SQT15" s="64"/>
      <c r="SQU15" s="64"/>
      <c r="SRD15" s="64"/>
      <c r="SRI15" s="215"/>
      <c r="SRJ15" s="64"/>
      <c r="SRK15" s="64"/>
      <c r="SRT15" s="64"/>
      <c r="SRY15" s="215"/>
      <c r="SRZ15" s="64"/>
      <c r="SSA15" s="64"/>
      <c r="SSJ15" s="64"/>
      <c r="SSO15" s="215"/>
      <c r="SSP15" s="64"/>
      <c r="SSQ15" s="64"/>
      <c r="SSZ15" s="64"/>
      <c r="STE15" s="215"/>
      <c r="STF15" s="64"/>
      <c r="STG15" s="64"/>
      <c r="STP15" s="64"/>
      <c r="STU15" s="215"/>
      <c r="STV15" s="64"/>
      <c r="STW15" s="64"/>
      <c r="SUF15" s="64"/>
      <c r="SUK15" s="215"/>
      <c r="SUL15" s="64"/>
      <c r="SUM15" s="64"/>
      <c r="SUV15" s="64"/>
      <c r="SVA15" s="215"/>
      <c r="SVB15" s="64"/>
      <c r="SVC15" s="64"/>
      <c r="SVL15" s="64"/>
      <c r="SVQ15" s="215"/>
      <c r="SVR15" s="64"/>
      <c r="SVS15" s="64"/>
      <c r="SWB15" s="64"/>
      <c r="SWG15" s="215"/>
      <c r="SWH15" s="64"/>
      <c r="SWI15" s="64"/>
      <c r="SWR15" s="64"/>
      <c r="SWW15" s="215"/>
      <c r="SWX15" s="64"/>
      <c r="SWY15" s="64"/>
      <c r="SXH15" s="64"/>
      <c r="SXM15" s="215"/>
      <c r="SXN15" s="64"/>
      <c r="SXO15" s="64"/>
      <c r="SXX15" s="64"/>
      <c r="SYC15" s="215"/>
      <c r="SYD15" s="64"/>
      <c r="SYE15" s="64"/>
      <c r="SYN15" s="64"/>
      <c r="SYS15" s="215"/>
      <c r="SYT15" s="64"/>
      <c r="SYU15" s="64"/>
      <c r="SZD15" s="64"/>
      <c r="SZI15" s="215"/>
      <c r="SZJ15" s="64"/>
      <c r="SZK15" s="64"/>
      <c r="SZT15" s="64"/>
      <c r="SZY15" s="215"/>
      <c r="SZZ15" s="64"/>
      <c r="TAA15" s="64"/>
      <c r="TAJ15" s="64"/>
      <c r="TAO15" s="215"/>
      <c r="TAP15" s="64"/>
      <c r="TAQ15" s="64"/>
      <c r="TAZ15" s="64"/>
      <c r="TBE15" s="215"/>
      <c r="TBF15" s="64"/>
      <c r="TBG15" s="64"/>
      <c r="TBP15" s="64"/>
      <c r="TBU15" s="215"/>
      <c r="TBV15" s="64"/>
      <c r="TBW15" s="64"/>
      <c r="TCF15" s="64"/>
      <c r="TCK15" s="215"/>
      <c r="TCL15" s="64"/>
      <c r="TCM15" s="64"/>
      <c r="TCV15" s="64"/>
      <c r="TDA15" s="215"/>
      <c r="TDB15" s="64"/>
      <c r="TDC15" s="64"/>
      <c r="TDL15" s="64"/>
      <c r="TDQ15" s="215"/>
      <c r="TDR15" s="64"/>
      <c r="TDS15" s="64"/>
      <c r="TEB15" s="64"/>
      <c r="TEG15" s="215"/>
      <c r="TEH15" s="64"/>
      <c r="TEI15" s="64"/>
      <c r="TER15" s="64"/>
      <c r="TEW15" s="215"/>
      <c r="TEX15" s="64"/>
      <c r="TEY15" s="64"/>
      <c r="TFH15" s="64"/>
      <c r="TFM15" s="215"/>
      <c r="TFN15" s="64"/>
      <c r="TFO15" s="64"/>
      <c r="TFX15" s="64"/>
      <c r="TGC15" s="215"/>
      <c r="TGD15" s="64"/>
      <c r="TGE15" s="64"/>
      <c r="TGN15" s="64"/>
      <c r="TGS15" s="215"/>
      <c r="TGT15" s="64"/>
      <c r="TGU15" s="64"/>
      <c r="THD15" s="64"/>
      <c r="THI15" s="215"/>
      <c r="THJ15" s="64"/>
      <c r="THK15" s="64"/>
      <c r="THT15" s="64"/>
      <c r="THY15" s="215"/>
      <c r="THZ15" s="64"/>
      <c r="TIA15" s="64"/>
      <c r="TIJ15" s="64"/>
      <c r="TIO15" s="215"/>
      <c r="TIP15" s="64"/>
      <c r="TIQ15" s="64"/>
      <c r="TIZ15" s="64"/>
      <c r="TJE15" s="215"/>
      <c r="TJF15" s="64"/>
      <c r="TJG15" s="64"/>
      <c r="TJP15" s="64"/>
      <c r="TJU15" s="215"/>
      <c r="TJV15" s="64"/>
      <c r="TJW15" s="64"/>
      <c r="TKF15" s="64"/>
      <c r="TKK15" s="215"/>
      <c r="TKL15" s="64"/>
      <c r="TKM15" s="64"/>
      <c r="TKV15" s="64"/>
      <c r="TLA15" s="215"/>
      <c r="TLB15" s="64"/>
      <c r="TLC15" s="64"/>
      <c r="TLL15" s="64"/>
      <c r="TLQ15" s="215"/>
      <c r="TLR15" s="64"/>
      <c r="TLS15" s="64"/>
      <c r="TMB15" s="64"/>
      <c r="TMG15" s="215"/>
      <c r="TMH15" s="64"/>
      <c r="TMI15" s="64"/>
      <c r="TMR15" s="64"/>
      <c r="TMW15" s="215"/>
      <c r="TMX15" s="64"/>
      <c r="TMY15" s="64"/>
      <c r="TNH15" s="64"/>
      <c r="TNM15" s="215"/>
      <c r="TNN15" s="64"/>
      <c r="TNO15" s="64"/>
      <c r="TNX15" s="64"/>
      <c r="TOC15" s="215"/>
      <c r="TOD15" s="64"/>
      <c r="TOE15" s="64"/>
      <c r="TON15" s="64"/>
      <c r="TOS15" s="215"/>
      <c r="TOT15" s="64"/>
      <c r="TOU15" s="64"/>
      <c r="TPD15" s="64"/>
      <c r="TPI15" s="215"/>
      <c r="TPJ15" s="64"/>
      <c r="TPK15" s="64"/>
      <c r="TPT15" s="64"/>
      <c r="TPY15" s="215"/>
      <c r="TPZ15" s="64"/>
      <c r="TQA15" s="64"/>
      <c r="TQJ15" s="64"/>
      <c r="TQO15" s="215"/>
      <c r="TQP15" s="64"/>
      <c r="TQQ15" s="64"/>
      <c r="TQZ15" s="64"/>
      <c r="TRE15" s="215"/>
      <c r="TRF15" s="64"/>
      <c r="TRG15" s="64"/>
      <c r="TRP15" s="64"/>
      <c r="TRU15" s="215"/>
      <c r="TRV15" s="64"/>
      <c r="TRW15" s="64"/>
      <c r="TSF15" s="64"/>
      <c r="TSK15" s="215"/>
      <c r="TSL15" s="64"/>
      <c r="TSM15" s="64"/>
      <c r="TSV15" s="64"/>
      <c r="TTA15" s="215"/>
      <c r="TTB15" s="64"/>
      <c r="TTC15" s="64"/>
      <c r="TTL15" s="64"/>
      <c r="TTQ15" s="215"/>
      <c r="TTR15" s="64"/>
      <c r="TTS15" s="64"/>
      <c r="TUB15" s="64"/>
      <c r="TUG15" s="215"/>
      <c r="TUH15" s="64"/>
      <c r="TUI15" s="64"/>
      <c r="TUR15" s="64"/>
      <c r="TUW15" s="215"/>
      <c r="TUX15" s="64"/>
      <c r="TUY15" s="64"/>
      <c r="TVH15" s="64"/>
      <c r="TVM15" s="215"/>
      <c r="TVN15" s="64"/>
      <c r="TVO15" s="64"/>
      <c r="TVX15" s="64"/>
      <c r="TWC15" s="215"/>
      <c r="TWD15" s="64"/>
      <c r="TWE15" s="64"/>
      <c r="TWN15" s="64"/>
      <c r="TWS15" s="215"/>
      <c r="TWT15" s="64"/>
      <c r="TWU15" s="64"/>
      <c r="TXD15" s="64"/>
      <c r="TXI15" s="215"/>
      <c r="TXJ15" s="64"/>
      <c r="TXK15" s="64"/>
      <c r="TXT15" s="64"/>
      <c r="TXY15" s="215"/>
      <c r="TXZ15" s="64"/>
      <c r="TYA15" s="64"/>
      <c r="TYJ15" s="64"/>
      <c r="TYO15" s="215"/>
      <c r="TYP15" s="64"/>
      <c r="TYQ15" s="64"/>
      <c r="TYZ15" s="64"/>
      <c r="TZE15" s="215"/>
      <c r="TZF15" s="64"/>
      <c r="TZG15" s="64"/>
      <c r="TZP15" s="64"/>
      <c r="TZU15" s="215"/>
      <c r="TZV15" s="64"/>
      <c r="TZW15" s="64"/>
      <c r="UAF15" s="64"/>
      <c r="UAK15" s="215"/>
      <c r="UAL15" s="64"/>
      <c r="UAM15" s="64"/>
      <c r="UAV15" s="64"/>
      <c r="UBA15" s="215"/>
      <c r="UBB15" s="64"/>
      <c r="UBC15" s="64"/>
      <c r="UBL15" s="64"/>
      <c r="UBQ15" s="215"/>
      <c r="UBR15" s="64"/>
      <c r="UBS15" s="64"/>
      <c r="UCB15" s="64"/>
      <c r="UCG15" s="215"/>
      <c r="UCH15" s="64"/>
      <c r="UCI15" s="64"/>
      <c r="UCR15" s="64"/>
      <c r="UCW15" s="215"/>
      <c r="UCX15" s="64"/>
      <c r="UCY15" s="64"/>
      <c r="UDH15" s="64"/>
      <c r="UDM15" s="215"/>
      <c r="UDN15" s="64"/>
      <c r="UDO15" s="64"/>
      <c r="UDX15" s="64"/>
      <c r="UEC15" s="215"/>
      <c r="UED15" s="64"/>
      <c r="UEE15" s="64"/>
      <c r="UEN15" s="64"/>
      <c r="UES15" s="215"/>
      <c r="UET15" s="64"/>
      <c r="UEU15" s="64"/>
      <c r="UFD15" s="64"/>
      <c r="UFI15" s="215"/>
      <c r="UFJ15" s="64"/>
      <c r="UFK15" s="64"/>
      <c r="UFT15" s="64"/>
      <c r="UFY15" s="215"/>
      <c r="UFZ15" s="64"/>
      <c r="UGA15" s="64"/>
      <c r="UGJ15" s="64"/>
      <c r="UGO15" s="215"/>
      <c r="UGP15" s="64"/>
      <c r="UGQ15" s="64"/>
      <c r="UGZ15" s="64"/>
      <c r="UHE15" s="215"/>
      <c r="UHF15" s="64"/>
      <c r="UHG15" s="64"/>
      <c r="UHP15" s="64"/>
      <c r="UHU15" s="215"/>
      <c r="UHV15" s="64"/>
      <c r="UHW15" s="64"/>
      <c r="UIF15" s="64"/>
      <c r="UIK15" s="215"/>
      <c r="UIL15" s="64"/>
      <c r="UIM15" s="64"/>
      <c r="UIV15" s="64"/>
      <c r="UJA15" s="215"/>
      <c r="UJB15" s="64"/>
      <c r="UJC15" s="64"/>
      <c r="UJL15" s="64"/>
      <c r="UJQ15" s="215"/>
      <c r="UJR15" s="64"/>
      <c r="UJS15" s="64"/>
      <c r="UKB15" s="64"/>
      <c r="UKG15" s="215"/>
      <c r="UKH15" s="64"/>
      <c r="UKI15" s="64"/>
      <c r="UKR15" s="64"/>
      <c r="UKW15" s="215"/>
      <c r="UKX15" s="64"/>
      <c r="UKY15" s="64"/>
      <c r="ULH15" s="64"/>
      <c r="ULM15" s="215"/>
      <c r="ULN15" s="64"/>
      <c r="ULO15" s="64"/>
      <c r="ULX15" s="64"/>
      <c r="UMC15" s="215"/>
      <c r="UMD15" s="64"/>
      <c r="UME15" s="64"/>
      <c r="UMN15" s="64"/>
      <c r="UMS15" s="215"/>
      <c r="UMT15" s="64"/>
      <c r="UMU15" s="64"/>
      <c r="UND15" s="64"/>
      <c r="UNI15" s="215"/>
      <c r="UNJ15" s="64"/>
      <c r="UNK15" s="64"/>
      <c r="UNT15" s="64"/>
      <c r="UNY15" s="215"/>
      <c r="UNZ15" s="64"/>
      <c r="UOA15" s="64"/>
      <c r="UOJ15" s="64"/>
      <c r="UOO15" s="215"/>
      <c r="UOP15" s="64"/>
      <c r="UOQ15" s="64"/>
      <c r="UOZ15" s="64"/>
      <c r="UPE15" s="215"/>
      <c r="UPF15" s="64"/>
      <c r="UPG15" s="64"/>
      <c r="UPP15" s="64"/>
      <c r="UPU15" s="215"/>
      <c r="UPV15" s="64"/>
      <c r="UPW15" s="64"/>
      <c r="UQF15" s="64"/>
      <c r="UQK15" s="215"/>
      <c r="UQL15" s="64"/>
      <c r="UQM15" s="64"/>
      <c r="UQV15" s="64"/>
      <c r="URA15" s="215"/>
      <c r="URB15" s="64"/>
      <c r="URC15" s="64"/>
      <c r="URL15" s="64"/>
      <c r="URQ15" s="215"/>
      <c r="URR15" s="64"/>
      <c r="URS15" s="64"/>
      <c r="USB15" s="64"/>
      <c r="USG15" s="215"/>
      <c r="USH15" s="64"/>
      <c r="USI15" s="64"/>
      <c r="USR15" s="64"/>
      <c r="USW15" s="215"/>
      <c r="USX15" s="64"/>
      <c r="USY15" s="64"/>
      <c r="UTH15" s="64"/>
      <c r="UTM15" s="215"/>
      <c r="UTN15" s="64"/>
      <c r="UTO15" s="64"/>
      <c r="UTX15" s="64"/>
      <c r="UUC15" s="215"/>
      <c r="UUD15" s="64"/>
      <c r="UUE15" s="64"/>
      <c r="UUN15" s="64"/>
      <c r="UUS15" s="215"/>
      <c r="UUT15" s="64"/>
      <c r="UUU15" s="64"/>
      <c r="UVD15" s="64"/>
      <c r="UVI15" s="215"/>
      <c r="UVJ15" s="64"/>
      <c r="UVK15" s="64"/>
      <c r="UVT15" s="64"/>
      <c r="UVY15" s="215"/>
      <c r="UVZ15" s="64"/>
      <c r="UWA15" s="64"/>
      <c r="UWJ15" s="64"/>
      <c r="UWO15" s="215"/>
      <c r="UWP15" s="64"/>
      <c r="UWQ15" s="64"/>
      <c r="UWZ15" s="64"/>
      <c r="UXE15" s="215"/>
      <c r="UXF15" s="64"/>
      <c r="UXG15" s="64"/>
      <c r="UXP15" s="64"/>
      <c r="UXU15" s="215"/>
      <c r="UXV15" s="64"/>
      <c r="UXW15" s="64"/>
      <c r="UYF15" s="64"/>
      <c r="UYK15" s="215"/>
      <c r="UYL15" s="64"/>
      <c r="UYM15" s="64"/>
      <c r="UYV15" s="64"/>
      <c r="UZA15" s="215"/>
      <c r="UZB15" s="64"/>
      <c r="UZC15" s="64"/>
      <c r="UZL15" s="64"/>
      <c r="UZQ15" s="215"/>
      <c r="UZR15" s="64"/>
      <c r="UZS15" s="64"/>
      <c r="VAB15" s="64"/>
      <c r="VAG15" s="215"/>
      <c r="VAH15" s="64"/>
      <c r="VAI15" s="64"/>
      <c r="VAR15" s="64"/>
      <c r="VAW15" s="215"/>
      <c r="VAX15" s="64"/>
      <c r="VAY15" s="64"/>
      <c r="VBH15" s="64"/>
      <c r="VBM15" s="215"/>
      <c r="VBN15" s="64"/>
      <c r="VBO15" s="64"/>
      <c r="VBX15" s="64"/>
      <c r="VCC15" s="215"/>
      <c r="VCD15" s="64"/>
      <c r="VCE15" s="64"/>
      <c r="VCN15" s="64"/>
      <c r="VCS15" s="215"/>
      <c r="VCT15" s="64"/>
      <c r="VCU15" s="64"/>
      <c r="VDD15" s="64"/>
      <c r="VDI15" s="215"/>
      <c r="VDJ15" s="64"/>
      <c r="VDK15" s="64"/>
      <c r="VDT15" s="64"/>
      <c r="VDY15" s="215"/>
      <c r="VDZ15" s="64"/>
      <c r="VEA15" s="64"/>
      <c r="VEJ15" s="64"/>
      <c r="VEO15" s="215"/>
      <c r="VEP15" s="64"/>
      <c r="VEQ15" s="64"/>
      <c r="VEZ15" s="64"/>
      <c r="VFE15" s="215"/>
      <c r="VFF15" s="64"/>
      <c r="VFG15" s="64"/>
      <c r="VFP15" s="64"/>
      <c r="VFU15" s="215"/>
      <c r="VFV15" s="64"/>
      <c r="VFW15" s="64"/>
      <c r="VGF15" s="64"/>
      <c r="VGK15" s="215"/>
      <c r="VGL15" s="64"/>
      <c r="VGM15" s="64"/>
      <c r="VGV15" s="64"/>
      <c r="VHA15" s="215"/>
      <c r="VHB15" s="64"/>
      <c r="VHC15" s="64"/>
      <c r="VHL15" s="64"/>
      <c r="VHQ15" s="215"/>
      <c r="VHR15" s="64"/>
      <c r="VHS15" s="64"/>
      <c r="VIB15" s="64"/>
      <c r="VIG15" s="215"/>
      <c r="VIH15" s="64"/>
      <c r="VII15" s="64"/>
      <c r="VIR15" s="64"/>
      <c r="VIW15" s="215"/>
      <c r="VIX15" s="64"/>
      <c r="VIY15" s="64"/>
      <c r="VJH15" s="64"/>
      <c r="VJM15" s="215"/>
      <c r="VJN15" s="64"/>
      <c r="VJO15" s="64"/>
      <c r="VJX15" s="64"/>
      <c r="VKC15" s="215"/>
      <c r="VKD15" s="64"/>
      <c r="VKE15" s="64"/>
      <c r="VKN15" s="64"/>
      <c r="VKS15" s="215"/>
      <c r="VKT15" s="64"/>
      <c r="VKU15" s="64"/>
      <c r="VLD15" s="64"/>
      <c r="VLI15" s="215"/>
      <c r="VLJ15" s="64"/>
      <c r="VLK15" s="64"/>
      <c r="VLT15" s="64"/>
      <c r="VLY15" s="215"/>
      <c r="VLZ15" s="64"/>
      <c r="VMA15" s="64"/>
      <c r="VMJ15" s="64"/>
      <c r="VMO15" s="215"/>
      <c r="VMP15" s="64"/>
      <c r="VMQ15" s="64"/>
      <c r="VMZ15" s="64"/>
      <c r="VNE15" s="215"/>
      <c r="VNF15" s="64"/>
      <c r="VNG15" s="64"/>
      <c r="VNP15" s="64"/>
      <c r="VNU15" s="215"/>
      <c r="VNV15" s="64"/>
      <c r="VNW15" s="64"/>
      <c r="VOF15" s="64"/>
      <c r="VOK15" s="215"/>
      <c r="VOL15" s="64"/>
      <c r="VOM15" s="64"/>
      <c r="VOV15" s="64"/>
      <c r="VPA15" s="215"/>
      <c r="VPB15" s="64"/>
      <c r="VPC15" s="64"/>
      <c r="VPL15" s="64"/>
      <c r="VPQ15" s="215"/>
      <c r="VPR15" s="64"/>
      <c r="VPS15" s="64"/>
      <c r="VQB15" s="64"/>
      <c r="VQG15" s="215"/>
      <c r="VQH15" s="64"/>
      <c r="VQI15" s="64"/>
      <c r="VQR15" s="64"/>
      <c r="VQW15" s="215"/>
      <c r="VQX15" s="64"/>
      <c r="VQY15" s="64"/>
      <c r="VRH15" s="64"/>
      <c r="VRM15" s="215"/>
      <c r="VRN15" s="64"/>
      <c r="VRO15" s="64"/>
      <c r="VRX15" s="64"/>
      <c r="VSC15" s="215"/>
      <c r="VSD15" s="64"/>
      <c r="VSE15" s="64"/>
      <c r="VSN15" s="64"/>
      <c r="VSS15" s="215"/>
      <c r="VST15" s="64"/>
      <c r="VSU15" s="64"/>
      <c r="VTD15" s="64"/>
      <c r="VTI15" s="215"/>
      <c r="VTJ15" s="64"/>
      <c r="VTK15" s="64"/>
      <c r="VTT15" s="64"/>
      <c r="VTY15" s="215"/>
      <c r="VTZ15" s="64"/>
      <c r="VUA15" s="64"/>
      <c r="VUJ15" s="64"/>
      <c r="VUO15" s="215"/>
      <c r="VUP15" s="64"/>
      <c r="VUQ15" s="64"/>
      <c r="VUZ15" s="64"/>
      <c r="VVE15" s="215"/>
      <c r="VVF15" s="64"/>
      <c r="VVG15" s="64"/>
      <c r="VVP15" s="64"/>
      <c r="VVU15" s="215"/>
      <c r="VVV15" s="64"/>
      <c r="VVW15" s="64"/>
      <c r="VWF15" s="64"/>
      <c r="VWK15" s="215"/>
      <c r="VWL15" s="64"/>
      <c r="VWM15" s="64"/>
      <c r="VWV15" s="64"/>
      <c r="VXA15" s="215"/>
      <c r="VXB15" s="64"/>
      <c r="VXC15" s="64"/>
      <c r="VXL15" s="64"/>
      <c r="VXQ15" s="215"/>
      <c r="VXR15" s="64"/>
      <c r="VXS15" s="64"/>
      <c r="VYB15" s="64"/>
      <c r="VYG15" s="215"/>
      <c r="VYH15" s="64"/>
      <c r="VYI15" s="64"/>
      <c r="VYR15" s="64"/>
      <c r="VYW15" s="215"/>
      <c r="VYX15" s="64"/>
      <c r="VYY15" s="64"/>
      <c r="VZH15" s="64"/>
      <c r="VZM15" s="215"/>
      <c r="VZN15" s="64"/>
      <c r="VZO15" s="64"/>
      <c r="VZX15" s="64"/>
      <c r="WAC15" s="215"/>
      <c r="WAD15" s="64"/>
      <c r="WAE15" s="64"/>
      <c r="WAN15" s="64"/>
      <c r="WAS15" s="215"/>
      <c r="WAT15" s="64"/>
      <c r="WAU15" s="64"/>
      <c r="WBD15" s="64"/>
      <c r="WBI15" s="215"/>
      <c r="WBJ15" s="64"/>
      <c r="WBK15" s="64"/>
      <c r="WBT15" s="64"/>
      <c r="WBY15" s="215"/>
      <c r="WBZ15" s="64"/>
      <c r="WCA15" s="64"/>
      <c r="WCJ15" s="64"/>
      <c r="WCO15" s="215"/>
      <c r="WCP15" s="64"/>
      <c r="WCQ15" s="64"/>
      <c r="WCZ15" s="64"/>
      <c r="WDE15" s="215"/>
      <c r="WDF15" s="64"/>
      <c r="WDG15" s="64"/>
      <c r="WDP15" s="64"/>
      <c r="WDU15" s="215"/>
      <c r="WDV15" s="64"/>
      <c r="WDW15" s="64"/>
      <c r="WEF15" s="64"/>
      <c r="WEK15" s="215"/>
      <c r="WEL15" s="64"/>
      <c r="WEM15" s="64"/>
      <c r="WEV15" s="64"/>
      <c r="WFA15" s="215"/>
      <c r="WFB15" s="64"/>
      <c r="WFC15" s="64"/>
      <c r="WFL15" s="64"/>
      <c r="WFQ15" s="215"/>
      <c r="WFR15" s="64"/>
      <c r="WFS15" s="64"/>
      <c r="WGB15" s="64"/>
      <c r="WGG15" s="215"/>
      <c r="WGH15" s="64"/>
      <c r="WGI15" s="64"/>
      <c r="WGR15" s="64"/>
      <c r="WGW15" s="215"/>
      <c r="WGX15" s="64"/>
      <c r="WGY15" s="64"/>
      <c r="WHH15" s="64"/>
      <c r="WHM15" s="215"/>
      <c r="WHN15" s="64"/>
      <c r="WHO15" s="64"/>
      <c r="WHX15" s="64"/>
      <c r="WIC15" s="215"/>
      <c r="WID15" s="64"/>
      <c r="WIE15" s="64"/>
      <c r="WIN15" s="64"/>
      <c r="WIS15" s="215"/>
      <c r="WIT15" s="64"/>
      <c r="WIU15" s="64"/>
      <c r="WJD15" s="64"/>
      <c r="WJI15" s="215"/>
      <c r="WJJ15" s="64"/>
      <c r="WJK15" s="64"/>
      <c r="WJT15" s="64"/>
      <c r="WJY15" s="215"/>
      <c r="WJZ15" s="64"/>
      <c r="WKA15" s="64"/>
      <c r="WKJ15" s="64"/>
      <c r="WKO15" s="215"/>
      <c r="WKP15" s="64"/>
      <c r="WKQ15" s="64"/>
      <c r="WKZ15" s="64"/>
      <c r="WLE15" s="215"/>
      <c r="WLF15" s="64"/>
      <c r="WLG15" s="64"/>
      <c r="WLP15" s="64"/>
      <c r="WLU15" s="215"/>
      <c r="WLV15" s="64"/>
      <c r="WLW15" s="64"/>
      <c r="WMF15" s="64"/>
      <c r="WMK15" s="215"/>
      <c r="WML15" s="64"/>
      <c r="WMM15" s="64"/>
      <c r="WMV15" s="64"/>
      <c r="WNA15" s="215"/>
      <c r="WNB15" s="64"/>
      <c r="WNC15" s="64"/>
      <c r="WNL15" s="64"/>
      <c r="WNQ15" s="215"/>
      <c r="WNR15" s="64"/>
      <c r="WNS15" s="64"/>
      <c r="WOB15" s="64"/>
      <c r="WOG15" s="215"/>
      <c r="WOH15" s="64"/>
      <c r="WOI15" s="64"/>
      <c r="WOR15" s="64"/>
      <c r="WOW15" s="215"/>
      <c r="WOX15" s="64"/>
      <c r="WOY15" s="64"/>
      <c r="WPH15" s="64"/>
      <c r="WPM15" s="215"/>
      <c r="WPN15" s="64"/>
      <c r="WPO15" s="64"/>
      <c r="WPX15" s="64"/>
      <c r="WQC15" s="215"/>
      <c r="WQD15" s="64"/>
      <c r="WQE15" s="64"/>
      <c r="WQN15" s="64"/>
      <c r="WQS15" s="215"/>
      <c r="WQT15" s="64"/>
      <c r="WQU15" s="64"/>
      <c r="WRD15" s="64"/>
      <c r="WRI15" s="215"/>
      <c r="WRJ15" s="64"/>
      <c r="WRK15" s="64"/>
      <c r="WRT15" s="64"/>
      <c r="WRY15" s="215"/>
      <c r="WRZ15" s="64"/>
      <c r="WSA15" s="64"/>
      <c r="WSJ15" s="64"/>
      <c r="WSO15" s="215"/>
      <c r="WSP15" s="64"/>
      <c r="WSQ15" s="64"/>
      <c r="WSZ15" s="64"/>
      <c r="WTE15" s="215"/>
      <c r="WTF15" s="64"/>
      <c r="WTG15" s="64"/>
      <c r="WTP15" s="64"/>
      <c r="WTU15" s="215"/>
      <c r="WTV15" s="64"/>
      <c r="WTW15" s="64"/>
      <c r="WUF15" s="64"/>
      <c r="WUK15" s="215"/>
      <c r="WUL15" s="64"/>
      <c r="WUM15" s="64"/>
      <c r="WUV15" s="64"/>
      <c r="WVA15" s="215"/>
      <c r="WVB15" s="64"/>
      <c r="WVC15" s="64"/>
      <c r="WVL15" s="64"/>
      <c r="WVQ15" s="215"/>
      <c r="WVR15" s="64"/>
      <c r="WVS15" s="64"/>
      <c r="WWB15" s="64"/>
      <c r="WWG15" s="215"/>
      <c r="WWH15" s="64"/>
      <c r="WWI15" s="64"/>
      <c r="WWR15" s="64"/>
      <c r="WWW15" s="215"/>
      <c r="WWX15" s="64"/>
      <c r="WWY15" s="64"/>
      <c r="WXH15" s="64"/>
      <c r="WXM15" s="215"/>
      <c r="WXN15" s="64"/>
      <c r="WXO15" s="64"/>
      <c r="WXX15" s="64"/>
      <c r="WYC15" s="215"/>
      <c r="WYD15" s="64"/>
      <c r="WYE15" s="64"/>
      <c r="WYN15" s="64"/>
      <c r="WYS15" s="215"/>
      <c r="WYT15" s="64"/>
      <c r="WYU15" s="64"/>
      <c r="WZD15" s="64"/>
      <c r="WZI15" s="215"/>
      <c r="WZJ15" s="64"/>
      <c r="WZK15" s="64"/>
      <c r="WZT15" s="64"/>
      <c r="WZY15" s="215"/>
      <c r="WZZ15" s="64"/>
      <c r="XAA15" s="64"/>
      <c r="XAJ15" s="64"/>
      <c r="XAO15" s="215"/>
      <c r="XAP15" s="64"/>
      <c r="XAQ15" s="64"/>
      <c r="XAZ15" s="64"/>
      <c r="XBE15" s="215"/>
      <c r="XBF15" s="64"/>
      <c r="XBG15" s="64"/>
      <c r="XBP15" s="64"/>
      <c r="XBU15" s="215"/>
      <c r="XBV15" s="64"/>
      <c r="XBW15" s="64"/>
      <c r="XCF15" s="64"/>
      <c r="XCK15" s="215"/>
      <c r="XCL15" s="64"/>
      <c r="XCM15" s="64"/>
      <c r="XCV15" s="64"/>
      <c r="XDA15" s="215"/>
      <c r="XDB15" s="64"/>
      <c r="XDC15" s="64"/>
      <c r="XDL15" s="64"/>
      <c r="XDQ15" s="215"/>
      <c r="XDR15" s="64"/>
      <c r="XDS15" s="64"/>
      <c r="XEB15" s="64"/>
      <c r="XEG15" s="215"/>
      <c r="XEH15" s="64"/>
      <c r="XEI15" s="64"/>
      <c r="XER15" s="64"/>
    </row>
    <row r="16" spans="1:1019 1028:2043 2052:3067 3076:4091 4100:5115 5124:6139 6148:7163 7172:8187 8196:9211 9220:10235 10244:11259 11268:12283 12292:13307 13316:14331 14340:15355 15364:16372" ht="15.75" x14ac:dyDescent="0.2">
      <c r="A16" s="215"/>
      <c r="B16" s="67" t="s">
        <v>1005</v>
      </c>
      <c r="C16" s="68">
        <v>0</v>
      </c>
      <c r="D16" s="68">
        <v>0</v>
      </c>
      <c r="E16" s="69">
        <v>43.63183342</v>
      </c>
      <c r="F16" s="70" t="s">
        <v>918</v>
      </c>
      <c r="G16" s="71">
        <v>0</v>
      </c>
      <c r="H16" s="72">
        <v>0</v>
      </c>
      <c r="I16" s="63"/>
      <c r="J16" s="63"/>
      <c r="K16" s="64"/>
      <c r="T16" s="64"/>
      <c r="Y16" s="215"/>
      <c r="Z16" s="64"/>
      <c r="AA16" s="64"/>
      <c r="AJ16" s="64"/>
      <c r="AO16" s="215"/>
      <c r="AP16" s="64"/>
      <c r="AQ16" s="64"/>
      <c r="AZ16" s="64"/>
      <c r="BE16" s="215"/>
      <c r="BF16" s="64"/>
      <c r="BG16" s="64"/>
      <c r="BP16" s="64"/>
      <c r="BU16" s="215"/>
      <c r="BV16" s="64"/>
      <c r="BW16" s="64"/>
      <c r="CF16" s="64"/>
      <c r="CK16" s="215"/>
      <c r="CL16" s="64"/>
      <c r="CM16" s="64"/>
      <c r="CV16" s="64"/>
      <c r="DA16" s="215"/>
      <c r="DB16" s="64"/>
      <c r="DC16" s="64"/>
      <c r="DL16" s="64"/>
      <c r="DQ16" s="215"/>
      <c r="DR16" s="64"/>
      <c r="DS16" s="64"/>
      <c r="EB16" s="64"/>
      <c r="EG16" s="215"/>
      <c r="EH16" s="64"/>
      <c r="EI16" s="64"/>
      <c r="ER16" s="64"/>
      <c r="EW16" s="215"/>
      <c r="EX16" s="64"/>
      <c r="EY16" s="64"/>
      <c r="FH16" s="64"/>
      <c r="FM16" s="215"/>
      <c r="FN16" s="64"/>
      <c r="FO16" s="64"/>
      <c r="FX16" s="64"/>
      <c r="GC16" s="215"/>
      <c r="GD16" s="64"/>
      <c r="GE16" s="64"/>
      <c r="GN16" s="64"/>
      <c r="GS16" s="215"/>
      <c r="GT16" s="64"/>
      <c r="GU16" s="64"/>
      <c r="HD16" s="64"/>
      <c r="HI16" s="215"/>
      <c r="HJ16" s="64"/>
      <c r="HK16" s="64"/>
      <c r="HT16" s="64"/>
      <c r="HY16" s="215"/>
      <c r="HZ16" s="64"/>
      <c r="IA16" s="64"/>
      <c r="IJ16" s="64"/>
      <c r="IO16" s="215"/>
      <c r="IP16" s="64"/>
      <c r="IQ16" s="64"/>
      <c r="IZ16" s="64"/>
      <c r="JE16" s="215"/>
      <c r="JF16" s="64"/>
      <c r="JG16" s="64"/>
      <c r="JP16" s="64"/>
      <c r="JU16" s="215"/>
      <c r="JV16" s="64"/>
      <c r="JW16" s="64"/>
      <c r="KF16" s="64"/>
      <c r="KK16" s="215"/>
      <c r="KL16" s="64"/>
      <c r="KM16" s="64"/>
      <c r="KV16" s="64"/>
      <c r="LA16" s="215"/>
      <c r="LB16" s="64"/>
      <c r="LC16" s="64"/>
      <c r="LL16" s="64"/>
      <c r="LQ16" s="215"/>
      <c r="LR16" s="64"/>
      <c r="LS16" s="64"/>
      <c r="MB16" s="64"/>
      <c r="MG16" s="215"/>
      <c r="MH16" s="64"/>
      <c r="MI16" s="64"/>
      <c r="MR16" s="64"/>
      <c r="MW16" s="215"/>
      <c r="MX16" s="64"/>
      <c r="MY16" s="64"/>
      <c r="NH16" s="64"/>
      <c r="NM16" s="215"/>
      <c r="NN16" s="64"/>
      <c r="NO16" s="64"/>
      <c r="NX16" s="64"/>
      <c r="OC16" s="215"/>
      <c r="OD16" s="64"/>
      <c r="OE16" s="64"/>
      <c r="ON16" s="64"/>
      <c r="OS16" s="215"/>
      <c r="OT16" s="64"/>
      <c r="OU16" s="64"/>
      <c r="PD16" s="64"/>
      <c r="PI16" s="215"/>
      <c r="PJ16" s="64"/>
      <c r="PK16" s="64"/>
      <c r="PT16" s="64"/>
      <c r="PY16" s="215"/>
      <c r="PZ16" s="64"/>
      <c r="QA16" s="64"/>
      <c r="QJ16" s="64"/>
      <c r="QO16" s="215"/>
      <c r="QP16" s="64"/>
      <c r="QQ16" s="64"/>
      <c r="QZ16" s="64"/>
      <c r="RE16" s="215"/>
      <c r="RF16" s="64"/>
      <c r="RG16" s="64"/>
      <c r="RP16" s="64"/>
      <c r="RU16" s="215"/>
      <c r="RV16" s="64"/>
      <c r="RW16" s="64"/>
      <c r="SF16" s="64"/>
      <c r="SK16" s="215"/>
      <c r="SL16" s="64"/>
      <c r="SM16" s="64"/>
      <c r="SV16" s="64"/>
      <c r="TA16" s="215"/>
      <c r="TB16" s="64"/>
      <c r="TC16" s="64"/>
      <c r="TL16" s="64"/>
      <c r="TQ16" s="215"/>
      <c r="TR16" s="64"/>
      <c r="TS16" s="64"/>
      <c r="UB16" s="64"/>
      <c r="UG16" s="215"/>
      <c r="UH16" s="64"/>
      <c r="UI16" s="64"/>
      <c r="UR16" s="64"/>
      <c r="UW16" s="215"/>
      <c r="UX16" s="64"/>
      <c r="UY16" s="64"/>
      <c r="VH16" s="64"/>
      <c r="VM16" s="215"/>
      <c r="VN16" s="64"/>
      <c r="VO16" s="64"/>
      <c r="VX16" s="64"/>
      <c r="WC16" s="215"/>
      <c r="WD16" s="64"/>
      <c r="WE16" s="64"/>
      <c r="WN16" s="64"/>
      <c r="WS16" s="215"/>
      <c r="WT16" s="64"/>
      <c r="WU16" s="64"/>
      <c r="XD16" s="64"/>
      <c r="XI16" s="215"/>
      <c r="XJ16" s="64"/>
      <c r="XK16" s="64"/>
      <c r="XT16" s="64"/>
      <c r="XY16" s="215"/>
      <c r="XZ16" s="64"/>
      <c r="YA16" s="64"/>
      <c r="YJ16" s="64"/>
      <c r="YO16" s="215"/>
      <c r="YP16" s="64"/>
      <c r="YQ16" s="64"/>
      <c r="YZ16" s="64"/>
      <c r="ZE16" s="215"/>
      <c r="ZF16" s="64"/>
      <c r="ZG16" s="64"/>
      <c r="ZP16" s="64"/>
      <c r="ZU16" s="215"/>
      <c r="ZV16" s="64"/>
      <c r="ZW16" s="64"/>
      <c r="AAF16" s="64"/>
      <c r="AAK16" s="215"/>
      <c r="AAL16" s="64"/>
      <c r="AAM16" s="64"/>
      <c r="AAV16" s="64"/>
      <c r="ABA16" s="215"/>
      <c r="ABB16" s="64"/>
      <c r="ABC16" s="64"/>
      <c r="ABL16" s="64"/>
      <c r="ABQ16" s="215"/>
      <c r="ABR16" s="64"/>
      <c r="ABS16" s="64"/>
      <c r="ACB16" s="64"/>
      <c r="ACG16" s="215"/>
      <c r="ACH16" s="64"/>
      <c r="ACI16" s="64"/>
      <c r="ACR16" s="64"/>
      <c r="ACW16" s="215"/>
      <c r="ACX16" s="64"/>
      <c r="ACY16" s="64"/>
      <c r="ADH16" s="64"/>
      <c r="ADM16" s="215"/>
      <c r="ADN16" s="64"/>
      <c r="ADO16" s="64"/>
      <c r="ADX16" s="64"/>
      <c r="AEC16" s="215"/>
      <c r="AED16" s="64"/>
      <c r="AEE16" s="64"/>
      <c r="AEN16" s="64"/>
      <c r="AES16" s="215"/>
      <c r="AET16" s="64"/>
      <c r="AEU16" s="64"/>
      <c r="AFD16" s="64"/>
      <c r="AFI16" s="215"/>
      <c r="AFJ16" s="64"/>
      <c r="AFK16" s="64"/>
      <c r="AFT16" s="64"/>
      <c r="AFY16" s="215"/>
      <c r="AFZ16" s="64"/>
      <c r="AGA16" s="64"/>
      <c r="AGJ16" s="64"/>
      <c r="AGO16" s="215"/>
      <c r="AGP16" s="64"/>
      <c r="AGQ16" s="64"/>
      <c r="AGZ16" s="64"/>
      <c r="AHE16" s="215"/>
      <c r="AHF16" s="64"/>
      <c r="AHG16" s="64"/>
      <c r="AHP16" s="64"/>
      <c r="AHU16" s="215"/>
      <c r="AHV16" s="64"/>
      <c r="AHW16" s="64"/>
      <c r="AIF16" s="64"/>
      <c r="AIK16" s="215"/>
      <c r="AIL16" s="64"/>
      <c r="AIM16" s="64"/>
      <c r="AIV16" s="64"/>
      <c r="AJA16" s="215"/>
      <c r="AJB16" s="64"/>
      <c r="AJC16" s="64"/>
      <c r="AJL16" s="64"/>
      <c r="AJQ16" s="215"/>
      <c r="AJR16" s="64"/>
      <c r="AJS16" s="64"/>
      <c r="AKB16" s="64"/>
      <c r="AKG16" s="215"/>
      <c r="AKH16" s="64"/>
      <c r="AKI16" s="64"/>
      <c r="AKR16" s="64"/>
      <c r="AKW16" s="215"/>
      <c r="AKX16" s="64"/>
      <c r="AKY16" s="64"/>
      <c r="ALH16" s="64"/>
      <c r="ALM16" s="215"/>
      <c r="ALN16" s="64"/>
      <c r="ALO16" s="64"/>
      <c r="ALX16" s="64"/>
      <c r="AMC16" s="215"/>
      <c r="AMD16" s="64"/>
      <c r="AME16" s="64"/>
      <c r="AMN16" s="64"/>
      <c r="AMS16" s="215"/>
      <c r="AMT16" s="64"/>
      <c r="AMU16" s="64"/>
      <c r="AND16" s="64"/>
      <c r="ANI16" s="215"/>
      <c r="ANJ16" s="64"/>
      <c r="ANK16" s="64"/>
      <c r="ANT16" s="64"/>
      <c r="ANY16" s="215"/>
      <c r="ANZ16" s="64"/>
      <c r="AOA16" s="64"/>
      <c r="AOJ16" s="64"/>
      <c r="AOO16" s="215"/>
      <c r="AOP16" s="64"/>
      <c r="AOQ16" s="64"/>
      <c r="AOZ16" s="64"/>
      <c r="APE16" s="215"/>
      <c r="APF16" s="64"/>
      <c r="APG16" s="64"/>
      <c r="APP16" s="64"/>
      <c r="APU16" s="215"/>
      <c r="APV16" s="64"/>
      <c r="APW16" s="64"/>
      <c r="AQF16" s="64"/>
      <c r="AQK16" s="215"/>
      <c r="AQL16" s="64"/>
      <c r="AQM16" s="64"/>
      <c r="AQV16" s="64"/>
      <c r="ARA16" s="215"/>
      <c r="ARB16" s="64"/>
      <c r="ARC16" s="64"/>
      <c r="ARL16" s="64"/>
      <c r="ARQ16" s="215"/>
      <c r="ARR16" s="64"/>
      <c r="ARS16" s="64"/>
      <c r="ASB16" s="64"/>
      <c r="ASG16" s="215"/>
      <c r="ASH16" s="64"/>
      <c r="ASI16" s="64"/>
      <c r="ASR16" s="64"/>
      <c r="ASW16" s="215"/>
      <c r="ASX16" s="64"/>
      <c r="ASY16" s="64"/>
      <c r="ATH16" s="64"/>
      <c r="ATM16" s="215"/>
      <c r="ATN16" s="64"/>
      <c r="ATO16" s="64"/>
      <c r="ATX16" s="64"/>
      <c r="AUC16" s="215"/>
      <c r="AUD16" s="64"/>
      <c r="AUE16" s="64"/>
      <c r="AUN16" s="64"/>
      <c r="AUS16" s="215"/>
      <c r="AUT16" s="64"/>
      <c r="AUU16" s="64"/>
      <c r="AVD16" s="64"/>
      <c r="AVI16" s="215"/>
      <c r="AVJ16" s="64"/>
      <c r="AVK16" s="64"/>
      <c r="AVT16" s="64"/>
      <c r="AVY16" s="215"/>
      <c r="AVZ16" s="64"/>
      <c r="AWA16" s="64"/>
      <c r="AWJ16" s="64"/>
      <c r="AWO16" s="215"/>
      <c r="AWP16" s="64"/>
      <c r="AWQ16" s="64"/>
      <c r="AWZ16" s="64"/>
      <c r="AXE16" s="215"/>
      <c r="AXF16" s="64"/>
      <c r="AXG16" s="64"/>
      <c r="AXP16" s="64"/>
      <c r="AXU16" s="215"/>
      <c r="AXV16" s="64"/>
      <c r="AXW16" s="64"/>
      <c r="AYF16" s="64"/>
      <c r="AYK16" s="215"/>
      <c r="AYL16" s="64"/>
      <c r="AYM16" s="64"/>
      <c r="AYV16" s="64"/>
      <c r="AZA16" s="215"/>
      <c r="AZB16" s="64"/>
      <c r="AZC16" s="64"/>
      <c r="AZL16" s="64"/>
      <c r="AZQ16" s="215"/>
      <c r="AZR16" s="64"/>
      <c r="AZS16" s="64"/>
      <c r="BAB16" s="64"/>
      <c r="BAG16" s="215"/>
      <c r="BAH16" s="64"/>
      <c r="BAI16" s="64"/>
      <c r="BAR16" s="64"/>
      <c r="BAW16" s="215"/>
      <c r="BAX16" s="64"/>
      <c r="BAY16" s="64"/>
      <c r="BBH16" s="64"/>
      <c r="BBM16" s="215"/>
      <c r="BBN16" s="64"/>
      <c r="BBO16" s="64"/>
      <c r="BBX16" s="64"/>
      <c r="BCC16" s="215"/>
      <c r="BCD16" s="64"/>
      <c r="BCE16" s="64"/>
      <c r="BCN16" s="64"/>
      <c r="BCS16" s="215"/>
      <c r="BCT16" s="64"/>
      <c r="BCU16" s="64"/>
      <c r="BDD16" s="64"/>
      <c r="BDI16" s="215"/>
      <c r="BDJ16" s="64"/>
      <c r="BDK16" s="64"/>
      <c r="BDT16" s="64"/>
      <c r="BDY16" s="215"/>
      <c r="BDZ16" s="64"/>
      <c r="BEA16" s="64"/>
      <c r="BEJ16" s="64"/>
      <c r="BEO16" s="215"/>
      <c r="BEP16" s="64"/>
      <c r="BEQ16" s="64"/>
      <c r="BEZ16" s="64"/>
      <c r="BFE16" s="215"/>
      <c r="BFF16" s="64"/>
      <c r="BFG16" s="64"/>
      <c r="BFP16" s="64"/>
      <c r="BFU16" s="215"/>
      <c r="BFV16" s="64"/>
      <c r="BFW16" s="64"/>
      <c r="BGF16" s="64"/>
      <c r="BGK16" s="215"/>
      <c r="BGL16" s="64"/>
      <c r="BGM16" s="64"/>
      <c r="BGV16" s="64"/>
      <c r="BHA16" s="215"/>
      <c r="BHB16" s="64"/>
      <c r="BHC16" s="64"/>
      <c r="BHL16" s="64"/>
      <c r="BHQ16" s="215"/>
      <c r="BHR16" s="64"/>
      <c r="BHS16" s="64"/>
      <c r="BIB16" s="64"/>
      <c r="BIG16" s="215"/>
      <c r="BIH16" s="64"/>
      <c r="BII16" s="64"/>
      <c r="BIR16" s="64"/>
      <c r="BIW16" s="215"/>
      <c r="BIX16" s="64"/>
      <c r="BIY16" s="64"/>
      <c r="BJH16" s="64"/>
      <c r="BJM16" s="215"/>
      <c r="BJN16" s="64"/>
      <c r="BJO16" s="64"/>
      <c r="BJX16" s="64"/>
      <c r="BKC16" s="215"/>
      <c r="BKD16" s="64"/>
      <c r="BKE16" s="64"/>
      <c r="BKN16" s="64"/>
      <c r="BKS16" s="215"/>
      <c r="BKT16" s="64"/>
      <c r="BKU16" s="64"/>
      <c r="BLD16" s="64"/>
      <c r="BLI16" s="215"/>
      <c r="BLJ16" s="64"/>
      <c r="BLK16" s="64"/>
      <c r="BLT16" s="64"/>
      <c r="BLY16" s="215"/>
      <c r="BLZ16" s="64"/>
      <c r="BMA16" s="64"/>
      <c r="BMJ16" s="64"/>
      <c r="BMO16" s="215"/>
      <c r="BMP16" s="64"/>
      <c r="BMQ16" s="64"/>
      <c r="BMZ16" s="64"/>
      <c r="BNE16" s="215"/>
      <c r="BNF16" s="64"/>
      <c r="BNG16" s="64"/>
      <c r="BNP16" s="64"/>
      <c r="BNU16" s="215"/>
      <c r="BNV16" s="64"/>
      <c r="BNW16" s="64"/>
      <c r="BOF16" s="64"/>
      <c r="BOK16" s="215"/>
      <c r="BOL16" s="64"/>
      <c r="BOM16" s="64"/>
      <c r="BOV16" s="64"/>
      <c r="BPA16" s="215"/>
      <c r="BPB16" s="64"/>
      <c r="BPC16" s="64"/>
      <c r="BPL16" s="64"/>
      <c r="BPQ16" s="215"/>
      <c r="BPR16" s="64"/>
      <c r="BPS16" s="64"/>
      <c r="BQB16" s="64"/>
      <c r="BQG16" s="215"/>
      <c r="BQH16" s="64"/>
      <c r="BQI16" s="64"/>
      <c r="BQR16" s="64"/>
      <c r="BQW16" s="215"/>
      <c r="BQX16" s="64"/>
      <c r="BQY16" s="64"/>
      <c r="BRH16" s="64"/>
      <c r="BRM16" s="215"/>
      <c r="BRN16" s="64"/>
      <c r="BRO16" s="64"/>
      <c r="BRX16" s="64"/>
      <c r="BSC16" s="215"/>
      <c r="BSD16" s="64"/>
      <c r="BSE16" s="64"/>
      <c r="BSN16" s="64"/>
      <c r="BSS16" s="215"/>
      <c r="BST16" s="64"/>
      <c r="BSU16" s="64"/>
      <c r="BTD16" s="64"/>
      <c r="BTI16" s="215"/>
      <c r="BTJ16" s="64"/>
      <c r="BTK16" s="64"/>
      <c r="BTT16" s="64"/>
      <c r="BTY16" s="215"/>
      <c r="BTZ16" s="64"/>
      <c r="BUA16" s="64"/>
      <c r="BUJ16" s="64"/>
      <c r="BUO16" s="215"/>
      <c r="BUP16" s="64"/>
      <c r="BUQ16" s="64"/>
      <c r="BUZ16" s="64"/>
      <c r="BVE16" s="215"/>
      <c r="BVF16" s="64"/>
      <c r="BVG16" s="64"/>
      <c r="BVP16" s="64"/>
      <c r="BVU16" s="215"/>
      <c r="BVV16" s="64"/>
      <c r="BVW16" s="64"/>
      <c r="BWF16" s="64"/>
      <c r="BWK16" s="215"/>
      <c r="BWL16" s="64"/>
      <c r="BWM16" s="64"/>
      <c r="BWV16" s="64"/>
      <c r="BXA16" s="215"/>
      <c r="BXB16" s="64"/>
      <c r="BXC16" s="64"/>
      <c r="BXL16" s="64"/>
      <c r="BXQ16" s="215"/>
      <c r="BXR16" s="64"/>
      <c r="BXS16" s="64"/>
      <c r="BYB16" s="64"/>
      <c r="BYG16" s="215"/>
      <c r="BYH16" s="64"/>
      <c r="BYI16" s="64"/>
      <c r="BYR16" s="64"/>
      <c r="BYW16" s="215"/>
      <c r="BYX16" s="64"/>
      <c r="BYY16" s="64"/>
      <c r="BZH16" s="64"/>
      <c r="BZM16" s="215"/>
      <c r="BZN16" s="64"/>
      <c r="BZO16" s="64"/>
      <c r="BZX16" s="64"/>
      <c r="CAC16" s="215"/>
      <c r="CAD16" s="64"/>
      <c r="CAE16" s="64"/>
      <c r="CAN16" s="64"/>
      <c r="CAS16" s="215"/>
      <c r="CAT16" s="64"/>
      <c r="CAU16" s="64"/>
      <c r="CBD16" s="64"/>
      <c r="CBI16" s="215"/>
      <c r="CBJ16" s="64"/>
      <c r="CBK16" s="64"/>
      <c r="CBT16" s="64"/>
      <c r="CBY16" s="215"/>
      <c r="CBZ16" s="64"/>
      <c r="CCA16" s="64"/>
      <c r="CCJ16" s="64"/>
      <c r="CCO16" s="215"/>
      <c r="CCP16" s="64"/>
      <c r="CCQ16" s="64"/>
      <c r="CCZ16" s="64"/>
      <c r="CDE16" s="215"/>
      <c r="CDF16" s="64"/>
      <c r="CDG16" s="64"/>
      <c r="CDP16" s="64"/>
      <c r="CDU16" s="215"/>
      <c r="CDV16" s="64"/>
      <c r="CDW16" s="64"/>
      <c r="CEF16" s="64"/>
      <c r="CEK16" s="215"/>
      <c r="CEL16" s="64"/>
      <c r="CEM16" s="64"/>
      <c r="CEV16" s="64"/>
      <c r="CFA16" s="215"/>
      <c r="CFB16" s="64"/>
      <c r="CFC16" s="64"/>
      <c r="CFL16" s="64"/>
      <c r="CFQ16" s="215"/>
      <c r="CFR16" s="64"/>
      <c r="CFS16" s="64"/>
      <c r="CGB16" s="64"/>
      <c r="CGG16" s="215"/>
      <c r="CGH16" s="64"/>
      <c r="CGI16" s="64"/>
      <c r="CGR16" s="64"/>
      <c r="CGW16" s="215"/>
      <c r="CGX16" s="64"/>
      <c r="CGY16" s="64"/>
      <c r="CHH16" s="64"/>
      <c r="CHM16" s="215"/>
      <c r="CHN16" s="64"/>
      <c r="CHO16" s="64"/>
      <c r="CHX16" s="64"/>
      <c r="CIC16" s="215"/>
      <c r="CID16" s="64"/>
      <c r="CIE16" s="64"/>
      <c r="CIN16" s="64"/>
      <c r="CIS16" s="215"/>
      <c r="CIT16" s="64"/>
      <c r="CIU16" s="64"/>
      <c r="CJD16" s="64"/>
      <c r="CJI16" s="215"/>
      <c r="CJJ16" s="64"/>
      <c r="CJK16" s="64"/>
      <c r="CJT16" s="64"/>
      <c r="CJY16" s="215"/>
      <c r="CJZ16" s="64"/>
      <c r="CKA16" s="64"/>
      <c r="CKJ16" s="64"/>
      <c r="CKO16" s="215"/>
      <c r="CKP16" s="64"/>
      <c r="CKQ16" s="64"/>
      <c r="CKZ16" s="64"/>
      <c r="CLE16" s="215"/>
      <c r="CLF16" s="64"/>
      <c r="CLG16" s="64"/>
      <c r="CLP16" s="64"/>
      <c r="CLU16" s="215"/>
      <c r="CLV16" s="64"/>
      <c r="CLW16" s="64"/>
      <c r="CMF16" s="64"/>
      <c r="CMK16" s="215"/>
      <c r="CML16" s="64"/>
      <c r="CMM16" s="64"/>
      <c r="CMV16" s="64"/>
      <c r="CNA16" s="215"/>
      <c r="CNB16" s="64"/>
      <c r="CNC16" s="64"/>
      <c r="CNL16" s="64"/>
      <c r="CNQ16" s="215"/>
      <c r="CNR16" s="64"/>
      <c r="CNS16" s="64"/>
      <c r="COB16" s="64"/>
      <c r="COG16" s="215"/>
      <c r="COH16" s="64"/>
      <c r="COI16" s="64"/>
      <c r="COR16" s="64"/>
      <c r="COW16" s="215"/>
      <c r="COX16" s="64"/>
      <c r="COY16" s="64"/>
      <c r="CPH16" s="64"/>
      <c r="CPM16" s="215"/>
      <c r="CPN16" s="64"/>
      <c r="CPO16" s="64"/>
      <c r="CPX16" s="64"/>
      <c r="CQC16" s="215"/>
      <c r="CQD16" s="64"/>
      <c r="CQE16" s="64"/>
      <c r="CQN16" s="64"/>
      <c r="CQS16" s="215"/>
      <c r="CQT16" s="64"/>
      <c r="CQU16" s="64"/>
      <c r="CRD16" s="64"/>
      <c r="CRI16" s="215"/>
      <c r="CRJ16" s="64"/>
      <c r="CRK16" s="64"/>
      <c r="CRT16" s="64"/>
      <c r="CRY16" s="215"/>
      <c r="CRZ16" s="64"/>
      <c r="CSA16" s="64"/>
      <c r="CSJ16" s="64"/>
      <c r="CSO16" s="215"/>
      <c r="CSP16" s="64"/>
      <c r="CSQ16" s="64"/>
      <c r="CSZ16" s="64"/>
      <c r="CTE16" s="215"/>
      <c r="CTF16" s="64"/>
      <c r="CTG16" s="64"/>
      <c r="CTP16" s="64"/>
      <c r="CTU16" s="215"/>
      <c r="CTV16" s="64"/>
      <c r="CTW16" s="64"/>
      <c r="CUF16" s="64"/>
      <c r="CUK16" s="215"/>
      <c r="CUL16" s="64"/>
      <c r="CUM16" s="64"/>
      <c r="CUV16" s="64"/>
      <c r="CVA16" s="215"/>
      <c r="CVB16" s="64"/>
      <c r="CVC16" s="64"/>
      <c r="CVL16" s="64"/>
      <c r="CVQ16" s="215"/>
      <c r="CVR16" s="64"/>
      <c r="CVS16" s="64"/>
      <c r="CWB16" s="64"/>
      <c r="CWG16" s="215"/>
      <c r="CWH16" s="64"/>
      <c r="CWI16" s="64"/>
      <c r="CWR16" s="64"/>
      <c r="CWW16" s="215"/>
      <c r="CWX16" s="64"/>
      <c r="CWY16" s="64"/>
      <c r="CXH16" s="64"/>
      <c r="CXM16" s="215"/>
      <c r="CXN16" s="64"/>
      <c r="CXO16" s="64"/>
      <c r="CXX16" s="64"/>
      <c r="CYC16" s="215"/>
      <c r="CYD16" s="64"/>
      <c r="CYE16" s="64"/>
      <c r="CYN16" s="64"/>
      <c r="CYS16" s="215"/>
      <c r="CYT16" s="64"/>
      <c r="CYU16" s="64"/>
      <c r="CZD16" s="64"/>
      <c r="CZI16" s="215"/>
      <c r="CZJ16" s="64"/>
      <c r="CZK16" s="64"/>
      <c r="CZT16" s="64"/>
      <c r="CZY16" s="215"/>
      <c r="CZZ16" s="64"/>
      <c r="DAA16" s="64"/>
      <c r="DAJ16" s="64"/>
      <c r="DAO16" s="215"/>
      <c r="DAP16" s="64"/>
      <c r="DAQ16" s="64"/>
      <c r="DAZ16" s="64"/>
      <c r="DBE16" s="215"/>
      <c r="DBF16" s="64"/>
      <c r="DBG16" s="64"/>
      <c r="DBP16" s="64"/>
      <c r="DBU16" s="215"/>
      <c r="DBV16" s="64"/>
      <c r="DBW16" s="64"/>
      <c r="DCF16" s="64"/>
      <c r="DCK16" s="215"/>
      <c r="DCL16" s="64"/>
      <c r="DCM16" s="64"/>
      <c r="DCV16" s="64"/>
      <c r="DDA16" s="215"/>
      <c r="DDB16" s="64"/>
      <c r="DDC16" s="64"/>
      <c r="DDL16" s="64"/>
      <c r="DDQ16" s="215"/>
      <c r="DDR16" s="64"/>
      <c r="DDS16" s="64"/>
      <c r="DEB16" s="64"/>
      <c r="DEG16" s="215"/>
      <c r="DEH16" s="64"/>
      <c r="DEI16" s="64"/>
      <c r="DER16" s="64"/>
      <c r="DEW16" s="215"/>
      <c r="DEX16" s="64"/>
      <c r="DEY16" s="64"/>
      <c r="DFH16" s="64"/>
      <c r="DFM16" s="215"/>
      <c r="DFN16" s="64"/>
      <c r="DFO16" s="64"/>
      <c r="DFX16" s="64"/>
      <c r="DGC16" s="215"/>
      <c r="DGD16" s="64"/>
      <c r="DGE16" s="64"/>
      <c r="DGN16" s="64"/>
      <c r="DGS16" s="215"/>
      <c r="DGT16" s="64"/>
      <c r="DGU16" s="64"/>
      <c r="DHD16" s="64"/>
      <c r="DHI16" s="215"/>
      <c r="DHJ16" s="64"/>
      <c r="DHK16" s="64"/>
      <c r="DHT16" s="64"/>
      <c r="DHY16" s="215"/>
      <c r="DHZ16" s="64"/>
      <c r="DIA16" s="64"/>
      <c r="DIJ16" s="64"/>
      <c r="DIO16" s="215"/>
      <c r="DIP16" s="64"/>
      <c r="DIQ16" s="64"/>
      <c r="DIZ16" s="64"/>
      <c r="DJE16" s="215"/>
      <c r="DJF16" s="64"/>
      <c r="DJG16" s="64"/>
      <c r="DJP16" s="64"/>
      <c r="DJU16" s="215"/>
      <c r="DJV16" s="64"/>
      <c r="DJW16" s="64"/>
      <c r="DKF16" s="64"/>
      <c r="DKK16" s="215"/>
      <c r="DKL16" s="64"/>
      <c r="DKM16" s="64"/>
      <c r="DKV16" s="64"/>
      <c r="DLA16" s="215"/>
      <c r="DLB16" s="64"/>
      <c r="DLC16" s="64"/>
      <c r="DLL16" s="64"/>
      <c r="DLQ16" s="215"/>
      <c r="DLR16" s="64"/>
      <c r="DLS16" s="64"/>
      <c r="DMB16" s="64"/>
      <c r="DMG16" s="215"/>
      <c r="DMH16" s="64"/>
      <c r="DMI16" s="64"/>
      <c r="DMR16" s="64"/>
      <c r="DMW16" s="215"/>
      <c r="DMX16" s="64"/>
      <c r="DMY16" s="64"/>
      <c r="DNH16" s="64"/>
      <c r="DNM16" s="215"/>
      <c r="DNN16" s="64"/>
      <c r="DNO16" s="64"/>
      <c r="DNX16" s="64"/>
      <c r="DOC16" s="215"/>
      <c r="DOD16" s="64"/>
      <c r="DOE16" s="64"/>
      <c r="DON16" s="64"/>
      <c r="DOS16" s="215"/>
      <c r="DOT16" s="64"/>
      <c r="DOU16" s="64"/>
      <c r="DPD16" s="64"/>
      <c r="DPI16" s="215"/>
      <c r="DPJ16" s="64"/>
      <c r="DPK16" s="64"/>
      <c r="DPT16" s="64"/>
      <c r="DPY16" s="215"/>
      <c r="DPZ16" s="64"/>
      <c r="DQA16" s="64"/>
      <c r="DQJ16" s="64"/>
      <c r="DQO16" s="215"/>
      <c r="DQP16" s="64"/>
      <c r="DQQ16" s="64"/>
      <c r="DQZ16" s="64"/>
      <c r="DRE16" s="215"/>
      <c r="DRF16" s="64"/>
      <c r="DRG16" s="64"/>
      <c r="DRP16" s="64"/>
      <c r="DRU16" s="215"/>
      <c r="DRV16" s="64"/>
      <c r="DRW16" s="64"/>
      <c r="DSF16" s="64"/>
      <c r="DSK16" s="215"/>
      <c r="DSL16" s="64"/>
      <c r="DSM16" s="64"/>
      <c r="DSV16" s="64"/>
      <c r="DTA16" s="215"/>
      <c r="DTB16" s="64"/>
      <c r="DTC16" s="64"/>
      <c r="DTL16" s="64"/>
      <c r="DTQ16" s="215"/>
      <c r="DTR16" s="64"/>
      <c r="DTS16" s="64"/>
      <c r="DUB16" s="64"/>
      <c r="DUG16" s="215"/>
      <c r="DUH16" s="64"/>
      <c r="DUI16" s="64"/>
      <c r="DUR16" s="64"/>
      <c r="DUW16" s="215"/>
      <c r="DUX16" s="64"/>
      <c r="DUY16" s="64"/>
      <c r="DVH16" s="64"/>
      <c r="DVM16" s="215"/>
      <c r="DVN16" s="64"/>
      <c r="DVO16" s="64"/>
      <c r="DVX16" s="64"/>
      <c r="DWC16" s="215"/>
      <c r="DWD16" s="64"/>
      <c r="DWE16" s="64"/>
      <c r="DWN16" s="64"/>
      <c r="DWS16" s="215"/>
      <c r="DWT16" s="64"/>
      <c r="DWU16" s="64"/>
      <c r="DXD16" s="64"/>
      <c r="DXI16" s="215"/>
      <c r="DXJ16" s="64"/>
      <c r="DXK16" s="64"/>
      <c r="DXT16" s="64"/>
      <c r="DXY16" s="215"/>
      <c r="DXZ16" s="64"/>
      <c r="DYA16" s="64"/>
      <c r="DYJ16" s="64"/>
      <c r="DYO16" s="215"/>
      <c r="DYP16" s="64"/>
      <c r="DYQ16" s="64"/>
      <c r="DYZ16" s="64"/>
      <c r="DZE16" s="215"/>
      <c r="DZF16" s="64"/>
      <c r="DZG16" s="64"/>
      <c r="DZP16" s="64"/>
      <c r="DZU16" s="215"/>
      <c r="DZV16" s="64"/>
      <c r="DZW16" s="64"/>
      <c r="EAF16" s="64"/>
      <c r="EAK16" s="215"/>
      <c r="EAL16" s="64"/>
      <c r="EAM16" s="64"/>
      <c r="EAV16" s="64"/>
      <c r="EBA16" s="215"/>
      <c r="EBB16" s="64"/>
      <c r="EBC16" s="64"/>
      <c r="EBL16" s="64"/>
      <c r="EBQ16" s="215"/>
      <c r="EBR16" s="64"/>
      <c r="EBS16" s="64"/>
      <c r="ECB16" s="64"/>
      <c r="ECG16" s="215"/>
      <c r="ECH16" s="64"/>
      <c r="ECI16" s="64"/>
      <c r="ECR16" s="64"/>
      <c r="ECW16" s="215"/>
      <c r="ECX16" s="64"/>
      <c r="ECY16" s="64"/>
      <c r="EDH16" s="64"/>
      <c r="EDM16" s="215"/>
      <c r="EDN16" s="64"/>
      <c r="EDO16" s="64"/>
      <c r="EDX16" s="64"/>
      <c r="EEC16" s="215"/>
      <c r="EED16" s="64"/>
      <c r="EEE16" s="64"/>
      <c r="EEN16" s="64"/>
      <c r="EES16" s="215"/>
      <c r="EET16" s="64"/>
      <c r="EEU16" s="64"/>
      <c r="EFD16" s="64"/>
      <c r="EFI16" s="215"/>
      <c r="EFJ16" s="64"/>
      <c r="EFK16" s="64"/>
      <c r="EFT16" s="64"/>
      <c r="EFY16" s="215"/>
      <c r="EFZ16" s="64"/>
      <c r="EGA16" s="64"/>
      <c r="EGJ16" s="64"/>
      <c r="EGO16" s="215"/>
      <c r="EGP16" s="64"/>
      <c r="EGQ16" s="64"/>
      <c r="EGZ16" s="64"/>
      <c r="EHE16" s="215"/>
      <c r="EHF16" s="64"/>
      <c r="EHG16" s="64"/>
      <c r="EHP16" s="64"/>
      <c r="EHU16" s="215"/>
      <c r="EHV16" s="64"/>
      <c r="EHW16" s="64"/>
      <c r="EIF16" s="64"/>
      <c r="EIK16" s="215"/>
      <c r="EIL16" s="64"/>
      <c r="EIM16" s="64"/>
      <c r="EIV16" s="64"/>
      <c r="EJA16" s="215"/>
      <c r="EJB16" s="64"/>
      <c r="EJC16" s="64"/>
      <c r="EJL16" s="64"/>
      <c r="EJQ16" s="215"/>
      <c r="EJR16" s="64"/>
      <c r="EJS16" s="64"/>
      <c r="EKB16" s="64"/>
      <c r="EKG16" s="215"/>
      <c r="EKH16" s="64"/>
      <c r="EKI16" s="64"/>
      <c r="EKR16" s="64"/>
      <c r="EKW16" s="215"/>
      <c r="EKX16" s="64"/>
      <c r="EKY16" s="64"/>
      <c r="ELH16" s="64"/>
      <c r="ELM16" s="215"/>
      <c r="ELN16" s="64"/>
      <c r="ELO16" s="64"/>
      <c r="ELX16" s="64"/>
      <c r="EMC16" s="215"/>
      <c r="EMD16" s="64"/>
      <c r="EME16" s="64"/>
      <c r="EMN16" s="64"/>
      <c r="EMS16" s="215"/>
      <c r="EMT16" s="64"/>
      <c r="EMU16" s="64"/>
      <c r="END16" s="64"/>
      <c r="ENI16" s="215"/>
      <c r="ENJ16" s="64"/>
      <c r="ENK16" s="64"/>
      <c r="ENT16" s="64"/>
      <c r="ENY16" s="215"/>
      <c r="ENZ16" s="64"/>
      <c r="EOA16" s="64"/>
      <c r="EOJ16" s="64"/>
      <c r="EOO16" s="215"/>
      <c r="EOP16" s="64"/>
      <c r="EOQ16" s="64"/>
      <c r="EOZ16" s="64"/>
      <c r="EPE16" s="215"/>
      <c r="EPF16" s="64"/>
      <c r="EPG16" s="64"/>
      <c r="EPP16" s="64"/>
      <c r="EPU16" s="215"/>
      <c r="EPV16" s="64"/>
      <c r="EPW16" s="64"/>
      <c r="EQF16" s="64"/>
      <c r="EQK16" s="215"/>
      <c r="EQL16" s="64"/>
      <c r="EQM16" s="64"/>
      <c r="EQV16" s="64"/>
      <c r="ERA16" s="215"/>
      <c r="ERB16" s="64"/>
      <c r="ERC16" s="64"/>
      <c r="ERL16" s="64"/>
      <c r="ERQ16" s="215"/>
      <c r="ERR16" s="64"/>
      <c r="ERS16" s="64"/>
      <c r="ESB16" s="64"/>
      <c r="ESG16" s="215"/>
      <c r="ESH16" s="64"/>
      <c r="ESI16" s="64"/>
      <c r="ESR16" s="64"/>
      <c r="ESW16" s="215"/>
      <c r="ESX16" s="64"/>
      <c r="ESY16" s="64"/>
      <c r="ETH16" s="64"/>
      <c r="ETM16" s="215"/>
      <c r="ETN16" s="64"/>
      <c r="ETO16" s="64"/>
      <c r="ETX16" s="64"/>
      <c r="EUC16" s="215"/>
      <c r="EUD16" s="64"/>
      <c r="EUE16" s="64"/>
      <c r="EUN16" s="64"/>
      <c r="EUS16" s="215"/>
      <c r="EUT16" s="64"/>
      <c r="EUU16" s="64"/>
      <c r="EVD16" s="64"/>
      <c r="EVI16" s="215"/>
      <c r="EVJ16" s="64"/>
      <c r="EVK16" s="64"/>
      <c r="EVT16" s="64"/>
      <c r="EVY16" s="215"/>
      <c r="EVZ16" s="64"/>
      <c r="EWA16" s="64"/>
      <c r="EWJ16" s="64"/>
      <c r="EWO16" s="215"/>
      <c r="EWP16" s="64"/>
      <c r="EWQ16" s="64"/>
      <c r="EWZ16" s="64"/>
      <c r="EXE16" s="215"/>
      <c r="EXF16" s="64"/>
      <c r="EXG16" s="64"/>
      <c r="EXP16" s="64"/>
      <c r="EXU16" s="215"/>
      <c r="EXV16" s="64"/>
      <c r="EXW16" s="64"/>
      <c r="EYF16" s="64"/>
      <c r="EYK16" s="215"/>
      <c r="EYL16" s="64"/>
      <c r="EYM16" s="64"/>
      <c r="EYV16" s="64"/>
      <c r="EZA16" s="215"/>
      <c r="EZB16" s="64"/>
      <c r="EZC16" s="64"/>
      <c r="EZL16" s="64"/>
      <c r="EZQ16" s="215"/>
      <c r="EZR16" s="64"/>
      <c r="EZS16" s="64"/>
      <c r="FAB16" s="64"/>
      <c r="FAG16" s="215"/>
      <c r="FAH16" s="64"/>
      <c r="FAI16" s="64"/>
      <c r="FAR16" s="64"/>
      <c r="FAW16" s="215"/>
      <c r="FAX16" s="64"/>
      <c r="FAY16" s="64"/>
      <c r="FBH16" s="64"/>
      <c r="FBM16" s="215"/>
      <c r="FBN16" s="64"/>
      <c r="FBO16" s="64"/>
      <c r="FBX16" s="64"/>
      <c r="FCC16" s="215"/>
      <c r="FCD16" s="64"/>
      <c r="FCE16" s="64"/>
      <c r="FCN16" s="64"/>
      <c r="FCS16" s="215"/>
      <c r="FCT16" s="64"/>
      <c r="FCU16" s="64"/>
      <c r="FDD16" s="64"/>
      <c r="FDI16" s="215"/>
      <c r="FDJ16" s="64"/>
      <c r="FDK16" s="64"/>
      <c r="FDT16" s="64"/>
      <c r="FDY16" s="215"/>
      <c r="FDZ16" s="64"/>
      <c r="FEA16" s="64"/>
      <c r="FEJ16" s="64"/>
      <c r="FEO16" s="215"/>
      <c r="FEP16" s="64"/>
      <c r="FEQ16" s="64"/>
      <c r="FEZ16" s="64"/>
      <c r="FFE16" s="215"/>
      <c r="FFF16" s="64"/>
      <c r="FFG16" s="64"/>
      <c r="FFP16" s="64"/>
      <c r="FFU16" s="215"/>
      <c r="FFV16" s="64"/>
      <c r="FFW16" s="64"/>
      <c r="FGF16" s="64"/>
      <c r="FGK16" s="215"/>
      <c r="FGL16" s="64"/>
      <c r="FGM16" s="64"/>
      <c r="FGV16" s="64"/>
      <c r="FHA16" s="215"/>
      <c r="FHB16" s="64"/>
      <c r="FHC16" s="64"/>
      <c r="FHL16" s="64"/>
      <c r="FHQ16" s="215"/>
      <c r="FHR16" s="64"/>
      <c r="FHS16" s="64"/>
      <c r="FIB16" s="64"/>
      <c r="FIG16" s="215"/>
      <c r="FIH16" s="64"/>
      <c r="FII16" s="64"/>
      <c r="FIR16" s="64"/>
      <c r="FIW16" s="215"/>
      <c r="FIX16" s="64"/>
      <c r="FIY16" s="64"/>
      <c r="FJH16" s="64"/>
      <c r="FJM16" s="215"/>
      <c r="FJN16" s="64"/>
      <c r="FJO16" s="64"/>
      <c r="FJX16" s="64"/>
      <c r="FKC16" s="215"/>
      <c r="FKD16" s="64"/>
      <c r="FKE16" s="64"/>
      <c r="FKN16" s="64"/>
      <c r="FKS16" s="215"/>
      <c r="FKT16" s="64"/>
      <c r="FKU16" s="64"/>
      <c r="FLD16" s="64"/>
      <c r="FLI16" s="215"/>
      <c r="FLJ16" s="64"/>
      <c r="FLK16" s="64"/>
      <c r="FLT16" s="64"/>
      <c r="FLY16" s="215"/>
      <c r="FLZ16" s="64"/>
      <c r="FMA16" s="64"/>
      <c r="FMJ16" s="64"/>
      <c r="FMO16" s="215"/>
      <c r="FMP16" s="64"/>
      <c r="FMQ16" s="64"/>
      <c r="FMZ16" s="64"/>
      <c r="FNE16" s="215"/>
      <c r="FNF16" s="64"/>
      <c r="FNG16" s="64"/>
      <c r="FNP16" s="64"/>
      <c r="FNU16" s="215"/>
      <c r="FNV16" s="64"/>
      <c r="FNW16" s="64"/>
      <c r="FOF16" s="64"/>
      <c r="FOK16" s="215"/>
      <c r="FOL16" s="64"/>
      <c r="FOM16" s="64"/>
      <c r="FOV16" s="64"/>
      <c r="FPA16" s="215"/>
      <c r="FPB16" s="64"/>
      <c r="FPC16" s="64"/>
      <c r="FPL16" s="64"/>
      <c r="FPQ16" s="215"/>
      <c r="FPR16" s="64"/>
      <c r="FPS16" s="64"/>
      <c r="FQB16" s="64"/>
      <c r="FQG16" s="215"/>
      <c r="FQH16" s="64"/>
      <c r="FQI16" s="64"/>
      <c r="FQR16" s="64"/>
      <c r="FQW16" s="215"/>
      <c r="FQX16" s="64"/>
      <c r="FQY16" s="64"/>
      <c r="FRH16" s="64"/>
      <c r="FRM16" s="215"/>
      <c r="FRN16" s="64"/>
      <c r="FRO16" s="64"/>
      <c r="FRX16" s="64"/>
      <c r="FSC16" s="215"/>
      <c r="FSD16" s="64"/>
      <c r="FSE16" s="64"/>
      <c r="FSN16" s="64"/>
      <c r="FSS16" s="215"/>
      <c r="FST16" s="64"/>
      <c r="FSU16" s="64"/>
      <c r="FTD16" s="64"/>
      <c r="FTI16" s="215"/>
      <c r="FTJ16" s="64"/>
      <c r="FTK16" s="64"/>
      <c r="FTT16" s="64"/>
      <c r="FTY16" s="215"/>
      <c r="FTZ16" s="64"/>
      <c r="FUA16" s="64"/>
      <c r="FUJ16" s="64"/>
      <c r="FUO16" s="215"/>
      <c r="FUP16" s="64"/>
      <c r="FUQ16" s="64"/>
      <c r="FUZ16" s="64"/>
      <c r="FVE16" s="215"/>
      <c r="FVF16" s="64"/>
      <c r="FVG16" s="64"/>
      <c r="FVP16" s="64"/>
      <c r="FVU16" s="215"/>
      <c r="FVV16" s="64"/>
      <c r="FVW16" s="64"/>
      <c r="FWF16" s="64"/>
      <c r="FWK16" s="215"/>
      <c r="FWL16" s="64"/>
      <c r="FWM16" s="64"/>
      <c r="FWV16" s="64"/>
      <c r="FXA16" s="215"/>
      <c r="FXB16" s="64"/>
      <c r="FXC16" s="64"/>
      <c r="FXL16" s="64"/>
      <c r="FXQ16" s="215"/>
      <c r="FXR16" s="64"/>
      <c r="FXS16" s="64"/>
      <c r="FYB16" s="64"/>
      <c r="FYG16" s="215"/>
      <c r="FYH16" s="64"/>
      <c r="FYI16" s="64"/>
      <c r="FYR16" s="64"/>
      <c r="FYW16" s="215"/>
      <c r="FYX16" s="64"/>
      <c r="FYY16" s="64"/>
      <c r="FZH16" s="64"/>
      <c r="FZM16" s="215"/>
      <c r="FZN16" s="64"/>
      <c r="FZO16" s="64"/>
      <c r="FZX16" s="64"/>
      <c r="GAC16" s="215"/>
      <c r="GAD16" s="64"/>
      <c r="GAE16" s="64"/>
      <c r="GAN16" s="64"/>
      <c r="GAS16" s="215"/>
      <c r="GAT16" s="64"/>
      <c r="GAU16" s="64"/>
      <c r="GBD16" s="64"/>
      <c r="GBI16" s="215"/>
      <c r="GBJ16" s="64"/>
      <c r="GBK16" s="64"/>
      <c r="GBT16" s="64"/>
      <c r="GBY16" s="215"/>
      <c r="GBZ16" s="64"/>
      <c r="GCA16" s="64"/>
      <c r="GCJ16" s="64"/>
      <c r="GCO16" s="215"/>
      <c r="GCP16" s="64"/>
      <c r="GCQ16" s="64"/>
      <c r="GCZ16" s="64"/>
      <c r="GDE16" s="215"/>
      <c r="GDF16" s="64"/>
      <c r="GDG16" s="64"/>
      <c r="GDP16" s="64"/>
      <c r="GDU16" s="215"/>
      <c r="GDV16" s="64"/>
      <c r="GDW16" s="64"/>
      <c r="GEF16" s="64"/>
      <c r="GEK16" s="215"/>
      <c r="GEL16" s="64"/>
      <c r="GEM16" s="64"/>
      <c r="GEV16" s="64"/>
      <c r="GFA16" s="215"/>
      <c r="GFB16" s="64"/>
      <c r="GFC16" s="64"/>
      <c r="GFL16" s="64"/>
      <c r="GFQ16" s="215"/>
      <c r="GFR16" s="64"/>
      <c r="GFS16" s="64"/>
      <c r="GGB16" s="64"/>
      <c r="GGG16" s="215"/>
      <c r="GGH16" s="64"/>
      <c r="GGI16" s="64"/>
      <c r="GGR16" s="64"/>
      <c r="GGW16" s="215"/>
      <c r="GGX16" s="64"/>
      <c r="GGY16" s="64"/>
      <c r="GHH16" s="64"/>
      <c r="GHM16" s="215"/>
      <c r="GHN16" s="64"/>
      <c r="GHO16" s="64"/>
      <c r="GHX16" s="64"/>
      <c r="GIC16" s="215"/>
      <c r="GID16" s="64"/>
      <c r="GIE16" s="64"/>
      <c r="GIN16" s="64"/>
      <c r="GIS16" s="215"/>
      <c r="GIT16" s="64"/>
      <c r="GIU16" s="64"/>
      <c r="GJD16" s="64"/>
      <c r="GJI16" s="215"/>
      <c r="GJJ16" s="64"/>
      <c r="GJK16" s="64"/>
      <c r="GJT16" s="64"/>
      <c r="GJY16" s="215"/>
      <c r="GJZ16" s="64"/>
      <c r="GKA16" s="64"/>
      <c r="GKJ16" s="64"/>
      <c r="GKO16" s="215"/>
      <c r="GKP16" s="64"/>
      <c r="GKQ16" s="64"/>
      <c r="GKZ16" s="64"/>
      <c r="GLE16" s="215"/>
      <c r="GLF16" s="64"/>
      <c r="GLG16" s="64"/>
      <c r="GLP16" s="64"/>
      <c r="GLU16" s="215"/>
      <c r="GLV16" s="64"/>
      <c r="GLW16" s="64"/>
      <c r="GMF16" s="64"/>
      <c r="GMK16" s="215"/>
      <c r="GML16" s="64"/>
      <c r="GMM16" s="64"/>
      <c r="GMV16" s="64"/>
      <c r="GNA16" s="215"/>
      <c r="GNB16" s="64"/>
      <c r="GNC16" s="64"/>
      <c r="GNL16" s="64"/>
      <c r="GNQ16" s="215"/>
      <c r="GNR16" s="64"/>
      <c r="GNS16" s="64"/>
      <c r="GOB16" s="64"/>
      <c r="GOG16" s="215"/>
      <c r="GOH16" s="64"/>
      <c r="GOI16" s="64"/>
      <c r="GOR16" s="64"/>
      <c r="GOW16" s="215"/>
      <c r="GOX16" s="64"/>
      <c r="GOY16" s="64"/>
      <c r="GPH16" s="64"/>
      <c r="GPM16" s="215"/>
      <c r="GPN16" s="64"/>
      <c r="GPO16" s="64"/>
      <c r="GPX16" s="64"/>
      <c r="GQC16" s="215"/>
      <c r="GQD16" s="64"/>
      <c r="GQE16" s="64"/>
      <c r="GQN16" s="64"/>
      <c r="GQS16" s="215"/>
      <c r="GQT16" s="64"/>
      <c r="GQU16" s="64"/>
      <c r="GRD16" s="64"/>
      <c r="GRI16" s="215"/>
      <c r="GRJ16" s="64"/>
      <c r="GRK16" s="64"/>
      <c r="GRT16" s="64"/>
      <c r="GRY16" s="215"/>
      <c r="GRZ16" s="64"/>
      <c r="GSA16" s="64"/>
      <c r="GSJ16" s="64"/>
      <c r="GSO16" s="215"/>
      <c r="GSP16" s="64"/>
      <c r="GSQ16" s="64"/>
      <c r="GSZ16" s="64"/>
      <c r="GTE16" s="215"/>
      <c r="GTF16" s="64"/>
      <c r="GTG16" s="64"/>
      <c r="GTP16" s="64"/>
      <c r="GTU16" s="215"/>
      <c r="GTV16" s="64"/>
      <c r="GTW16" s="64"/>
      <c r="GUF16" s="64"/>
      <c r="GUK16" s="215"/>
      <c r="GUL16" s="64"/>
      <c r="GUM16" s="64"/>
      <c r="GUV16" s="64"/>
      <c r="GVA16" s="215"/>
      <c r="GVB16" s="64"/>
      <c r="GVC16" s="64"/>
      <c r="GVL16" s="64"/>
      <c r="GVQ16" s="215"/>
      <c r="GVR16" s="64"/>
      <c r="GVS16" s="64"/>
      <c r="GWB16" s="64"/>
      <c r="GWG16" s="215"/>
      <c r="GWH16" s="64"/>
      <c r="GWI16" s="64"/>
      <c r="GWR16" s="64"/>
      <c r="GWW16" s="215"/>
      <c r="GWX16" s="64"/>
      <c r="GWY16" s="64"/>
      <c r="GXH16" s="64"/>
      <c r="GXM16" s="215"/>
      <c r="GXN16" s="64"/>
      <c r="GXO16" s="64"/>
      <c r="GXX16" s="64"/>
      <c r="GYC16" s="215"/>
      <c r="GYD16" s="64"/>
      <c r="GYE16" s="64"/>
      <c r="GYN16" s="64"/>
      <c r="GYS16" s="215"/>
      <c r="GYT16" s="64"/>
      <c r="GYU16" s="64"/>
      <c r="GZD16" s="64"/>
      <c r="GZI16" s="215"/>
      <c r="GZJ16" s="64"/>
      <c r="GZK16" s="64"/>
      <c r="GZT16" s="64"/>
      <c r="GZY16" s="215"/>
      <c r="GZZ16" s="64"/>
      <c r="HAA16" s="64"/>
      <c r="HAJ16" s="64"/>
      <c r="HAO16" s="215"/>
      <c r="HAP16" s="64"/>
      <c r="HAQ16" s="64"/>
      <c r="HAZ16" s="64"/>
      <c r="HBE16" s="215"/>
      <c r="HBF16" s="64"/>
      <c r="HBG16" s="64"/>
      <c r="HBP16" s="64"/>
      <c r="HBU16" s="215"/>
      <c r="HBV16" s="64"/>
      <c r="HBW16" s="64"/>
      <c r="HCF16" s="64"/>
      <c r="HCK16" s="215"/>
      <c r="HCL16" s="64"/>
      <c r="HCM16" s="64"/>
      <c r="HCV16" s="64"/>
      <c r="HDA16" s="215"/>
      <c r="HDB16" s="64"/>
      <c r="HDC16" s="64"/>
      <c r="HDL16" s="64"/>
      <c r="HDQ16" s="215"/>
      <c r="HDR16" s="64"/>
      <c r="HDS16" s="64"/>
      <c r="HEB16" s="64"/>
      <c r="HEG16" s="215"/>
      <c r="HEH16" s="64"/>
      <c r="HEI16" s="64"/>
      <c r="HER16" s="64"/>
      <c r="HEW16" s="215"/>
      <c r="HEX16" s="64"/>
      <c r="HEY16" s="64"/>
      <c r="HFH16" s="64"/>
      <c r="HFM16" s="215"/>
      <c r="HFN16" s="64"/>
      <c r="HFO16" s="64"/>
      <c r="HFX16" s="64"/>
      <c r="HGC16" s="215"/>
      <c r="HGD16" s="64"/>
      <c r="HGE16" s="64"/>
      <c r="HGN16" s="64"/>
      <c r="HGS16" s="215"/>
      <c r="HGT16" s="64"/>
      <c r="HGU16" s="64"/>
      <c r="HHD16" s="64"/>
      <c r="HHI16" s="215"/>
      <c r="HHJ16" s="64"/>
      <c r="HHK16" s="64"/>
      <c r="HHT16" s="64"/>
      <c r="HHY16" s="215"/>
      <c r="HHZ16" s="64"/>
      <c r="HIA16" s="64"/>
      <c r="HIJ16" s="64"/>
      <c r="HIO16" s="215"/>
      <c r="HIP16" s="64"/>
      <c r="HIQ16" s="64"/>
      <c r="HIZ16" s="64"/>
      <c r="HJE16" s="215"/>
      <c r="HJF16" s="64"/>
      <c r="HJG16" s="64"/>
      <c r="HJP16" s="64"/>
      <c r="HJU16" s="215"/>
      <c r="HJV16" s="64"/>
      <c r="HJW16" s="64"/>
      <c r="HKF16" s="64"/>
      <c r="HKK16" s="215"/>
      <c r="HKL16" s="64"/>
      <c r="HKM16" s="64"/>
      <c r="HKV16" s="64"/>
      <c r="HLA16" s="215"/>
      <c r="HLB16" s="64"/>
      <c r="HLC16" s="64"/>
      <c r="HLL16" s="64"/>
      <c r="HLQ16" s="215"/>
      <c r="HLR16" s="64"/>
      <c r="HLS16" s="64"/>
      <c r="HMB16" s="64"/>
      <c r="HMG16" s="215"/>
      <c r="HMH16" s="64"/>
      <c r="HMI16" s="64"/>
      <c r="HMR16" s="64"/>
      <c r="HMW16" s="215"/>
      <c r="HMX16" s="64"/>
      <c r="HMY16" s="64"/>
      <c r="HNH16" s="64"/>
      <c r="HNM16" s="215"/>
      <c r="HNN16" s="64"/>
      <c r="HNO16" s="64"/>
      <c r="HNX16" s="64"/>
      <c r="HOC16" s="215"/>
      <c r="HOD16" s="64"/>
      <c r="HOE16" s="64"/>
      <c r="HON16" s="64"/>
      <c r="HOS16" s="215"/>
      <c r="HOT16" s="64"/>
      <c r="HOU16" s="64"/>
      <c r="HPD16" s="64"/>
      <c r="HPI16" s="215"/>
      <c r="HPJ16" s="64"/>
      <c r="HPK16" s="64"/>
      <c r="HPT16" s="64"/>
      <c r="HPY16" s="215"/>
      <c r="HPZ16" s="64"/>
      <c r="HQA16" s="64"/>
      <c r="HQJ16" s="64"/>
      <c r="HQO16" s="215"/>
      <c r="HQP16" s="64"/>
      <c r="HQQ16" s="64"/>
      <c r="HQZ16" s="64"/>
      <c r="HRE16" s="215"/>
      <c r="HRF16" s="64"/>
      <c r="HRG16" s="64"/>
      <c r="HRP16" s="64"/>
      <c r="HRU16" s="215"/>
      <c r="HRV16" s="64"/>
      <c r="HRW16" s="64"/>
      <c r="HSF16" s="64"/>
      <c r="HSK16" s="215"/>
      <c r="HSL16" s="64"/>
      <c r="HSM16" s="64"/>
      <c r="HSV16" s="64"/>
      <c r="HTA16" s="215"/>
      <c r="HTB16" s="64"/>
      <c r="HTC16" s="64"/>
      <c r="HTL16" s="64"/>
      <c r="HTQ16" s="215"/>
      <c r="HTR16" s="64"/>
      <c r="HTS16" s="64"/>
      <c r="HUB16" s="64"/>
      <c r="HUG16" s="215"/>
      <c r="HUH16" s="64"/>
      <c r="HUI16" s="64"/>
      <c r="HUR16" s="64"/>
      <c r="HUW16" s="215"/>
      <c r="HUX16" s="64"/>
      <c r="HUY16" s="64"/>
      <c r="HVH16" s="64"/>
      <c r="HVM16" s="215"/>
      <c r="HVN16" s="64"/>
      <c r="HVO16" s="64"/>
      <c r="HVX16" s="64"/>
      <c r="HWC16" s="215"/>
      <c r="HWD16" s="64"/>
      <c r="HWE16" s="64"/>
      <c r="HWN16" s="64"/>
      <c r="HWS16" s="215"/>
      <c r="HWT16" s="64"/>
      <c r="HWU16" s="64"/>
      <c r="HXD16" s="64"/>
      <c r="HXI16" s="215"/>
      <c r="HXJ16" s="64"/>
      <c r="HXK16" s="64"/>
      <c r="HXT16" s="64"/>
      <c r="HXY16" s="215"/>
      <c r="HXZ16" s="64"/>
      <c r="HYA16" s="64"/>
      <c r="HYJ16" s="64"/>
      <c r="HYO16" s="215"/>
      <c r="HYP16" s="64"/>
      <c r="HYQ16" s="64"/>
      <c r="HYZ16" s="64"/>
      <c r="HZE16" s="215"/>
      <c r="HZF16" s="64"/>
      <c r="HZG16" s="64"/>
      <c r="HZP16" s="64"/>
      <c r="HZU16" s="215"/>
      <c r="HZV16" s="64"/>
      <c r="HZW16" s="64"/>
      <c r="IAF16" s="64"/>
      <c r="IAK16" s="215"/>
      <c r="IAL16" s="64"/>
      <c r="IAM16" s="64"/>
      <c r="IAV16" s="64"/>
      <c r="IBA16" s="215"/>
      <c r="IBB16" s="64"/>
      <c r="IBC16" s="64"/>
      <c r="IBL16" s="64"/>
      <c r="IBQ16" s="215"/>
      <c r="IBR16" s="64"/>
      <c r="IBS16" s="64"/>
      <c r="ICB16" s="64"/>
      <c r="ICG16" s="215"/>
      <c r="ICH16" s="64"/>
      <c r="ICI16" s="64"/>
      <c r="ICR16" s="64"/>
      <c r="ICW16" s="215"/>
      <c r="ICX16" s="64"/>
      <c r="ICY16" s="64"/>
      <c r="IDH16" s="64"/>
      <c r="IDM16" s="215"/>
      <c r="IDN16" s="64"/>
      <c r="IDO16" s="64"/>
      <c r="IDX16" s="64"/>
      <c r="IEC16" s="215"/>
      <c r="IED16" s="64"/>
      <c r="IEE16" s="64"/>
      <c r="IEN16" s="64"/>
      <c r="IES16" s="215"/>
      <c r="IET16" s="64"/>
      <c r="IEU16" s="64"/>
      <c r="IFD16" s="64"/>
      <c r="IFI16" s="215"/>
      <c r="IFJ16" s="64"/>
      <c r="IFK16" s="64"/>
      <c r="IFT16" s="64"/>
      <c r="IFY16" s="215"/>
      <c r="IFZ16" s="64"/>
      <c r="IGA16" s="64"/>
      <c r="IGJ16" s="64"/>
      <c r="IGO16" s="215"/>
      <c r="IGP16" s="64"/>
      <c r="IGQ16" s="64"/>
      <c r="IGZ16" s="64"/>
      <c r="IHE16" s="215"/>
      <c r="IHF16" s="64"/>
      <c r="IHG16" s="64"/>
      <c r="IHP16" s="64"/>
      <c r="IHU16" s="215"/>
      <c r="IHV16" s="64"/>
      <c r="IHW16" s="64"/>
      <c r="IIF16" s="64"/>
      <c r="IIK16" s="215"/>
      <c r="IIL16" s="64"/>
      <c r="IIM16" s="64"/>
      <c r="IIV16" s="64"/>
      <c r="IJA16" s="215"/>
      <c r="IJB16" s="64"/>
      <c r="IJC16" s="64"/>
      <c r="IJL16" s="64"/>
      <c r="IJQ16" s="215"/>
      <c r="IJR16" s="64"/>
      <c r="IJS16" s="64"/>
      <c r="IKB16" s="64"/>
      <c r="IKG16" s="215"/>
      <c r="IKH16" s="64"/>
      <c r="IKI16" s="64"/>
      <c r="IKR16" s="64"/>
      <c r="IKW16" s="215"/>
      <c r="IKX16" s="64"/>
      <c r="IKY16" s="64"/>
      <c r="ILH16" s="64"/>
      <c r="ILM16" s="215"/>
      <c r="ILN16" s="64"/>
      <c r="ILO16" s="64"/>
      <c r="ILX16" s="64"/>
      <c r="IMC16" s="215"/>
      <c r="IMD16" s="64"/>
      <c r="IME16" s="64"/>
      <c r="IMN16" s="64"/>
      <c r="IMS16" s="215"/>
      <c r="IMT16" s="64"/>
      <c r="IMU16" s="64"/>
      <c r="IND16" s="64"/>
      <c r="INI16" s="215"/>
      <c r="INJ16" s="64"/>
      <c r="INK16" s="64"/>
      <c r="INT16" s="64"/>
      <c r="INY16" s="215"/>
      <c r="INZ16" s="64"/>
      <c r="IOA16" s="64"/>
      <c r="IOJ16" s="64"/>
      <c r="IOO16" s="215"/>
      <c r="IOP16" s="64"/>
      <c r="IOQ16" s="64"/>
      <c r="IOZ16" s="64"/>
      <c r="IPE16" s="215"/>
      <c r="IPF16" s="64"/>
      <c r="IPG16" s="64"/>
      <c r="IPP16" s="64"/>
      <c r="IPU16" s="215"/>
      <c r="IPV16" s="64"/>
      <c r="IPW16" s="64"/>
      <c r="IQF16" s="64"/>
      <c r="IQK16" s="215"/>
      <c r="IQL16" s="64"/>
      <c r="IQM16" s="64"/>
      <c r="IQV16" s="64"/>
      <c r="IRA16" s="215"/>
      <c r="IRB16" s="64"/>
      <c r="IRC16" s="64"/>
      <c r="IRL16" s="64"/>
      <c r="IRQ16" s="215"/>
      <c r="IRR16" s="64"/>
      <c r="IRS16" s="64"/>
      <c r="ISB16" s="64"/>
      <c r="ISG16" s="215"/>
      <c r="ISH16" s="64"/>
      <c r="ISI16" s="64"/>
      <c r="ISR16" s="64"/>
      <c r="ISW16" s="215"/>
      <c r="ISX16" s="64"/>
      <c r="ISY16" s="64"/>
      <c r="ITH16" s="64"/>
      <c r="ITM16" s="215"/>
      <c r="ITN16" s="64"/>
      <c r="ITO16" s="64"/>
      <c r="ITX16" s="64"/>
      <c r="IUC16" s="215"/>
      <c r="IUD16" s="64"/>
      <c r="IUE16" s="64"/>
      <c r="IUN16" s="64"/>
      <c r="IUS16" s="215"/>
      <c r="IUT16" s="64"/>
      <c r="IUU16" s="64"/>
      <c r="IVD16" s="64"/>
      <c r="IVI16" s="215"/>
      <c r="IVJ16" s="64"/>
      <c r="IVK16" s="64"/>
      <c r="IVT16" s="64"/>
      <c r="IVY16" s="215"/>
      <c r="IVZ16" s="64"/>
      <c r="IWA16" s="64"/>
      <c r="IWJ16" s="64"/>
      <c r="IWO16" s="215"/>
      <c r="IWP16" s="64"/>
      <c r="IWQ16" s="64"/>
      <c r="IWZ16" s="64"/>
      <c r="IXE16" s="215"/>
      <c r="IXF16" s="64"/>
      <c r="IXG16" s="64"/>
      <c r="IXP16" s="64"/>
      <c r="IXU16" s="215"/>
      <c r="IXV16" s="64"/>
      <c r="IXW16" s="64"/>
      <c r="IYF16" s="64"/>
      <c r="IYK16" s="215"/>
      <c r="IYL16" s="64"/>
      <c r="IYM16" s="64"/>
      <c r="IYV16" s="64"/>
      <c r="IZA16" s="215"/>
      <c r="IZB16" s="64"/>
      <c r="IZC16" s="64"/>
      <c r="IZL16" s="64"/>
      <c r="IZQ16" s="215"/>
      <c r="IZR16" s="64"/>
      <c r="IZS16" s="64"/>
      <c r="JAB16" s="64"/>
      <c r="JAG16" s="215"/>
      <c r="JAH16" s="64"/>
      <c r="JAI16" s="64"/>
      <c r="JAR16" s="64"/>
      <c r="JAW16" s="215"/>
      <c r="JAX16" s="64"/>
      <c r="JAY16" s="64"/>
      <c r="JBH16" s="64"/>
      <c r="JBM16" s="215"/>
      <c r="JBN16" s="64"/>
      <c r="JBO16" s="64"/>
      <c r="JBX16" s="64"/>
      <c r="JCC16" s="215"/>
      <c r="JCD16" s="64"/>
      <c r="JCE16" s="64"/>
      <c r="JCN16" s="64"/>
      <c r="JCS16" s="215"/>
      <c r="JCT16" s="64"/>
      <c r="JCU16" s="64"/>
      <c r="JDD16" s="64"/>
      <c r="JDI16" s="215"/>
      <c r="JDJ16" s="64"/>
      <c r="JDK16" s="64"/>
      <c r="JDT16" s="64"/>
      <c r="JDY16" s="215"/>
      <c r="JDZ16" s="64"/>
      <c r="JEA16" s="64"/>
      <c r="JEJ16" s="64"/>
      <c r="JEO16" s="215"/>
      <c r="JEP16" s="64"/>
      <c r="JEQ16" s="64"/>
      <c r="JEZ16" s="64"/>
      <c r="JFE16" s="215"/>
      <c r="JFF16" s="64"/>
      <c r="JFG16" s="64"/>
      <c r="JFP16" s="64"/>
      <c r="JFU16" s="215"/>
      <c r="JFV16" s="64"/>
      <c r="JFW16" s="64"/>
      <c r="JGF16" s="64"/>
      <c r="JGK16" s="215"/>
      <c r="JGL16" s="64"/>
      <c r="JGM16" s="64"/>
      <c r="JGV16" s="64"/>
      <c r="JHA16" s="215"/>
      <c r="JHB16" s="64"/>
      <c r="JHC16" s="64"/>
      <c r="JHL16" s="64"/>
      <c r="JHQ16" s="215"/>
      <c r="JHR16" s="64"/>
      <c r="JHS16" s="64"/>
      <c r="JIB16" s="64"/>
      <c r="JIG16" s="215"/>
      <c r="JIH16" s="64"/>
      <c r="JII16" s="64"/>
      <c r="JIR16" s="64"/>
      <c r="JIW16" s="215"/>
      <c r="JIX16" s="64"/>
      <c r="JIY16" s="64"/>
      <c r="JJH16" s="64"/>
      <c r="JJM16" s="215"/>
      <c r="JJN16" s="64"/>
      <c r="JJO16" s="64"/>
      <c r="JJX16" s="64"/>
      <c r="JKC16" s="215"/>
      <c r="JKD16" s="64"/>
      <c r="JKE16" s="64"/>
      <c r="JKN16" s="64"/>
      <c r="JKS16" s="215"/>
      <c r="JKT16" s="64"/>
      <c r="JKU16" s="64"/>
      <c r="JLD16" s="64"/>
      <c r="JLI16" s="215"/>
      <c r="JLJ16" s="64"/>
      <c r="JLK16" s="64"/>
      <c r="JLT16" s="64"/>
      <c r="JLY16" s="215"/>
      <c r="JLZ16" s="64"/>
      <c r="JMA16" s="64"/>
      <c r="JMJ16" s="64"/>
      <c r="JMO16" s="215"/>
      <c r="JMP16" s="64"/>
      <c r="JMQ16" s="64"/>
      <c r="JMZ16" s="64"/>
      <c r="JNE16" s="215"/>
      <c r="JNF16" s="64"/>
      <c r="JNG16" s="64"/>
      <c r="JNP16" s="64"/>
      <c r="JNU16" s="215"/>
      <c r="JNV16" s="64"/>
      <c r="JNW16" s="64"/>
      <c r="JOF16" s="64"/>
      <c r="JOK16" s="215"/>
      <c r="JOL16" s="64"/>
      <c r="JOM16" s="64"/>
      <c r="JOV16" s="64"/>
      <c r="JPA16" s="215"/>
      <c r="JPB16" s="64"/>
      <c r="JPC16" s="64"/>
      <c r="JPL16" s="64"/>
      <c r="JPQ16" s="215"/>
      <c r="JPR16" s="64"/>
      <c r="JPS16" s="64"/>
      <c r="JQB16" s="64"/>
      <c r="JQG16" s="215"/>
      <c r="JQH16" s="64"/>
      <c r="JQI16" s="64"/>
      <c r="JQR16" s="64"/>
      <c r="JQW16" s="215"/>
      <c r="JQX16" s="64"/>
      <c r="JQY16" s="64"/>
      <c r="JRH16" s="64"/>
      <c r="JRM16" s="215"/>
      <c r="JRN16" s="64"/>
      <c r="JRO16" s="64"/>
      <c r="JRX16" s="64"/>
      <c r="JSC16" s="215"/>
      <c r="JSD16" s="64"/>
      <c r="JSE16" s="64"/>
      <c r="JSN16" s="64"/>
      <c r="JSS16" s="215"/>
      <c r="JST16" s="64"/>
      <c r="JSU16" s="64"/>
      <c r="JTD16" s="64"/>
      <c r="JTI16" s="215"/>
      <c r="JTJ16" s="64"/>
      <c r="JTK16" s="64"/>
      <c r="JTT16" s="64"/>
      <c r="JTY16" s="215"/>
      <c r="JTZ16" s="64"/>
      <c r="JUA16" s="64"/>
      <c r="JUJ16" s="64"/>
      <c r="JUO16" s="215"/>
      <c r="JUP16" s="64"/>
      <c r="JUQ16" s="64"/>
      <c r="JUZ16" s="64"/>
      <c r="JVE16" s="215"/>
      <c r="JVF16" s="64"/>
      <c r="JVG16" s="64"/>
      <c r="JVP16" s="64"/>
      <c r="JVU16" s="215"/>
      <c r="JVV16" s="64"/>
      <c r="JVW16" s="64"/>
      <c r="JWF16" s="64"/>
      <c r="JWK16" s="215"/>
      <c r="JWL16" s="64"/>
      <c r="JWM16" s="64"/>
      <c r="JWV16" s="64"/>
      <c r="JXA16" s="215"/>
      <c r="JXB16" s="64"/>
      <c r="JXC16" s="64"/>
      <c r="JXL16" s="64"/>
      <c r="JXQ16" s="215"/>
      <c r="JXR16" s="64"/>
      <c r="JXS16" s="64"/>
      <c r="JYB16" s="64"/>
      <c r="JYG16" s="215"/>
      <c r="JYH16" s="64"/>
      <c r="JYI16" s="64"/>
      <c r="JYR16" s="64"/>
      <c r="JYW16" s="215"/>
      <c r="JYX16" s="64"/>
      <c r="JYY16" s="64"/>
      <c r="JZH16" s="64"/>
      <c r="JZM16" s="215"/>
      <c r="JZN16" s="64"/>
      <c r="JZO16" s="64"/>
      <c r="JZX16" s="64"/>
      <c r="KAC16" s="215"/>
      <c r="KAD16" s="64"/>
      <c r="KAE16" s="64"/>
      <c r="KAN16" s="64"/>
      <c r="KAS16" s="215"/>
      <c r="KAT16" s="64"/>
      <c r="KAU16" s="64"/>
      <c r="KBD16" s="64"/>
      <c r="KBI16" s="215"/>
      <c r="KBJ16" s="64"/>
      <c r="KBK16" s="64"/>
      <c r="KBT16" s="64"/>
      <c r="KBY16" s="215"/>
      <c r="KBZ16" s="64"/>
      <c r="KCA16" s="64"/>
      <c r="KCJ16" s="64"/>
      <c r="KCO16" s="215"/>
      <c r="KCP16" s="64"/>
      <c r="KCQ16" s="64"/>
      <c r="KCZ16" s="64"/>
      <c r="KDE16" s="215"/>
      <c r="KDF16" s="64"/>
      <c r="KDG16" s="64"/>
      <c r="KDP16" s="64"/>
      <c r="KDU16" s="215"/>
      <c r="KDV16" s="64"/>
      <c r="KDW16" s="64"/>
      <c r="KEF16" s="64"/>
      <c r="KEK16" s="215"/>
      <c r="KEL16" s="64"/>
      <c r="KEM16" s="64"/>
      <c r="KEV16" s="64"/>
      <c r="KFA16" s="215"/>
      <c r="KFB16" s="64"/>
      <c r="KFC16" s="64"/>
      <c r="KFL16" s="64"/>
      <c r="KFQ16" s="215"/>
      <c r="KFR16" s="64"/>
      <c r="KFS16" s="64"/>
      <c r="KGB16" s="64"/>
      <c r="KGG16" s="215"/>
      <c r="KGH16" s="64"/>
      <c r="KGI16" s="64"/>
      <c r="KGR16" s="64"/>
      <c r="KGW16" s="215"/>
      <c r="KGX16" s="64"/>
      <c r="KGY16" s="64"/>
      <c r="KHH16" s="64"/>
      <c r="KHM16" s="215"/>
      <c r="KHN16" s="64"/>
      <c r="KHO16" s="64"/>
      <c r="KHX16" s="64"/>
      <c r="KIC16" s="215"/>
      <c r="KID16" s="64"/>
      <c r="KIE16" s="64"/>
      <c r="KIN16" s="64"/>
      <c r="KIS16" s="215"/>
      <c r="KIT16" s="64"/>
      <c r="KIU16" s="64"/>
      <c r="KJD16" s="64"/>
      <c r="KJI16" s="215"/>
      <c r="KJJ16" s="64"/>
      <c r="KJK16" s="64"/>
      <c r="KJT16" s="64"/>
      <c r="KJY16" s="215"/>
      <c r="KJZ16" s="64"/>
      <c r="KKA16" s="64"/>
      <c r="KKJ16" s="64"/>
      <c r="KKO16" s="215"/>
      <c r="KKP16" s="64"/>
      <c r="KKQ16" s="64"/>
      <c r="KKZ16" s="64"/>
      <c r="KLE16" s="215"/>
      <c r="KLF16" s="64"/>
      <c r="KLG16" s="64"/>
      <c r="KLP16" s="64"/>
      <c r="KLU16" s="215"/>
      <c r="KLV16" s="64"/>
      <c r="KLW16" s="64"/>
      <c r="KMF16" s="64"/>
      <c r="KMK16" s="215"/>
      <c r="KML16" s="64"/>
      <c r="KMM16" s="64"/>
      <c r="KMV16" s="64"/>
      <c r="KNA16" s="215"/>
      <c r="KNB16" s="64"/>
      <c r="KNC16" s="64"/>
      <c r="KNL16" s="64"/>
      <c r="KNQ16" s="215"/>
      <c r="KNR16" s="64"/>
      <c r="KNS16" s="64"/>
      <c r="KOB16" s="64"/>
      <c r="KOG16" s="215"/>
      <c r="KOH16" s="64"/>
      <c r="KOI16" s="64"/>
      <c r="KOR16" s="64"/>
      <c r="KOW16" s="215"/>
      <c r="KOX16" s="64"/>
      <c r="KOY16" s="64"/>
      <c r="KPH16" s="64"/>
      <c r="KPM16" s="215"/>
      <c r="KPN16" s="64"/>
      <c r="KPO16" s="64"/>
      <c r="KPX16" s="64"/>
      <c r="KQC16" s="215"/>
      <c r="KQD16" s="64"/>
      <c r="KQE16" s="64"/>
      <c r="KQN16" s="64"/>
      <c r="KQS16" s="215"/>
      <c r="KQT16" s="64"/>
      <c r="KQU16" s="64"/>
      <c r="KRD16" s="64"/>
      <c r="KRI16" s="215"/>
      <c r="KRJ16" s="64"/>
      <c r="KRK16" s="64"/>
      <c r="KRT16" s="64"/>
      <c r="KRY16" s="215"/>
      <c r="KRZ16" s="64"/>
      <c r="KSA16" s="64"/>
      <c r="KSJ16" s="64"/>
      <c r="KSO16" s="215"/>
      <c r="KSP16" s="64"/>
      <c r="KSQ16" s="64"/>
      <c r="KSZ16" s="64"/>
      <c r="KTE16" s="215"/>
      <c r="KTF16" s="64"/>
      <c r="KTG16" s="64"/>
      <c r="KTP16" s="64"/>
      <c r="KTU16" s="215"/>
      <c r="KTV16" s="64"/>
      <c r="KTW16" s="64"/>
      <c r="KUF16" s="64"/>
      <c r="KUK16" s="215"/>
      <c r="KUL16" s="64"/>
      <c r="KUM16" s="64"/>
      <c r="KUV16" s="64"/>
      <c r="KVA16" s="215"/>
      <c r="KVB16" s="64"/>
      <c r="KVC16" s="64"/>
      <c r="KVL16" s="64"/>
      <c r="KVQ16" s="215"/>
      <c r="KVR16" s="64"/>
      <c r="KVS16" s="64"/>
      <c r="KWB16" s="64"/>
      <c r="KWG16" s="215"/>
      <c r="KWH16" s="64"/>
      <c r="KWI16" s="64"/>
      <c r="KWR16" s="64"/>
      <c r="KWW16" s="215"/>
      <c r="KWX16" s="64"/>
      <c r="KWY16" s="64"/>
      <c r="KXH16" s="64"/>
      <c r="KXM16" s="215"/>
      <c r="KXN16" s="64"/>
      <c r="KXO16" s="64"/>
      <c r="KXX16" s="64"/>
      <c r="KYC16" s="215"/>
      <c r="KYD16" s="64"/>
      <c r="KYE16" s="64"/>
      <c r="KYN16" s="64"/>
      <c r="KYS16" s="215"/>
      <c r="KYT16" s="64"/>
      <c r="KYU16" s="64"/>
      <c r="KZD16" s="64"/>
      <c r="KZI16" s="215"/>
      <c r="KZJ16" s="64"/>
      <c r="KZK16" s="64"/>
      <c r="KZT16" s="64"/>
      <c r="KZY16" s="215"/>
      <c r="KZZ16" s="64"/>
      <c r="LAA16" s="64"/>
      <c r="LAJ16" s="64"/>
      <c r="LAO16" s="215"/>
      <c r="LAP16" s="64"/>
      <c r="LAQ16" s="64"/>
      <c r="LAZ16" s="64"/>
      <c r="LBE16" s="215"/>
      <c r="LBF16" s="64"/>
      <c r="LBG16" s="64"/>
      <c r="LBP16" s="64"/>
      <c r="LBU16" s="215"/>
      <c r="LBV16" s="64"/>
      <c r="LBW16" s="64"/>
      <c r="LCF16" s="64"/>
      <c r="LCK16" s="215"/>
      <c r="LCL16" s="64"/>
      <c r="LCM16" s="64"/>
      <c r="LCV16" s="64"/>
      <c r="LDA16" s="215"/>
      <c r="LDB16" s="64"/>
      <c r="LDC16" s="64"/>
      <c r="LDL16" s="64"/>
      <c r="LDQ16" s="215"/>
      <c r="LDR16" s="64"/>
      <c r="LDS16" s="64"/>
      <c r="LEB16" s="64"/>
      <c r="LEG16" s="215"/>
      <c r="LEH16" s="64"/>
      <c r="LEI16" s="64"/>
      <c r="LER16" s="64"/>
      <c r="LEW16" s="215"/>
      <c r="LEX16" s="64"/>
      <c r="LEY16" s="64"/>
      <c r="LFH16" s="64"/>
      <c r="LFM16" s="215"/>
      <c r="LFN16" s="64"/>
      <c r="LFO16" s="64"/>
      <c r="LFX16" s="64"/>
      <c r="LGC16" s="215"/>
      <c r="LGD16" s="64"/>
      <c r="LGE16" s="64"/>
      <c r="LGN16" s="64"/>
      <c r="LGS16" s="215"/>
      <c r="LGT16" s="64"/>
      <c r="LGU16" s="64"/>
      <c r="LHD16" s="64"/>
      <c r="LHI16" s="215"/>
      <c r="LHJ16" s="64"/>
      <c r="LHK16" s="64"/>
      <c r="LHT16" s="64"/>
      <c r="LHY16" s="215"/>
      <c r="LHZ16" s="64"/>
      <c r="LIA16" s="64"/>
      <c r="LIJ16" s="64"/>
      <c r="LIO16" s="215"/>
      <c r="LIP16" s="64"/>
      <c r="LIQ16" s="64"/>
      <c r="LIZ16" s="64"/>
      <c r="LJE16" s="215"/>
      <c r="LJF16" s="64"/>
      <c r="LJG16" s="64"/>
      <c r="LJP16" s="64"/>
      <c r="LJU16" s="215"/>
      <c r="LJV16" s="64"/>
      <c r="LJW16" s="64"/>
      <c r="LKF16" s="64"/>
      <c r="LKK16" s="215"/>
      <c r="LKL16" s="64"/>
      <c r="LKM16" s="64"/>
      <c r="LKV16" s="64"/>
      <c r="LLA16" s="215"/>
      <c r="LLB16" s="64"/>
      <c r="LLC16" s="64"/>
      <c r="LLL16" s="64"/>
      <c r="LLQ16" s="215"/>
      <c r="LLR16" s="64"/>
      <c r="LLS16" s="64"/>
      <c r="LMB16" s="64"/>
      <c r="LMG16" s="215"/>
      <c r="LMH16" s="64"/>
      <c r="LMI16" s="64"/>
      <c r="LMR16" s="64"/>
      <c r="LMW16" s="215"/>
      <c r="LMX16" s="64"/>
      <c r="LMY16" s="64"/>
      <c r="LNH16" s="64"/>
      <c r="LNM16" s="215"/>
      <c r="LNN16" s="64"/>
      <c r="LNO16" s="64"/>
      <c r="LNX16" s="64"/>
      <c r="LOC16" s="215"/>
      <c r="LOD16" s="64"/>
      <c r="LOE16" s="64"/>
      <c r="LON16" s="64"/>
      <c r="LOS16" s="215"/>
      <c r="LOT16" s="64"/>
      <c r="LOU16" s="64"/>
      <c r="LPD16" s="64"/>
      <c r="LPI16" s="215"/>
      <c r="LPJ16" s="64"/>
      <c r="LPK16" s="64"/>
      <c r="LPT16" s="64"/>
      <c r="LPY16" s="215"/>
      <c r="LPZ16" s="64"/>
      <c r="LQA16" s="64"/>
      <c r="LQJ16" s="64"/>
      <c r="LQO16" s="215"/>
      <c r="LQP16" s="64"/>
      <c r="LQQ16" s="64"/>
      <c r="LQZ16" s="64"/>
      <c r="LRE16" s="215"/>
      <c r="LRF16" s="64"/>
      <c r="LRG16" s="64"/>
      <c r="LRP16" s="64"/>
      <c r="LRU16" s="215"/>
      <c r="LRV16" s="64"/>
      <c r="LRW16" s="64"/>
      <c r="LSF16" s="64"/>
      <c r="LSK16" s="215"/>
      <c r="LSL16" s="64"/>
      <c r="LSM16" s="64"/>
      <c r="LSV16" s="64"/>
      <c r="LTA16" s="215"/>
      <c r="LTB16" s="64"/>
      <c r="LTC16" s="64"/>
      <c r="LTL16" s="64"/>
      <c r="LTQ16" s="215"/>
      <c r="LTR16" s="64"/>
      <c r="LTS16" s="64"/>
      <c r="LUB16" s="64"/>
      <c r="LUG16" s="215"/>
      <c r="LUH16" s="64"/>
      <c r="LUI16" s="64"/>
      <c r="LUR16" s="64"/>
      <c r="LUW16" s="215"/>
      <c r="LUX16" s="64"/>
      <c r="LUY16" s="64"/>
      <c r="LVH16" s="64"/>
      <c r="LVM16" s="215"/>
      <c r="LVN16" s="64"/>
      <c r="LVO16" s="64"/>
      <c r="LVX16" s="64"/>
      <c r="LWC16" s="215"/>
      <c r="LWD16" s="64"/>
      <c r="LWE16" s="64"/>
      <c r="LWN16" s="64"/>
      <c r="LWS16" s="215"/>
      <c r="LWT16" s="64"/>
      <c r="LWU16" s="64"/>
      <c r="LXD16" s="64"/>
      <c r="LXI16" s="215"/>
      <c r="LXJ16" s="64"/>
      <c r="LXK16" s="64"/>
      <c r="LXT16" s="64"/>
      <c r="LXY16" s="215"/>
      <c r="LXZ16" s="64"/>
      <c r="LYA16" s="64"/>
      <c r="LYJ16" s="64"/>
      <c r="LYO16" s="215"/>
      <c r="LYP16" s="64"/>
      <c r="LYQ16" s="64"/>
      <c r="LYZ16" s="64"/>
      <c r="LZE16" s="215"/>
      <c r="LZF16" s="64"/>
      <c r="LZG16" s="64"/>
      <c r="LZP16" s="64"/>
      <c r="LZU16" s="215"/>
      <c r="LZV16" s="64"/>
      <c r="LZW16" s="64"/>
      <c r="MAF16" s="64"/>
      <c r="MAK16" s="215"/>
      <c r="MAL16" s="64"/>
      <c r="MAM16" s="64"/>
      <c r="MAV16" s="64"/>
      <c r="MBA16" s="215"/>
      <c r="MBB16" s="64"/>
      <c r="MBC16" s="64"/>
      <c r="MBL16" s="64"/>
      <c r="MBQ16" s="215"/>
      <c r="MBR16" s="64"/>
      <c r="MBS16" s="64"/>
      <c r="MCB16" s="64"/>
      <c r="MCG16" s="215"/>
      <c r="MCH16" s="64"/>
      <c r="MCI16" s="64"/>
      <c r="MCR16" s="64"/>
      <c r="MCW16" s="215"/>
      <c r="MCX16" s="64"/>
      <c r="MCY16" s="64"/>
      <c r="MDH16" s="64"/>
      <c r="MDM16" s="215"/>
      <c r="MDN16" s="64"/>
      <c r="MDO16" s="64"/>
      <c r="MDX16" s="64"/>
      <c r="MEC16" s="215"/>
      <c r="MED16" s="64"/>
      <c r="MEE16" s="64"/>
      <c r="MEN16" s="64"/>
      <c r="MES16" s="215"/>
      <c r="MET16" s="64"/>
      <c r="MEU16" s="64"/>
      <c r="MFD16" s="64"/>
      <c r="MFI16" s="215"/>
      <c r="MFJ16" s="64"/>
      <c r="MFK16" s="64"/>
      <c r="MFT16" s="64"/>
      <c r="MFY16" s="215"/>
      <c r="MFZ16" s="64"/>
      <c r="MGA16" s="64"/>
      <c r="MGJ16" s="64"/>
      <c r="MGO16" s="215"/>
      <c r="MGP16" s="64"/>
      <c r="MGQ16" s="64"/>
      <c r="MGZ16" s="64"/>
      <c r="MHE16" s="215"/>
      <c r="MHF16" s="64"/>
      <c r="MHG16" s="64"/>
      <c r="MHP16" s="64"/>
      <c r="MHU16" s="215"/>
      <c r="MHV16" s="64"/>
      <c r="MHW16" s="64"/>
      <c r="MIF16" s="64"/>
      <c r="MIK16" s="215"/>
      <c r="MIL16" s="64"/>
      <c r="MIM16" s="64"/>
      <c r="MIV16" s="64"/>
      <c r="MJA16" s="215"/>
      <c r="MJB16" s="64"/>
      <c r="MJC16" s="64"/>
      <c r="MJL16" s="64"/>
      <c r="MJQ16" s="215"/>
      <c r="MJR16" s="64"/>
      <c r="MJS16" s="64"/>
      <c r="MKB16" s="64"/>
      <c r="MKG16" s="215"/>
      <c r="MKH16" s="64"/>
      <c r="MKI16" s="64"/>
      <c r="MKR16" s="64"/>
      <c r="MKW16" s="215"/>
      <c r="MKX16" s="64"/>
      <c r="MKY16" s="64"/>
      <c r="MLH16" s="64"/>
      <c r="MLM16" s="215"/>
      <c r="MLN16" s="64"/>
      <c r="MLO16" s="64"/>
      <c r="MLX16" s="64"/>
      <c r="MMC16" s="215"/>
      <c r="MMD16" s="64"/>
      <c r="MME16" s="64"/>
      <c r="MMN16" s="64"/>
      <c r="MMS16" s="215"/>
      <c r="MMT16" s="64"/>
      <c r="MMU16" s="64"/>
      <c r="MND16" s="64"/>
      <c r="MNI16" s="215"/>
      <c r="MNJ16" s="64"/>
      <c r="MNK16" s="64"/>
      <c r="MNT16" s="64"/>
      <c r="MNY16" s="215"/>
      <c r="MNZ16" s="64"/>
      <c r="MOA16" s="64"/>
      <c r="MOJ16" s="64"/>
      <c r="MOO16" s="215"/>
      <c r="MOP16" s="64"/>
      <c r="MOQ16" s="64"/>
      <c r="MOZ16" s="64"/>
      <c r="MPE16" s="215"/>
      <c r="MPF16" s="64"/>
      <c r="MPG16" s="64"/>
      <c r="MPP16" s="64"/>
      <c r="MPU16" s="215"/>
      <c r="MPV16" s="64"/>
      <c r="MPW16" s="64"/>
      <c r="MQF16" s="64"/>
      <c r="MQK16" s="215"/>
      <c r="MQL16" s="64"/>
      <c r="MQM16" s="64"/>
      <c r="MQV16" s="64"/>
      <c r="MRA16" s="215"/>
      <c r="MRB16" s="64"/>
      <c r="MRC16" s="64"/>
      <c r="MRL16" s="64"/>
      <c r="MRQ16" s="215"/>
      <c r="MRR16" s="64"/>
      <c r="MRS16" s="64"/>
      <c r="MSB16" s="64"/>
      <c r="MSG16" s="215"/>
      <c r="MSH16" s="64"/>
      <c r="MSI16" s="64"/>
      <c r="MSR16" s="64"/>
      <c r="MSW16" s="215"/>
      <c r="MSX16" s="64"/>
      <c r="MSY16" s="64"/>
      <c r="MTH16" s="64"/>
      <c r="MTM16" s="215"/>
      <c r="MTN16" s="64"/>
      <c r="MTO16" s="64"/>
      <c r="MTX16" s="64"/>
      <c r="MUC16" s="215"/>
      <c r="MUD16" s="64"/>
      <c r="MUE16" s="64"/>
      <c r="MUN16" s="64"/>
      <c r="MUS16" s="215"/>
      <c r="MUT16" s="64"/>
      <c r="MUU16" s="64"/>
      <c r="MVD16" s="64"/>
      <c r="MVI16" s="215"/>
      <c r="MVJ16" s="64"/>
      <c r="MVK16" s="64"/>
      <c r="MVT16" s="64"/>
      <c r="MVY16" s="215"/>
      <c r="MVZ16" s="64"/>
      <c r="MWA16" s="64"/>
      <c r="MWJ16" s="64"/>
      <c r="MWO16" s="215"/>
      <c r="MWP16" s="64"/>
      <c r="MWQ16" s="64"/>
      <c r="MWZ16" s="64"/>
      <c r="MXE16" s="215"/>
      <c r="MXF16" s="64"/>
      <c r="MXG16" s="64"/>
      <c r="MXP16" s="64"/>
      <c r="MXU16" s="215"/>
      <c r="MXV16" s="64"/>
      <c r="MXW16" s="64"/>
      <c r="MYF16" s="64"/>
      <c r="MYK16" s="215"/>
      <c r="MYL16" s="64"/>
      <c r="MYM16" s="64"/>
      <c r="MYV16" s="64"/>
      <c r="MZA16" s="215"/>
      <c r="MZB16" s="64"/>
      <c r="MZC16" s="64"/>
      <c r="MZL16" s="64"/>
      <c r="MZQ16" s="215"/>
      <c r="MZR16" s="64"/>
      <c r="MZS16" s="64"/>
      <c r="NAB16" s="64"/>
      <c r="NAG16" s="215"/>
      <c r="NAH16" s="64"/>
      <c r="NAI16" s="64"/>
      <c r="NAR16" s="64"/>
      <c r="NAW16" s="215"/>
      <c r="NAX16" s="64"/>
      <c r="NAY16" s="64"/>
      <c r="NBH16" s="64"/>
      <c r="NBM16" s="215"/>
      <c r="NBN16" s="64"/>
      <c r="NBO16" s="64"/>
      <c r="NBX16" s="64"/>
      <c r="NCC16" s="215"/>
      <c r="NCD16" s="64"/>
      <c r="NCE16" s="64"/>
      <c r="NCN16" s="64"/>
      <c r="NCS16" s="215"/>
      <c r="NCT16" s="64"/>
      <c r="NCU16" s="64"/>
      <c r="NDD16" s="64"/>
      <c r="NDI16" s="215"/>
      <c r="NDJ16" s="64"/>
      <c r="NDK16" s="64"/>
      <c r="NDT16" s="64"/>
      <c r="NDY16" s="215"/>
      <c r="NDZ16" s="64"/>
      <c r="NEA16" s="64"/>
      <c r="NEJ16" s="64"/>
      <c r="NEO16" s="215"/>
      <c r="NEP16" s="64"/>
      <c r="NEQ16" s="64"/>
      <c r="NEZ16" s="64"/>
      <c r="NFE16" s="215"/>
      <c r="NFF16" s="64"/>
      <c r="NFG16" s="64"/>
      <c r="NFP16" s="64"/>
      <c r="NFU16" s="215"/>
      <c r="NFV16" s="64"/>
      <c r="NFW16" s="64"/>
      <c r="NGF16" s="64"/>
      <c r="NGK16" s="215"/>
      <c r="NGL16" s="64"/>
      <c r="NGM16" s="64"/>
      <c r="NGV16" s="64"/>
      <c r="NHA16" s="215"/>
      <c r="NHB16" s="64"/>
      <c r="NHC16" s="64"/>
      <c r="NHL16" s="64"/>
      <c r="NHQ16" s="215"/>
      <c r="NHR16" s="64"/>
      <c r="NHS16" s="64"/>
      <c r="NIB16" s="64"/>
      <c r="NIG16" s="215"/>
      <c r="NIH16" s="64"/>
      <c r="NII16" s="64"/>
      <c r="NIR16" s="64"/>
      <c r="NIW16" s="215"/>
      <c r="NIX16" s="64"/>
      <c r="NIY16" s="64"/>
      <c r="NJH16" s="64"/>
      <c r="NJM16" s="215"/>
      <c r="NJN16" s="64"/>
      <c r="NJO16" s="64"/>
      <c r="NJX16" s="64"/>
      <c r="NKC16" s="215"/>
      <c r="NKD16" s="64"/>
      <c r="NKE16" s="64"/>
      <c r="NKN16" s="64"/>
      <c r="NKS16" s="215"/>
      <c r="NKT16" s="64"/>
      <c r="NKU16" s="64"/>
      <c r="NLD16" s="64"/>
      <c r="NLI16" s="215"/>
      <c r="NLJ16" s="64"/>
      <c r="NLK16" s="64"/>
      <c r="NLT16" s="64"/>
      <c r="NLY16" s="215"/>
      <c r="NLZ16" s="64"/>
      <c r="NMA16" s="64"/>
      <c r="NMJ16" s="64"/>
      <c r="NMO16" s="215"/>
      <c r="NMP16" s="64"/>
      <c r="NMQ16" s="64"/>
      <c r="NMZ16" s="64"/>
      <c r="NNE16" s="215"/>
      <c r="NNF16" s="64"/>
      <c r="NNG16" s="64"/>
      <c r="NNP16" s="64"/>
      <c r="NNU16" s="215"/>
      <c r="NNV16" s="64"/>
      <c r="NNW16" s="64"/>
      <c r="NOF16" s="64"/>
      <c r="NOK16" s="215"/>
      <c r="NOL16" s="64"/>
      <c r="NOM16" s="64"/>
      <c r="NOV16" s="64"/>
      <c r="NPA16" s="215"/>
      <c r="NPB16" s="64"/>
      <c r="NPC16" s="64"/>
      <c r="NPL16" s="64"/>
      <c r="NPQ16" s="215"/>
      <c r="NPR16" s="64"/>
      <c r="NPS16" s="64"/>
      <c r="NQB16" s="64"/>
      <c r="NQG16" s="215"/>
      <c r="NQH16" s="64"/>
      <c r="NQI16" s="64"/>
      <c r="NQR16" s="64"/>
      <c r="NQW16" s="215"/>
      <c r="NQX16" s="64"/>
      <c r="NQY16" s="64"/>
      <c r="NRH16" s="64"/>
      <c r="NRM16" s="215"/>
      <c r="NRN16" s="64"/>
      <c r="NRO16" s="64"/>
      <c r="NRX16" s="64"/>
      <c r="NSC16" s="215"/>
      <c r="NSD16" s="64"/>
      <c r="NSE16" s="64"/>
      <c r="NSN16" s="64"/>
      <c r="NSS16" s="215"/>
      <c r="NST16" s="64"/>
      <c r="NSU16" s="64"/>
      <c r="NTD16" s="64"/>
      <c r="NTI16" s="215"/>
      <c r="NTJ16" s="64"/>
      <c r="NTK16" s="64"/>
      <c r="NTT16" s="64"/>
      <c r="NTY16" s="215"/>
      <c r="NTZ16" s="64"/>
      <c r="NUA16" s="64"/>
      <c r="NUJ16" s="64"/>
      <c r="NUO16" s="215"/>
      <c r="NUP16" s="64"/>
      <c r="NUQ16" s="64"/>
      <c r="NUZ16" s="64"/>
      <c r="NVE16" s="215"/>
      <c r="NVF16" s="64"/>
      <c r="NVG16" s="64"/>
      <c r="NVP16" s="64"/>
      <c r="NVU16" s="215"/>
      <c r="NVV16" s="64"/>
      <c r="NVW16" s="64"/>
      <c r="NWF16" s="64"/>
      <c r="NWK16" s="215"/>
      <c r="NWL16" s="64"/>
      <c r="NWM16" s="64"/>
      <c r="NWV16" s="64"/>
      <c r="NXA16" s="215"/>
      <c r="NXB16" s="64"/>
      <c r="NXC16" s="64"/>
      <c r="NXL16" s="64"/>
      <c r="NXQ16" s="215"/>
      <c r="NXR16" s="64"/>
      <c r="NXS16" s="64"/>
      <c r="NYB16" s="64"/>
      <c r="NYG16" s="215"/>
      <c r="NYH16" s="64"/>
      <c r="NYI16" s="64"/>
      <c r="NYR16" s="64"/>
      <c r="NYW16" s="215"/>
      <c r="NYX16" s="64"/>
      <c r="NYY16" s="64"/>
      <c r="NZH16" s="64"/>
      <c r="NZM16" s="215"/>
      <c r="NZN16" s="64"/>
      <c r="NZO16" s="64"/>
      <c r="NZX16" s="64"/>
      <c r="OAC16" s="215"/>
      <c r="OAD16" s="64"/>
      <c r="OAE16" s="64"/>
      <c r="OAN16" s="64"/>
      <c r="OAS16" s="215"/>
      <c r="OAT16" s="64"/>
      <c r="OAU16" s="64"/>
      <c r="OBD16" s="64"/>
      <c r="OBI16" s="215"/>
      <c r="OBJ16" s="64"/>
      <c r="OBK16" s="64"/>
      <c r="OBT16" s="64"/>
      <c r="OBY16" s="215"/>
      <c r="OBZ16" s="64"/>
      <c r="OCA16" s="64"/>
      <c r="OCJ16" s="64"/>
      <c r="OCO16" s="215"/>
      <c r="OCP16" s="64"/>
      <c r="OCQ16" s="64"/>
      <c r="OCZ16" s="64"/>
      <c r="ODE16" s="215"/>
      <c r="ODF16" s="64"/>
      <c r="ODG16" s="64"/>
      <c r="ODP16" s="64"/>
      <c r="ODU16" s="215"/>
      <c r="ODV16" s="64"/>
      <c r="ODW16" s="64"/>
      <c r="OEF16" s="64"/>
      <c r="OEK16" s="215"/>
      <c r="OEL16" s="64"/>
      <c r="OEM16" s="64"/>
      <c r="OEV16" s="64"/>
      <c r="OFA16" s="215"/>
      <c r="OFB16" s="64"/>
      <c r="OFC16" s="64"/>
      <c r="OFL16" s="64"/>
      <c r="OFQ16" s="215"/>
      <c r="OFR16" s="64"/>
      <c r="OFS16" s="64"/>
      <c r="OGB16" s="64"/>
      <c r="OGG16" s="215"/>
      <c r="OGH16" s="64"/>
      <c r="OGI16" s="64"/>
      <c r="OGR16" s="64"/>
      <c r="OGW16" s="215"/>
      <c r="OGX16" s="64"/>
      <c r="OGY16" s="64"/>
      <c r="OHH16" s="64"/>
      <c r="OHM16" s="215"/>
      <c r="OHN16" s="64"/>
      <c r="OHO16" s="64"/>
      <c r="OHX16" s="64"/>
      <c r="OIC16" s="215"/>
      <c r="OID16" s="64"/>
      <c r="OIE16" s="64"/>
      <c r="OIN16" s="64"/>
      <c r="OIS16" s="215"/>
      <c r="OIT16" s="64"/>
      <c r="OIU16" s="64"/>
      <c r="OJD16" s="64"/>
      <c r="OJI16" s="215"/>
      <c r="OJJ16" s="64"/>
      <c r="OJK16" s="64"/>
      <c r="OJT16" s="64"/>
      <c r="OJY16" s="215"/>
      <c r="OJZ16" s="64"/>
      <c r="OKA16" s="64"/>
      <c r="OKJ16" s="64"/>
      <c r="OKO16" s="215"/>
      <c r="OKP16" s="64"/>
      <c r="OKQ16" s="64"/>
      <c r="OKZ16" s="64"/>
      <c r="OLE16" s="215"/>
      <c r="OLF16" s="64"/>
      <c r="OLG16" s="64"/>
      <c r="OLP16" s="64"/>
      <c r="OLU16" s="215"/>
      <c r="OLV16" s="64"/>
      <c r="OLW16" s="64"/>
      <c r="OMF16" s="64"/>
      <c r="OMK16" s="215"/>
      <c r="OML16" s="64"/>
      <c r="OMM16" s="64"/>
      <c r="OMV16" s="64"/>
      <c r="ONA16" s="215"/>
      <c r="ONB16" s="64"/>
      <c r="ONC16" s="64"/>
      <c r="ONL16" s="64"/>
      <c r="ONQ16" s="215"/>
      <c r="ONR16" s="64"/>
      <c r="ONS16" s="64"/>
      <c r="OOB16" s="64"/>
      <c r="OOG16" s="215"/>
      <c r="OOH16" s="64"/>
      <c r="OOI16" s="64"/>
      <c r="OOR16" s="64"/>
      <c r="OOW16" s="215"/>
      <c r="OOX16" s="64"/>
      <c r="OOY16" s="64"/>
      <c r="OPH16" s="64"/>
      <c r="OPM16" s="215"/>
      <c r="OPN16" s="64"/>
      <c r="OPO16" s="64"/>
      <c r="OPX16" s="64"/>
      <c r="OQC16" s="215"/>
      <c r="OQD16" s="64"/>
      <c r="OQE16" s="64"/>
      <c r="OQN16" s="64"/>
      <c r="OQS16" s="215"/>
      <c r="OQT16" s="64"/>
      <c r="OQU16" s="64"/>
      <c r="ORD16" s="64"/>
      <c r="ORI16" s="215"/>
      <c r="ORJ16" s="64"/>
      <c r="ORK16" s="64"/>
      <c r="ORT16" s="64"/>
      <c r="ORY16" s="215"/>
      <c r="ORZ16" s="64"/>
      <c r="OSA16" s="64"/>
      <c r="OSJ16" s="64"/>
      <c r="OSO16" s="215"/>
      <c r="OSP16" s="64"/>
      <c r="OSQ16" s="64"/>
      <c r="OSZ16" s="64"/>
      <c r="OTE16" s="215"/>
      <c r="OTF16" s="64"/>
      <c r="OTG16" s="64"/>
      <c r="OTP16" s="64"/>
      <c r="OTU16" s="215"/>
      <c r="OTV16" s="64"/>
      <c r="OTW16" s="64"/>
      <c r="OUF16" s="64"/>
      <c r="OUK16" s="215"/>
      <c r="OUL16" s="64"/>
      <c r="OUM16" s="64"/>
      <c r="OUV16" s="64"/>
      <c r="OVA16" s="215"/>
      <c r="OVB16" s="64"/>
      <c r="OVC16" s="64"/>
      <c r="OVL16" s="64"/>
      <c r="OVQ16" s="215"/>
      <c r="OVR16" s="64"/>
      <c r="OVS16" s="64"/>
      <c r="OWB16" s="64"/>
      <c r="OWG16" s="215"/>
      <c r="OWH16" s="64"/>
      <c r="OWI16" s="64"/>
      <c r="OWR16" s="64"/>
      <c r="OWW16" s="215"/>
      <c r="OWX16" s="64"/>
      <c r="OWY16" s="64"/>
      <c r="OXH16" s="64"/>
      <c r="OXM16" s="215"/>
      <c r="OXN16" s="64"/>
      <c r="OXO16" s="64"/>
      <c r="OXX16" s="64"/>
      <c r="OYC16" s="215"/>
      <c r="OYD16" s="64"/>
      <c r="OYE16" s="64"/>
      <c r="OYN16" s="64"/>
      <c r="OYS16" s="215"/>
      <c r="OYT16" s="64"/>
      <c r="OYU16" s="64"/>
      <c r="OZD16" s="64"/>
      <c r="OZI16" s="215"/>
      <c r="OZJ16" s="64"/>
      <c r="OZK16" s="64"/>
      <c r="OZT16" s="64"/>
      <c r="OZY16" s="215"/>
      <c r="OZZ16" s="64"/>
      <c r="PAA16" s="64"/>
      <c r="PAJ16" s="64"/>
      <c r="PAO16" s="215"/>
      <c r="PAP16" s="64"/>
      <c r="PAQ16" s="64"/>
      <c r="PAZ16" s="64"/>
      <c r="PBE16" s="215"/>
      <c r="PBF16" s="64"/>
      <c r="PBG16" s="64"/>
      <c r="PBP16" s="64"/>
      <c r="PBU16" s="215"/>
      <c r="PBV16" s="64"/>
      <c r="PBW16" s="64"/>
      <c r="PCF16" s="64"/>
      <c r="PCK16" s="215"/>
      <c r="PCL16" s="64"/>
      <c r="PCM16" s="64"/>
      <c r="PCV16" s="64"/>
      <c r="PDA16" s="215"/>
      <c r="PDB16" s="64"/>
      <c r="PDC16" s="64"/>
      <c r="PDL16" s="64"/>
      <c r="PDQ16" s="215"/>
      <c r="PDR16" s="64"/>
      <c r="PDS16" s="64"/>
      <c r="PEB16" s="64"/>
      <c r="PEG16" s="215"/>
      <c r="PEH16" s="64"/>
      <c r="PEI16" s="64"/>
      <c r="PER16" s="64"/>
      <c r="PEW16" s="215"/>
      <c r="PEX16" s="64"/>
      <c r="PEY16" s="64"/>
      <c r="PFH16" s="64"/>
      <c r="PFM16" s="215"/>
      <c r="PFN16" s="64"/>
      <c r="PFO16" s="64"/>
      <c r="PFX16" s="64"/>
      <c r="PGC16" s="215"/>
      <c r="PGD16" s="64"/>
      <c r="PGE16" s="64"/>
      <c r="PGN16" s="64"/>
      <c r="PGS16" s="215"/>
      <c r="PGT16" s="64"/>
      <c r="PGU16" s="64"/>
      <c r="PHD16" s="64"/>
      <c r="PHI16" s="215"/>
      <c r="PHJ16" s="64"/>
      <c r="PHK16" s="64"/>
      <c r="PHT16" s="64"/>
      <c r="PHY16" s="215"/>
      <c r="PHZ16" s="64"/>
      <c r="PIA16" s="64"/>
      <c r="PIJ16" s="64"/>
      <c r="PIO16" s="215"/>
      <c r="PIP16" s="64"/>
      <c r="PIQ16" s="64"/>
      <c r="PIZ16" s="64"/>
      <c r="PJE16" s="215"/>
      <c r="PJF16" s="64"/>
      <c r="PJG16" s="64"/>
      <c r="PJP16" s="64"/>
      <c r="PJU16" s="215"/>
      <c r="PJV16" s="64"/>
      <c r="PJW16" s="64"/>
      <c r="PKF16" s="64"/>
      <c r="PKK16" s="215"/>
      <c r="PKL16" s="64"/>
      <c r="PKM16" s="64"/>
      <c r="PKV16" s="64"/>
      <c r="PLA16" s="215"/>
      <c r="PLB16" s="64"/>
      <c r="PLC16" s="64"/>
      <c r="PLL16" s="64"/>
      <c r="PLQ16" s="215"/>
      <c r="PLR16" s="64"/>
      <c r="PLS16" s="64"/>
      <c r="PMB16" s="64"/>
      <c r="PMG16" s="215"/>
      <c r="PMH16" s="64"/>
      <c r="PMI16" s="64"/>
      <c r="PMR16" s="64"/>
      <c r="PMW16" s="215"/>
      <c r="PMX16" s="64"/>
      <c r="PMY16" s="64"/>
      <c r="PNH16" s="64"/>
      <c r="PNM16" s="215"/>
      <c r="PNN16" s="64"/>
      <c r="PNO16" s="64"/>
      <c r="PNX16" s="64"/>
      <c r="POC16" s="215"/>
      <c r="POD16" s="64"/>
      <c r="POE16" s="64"/>
      <c r="PON16" s="64"/>
      <c r="POS16" s="215"/>
      <c r="POT16" s="64"/>
      <c r="POU16" s="64"/>
      <c r="PPD16" s="64"/>
      <c r="PPI16" s="215"/>
      <c r="PPJ16" s="64"/>
      <c r="PPK16" s="64"/>
      <c r="PPT16" s="64"/>
      <c r="PPY16" s="215"/>
      <c r="PPZ16" s="64"/>
      <c r="PQA16" s="64"/>
      <c r="PQJ16" s="64"/>
      <c r="PQO16" s="215"/>
      <c r="PQP16" s="64"/>
      <c r="PQQ16" s="64"/>
      <c r="PQZ16" s="64"/>
      <c r="PRE16" s="215"/>
      <c r="PRF16" s="64"/>
      <c r="PRG16" s="64"/>
      <c r="PRP16" s="64"/>
      <c r="PRU16" s="215"/>
      <c r="PRV16" s="64"/>
      <c r="PRW16" s="64"/>
      <c r="PSF16" s="64"/>
      <c r="PSK16" s="215"/>
      <c r="PSL16" s="64"/>
      <c r="PSM16" s="64"/>
      <c r="PSV16" s="64"/>
      <c r="PTA16" s="215"/>
      <c r="PTB16" s="64"/>
      <c r="PTC16" s="64"/>
      <c r="PTL16" s="64"/>
      <c r="PTQ16" s="215"/>
      <c r="PTR16" s="64"/>
      <c r="PTS16" s="64"/>
      <c r="PUB16" s="64"/>
      <c r="PUG16" s="215"/>
      <c r="PUH16" s="64"/>
      <c r="PUI16" s="64"/>
      <c r="PUR16" s="64"/>
      <c r="PUW16" s="215"/>
      <c r="PUX16" s="64"/>
      <c r="PUY16" s="64"/>
      <c r="PVH16" s="64"/>
      <c r="PVM16" s="215"/>
      <c r="PVN16" s="64"/>
      <c r="PVO16" s="64"/>
      <c r="PVX16" s="64"/>
      <c r="PWC16" s="215"/>
      <c r="PWD16" s="64"/>
      <c r="PWE16" s="64"/>
      <c r="PWN16" s="64"/>
      <c r="PWS16" s="215"/>
      <c r="PWT16" s="64"/>
      <c r="PWU16" s="64"/>
      <c r="PXD16" s="64"/>
      <c r="PXI16" s="215"/>
      <c r="PXJ16" s="64"/>
      <c r="PXK16" s="64"/>
      <c r="PXT16" s="64"/>
      <c r="PXY16" s="215"/>
      <c r="PXZ16" s="64"/>
      <c r="PYA16" s="64"/>
      <c r="PYJ16" s="64"/>
      <c r="PYO16" s="215"/>
      <c r="PYP16" s="64"/>
      <c r="PYQ16" s="64"/>
      <c r="PYZ16" s="64"/>
      <c r="PZE16" s="215"/>
      <c r="PZF16" s="64"/>
      <c r="PZG16" s="64"/>
      <c r="PZP16" s="64"/>
      <c r="PZU16" s="215"/>
      <c r="PZV16" s="64"/>
      <c r="PZW16" s="64"/>
      <c r="QAF16" s="64"/>
      <c r="QAK16" s="215"/>
      <c r="QAL16" s="64"/>
      <c r="QAM16" s="64"/>
      <c r="QAV16" s="64"/>
      <c r="QBA16" s="215"/>
      <c r="QBB16" s="64"/>
      <c r="QBC16" s="64"/>
      <c r="QBL16" s="64"/>
      <c r="QBQ16" s="215"/>
      <c r="QBR16" s="64"/>
      <c r="QBS16" s="64"/>
      <c r="QCB16" s="64"/>
      <c r="QCG16" s="215"/>
      <c r="QCH16" s="64"/>
      <c r="QCI16" s="64"/>
      <c r="QCR16" s="64"/>
      <c r="QCW16" s="215"/>
      <c r="QCX16" s="64"/>
      <c r="QCY16" s="64"/>
      <c r="QDH16" s="64"/>
      <c r="QDM16" s="215"/>
      <c r="QDN16" s="64"/>
      <c r="QDO16" s="64"/>
      <c r="QDX16" s="64"/>
      <c r="QEC16" s="215"/>
      <c r="QED16" s="64"/>
      <c r="QEE16" s="64"/>
      <c r="QEN16" s="64"/>
      <c r="QES16" s="215"/>
      <c r="QET16" s="64"/>
      <c r="QEU16" s="64"/>
      <c r="QFD16" s="64"/>
      <c r="QFI16" s="215"/>
      <c r="QFJ16" s="64"/>
      <c r="QFK16" s="64"/>
      <c r="QFT16" s="64"/>
      <c r="QFY16" s="215"/>
      <c r="QFZ16" s="64"/>
      <c r="QGA16" s="64"/>
      <c r="QGJ16" s="64"/>
      <c r="QGO16" s="215"/>
      <c r="QGP16" s="64"/>
      <c r="QGQ16" s="64"/>
      <c r="QGZ16" s="64"/>
      <c r="QHE16" s="215"/>
      <c r="QHF16" s="64"/>
      <c r="QHG16" s="64"/>
      <c r="QHP16" s="64"/>
      <c r="QHU16" s="215"/>
      <c r="QHV16" s="64"/>
      <c r="QHW16" s="64"/>
      <c r="QIF16" s="64"/>
      <c r="QIK16" s="215"/>
      <c r="QIL16" s="64"/>
      <c r="QIM16" s="64"/>
      <c r="QIV16" s="64"/>
      <c r="QJA16" s="215"/>
      <c r="QJB16" s="64"/>
      <c r="QJC16" s="64"/>
      <c r="QJL16" s="64"/>
      <c r="QJQ16" s="215"/>
      <c r="QJR16" s="64"/>
      <c r="QJS16" s="64"/>
      <c r="QKB16" s="64"/>
      <c r="QKG16" s="215"/>
      <c r="QKH16" s="64"/>
      <c r="QKI16" s="64"/>
      <c r="QKR16" s="64"/>
      <c r="QKW16" s="215"/>
      <c r="QKX16" s="64"/>
      <c r="QKY16" s="64"/>
      <c r="QLH16" s="64"/>
      <c r="QLM16" s="215"/>
      <c r="QLN16" s="64"/>
      <c r="QLO16" s="64"/>
      <c r="QLX16" s="64"/>
      <c r="QMC16" s="215"/>
      <c r="QMD16" s="64"/>
      <c r="QME16" s="64"/>
      <c r="QMN16" s="64"/>
      <c r="QMS16" s="215"/>
      <c r="QMT16" s="64"/>
      <c r="QMU16" s="64"/>
      <c r="QND16" s="64"/>
      <c r="QNI16" s="215"/>
      <c r="QNJ16" s="64"/>
      <c r="QNK16" s="64"/>
      <c r="QNT16" s="64"/>
      <c r="QNY16" s="215"/>
      <c r="QNZ16" s="64"/>
      <c r="QOA16" s="64"/>
      <c r="QOJ16" s="64"/>
      <c r="QOO16" s="215"/>
      <c r="QOP16" s="64"/>
      <c r="QOQ16" s="64"/>
      <c r="QOZ16" s="64"/>
      <c r="QPE16" s="215"/>
      <c r="QPF16" s="64"/>
      <c r="QPG16" s="64"/>
      <c r="QPP16" s="64"/>
      <c r="QPU16" s="215"/>
      <c r="QPV16" s="64"/>
      <c r="QPW16" s="64"/>
      <c r="QQF16" s="64"/>
      <c r="QQK16" s="215"/>
      <c r="QQL16" s="64"/>
      <c r="QQM16" s="64"/>
      <c r="QQV16" s="64"/>
      <c r="QRA16" s="215"/>
      <c r="QRB16" s="64"/>
      <c r="QRC16" s="64"/>
      <c r="QRL16" s="64"/>
      <c r="QRQ16" s="215"/>
      <c r="QRR16" s="64"/>
      <c r="QRS16" s="64"/>
      <c r="QSB16" s="64"/>
      <c r="QSG16" s="215"/>
      <c r="QSH16" s="64"/>
      <c r="QSI16" s="64"/>
      <c r="QSR16" s="64"/>
      <c r="QSW16" s="215"/>
      <c r="QSX16" s="64"/>
      <c r="QSY16" s="64"/>
      <c r="QTH16" s="64"/>
      <c r="QTM16" s="215"/>
      <c r="QTN16" s="64"/>
      <c r="QTO16" s="64"/>
      <c r="QTX16" s="64"/>
      <c r="QUC16" s="215"/>
      <c r="QUD16" s="64"/>
      <c r="QUE16" s="64"/>
      <c r="QUN16" s="64"/>
      <c r="QUS16" s="215"/>
      <c r="QUT16" s="64"/>
      <c r="QUU16" s="64"/>
      <c r="QVD16" s="64"/>
      <c r="QVI16" s="215"/>
      <c r="QVJ16" s="64"/>
      <c r="QVK16" s="64"/>
      <c r="QVT16" s="64"/>
      <c r="QVY16" s="215"/>
      <c r="QVZ16" s="64"/>
      <c r="QWA16" s="64"/>
      <c r="QWJ16" s="64"/>
      <c r="QWO16" s="215"/>
      <c r="QWP16" s="64"/>
      <c r="QWQ16" s="64"/>
      <c r="QWZ16" s="64"/>
      <c r="QXE16" s="215"/>
      <c r="QXF16" s="64"/>
      <c r="QXG16" s="64"/>
      <c r="QXP16" s="64"/>
      <c r="QXU16" s="215"/>
      <c r="QXV16" s="64"/>
      <c r="QXW16" s="64"/>
      <c r="QYF16" s="64"/>
      <c r="QYK16" s="215"/>
      <c r="QYL16" s="64"/>
      <c r="QYM16" s="64"/>
      <c r="QYV16" s="64"/>
      <c r="QZA16" s="215"/>
      <c r="QZB16" s="64"/>
      <c r="QZC16" s="64"/>
      <c r="QZL16" s="64"/>
      <c r="QZQ16" s="215"/>
      <c r="QZR16" s="64"/>
      <c r="QZS16" s="64"/>
      <c r="RAB16" s="64"/>
      <c r="RAG16" s="215"/>
      <c r="RAH16" s="64"/>
      <c r="RAI16" s="64"/>
      <c r="RAR16" s="64"/>
      <c r="RAW16" s="215"/>
      <c r="RAX16" s="64"/>
      <c r="RAY16" s="64"/>
      <c r="RBH16" s="64"/>
      <c r="RBM16" s="215"/>
      <c r="RBN16" s="64"/>
      <c r="RBO16" s="64"/>
      <c r="RBX16" s="64"/>
      <c r="RCC16" s="215"/>
      <c r="RCD16" s="64"/>
      <c r="RCE16" s="64"/>
      <c r="RCN16" s="64"/>
      <c r="RCS16" s="215"/>
      <c r="RCT16" s="64"/>
      <c r="RCU16" s="64"/>
      <c r="RDD16" s="64"/>
      <c r="RDI16" s="215"/>
      <c r="RDJ16" s="64"/>
      <c r="RDK16" s="64"/>
      <c r="RDT16" s="64"/>
      <c r="RDY16" s="215"/>
      <c r="RDZ16" s="64"/>
      <c r="REA16" s="64"/>
      <c r="REJ16" s="64"/>
      <c r="REO16" s="215"/>
      <c r="REP16" s="64"/>
      <c r="REQ16" s="64"/>
      <c r="REZ16" s="64"/>
      <c r="RFE16" s="215"/>
      <c r="RFF16" s="64"/>
      <c r="RFG16" s="64"/>
      <c r="RFP16" s="64"/>
      <c r="RFU16" s="215"/>
      <c r="RFV16" s="64"/>
      <c r="RFW16" s="64"/>
      <c r="RGF16" s="64"/>
      <c r="RGK16" s="215"/>
      <c r="RGL16" s="64"/>
      <c r="RGM16" s="64"/>
      <c r="RGV16" s="64"/>
      <c r="RHA16" s="215"/>
      <c r="RHB16" s="64"/>
      <c r="RHC16" s="64"/>
      <c r="RHL16" s="64"/>
      <c r="RHQ16" s="215"/>
      <c r="RHR16" s="64"/>
      <c r="RHS16" s="64"/>
      <c r="RIB16" s="64"/>
      <c r="RIG16" s="215"/>
      <c r="RIH16" s="64"/>
      <c r="RII16" s="64"/>
      <c r="RIR16" s="64"/>
      <c r="RIW16" s="215"/>
      <c r="RIX16" s="64"/>
      <c r="RIY16" s="64"/>
      <c r="RJH16" s="64"/>
      <c r="RJM16" s="215"/>
      <c r="RJN16" s="64"/>
      <c r="RJO16" s="64"/>
      <c r="RJX16" s="64"/>
      <c r="RKC16" s="215"/>
      <c r="RKD16" s="64"/>
      <c r="RKE16" s="64"/>
      <c r="RKN16" s="64"/>
      <c r="RKS16" s="215"/>
      <c r="RKT16" s="64"/>
      <c r="RKU16" s="64"/>
      <c r="RLD16" s="64"/>
      <c r="RLI16" s="215"/>
      <c r="RLJ16" s="64"/>
      <c r="RLK16" s="64"/>
      <c r="RLT16" s="64"/>
      <c r="RLY16" s="215"/>
      <c r="RLZ16" s="64"/>
      <c r="RMA16" s="64"/>
      <c r="RMJ16" s="64"/>
      <c r="RMO16" s="215"/>
      <c r="RMP16" s="64"/>
      <c r="RMQ16" s="64"/>
      <c r="RMZ16" s="64"/>
      <c r="RNE16" s="215"/>
      <c r="RNF16" s="64"/>
      <c r="RNG16" s="64"/>
      <c r="RNP16" s="64"/>
      <c r="RNU16" s="215"/>
      <c r="RNV16" s="64"/>
      <c r="RNW16" s="64"/>
      <c r="ROF16" s="64"/>
      <c r="ROK16" s="215"/>
      <c r="ROL16" s="64"/>
      <c r="ROM16" s="64"/>
      <c r="ROV16" s="64"/>
      <c r="RPA16" s="215"/>
      <c r="RPB16" s="64"/>
      <c r="RPC16" s="64"/>
      <c r="RPL16" s="64"/>
      <c r="RPQ16" s="215"/>
      <c r="RPR16" s="64"/>
      <c r="RPS16" s="64"/>
      <c r="RQB16" s="64"/>
      <c r="RQG16" s="215"/>
      <c r="RQH16" s="64"/>
      <c r="RQI16" s="64"/>
      <c r="RQR16" s="64"/>
      <c r="RQW16" s="215"/>
      <c r="RQX16" s="64"/>
      <c r="RQY16" s="64"/>
      <c r="RRH16" s="64"/>
      <c r="RRM16" s="215"/>
      <c r="RRN16" s="64"/>
      <c r="RRO16" s="64"/>
      <c r="RRX16" s="64"/>
      <c r="RSC16" s="215"/>
      <c r="RSD16" s="64"/>
      <c r="RSE16" s="64"/>
      <c r="RSN16" s="64"/>
      <c r="RSS16" s="215"/>
      <c r="RST16" s="64"/>
      <c r="RSU16" s="64"/>
      <c r="RTD16" s="64"/>
      <c r="RTI16" s="215"/>
      <c r="RTJ16" s="64"/>
      <c r="RTK16" s="64"/>
      <c r="RTT16" s="64"/>
      <c r="RTY16" s="215"/>
      <c r="RTZ16" s="64"/>
      <c r="RUA16" s="64"/>
      <c r="RUJ16" s="64"/>
      <c r="RUO16" s="215"/>
      <c r="RUP16" s="64"/>
      <c r="RUQ16" s="64"/>
      <c r="RUZ16" s="64"/>
      <c r="RVE16" s="215"/>
      <c r="RVF16" s="64"/>
      <c r="RVG16" s="64"/>
      <c r="RVP16" s="64"/>
      <c r="RVU16" s="215"/>
      <c r="RVV16" s="64"/>
      <c r="RVW16" s="64"/>
      <c r="RWF16" s="64"/>
      <c r="RWK16" s="215"/>
      <c r="RWL16" s="64"/>
      <c r="RWM16" s="64"/>
      <c r="RWV16" s="64"/>
      <c r="RXA16" s="215"/>
      <c r="RXB16" s="64"/>
      <c r="RXC16" s="64"/>
      <c r="RXL16" s="64"/>
      <c r="RXQ16" s="215"/>
      <c r="RXR16" s="64"/>
      <c r="RXS16" s="64"/>
      <c r="RYB16" s="64"/>
      <c r="RYG16" s="215"/>
      <c r="RYH16" s="64"/>
      <c r="RYI16" s="64"/>
      <c r="RYR16" s="64"/>
      <c r="RYW16" s="215"/>
      <c r="RYX16" s="64"/>
      <c r="RYY16" s="64"/>
      <c r="RZH16" s="64"/>
      <c r="RZM16" s="215"/>
      <c r="RZN16" s="64"/>
      <c r="RZO16" s="64"/>
      <c r="RZX16" s="64"/>
      <c r="SAC16" s="215"/>
      <c r="SAD16" s="64"/>
      <c r="SAE16" s="64"/>
      <c r="SAN16" s="64"/>
      <c r="SAS16" s="215"/>
      <c r="SAT16" s="64"/>
      <c r="SAU16" s="64"/>
      <c r="SBD16" s="64"/>
      <c r="SBI16" s="215"/>
      <c r="SBJ16" s="64"/>
      <c r="SBK16" s="64"/>
      <c r="SBT16" s="64"/>
      <c r="SBY16" s="215"/>
      <c r="SBZ16" s="64"/>
      <c r="SCA16" s="64"/>
      <c r="SCJ16" s="64"/>
      <c r="SCO16" s="215"/>
      <c r="SCP16" s="64"/>
      <c r="SCQ16" s="64"/>
      <c r="SCZ16" s="64"/>
      <c r="SDE16" s="215"/>
      <c r="SDF16" s="64"/>
      <c r="SDG16" s="64"/>
      <c r="SDP16" s="64"/>
      <c r="SDU16" s="215"/>
      <c r="SDV16" s="64"/>
      <c r="SDW16" s="64"/>
      <c r="SEF16" s="64"/>
      <c r="SEK16" s="215"/>
      <c r="SEL16" s="64"/>
      <c r="SEM16" s="64"/>
      <c r="SEV16" s="64"/>
      <c r="SFA16" s="215"/>
      <c r="SFB16" s="64"/>
      <c r="SFC16" s="64"/>
      <c r="SFL16" s="64"/>
      <c r="SFQ16" s="215"/>
      <c r="SFR16" s="64"/>
      <c r="SFS16" s="64"/>
      <c r="SGB16" s="64"/>
      <c r="SGG16" s="215"/>
      <c r="SGH16" s="64"/>
      <c r="SGI16" s="64"/>
      <c r="SGR16" s="64"/>
      <c r="SGW16" s="215"/>
      <c r="SGX16" s="64"/>
      <c r="SGY16" s="64"/>
      <c r="SHH16" s="64"/>
      <c r="SHM16" s="215"/>
      <c r="SHN16" s="64"/>
      <c r="SHO16" s="64"/>
      <c r="SHX16" s="64"/>
      <c r="SIC16" s="215"/>
      <c r="SID16" s="64"/>
      <c r="SIE16" s="64"/>
      <c r="SIN16" s="64"/>
      <c r="SIS16" s="215"/>
      <c r="SIT16" s="64"/>
      <c r="SIU16" s="64"/>
      <c r="SJD16" s="64"/>
      <c r="SJI16" s="215"/>
      <c r="SJJ16" s="64"/>
      <c r="SJK16" s="64"/>
      <c r="SJT16" s="64"/>
      <c r="SJY16" s="215"/>
      <c r="SJZ16" s="64"/>
      <c r="SKA16" s="64"/>
      <c r="SKJ16" s="64"/>
      <c r="SKO16" s="215"/>
      <c r="SKP16" s="64"/>
      <c r="SKQ16" s="64"/>
      <c r="SKZ16" s="64"/>
      <c r="SLE16" s="215"/>
      <c r="SLF16" s="64"/>
      <c r="SLG16" s="64"/>
      <c r="SLP16" s="64"/>
      <c r="SLU16" s="215"/>
      <c r="SLV16" s="64"/>
      <c r="SLW16" s="64"/>
      <c r="SMF16" s="64"/>
      <c r="SMK16" s="215"/>
      <c r="SML16" s="64"/>
      <c r="SMM16" s="64"/>
      <c r="SMV16" s="64"/>
      <c r="SNA16" s="215"/>
      <c r="SNB16" s="64"/>
      <c r="SNC16" s="64"/>
      <c r="SNL16" s="64"/>
      <c r="SNQ16" s="215"/>
      <c r="SNR16" s="64"/>
      <c r="SNS16" s="64"/>
      <c r="SOB16" s="64"/>
      <c r="SOG16" s="215"/>
      <c r="SOH16" s="64"/>
      <c r="SOI16" s="64"/>
      <c r="SOR16" s="64"/>
      <c r="SOW16" s="215"/>
      <c r="SOX16" s="64"/>
      <c r="SOY16" s="64"/>
      <c r="SPH16" s="64"/>
      <c r="SPM16" s="215"/>
      <c r="SPN16" s="64"/>
      <c r="SPO16" s="64"/>
      <c r="SPX16" s="64"/>
      <c r="SQC16" s="215"/>
      <c r="SQD16" s="64"/>
      <c r="SQE16" s="64"/>
      <c r="SQN16" s="64"/>
      <c r="SQS16" s="215"/>
      <c r="SQT16" s="64"/>
      <c r="SQU16" s="64"/>
      <c r="SRD16" s="64"/>
      <c r="SRI16" s="215"/>
      <c r="SRJ16" s="64"/>
      <c r="SRK16" s="64"/>
      <c r="SRT16" s="64"/>
      <c r="SRY16" s="215"/>
      <c r="SRZ16" s="64"/>
      <c r="SSA16" s="64"/>
      <c r="SSJ16" s="64"/>
      <c r="SSO16" s="215"/>
      <c r="SSP16" s="64"/>
      <c r="SSQ16" s="64"/>
      <c r="SSZ16" s="64"/>
      <c r="STE16" s="215"/>
      <c r="STF16" s="64"/>
      <c r="STG16" s="64"/>
      <c r="STP16" s="64"/>
      <c r="STU16" s="215"/>
      <c r="STV16" s="64"/>
      <c r="STW16" s="64"/>
      <c r="SUF16" s="64"/>
      <c r="SUK16" s="215"/>
      <c r="SUL16" s="64"/>
      <c r="SUM16" s="64"/>
      <c r="SUV16" s="64"/>
      <c r="SVA16" s="215"/>
      <c r="SVB16" s="64"/>
      <c r="SVC16" s="64"/>
      <c r="SVL16" s="64"/>
      <c r="SVQ16" s="215"/>
      <c r="SVR16" s="64"/>
      <c r="SVS16" s="64"/>
      <c r="SWB16" s="64"/>
      <c r="SWG16" s="215"/>
      <c r="SWH16" s="64"/>
      <c r="SWI16" s="64"/>
      <c r="SWR16" s="64"/>
      <c r="SWW16" s="215"/>
      <c r="SWX16" s="64"/>
      <c r="SWY16" s="64"/>
      <c r="SXH16" s="64"/>
      <c r="SXM16" s="215"/>
      <c r="SXN16" s="64"/>
      <c r="SXO16" s="64"/>
      <c r="SXX16" s="64"/>
      <c r="SYC16" s="215"/>
      <c r="SYD16" s="64"/>
      <c r="SYE16" s="64"/>
      <c r="SYN16" s="64"/>
      <c r="SYS16" s="215"/>
      <c r="SYT16" s="64"/>
      <c r="SYU16" s="64"/>
      <c r="SZD16" s="64"/>
      <c r="SZI16" s="215"/>
      <c r="SZJ16" s="64"/>
      <c r="SZK16" s="64"/>
      <c r="SZT16" s="64"/>
      <c r="SZY16" s="215"/>
      <c r="SZZ16" s="64"/>
      <c r="TAA16" s="64"/>
      <c r="TAJ16" s="64"/>
      <c r="TAO16" s="215"/>
      <c r="TAP16" s="64"/>
      <c r="TAQ16" s="64"/>
      <c r="TAZ16" s="64"/>
      <c r="TBE16" s="215"/>
      <c r="TBF16" s="64"/>
      <c r="TBG16" s="64"/>
      <c r="TBP16" s="64"/>
      <c r="TBU16" s="215"/>
      <c r="TBV16" s="64"/>
      <c r="TBW16" s="64"/>
      <c r="TCF16" s="64"/>
      <c r="TCK16" s="215"/>
      <c r="TCL16" s="64"/>
      <c r="TCM16" s="64"/>
      <c r="TCV16" s="64"/>
      <c r="TDA16" s="215"/>
      <c r="TDB16" s="64"/>
      <c r="TDC16" s="64"/>
      <c r="TDL16" s="64"/>
      <c r="TDQ16" s="215"/>
      <c r="TDR16" s="64"/>
      <c r="TDS16" s="64"/>
      <c r="TEB16" s="64"/>
      <c r="TEG16" s="215"/>
      <c r="TEH16" s="64"/>
      <c r="TEI16" s="64"/>
      <c r="TER16" s="64"/>
      <c r="TEW16" s="215"/>
      <c r="TEX16" s="64"/>
      <c r="TEY16" s="64"/>
      <c r="TFH16" s="64"/>
      <c r="TFM16" s="215"/>
      <c r="TFN16" s="64"/>
      <c r="TFO16" s="64"/>
      <c r="TFX16" s="64"/>
      <c r="TGC16" s="215"/>
      <c r="TGD16" s="64"/>
      <c r="TGE16" s="64"/>
      <c r="TGN16" s="64"/>
      <c r="TGS16" s="215"/>
      <c r="TGT16" s="64"/>
      <c r="TGU16" s="64"/>
      <c r="THD16" s="64"/>
      <c r="THI16" s="215"/>
      <c r="THJ16" s="64"/>
      <c r="THK16" s="64"/>
      <c r="THT16" s="64"/>
      <c r="THY16" s="215"/>
      <c r="THZ16" s="64"/>
      <c r="TIA16" s="64"/>
      <c r="TIJ16" s="64"/>
      <c r="TIO16" s="215"/>
      <c r="TIP16" s="64"/>
      <c r="TIQ16" s="64"/>
      <c r="TIZ16" s="64"/>
      <c r="TJE16" s="215"/>
      <c r="TJF16" s="64"/>
      <c r="TJG16" s="64"/>
      <c r="TJP16" s="64"/>
      <c r="TJU16" s="215"/>
      <c r="TJV16" s="64"/>
      <c r="TJW16" s="64"/>
      <c r="TKF16" s="64"/>
      <c r="TKK16" s="215"/>
      <c r="TKL16" s="64"/>
      <c r="TKM16" s="64"/>
      <c r="TKV16" s="64"/>
      <c r="TLA16" s="215"/>
      <c r="TLB16" s="64"/>
      <c r="TLC16" s="64"/>
      <c r="TLL16" s="64"/>
      <c r="TLQ16" s="215"/>
      <c r="TLR16" s="64"/>
      <c r="TLS16" s="64"/>
      <c r="TMB16" s="64"/>
      <c r="TMG16" s="215"/>
      <c r="TMH16" s="64"/>
      <c r="TMI16" s="64"/>
      <c r="TMR16" s="64"/>
      <c r="TMW16" s="215"/>
      <c r="TMX16" s="64"/>
      <c r="TMY16" s="64"/>
      <c r="TNH16" s="64"/>
      <c r="TNM16" s="215"/>
      <c r="TNN16" s="64"/>
      <c r="TNO16" s="64"/>
      <c r="TNX16" s="64"/>
      <c r="TOC16" s="215"/>
      <c r="TOD16" s="64"/>
      <c r="TOE16" s="64"/>
      <c r="TON16" s="64"/>
      <c r="TOS16" s="215"/>
      <c r="TOT16" s="64"/>
      <c r="TOU16" s="64"/>
      <c r="TPD16" s="64"/>
      <c r="TPI16" s="215"/>
      <c r="TPJ16" s="64"/>
      <c r="TPK16" s="64"/>
      <c r="TPT16" s="64"/>
      <c r="TPY16" s="215"/>
      <c r="TPZ16" s="64"/>
      <c r="TQA16" s="64"/>
      <c r="TQJ16" s="64"/>
      <c r="TQO16" s="215"/>
      <c r="TQP16" s="64"/>
      <c r="TQQ16" s="64"/>
      <c r="TQZ16" s="64"/>
      <c r="TRE16" s="215"/>
      <c r="TRF16" s="64"/>
      <c r="TRG16" s="64"/>
      <c r="TRP16" s="64"/>
      <c r="TRU16" s="215"/>
      <c r="TRV16" s="64"/>
      <c r="TRW16" s="64"/>
      <c r="TSF16" s="64"/>
      <c r="TSK16" s="215"/>
      <c r="TSL16" s="64"/>
      <c r="TSM16" s="64"/>
      <c r="TSV16" s="64"/>
      <c r="TTA16" s="215"/>
      <c r="TTB16" s="64"/>
      <c r="TTC16" s="64"/>
      <c r="TTL16" s="64"/>
      <c r="TTQ16" s="215"/>
      <c r="TTR16" s="64"/>
      <c r="TTS16" s="64"/>
      <c r="TUB16" s="64"/>
      <c r="TUG16" s="215"/>
      <c r="TUH16" s="64"/>
      <c r="TUI16" s="64"/>
      <c r="TUR16" s="64"/>
      <c r="TUW16" s="215"/>
      <c r="TUX16" s="64"/>
      <c r="TUY16" s="64"/>
      <c r="TVH16" s="64"/>
      <c r="TVM16" s="215"/>
      <c r="TVN16" s="64"/>
      <c r="TVO16" s="64"/>
      <c r="TVX16" s="64"/>
      <c r="TWC16" s="215"/>
      <c r="TWD16" s="64"/>
      <c r="TWE16" s="64"/>
      <c r="TWN16" s="64"/>
      <c r="TWS16" s="215"/>
      <c r="TWT16" s="64"/>
      <c r="TWU16" s="64"/>
      <c r="TXD16" s="64"/>
      <c r="TXI16" s="215"/>
      <c r="TXJ16" s="64"/>
      <c r="TXK16" s="64"/>
      <c r="TXT16" s="64"/>
      <c r="TXY16" s="215"/>
      <c r="TXZ16" s="64"/>
      <c r="TYA16" s="64"/>
      <c r="TYJ16" s="64"/>
      <c r="TYO16" s="215"/>
      <c r="TYP16" s="64"/>
      <c r="TYQ16" s="64"/>
      <c r="TYZ16" s="64"/>
      <c r="TZE16" s="215"/>
      <c r="TZF16" s="64"/>
      <c r="TZG16" s="64"/>
      <c r="TZP16" s="64"/>
      <c r="TZU16" s="215"/>
      <c r="TZV16" s="64"/>
      <c r="TZW16" s="64"/>
      <c r="UAF16" s="64"/>
      <c r="UAK16" s="215"/>
      <c r="UAL16" s="64"/>
      <c r="UAM16" s="64"/>
      <c r="UAV16" s="64"/>
      <c r="UBA16" s="215"/>
      <c r="UBB16" s="64"/>
      <c r="UBC16" s="64"/>
      <c r="UBL16" s="64"/>
      <c r="UBQ16" s="215"/>
      <c r="UBR16" s="64"/>
      <c r="UBS16" s="64"/>
      <c r="UCB16" s="64"/>
      <c r="UCG16" s="215"/>
      <c r="UCH16" s="64"/>
      <c r="UCI16" s="64"/>
      <c r="UCR16" s="64"/>
      <c r="UCW16" s="215"/>
      <c r="UCX16" s="64"/>
      <c r="UCY16" s="64"/>
      <c r="UDH16" s="64"/>
      <c r="UDM16" s="215"/>
      <c r="UDN16" s="64"/>
      <c r="UDO16" s="64"/>
      <c r="UDX16" s="64"/>
      <c r="UEC16" s="215"/>
      <c r="UED16" s="64"/>
      <c r="UEE16" s="64"/>
      <c r="UEN16" s="64"/>
      <c r="UES16" s="215"/>
      <c r="UET16" s="64"/>
      <c r="UEU16" s="64"/>
      <c r="UFD16" s="64"/>
      <c r="UFI16" s="215"/>
      <c r="UFJ16" s="64"/>
      <c r="UFK16" s="64"/>
      <c r="UFT16" s="64"/>
      <c r="UFY16" s="215"/>
      <c r="UFZ16" s="64"/>
      <c r="UGA16" s="64"/>
      <c r="UGJ16" s="64"/>
      <c r="UGO16" s="215"/>
      <c r="UGP16" s="64"/>
      <c r="UGQ16" s="64"/>
      <c r="UGZ16" s="64"/>
      <c r="UHE16" s="215"/>
      <c r="UHF16" s="64"/>
      <c r="UHG16" s="64"/>
      <c r="UHP16" s="64"/>
      <c r="UHU16" s="215"/>
      <c r="UHV16" s="64"/>
      <c r="UHW16" s="64"/>
      <c r="UIF16" s="64"/>
      <c r="UIK16" s="215"/>
      <c r="UIL16" s="64"/>
      <c r="UIM16" s="64"/>
      <c r="UIV16" s="64"/>
      <c r="UJA16" s="215"/>
      <c r="UJB16" s="64"/>
      <c r="UJC16" s="64"/>
      <c r="UJL16" s="64"/>
      <c r="UJQ16" s="215"/>
      <c r="UJR16" s="64"/>
      <c r="UJS16" s="64"/>
      <c r="UKB16" s="64"/>
      <c r="UKG16" s="215"/>
      <c r="UKH16" s="64"/>
      <c r="UKI16" s="64"/>
      <c r="UKR16" s="64"/>
      <c r="UKW16" s="215"/>
      <c r="UKX16" s="64"/>
      <c r="UKY16" s="64"/>
      <c r="ULH16" s="64"/>
      <c r="ULM16" s="215"/>
      <c r="ULN16" s="64"/>
      <c r="ULO16" s="64"/>
      <c r="ULX16" s="64"/>
      <c r="UMC16" s="215"/>
      <c r="UMD16" s="64"/>
      <c r="UME16" s="64"/>
      <c r="UMN16" s="64"/>
      <c r="UMS16" s="215"/>
      <c r="UMT16" s="64"/>
      <c r="UMU16" s="64"/>
      <c r="UND16" s="64"/>
      <c r="UNI16" s="215"/>
      <c r="UNJ16" s="64"/>
      <c r="UNK16" s="64"/>
      <c r="UNT16" s="64"/>
      <c r="UNY16" s="215"/>
      <c r="UNZ16" s="64"/>
      <c r="UOA16" s="64"/>
      <c r="UOJ16" s="64"/>
      <c r="UOO16" s="215"/>
      <c r="UOP16" s="64"/>
      <c r="UOQ16" s="64"/>
      <c r="UOZ16" s="64"/>
      <c r="UPE16" s="215"/>
      <c r="UPF16" s="64"/>
      <c r="UPG16" s="64"/>
      <c r="UPP16" s="64"/>
      <c r="UPU16" s="215"/>
      <c r="UPV16" s="64"/>
      <c r="UPW16" s="64"/>
      <c r="UQF16" s="64"/>
      <c r="UQK16" s="215"/>
      <c r="UQL16" s="64"/>
      <c r="UQM16" s="64"/>
      <c r="UQV16" s="64"/>
      <c r="URA16" s="215"/>
      <c r="URB16" s="64"/>
      <c r="URC16" s="64"/>
      <c r="URL16" s="64"/>
      <c r="URQ16" s="215"/>
      <c r="URR16" s="64"/>
      <c r="URS16" s="64"/>
      <c r="USB16" s="64"/>
      <c r="USG16" s="215"/>
      <c r="USH16" s="64"/>
      <c r="USI16" s="64"/>
      <c r="USR16" s="64"/>
      <c r="USW16" s="215"/>
      <c r="USX16" s="64"/>
      <c r="USY16" s="64"/>
      <c r="UTH16" s="64"/>
      <c r="UTM16" s="215"/>
      <c r="UTN16" s="64"/>
      <c r="UTO16" s="64"/>
      <c r="UTX16" s="64"/>
      <c r="UUC16" s="215"/>
      <c r="UUD16" s="64"/>
      <c r="UUE16" s="64"/>
      <c r="UUN16" s="64"/>
      <c r="UUS16" s="215"/>
      <c r="UUT16" s="64"/>
      <c r="UUU16" s="64"/>
      <c r="UVD16" s="64"/>
      <c r="UVI16" s="215"/>
      <c r="UVJ16" s="64"/>
      <c r="UVK16" s="64"/>
      <c r="UVT16" s="64"/>
      <c r="UVY16" s="215"/>
      <c r="UVZ16" s="64"/>
      <c r="UWA16" s="64"/>
      <c r="UWJ16" s="64"/>
      <c r="UWO16" s="215"/>
      <c r="UWP16" s="64"/>
      <c r="UWQ16" s="64"/>
      <c r="UWZ16" s="64"/>
      <c r="UXE16" s="215"/>
      <c r="UXF16" s="64"/>
      <c r="UXG16" s="64"/>
      <c r="UXP16" s="64"/>
      <c r="UXU16" s="215"/>
      <c r="UXV16" s="64"/>
      <c r="UXW16" s="64"/>
      <c r="UYF16" s="64"/>
      <c r="UYK16" s="215"/>
      <c r="UYL16" s="64"/>
      <c r="UYM16" s="64"/>
      <c r="UYV16" s="64"/>
      <c r="UZA16" s="215"/>
      <c r="UZB16" s="64"/>
      <c r="UZC16" s="64"/>
      <c r="UZL16" s="64"/>
      <c r="UZQ16" s="215"/>
      <c r="UZR16" s="64"/>
      <c r="UZS16" s="64"/>
      <c r="VAB16" s="64"/>
      <c r="VAG16" s="215"/>
      <c r="VAH16" s="64"/>
      <c r="VAI16" s="64"/>
      <c r="VAR16" s="64"/>
      <c r="VAW16" s="215"/>
      <c r="VAX16" s="64"/>
      <c r="VAY16" s="64"/>
      <c r="VBH16" s="64"/>
      <c r="VBM16" s="215"/>
      <c r="VBN16" s="64"/>
      <c r="VBO16" s="64"/>
      <c r="VBX16" s="64"/>
      <c r="VCC16" s="215"/>
      <c r="VCD16" s="64"/>
      <c r="VCE16" s="64"/>
      <c r="VCN16" s="64"/>
      <c r="VCS16" s="215"/>
      <c r="VCT16" s="64"/>
      <c r="VCU16" s="64"/>
      <c r="VDD16" s="64"/>
      <c r="VDI16" s="215"/>
      <c r="VDJ16" s="64"/>
      <c r="VDK16" s="64"/>
      <c r="VDT16" s="64"/>
      <c r="VDY16" s="215"/>
      <c r="VDZ16" s="64"/>
      <c r="VEA16" s="64"/>
      <c r="VEJ16" s="64"/>
      <c r="VEO16" s="215"/>
      <c r="VEP16" s="64"/>
      <c r="VEQ16" s="64"/>
      <c r="VEZ16" s="64"/>
      <c r="VFE16" s="215"/>
      <c r="VFF16" s="64"/>
      <c r="VFG16" s="64"/>
      <c r="VFP16" s="64"/>
      <c r="VFU16" s="215"/>
      <c r="VFV16" s="64"/>
      <c r="VFW16" s="64"/>
      <c r="VGF16" s="64"/>
      <c r="VGK16" s="215"/>
      <c r="VGL16" s="64"/>
      <c r="VGM16" s="64"/>
      <c r="VGV16" s="64"/>
      <c r="VHA16" s="215"/>
      <c r="VHB16" s="64"/>
      <c r="VHC16" s="64"/>
      <c r="VHL16" s="64"/>
      <c r="VHQ16" s="215"/>
      <c r="VHR16" s="64"/>
      <c r="VHS16" s="64"/>
      <c r="VIB16" s="64"/>
      <c r="VIG16" s="215"/>
      <c r="VIH16" s="64"/>
      <c r="VII16" s="64"/>
      <c r="VIR16" s="64"/>
      <c r="VIW16" s="215"/>
      <c r="VIX16" s="64"/>
      <c r="VIY16" s="64"/>
      <c r="VJH16" s="64"/>
      <c r="VJM16" s="215"/>
      <c r="VJN16" s="64"/>
      <c r="VJO16" s="64"/>
      <c r="VJX16" s="64"/>
      <c r="VKC16" s="215"/>
      <c r="VKD16" s="64"/>
      <c r="VKE16" s="64"/>
      <c r="VKN16" s="64"/>
      <c r="VKS16" s="215"/>
      <c r="VKT16" s="64"/>
      <c r="VKU16" s="64"/>
      <c r="VLD16" s="64"/>
      <c r="VLI16" s="215"/>
      <c r="VLJ16" s="64"/>
      <c r="VLK16" s="64"/>
      <c r="VLT16" s="64"/>
      <c r="VLY16" s="215"/>
      <c r="VLZ16" s="64"/>
      <c r="VMA16" s="64"/>
      <c r="VMJ16" s="64"/>
      <c r="VMO16" s="215"/>
      <c r="VMP16" s="64"/>
      <c r="VMQ16" s="64"/>
      <c r="VMZ16" s="64"/>
      <c r="VNE16" s="215"/>
      <c r="VNF16" s="64"/>
      <c r="VNG16" s="64"/>
      <c r="VNP16" s="64"/>
      <c r="VNU16" s="215"/>
      <c r="VNV16" s="64"/>
      <c r="VNW16" s="64"/>
      <c r="VOF16" s="64"/>
      <c r="VOK16" s="215"/>
      <c r="VOL16" s="64"/>
      <c r="VOM16" s="64"/>
      <c r="VOV16" s="64"/>
      <c r="VPA16" s="215"/>
      <c r="VPB16" s="64"/>
      <c r="VPC16" s="64"/>
      <c r="VPL16" s="64"/>
      <c r="VPQ16" s="215"/>
      <c r="VPR16" s="64"/>
      <c r="VPS16" s="64"/>
      <c r="VQB16" s="64"/>
      <c r="VQG16" s="215"/>
      <c r="VQH16" s="64"/>
      <c r="VQI16" s="64"/>
      <c r="VQR16" s="64"/>
      <c r="VQW16" s="215"/>
      <c r="VQX16" s="64"/>
      <c r="VQY16" s="64"/>
      <c r="VRH16" s="64"/>
      <c r="VRM16" s="215"/>
      <c r="VRN16" s="64"/>
      <c r="VRO16" s="64"/>
      <c r="VRX16" s="64"/>
      <c r="VSC16" s="215"/>
      <c r="VSD16" s="64"/>
      <c r="VSE16" s="64"/>
      <c r="VSN16" s="64"/>
      <c r="VSS16" s="215"/>
      <c r="VST16" s="64"/>
      <c r="VSU16" s="64"/>
      <c r="VTD16" s="64"/>
      <c r="VTI16" s="215"/>
      <c r="VTJ16" s="64"/>
      <c r="VTK16" s="64"/>
      <c r="VTT16" s="64"/>
      <c r="VTY16" s="215"/>
      <c r="VTZ16" s="64"/>
      <c r="VUA16" s="64"/>
      <c r="VUJ16" s="64"/>
      <c r="VUO16" s="215"/>
      <c r="VUP16" s="64"/>
      <c r="VUQ16" s="64"/>
      <c r="VUZ16" s="64"/>
      <c r="VVE16" s="215"/>
      <c r="VVF16" s="64"/>
      <c r="VVG16" s="64"/>
      <c r="VVP16" s="64"/>
      <c r="VVU16" s="215"/>
      <c r="VVV16" s="64"/>
      <c r="VVW16" s="64"/>
      <c r="VWF16" s="64"/>
      <c r="VWK16" s="215"/>
      <c r="VWL16" s="64"/>
      <c r="VWM16" s="64"/>
      <c r="VWV16" s="64"/>
      <c r="VXA16" s="215"/>
      <c r="VXB16" s="64"/>
      <c r="VXC16" s="64"/>
      <c r="VXL16" s="64"/>
      <c r="VXQ16" s="215"/>
      <c r="VXR16" s="64"/>
      <c r="VXS16" s="64"/>
      <c r="VYB16" s="64"/>
      <c r="VYG16" s="215"/>
      <c r="VYH16" s="64"/>
      <c r="VYI16" s="64"/>
      <c r="VYR16" s="64"/>
      <c r="VYW16" s="215"/>
      <c r="VYX16" s="64"/>
      <c r="VYY16" s="64"/>
      <c r="VZH16" s="64"/>
      <c r="VZM16" s="215"/>
      <c r="VZN16" s="64"/>
      <c r="VZO16" s="64"/>
      <c r="VZX16" s="64"/>
      <c r="WAC16" s="215"/>
      <c r="WAD16" s="64"/>
      <c r="WAE16" s="64"/>
      <c r="WAN16" s="64"/>
      <c r="WAS16" s="215"/>
      <c r="WAT16" s="64"/>
      <c r="WAU16" s="64"/>
      <c r="WBD16" s="64"/>
      <c r="WBI16" s="215"/>
      <c r="WBJ16" s="64"/>
      <c r="WBK16" s="64"/>
      <c r="WBT16" s="64"/>
      <c r="WBY16" s="215"/>
      <c r="WBZ16" s="64"/>
      <c r="WCA16" s="64"/>
      <c r="WCJ16" s="64"/>
      <c r="WCO16" s="215"/>
      <c r="WCP16" s="64"/>
      <c r="WCQ16" s="64"/>
      <c r="WCZ16" s="64"/>
      <c r="WDE16" s="215"/>
      <c r="WDF16" s="64"/>
      <c r="WDG16" s="64"/>
      <c r="WDP16" s="64"/>
      <c r="WDU16" s="215"/>
      <c r="WDV16" s="64"/>
      <c r="WDW16" s="64"/>
      <c r="WEF16" s="64"/>
      <c r="WEK16" s="215"/>
      <c r="WEL16" s="64"/>
      <c r="WEM16" s="64"/>
      <c r="WEV16" s="64"/>
      <c r="WFA16" s="215"/>
      <c r="WFB16" s="64"/>
      <c r="WFC16" s="64"/>
      <c r="WFL16" s="64"/>
      <c r="WFQ16" s="215"/>
      <c r="WFR16" s="64"/>
      <c r="WFS16" s="64"/>
      <c r="WGB16" s="64"/>
      <c r="WGG16" s="215"/>
      <c r="WGH16" s="64"/>
      <c r="WGI16" s="64"/>
      <c r="WGR16" s="64"/>
      <c r="WGW16" s="215"/>
      <c r="WGX16" s="64"/>
      <c r="WGY16" s="64"/>
      <c r="WHH16" s="64"/>
      <c r="WHM16" s="215"/>
      <c r="WHN16" s="64"/>
      <c r="WHO16" s="64"/>
      <c r="WHX16" s="64"/>
      <c r="WIC16" s="215"/>
      <c r="WID16" s="64"/>
      <c r="WIE16" s="64"/>
      <c r="WIN16" s="64"/>
      <c r="WIS16" s="215"/>
      <c r="WIT16" s="64"/>
      <c r="WIU16" s="64"/>
      <c r="WJD16" s="64"/>
      <c r="WJI16" s="215"/>
      <c r="WJJ16" s="64"/>
      <c r="WJK16" s="64"/>
      <c r="WJT16" s="64"/>
      <c r="WJY16" s="215"/>
      <c r="WJZ16" s="64"/>
      <c r="WKA16" s="64"/>
      <c r="WKJ16" s="64"/>
      <c r="WKO16" s="215"/>
      <c r="WKP16" s="64"/>
      <c r="WKQ16" s="64"/>
      <c r="WKZ16" s="64"/>
      <c r="WLE16" s="215"/>
      <c r="WLF16" s="64"/>
      <c r="WLG16" s="64"/>
      <c r="WLP16" s="64"/>
      <c r="WLU16" s="215"/>
      <c r="WLV16" s="64"/>
      <c r="WLW16" s="64"/>
      <c r="WMF16" s="64"/>
      <c r="WMK16" s="215"/>
      <c r="WML16" s="64"/>
      <c r="WMM16" s="64"/>
      <c r="WMV16" s="64"/>
      <c r="WNA16" s="215"/>
      <c r="WNB16" s="64"/>
      <c r="WNC16" s="64"/>
      <c r="WNL16" s="64"/>
      <c r="WNQ16" s="215"/>
      <c r="WNR16" s="64"/>
      <c r="WNS16" s="64"/>
      <c r="WOB16" s="64"/>
      <c r="WOG16" s="215"/>
      <c r="WOH16" s="64"/>
      <c r="WOI16" s="64"/>
      <c r="WOR16" s="64"/>
      <c r="WOW16" s="215"/>
      <c r="WOX16" s="64"/>
      <c r="WOY16" s="64"/>
      <c r="WPH16" s="64"/>
      <c r="WPM16" s="215"/>
      <c r="WPN16" s="64"/>
      <c r="WPO16" s="64"/>
      <c r="WPX16" s="64"/>
      <c r="WQC16" s="215"/>
      <c r="WQD16" s="64"/>
      <c r="WQE16" s="64"/>
      <c r="WQN16" s="64"/>
      <c r="WQS16" s="215"/>
      <c r="WQT16" s="64"/>
      <c r="WQU16" s="64"/>
      <c r="WRD16" s="64"/>
      <c r="WRI16" s="215"/>
      <c r="WRJ16" s="64"/>
      <c r="WRK16" s="64"/>
      <c r="WRT16" s="64"/>
      <c r="WRY16" s="215"/>
      <c r="WRZ16" s="64"/>
      <c r="WSA16" s="64"/>
      <c r="WSJ16" s="64"/>
      <c r="WSO16" s="215"/>
      <c r="WSP16" s="64"/>
      <c r="WSQ16" s="64"/>
      <c r="WSZ16" s="64"/>
      <c r="WTE16" s="215"/>
      <c r="WTF16" s="64"/>
      <c r="WTG16" s="64"/>
      <c r="WTP16" s="64"/>
      <c r="WTU16" s="215"/>
      <c r="WTV16" s="64"/>
      <c r="WTW16" s="64"/>
      <c r="WUF16" s="64"/>
      <c r="WUK16" s="215"/>
      <c r="WUL16" s="64"/>
      <c r="WUM16" s="64"/>
      <c r="WUV16" s="64"/>
      <c r="WVA16" s="215"/>
      <c r="WVB16" s="64"/>
      <c r="WVC16" s="64"/>
      <c r="WVL16" s="64"/>
      <c r="WVQ16" s="215"/>
      <c r="WVR16" s="64"/>
      <c r="WVS16" s="64"/>
      <c r="WWB16" s="64"/>
      <c r="WWG16" s="215"/>
      <c r="WWH16" s="64"/>
      <c r="WWI16" s="64"/>
      <c r="WWR16" s="64"/>
      <c r="WWW16" s="215"/>
      <c r="WWX16" s="64"/>
      <c r="WWY16" s="64"/>
      <c r="WXH16" s="64"/>
      <c r="WXM16" s="215"/>
      <c r="WXN16" s="64"/>
      <c r="WXO16" s="64"/>
      <c r="WXX16" s="64"/>
      <c r="WYC16" s="215"/>
      <c r="WYD16" s="64"/>
      <c r="WYE16" s="64"/>
      <c r="WYN16" s="64"/>
      <c r="WYS16" s="215"/>
      <c r="WYT16" s="64"/>
      <c r="WYU16" s="64"/>
      <c r="WZD16" s="64"/>
      <c r="WZI16" s="215"/>
      <c r="WZJ16" s="64"/>
      <c r="WZK16" s="64"/>
      <c r="WZT16" s="64"/>
      <c r="WZY16" s="215"/>
      <c r="WZZ16" s="64"/>
      <c r="XAA16" s="64"/>
      <c r="XAJ16" s="64"/>
      <c r="XAO16" s="215"/>
      <c r="XAP16" s="64"/>
      <c r="XAQ16" s="64"/>
      <c r="XAZ16" s="64"/>
      <c r="XBE16" s="215"/>
      <c r="XBF16" s="64"/>
      <c r="XBG16" s="64"/>
      <c r="XBP16" s="64"/>
      <c r="XBU16" s="215"/>
      <c r="XBV16" s="64"/>
      <c r="XBW16" s="64"/>
      <c r="XCF16" s="64"/>
      <c r="XCK16" s="215"/>
      <c r="XCL16" s="64"/>
      <c r="XCM16" s="64"/>
      <c r="XCV16" s="64"/>
      <c r="XDA16" s="215"/>
      <c r="XDB16" s="64"/>
      <c r="XDC16" s="64"/>
      <c r="XDL16" s="64"/>
      <c r="XDQ16" s="215"/>
      <c r="XDR16" s="64"/>
      <c r="XDS16" s="64"/>
      <c r="XEB16" s="64"/>
      <c r="XEG16" s="215"/>
      <c r="XEH16" s="64"/>
      <c r="XEI16" s="64"/>
      <c r="XER16" s="64"/>
    </row>
    <row r="17" spans="1:9" ht="15.75" x14ac:dyDescent="0.2">
      <c r="A17" s="215"/>
      <c r="B17" s="73" t="s">
        <v>979</v>
      </c>
      <c r="C17" s="68">
        <v>0</v>
      </c>
      <c r="D17" s="68">
        <v>0</v>
      </c>
      <c r="E17" s="69">
        <v>67.150728619999995</v>
      </c>
      <c r="F17" s="70" t="s">
        <v>1006</v>
      </c>
      <c r="G17" s="71">
        <v>0</v>
      </c>
      <c r="H17" s="72">
        <v>0</v>
      </c>
      <c r="I17" s="63"/>
    </row>
    <row r="18" spans="1:9" ht="15.75" x14ac:dyDescent="0.2">
      <c r="A18" s="215"/>
      <c r="B18" s="67" t="s">
        <v>981</v>
      </c>
      <c r="C18" s="68">
        <v>0</v>
      </c>
      <c r="D18" s="68">
        <v>0</v>
      </c>
      <c r="E18" s="69">
        <v>21.940835</v>
      </c>
      <c r="F18" s="70" t="s">
        <v>1007</v>
      </c>
      <c r="G18" s="71">
        <v>0</v>
      </c>
      <c r="H18" s="72">
        <v>0</v>
      </c>
      <c r="I18" s="63"/>
    </row>
    <row r="19" spans="1:9" ht="15.75" x14ac:dyDescent="0.2">
      <c r="A19" s="215"/>
      <c r="B19" s="73" t="s">
        <v>986</v>
      </c>
      <c r="C19" s="68">
        <v>0</v>
      </c>
      <c r="D19" s="68">
        <v>0</v>
      </c>
      <c r="E19" s="69">
        <v>21.77231694</v>
      </c>
      <c r="F19" s="280" t="s">
        <v>702</v>
      </c>
      <c r="G19" s="71">
        <v>0</v>
      </c>
      <c r="H19" s="72">
        <v>0</v>
      </c>
      <c r="I19" s="63"/>
    </row>
    <row r="20" spans="1:9" ht="15.75" x14ac:dyDescent="0.2">
      <c r="A20" s="215"/>
      <c r="B20" s="73" t="s">
        <v>919</v>
      </c>
      <c r="C20" s="82">
        <v>36</v>
      </c>
      <c r="D20" s="82">
        <v>0</v>
      </c>
      <c r="E20" s="69">
        <v>1147.001591</v>
      </c>
      <c r="F20" s="70" t="s">
        <v>1080</v>
      </c>
      <c r="G20" s="71">
        <v>0</v>
      </c>
      <c r="H20" s="72">
        <v>0</v>
      </c>
      <c r="I20" s="63"/>
    </row>
    <row r="21" spans="1:9" ht="15.75" x14ac:dyDescent="0.2">
      <c r="A21" s="215"/>
      <c r="B21" s="73" t="s">
        <v>1078</v>
      </c>
      <c r="C21" s="82">
        <v>0</v>
      </c>
      <c r="D21" s="82">
        <v>0</v>
      </c>
      <c r="E21" s="69">
        <v>9.1760101200000008</v>
      </c>
      <c r="F21" s="70" t="s">
        <v>1081</v>
      </c>
      <c r="G21" s="71">
        <v>0.45</v>
      </c>
      <c r="H21" s="72">
        <v>0.64</v>
      </c>
      <c r="I21" s="63"/>
    </row>
    <row r="22" spans="1:9" ht="15.75" x14ac:dyDescent="0.2">
      <c r="A22" s="215"/>
      <c r="B22" s="500" t="s">
        <v>671</v>
      </c>
      <c r="C22" s="501">
        <v>0</v>
      </c>
      <c r="D22" s="501">
        <v>0</v>
      </c>
      <c r="E22" s="69">
        <v>19.207599770000002</v>
      </c>
      <c r="F22" s="70" t="s">
        <v>1082</v>
      </c>
      <c r="G22" s="71">
        <v>0.96</v>
      </c>
      <c r="H22" s="72">
        <v>1</v>
      </c>
      <c r="I22" s="63"/>
    </row>
    <row r="23" spans="1:9" ht="15.75" x14ac:dyDescent="0.2">
      <c r="A23" s="215"/>
      <c r="B23" s="67" t="s">
        <v>1011</v>
      </c>
      <c r="C23" s="82">
        <v>0</v>
      </c>
      <c r="D23" s="82">
        <v>0</v>
      </c>
      <c r="E23" s="69">
        <v>25.909744119999999</v>
      </c>
      <c r="F23" s="70" t="s">
        <v>366</v>
      </c>
      <c r="G23" s="71">
        <v>0.87</v>
      </c>
      <c r="H23" s="72">
        <v>0.99</v>
      </c>
      <c r="I23" s="63"/>
    </row>
    <row r="24" spans="1:9" ht="15.75" x14ac:dyDescent="0.2">
      <c r="A24" s="215"/>
      <c r="B24" s="512" t="s">
        <v>1079</v>
      </c>
      <c r="C24" s="501">
        <v>0</v>
      </c>
      <c r="D24" s="501">
        <v>0</v>
      </c>
      <c r="E24" s="69">
        <v>11.52730846</v>
      </c>
      <c r="F24" s="70" t="s">
        <v>486</v>
      </c>
      <c r="G24" s="71">
        <v>0.88</v>
      </c>
      <c r="H24" s="72">
        <v>1</v>
      </c>
      <c r="I24" s="63"/>
    </row>
    <row r="25" spans="1:9" ht="15.75" x14ac:dyDescent="0.2">
      <c r="A25" s="215"/>
      <c r="B25" s="67" t="s">
        <v>1084</v>
      </c>
      <c r="C25" s="82">
        <v>0</v>
      </c>
      <c r="D25" s="82">
        <v>0</v>
      </c>
      <c r="E25" s="69">
        <v>37.45060454</v>
      </c>
      <c r="F25" s="70" t="s">
        <v>486</v>
      </c>
      <c r="G25" s="71">
        <v>1</v>
      </c>
      <c r="H25" s="72">
        <v>1</v>
      </c>
      <c r="I25" s="63"/>
    </row>
    <row r="26" spans="1:9" ht="15.75" x14ac:dyDescent="0.2">
      <c r="A26" s="215"/>
      <c r="B26" s="73" t="s">
        <v>1085</v>
      </c>
      <c r="C26" s="82">
        <v>0</v>
      </c>
      <c r="D26" s="82">
        <v>0</v>
      </c>
      <c r="E26" s="69">
        <v>30.543034939999998</v>
      </c>
      <c r="F26" s="70" t="s">
        <v>1120</v>
      </c>
      <c r="G26" s="71">
        <v>0.97</v>
      </c>
      <c r="H26" s="72">
        <v>0.99</v>
      </c>
      <c r="I26" s="63"/>
    </row>
    <row r="27" spans="1:9" ht="15.75" x14ac:dyDescent="0.2">
      <c r="A27" s="215"/>
      <c r="B27" s="73" t="s">
        <v>1087</v>
      </c>
      <c r="C27" s="82">
        <v>0</v>
      </c>
      <c r="D27" s="82">
        <v>0</v>
      </c>
      <c r="E27" s="83">
        <v>0.23595517999999999</v>
      </c>
      <c r="F27" s="71" t="s">
        <v>1121</v>
      </c>
      <c r="G27" s="71">
        <v>0</v>
      </c>
      <c r="H27" s="72">
        <v>0</v>
      </c>
      <c r="I27" s="63">
        <v>0.66</v>
      </c>
    </row>
    <row r="28" spans="1:9" ht="15.75" x14ac:dyDescent="0.2">
      <c r="A28" s="215"/>
      <c r="B28" s="73" t="s">
        <v>1009</v>
      </c>
      <c r="C28" s="82">
        <v>0</v>
      </c>
      <c r="D28" s="82">
        <v>0</v>
      </c>
      <c r="E28" s="83">
        <v>15.339036159999999</v>
      </c>
      <c r="F28" s="71" t="s">
        <v>1122</v>
      </c>
      <c r="G28" s="71">
        <v>0</v>
      </c>
      <c r="H28" s="72">
        <v>0</v>
      </c>
      <c r="I28" s="63">
        <v>0.65</v>
      </c>
    </row>
    <row r="29" spans="1:9" ht="15.75" x14ac:dyDescent="0.2">
      <c r="A29" s="215"/>
      <c r="B29" s="73" t="s">
        <v>981</v>
      </c>
      <c r="C29" s="82">
        <v>0</v>
      </c>
      <c r="D29" s="82">
        <v>0</v>
      </c>
      <c r="E29" s="83">
        <v>6.3600307300000001</v>
      </c>
      <c r="F29" s="71" t="s">
        <v>1123</v>
      </c>
      <c r="G29" s="71">
        <v>0</v>
      </c>
      <c r="H29" s="72">
        <v>0</v>
      </c>
      <c r="I29" s="63"/>
    </row>
    <row r="30" spans="1:9" ht="15.75" x14ac:dyDescent="0.2">
      <c r="A30" s="215"/>
      <c r="B30" s="500" t="s">
        <v>1079</v>
      </c>
      <c r="C30" s="501">
        <v>0</v>
      </c>
      <c r="D30" s="501">
        <v>0</v>
      </c>
      <c r="E30" s="83">
        <v>0.12030454</v>
      </c>
      <c r="F30" s="71" t="s">
        <v>486</v>
      </c>
      <c r="G30" s="71">
        <v>0.88</v>
      </c>
      <c r="H30" s="72">
        <v>1</v>
      </c>
      <c r="I30" s="63">
        <v>1</v>
      </c>
    </row>
    <row r="31" spans="1:9" ht="15.75" x14ac:dyDescent="0.2">
      <c r="A31" s="215"/>
      <c r="B31" s="500" t="s">
        <v>1010</v>
      </c>
      <c r="C31" s="501">
        <v>0</v>
      </c>
      <c r="D31" s="501">
        <v>0</v>
      </c>
      <c r="E31" s="83">
        <v>39.096091149999999</v>
      </c>
      <c r="F31" s="71" t="s">
        <v>366</v>
      </c>
      <c r="G31" s="71">
        <v>1</v>
      </c>
      <c r="H31" s="72">
        <v>1</v>
      </c>
      <c r="I31" s="63">
        <v>0.92</v>
      </c>
    </row>
    <row r="32" spans="1:9" ht="15.75" x14ac:dyDescent="0.2">
      <c r="A32" s="215"/>
      <c r="B32" s="500" t="s">
        <v>1127</v>
      </c>
      <c r="C32" s="501">
        <v>0</v>
      </c>
      <c r="D32" s="501">
        <v>0</v>
      </c>
      <c r="E32" s="83">
        <v>71.486454249999994</v>
      </c>
      <c r="F32" s="71" t="s">
        <v>486</v>
      </c>
      <c r="G32" s="71">
        <v>0</v>
      </c>
      <c r="H32" s="72">
        <v>0</v>
      </c>
      <c r="I32" s="63">
        <v>0.98</v>
      </c>
    </row>
    <row r="33" spans="1:9" ht="15.75" x14ac:dyDescent="0.2">
      <c r="A33" s="215"/>
      <c r="B33" s="500" t="s">
        <v>1127</v>
      </c>
      <c r="C33" s="501">
        <v>0</v>
      </c>
      <c r="D33" s="501">
        <v>0</v>
      </c>
      <c r="E33" s="83">
        <v>108.45615178</v>
      </c>
      <c r="F33" s="71" t="s">
        <v>486</v>
      </c>
      <c r="G33" s="71">
        <v>0</v>
      </c>
      <c r="H33" s="72">
        <v>0</v>
      </c>
      <c r="I33" s="63">
        <v>1</v>
      </c>
    </row>
    <row r="34" spans="1:9" ht="16.899999999999999" customHeight="1" x14ac:dyDescent="0.2">
      <c r="A34" s="215"/>
      <c r="B34" s="500" t="s">
        <v>1086</v>
      </c>
      <c r="C34" s="501">
        <v>0</v>
      </c>
      <c r="D34" s="501">
        <v>0</v>
      </c>
      <c r="E34" s="83">
        <v>64.639884190000004</v>
      </c>
      <c r="F34" s="71" t="s">
        <v>1120</v>
      </c>
      <c r="G34" s="71">
        <v>7.0000000000000007E-2</v>
      </c>
      <c r="H34" s="72">
        <v>0</v>
      </c>
      <c r="I34" s="63">
        <v>0</v>
      </c>
    </row>
    <row r="35" spans="1:9" ht="15.75" x14ac:dyDescent="0.2">
      <c r="A35" s="215"/>
      <c r="B35" s="73" t="s">
        <v>1145</v>
      </c>
      <c r="C35" s="82">
        <v>0</v>
      </c>
      <c r="D35" s="82">
        <v>0</v>
      </c>
      <c r="E35" s="83">
        <v>0.36229473000000001</v>
      </c>
      <c r="F35" s="71" t="s">
        <v>366</v>
      </c>
      <c r="G35" s="71">
        <v>0.25</v>
      </c>
      <c r="H35" s="72">
        <v>0.15</v>
      </c>
      <c r="I35" s="63"/>
    </row>
    <row r="36" spans="1:9" ht="15.75" x14ac:dyDescent="0.2">
      <c r="A36" s="215"/>
      <c r="B36" s="73" t="s">
        <v>1145</v>
      </c>
      <c r="C36" s="82">
        <v>0</v>
      </c>
      <c r="D36" s="82">
        <v>0</v>
      </c>
      <c r="E36" s="83">
        <v>8.8253880000000007E-2</v>
      </c>
      <c r="F36" s="71" t="s">
        <v>366</v>
      </c>
      <c r="G36" s="71">
        <v>0.25</v>
      </c>
      <c r="H36" s="72">
        <v>0.15</v>
      </c>
      <c r="I36" s="63"/>
    </row>
    <row r="37" spans="1:9" ht="15.75" x14ac:dyDescent="0.2">
      <c r="A37" s="215"/>
      <c r="B37" s="500" t="s">
        <v>979</v>
      </c>
      <c r="C37" s="501">
        <v>0</v>
      </c>
      <c r="D37" s="501">
        <v>0</v>
      </c>
      <c r="E37" s="502">
        <v>154.3467</v>
      </c>
      <c r="F37" s="71" t="s">
        <v>1006</v>
      </c>
      <c r="G37" s="71">
        <v>0</v>
      </c>
      <c r="H37" s="72">
        <v>0</v>
      </c>
      <c r="I37" s="63"/>
    </row>
    <row r="38" spans="1:9" ht="31.5" x14ac:dyDescent="0.2">
      <c r="A38" s="215"/>
      <c r="B38" s="500" t="s">
        <v>1221</v>
      </c>
      <c r="C38" s="501">
        <v>0</v>
      </c>
      <c r="D38" s="501">
        <v>0</v>
      </c>
      <c r="E38" s="502">
        <v>0.64389638999999999</v>
      </c>
      <c r="F38" s="71" t="s">
        <v>1006</v>
      </c>
      <c r="G38" s="71">
        <v>7.0000000000000007E-2</v>
      </c>
      <c r="H38" s="72">
        <v>0</v>
      </c>
      <c r="I38" s="63"/>
    </row>
    <row r="39" spans="1:9" ht="15.75" x14ac:dyDescent="0.2">
      <c r="A39" s="215"/>
      <c r="B39" s="500" t="s">
        <v>982</v>
      </c>
      <c r="C39" s="501">
        <v>0</v>
      </c>
      <c r="D39" s="501">
        <v>0</v>
      </c>
      <c r="E39" s="502">
        <v>6.9672159999999997E-2</v>
      </c>
      <c r="F39" s="71" t="s">
        <v>370</v>
      </c>
      <c r="G39" s="71">
        <v>0.56999999999999995</v>
      </c>
      <c r="H39" s="72">
        <v>0.95</v>
      </c>
      <c r="I39" s="63"/>
    </row>
    <row r="40" spans="1:9" ht="15.75" x14ac:dyDescent="0.2">
      <c r="A40" s="215"/>
      <c r="B40" s="500" t="s">
        <v>1087</v>
      </c>
      <c r="C40" s="501">
        <v>0</v>
      </c>
      <c r="D40" s="501">
        <v>0</v>
      </c>
      <c r="E40" s="502">
        <v>16.67865875</v>
      </c>
      <c r="F40" s="71" t="s">
        <v>1680</v>
      </c>
      <c r="G40" s="71">
        <v>0</v>
      </c>
      <c r="H40" s="72">
        <v>0</v>
      </c>
      <c r="I40" s="63"/>
    </row>
    <row r="41" spans="1:9" ht="31.5" x14ac:dyDescent="0.2">
      <c r="A41" s="215"/>
      <c r="B41" s="500" t="s">
        <v>1221</v>
      </c>
      <c r="C41" s="501">
        <v>0</v>
      </c>
      <c r="D41" s="501">
        <v>0</v>
      </c>
      <c r="E41" s="502">
        <v>0.45321594999999998</v>
      </c>
      <c r="F41" s="71" t="s">
        <v>1120</v>
      </c>
      <c r="G41" s="71">
        <v>7.0000000000000007E-2</v>
      </c>
      <c r="H41" s="72">
        <v>0</v>
      </c>
      <c r="I41" s="63"/>
    </row>
    <row r="42" spans="1:9" ht="15.75" x14ac:dyDescent="0.2">
      <c r="A42" s="215"/>
      <c r="B42" s="500" t="s">
        <v>979</v>
      </c>
      <c r="C42" s="501">
        <v>0</v>
      </c>
      <c r="D42" s="501">
        <v>0</v>
      </c>
      <c r="E42" s="502">
        <v>31.018586320000001</v>
      </c>
      <c r="F42" s="71" t="s">
        <v>1006</v>
      </c>
      <c r="G42" s="71">
        <v>0</v>
      </c>
      <c r="H42" s="72">
        <v>0</v>
      </c>
      <c r="I42" s="63"/>
    </row>
    <row r="43" spans="1:9" ht="31.5" x14ac:dyDescent="0.2">
      <c r="A43" s="215"/>
      <c r="B43" s="500" t="s">
        <v>1221</v>
      </c>
      <c r="C43" s="501">
        <v>0</v>
      </c>
      <c r="D43" s="501">
        <v>0</v>
      </c>
      <c r="E43" s="502">
        <v>0.27192957000000001</v>
      </c>
      <c r="F43" s="71" t="s">
        <v>1006</v>
      </c>
      <c r="G43" s="71">
        <v>0</v>
      </c>
      <c r="H43" s="72">
        <v>0</v>
      </c>
      <c r="I43" s="63"/>
    </row>
    <row r="44" spans="1:9" ht="15.75" x14ac:dyDescent="0.2">
      <c r="A44" s="215"/>
      <c r="B44" s="500" t="s">
        <v>979</v>
      </c>
      <c r="C44" s="501">
        <v>0</v>
      </c>
      <c r="D44" s="501">
        <v>0</v>
      </c>
      <c r="E44" s="502">
        <v>0.2326394</v>
      </c>
      <c r="F44" s="71" t="s">
        <v>1006</v>
      </c>
      <c r="G44" s="71">
        <v>0</v>
      </c>
      <c r="H44" s="72">
        <v>0</v>
      </c>
      <c r="I44" s="63"/>
    </row>
    <row r="45" spans="1:9" ht="15.75" hidden="1" x14ac:dyDescent="0.2">
      <c r="A45" s="215"/>
      <c r="B45" s="500"/>
      <c r="C45" s="501"/>
      <c r="D45" s="501"/>
      <c r="E45" s="502"/>
      <c r="F45" s="677"/>
      <c r="G45" s="677"/>
      <c r="H45" s="678"/>
      <c r="I45" s="63"/>
    </row>
    <row r="46" spans="1:9" ht="15.75" hidden="1" x14ac:dyDescent="0.2">
      <c r="A46" s="215"/>
      <c r="B46" s="500"/>
      <c r="C46" s="501"/>
      <c r="D46" s="501"/>
      <c r="E46" s="502"/>
      <c r="F46" s="71"/>
      <c r="G46" s="683"/>
      <c r="H46" s="684"/>
      <c r="I46" s="63"/>
    </row>
    <row r="47" spans="1:9" ht="15.75" hidden="1" x14ac:dyDescent="0.2">
      <c r="A47" s="215"/>
      <c r="B47" s="500"/>
      <c r="C47" s="501"/>
      <c r="D47" s="501"/>
      <c r="E47" s="502"/>
      <c r="F47" s="683"/>
      <c r="G47" s="683"/>
      <c r="H47" s="684"/>
      <c r="I47" s="63"/>
    </row>
    <row r="48" spans="1:9" ht="15.75" hidden="1" x14ac:dyDescent="0.2">
      <c r="A48" s="215"/>
      <c r="B48" s="500"/>
      <c r="C48" s="501"/>
      <c r="D48" s="501"/>
      <c r="E48" s="502"/>
      <c r="F48" s="900"/>
      <c r="G48" s="900"/>
      <c r="H48" s="901"/>
    </row>
    <row r="49" spans="1:8" ht="15.75" hidden="1" x14ac:dyDescent="0.2">
      <c r="A49" s="215"/>
      <c r="B49" s="500"/>
      <c r="C49" s="501"/>
      <c r="D49" s="501"/>
      <c r="E49" s="502"/>
      <c r="F49" s="900"/>
      <c r="G49" s="900"/>
      <c r="H49" s="901"/>
    </row>
    <row r="50" spans="1:8" ht="15.75" hidden="1" x14ac:dyDescent="0.2">
      <c r="A50" s="215"/>
      <c r="B50" s="500"/>
      <c r="C50" s="501"/>
      <c r="D50" s="501"/>
      <c r="E50" s="502"/>
      <c r="F50" s="900"/>
      <c r="G50" s="900"/>
      <c r="H50" s="901"/>
    </row>
    <row r="51" spans="1:8" ht="15.75" hidden="1" x14ac:dyDescent="0.2">
      <c r="A51" s="215"/>
      <c r="B51" s="500"/>
      <c r="C51" s="501"/>
      <c r="D51" s="501"/>
      <c r="E51" s="502"/>
      <c r="F51" s="900"/>
      <c r="G51" s="900"/>
      <c r="H51" s="901"/>
    </row>
    <row r="52" spans="1:8" ht="15.75" hidden="1" x14ac:dyDescent="0.2">
      <c r="A52" s="215"/>
      <c r="B52" s="500"/>
      <c r="C52" s="501"/>
      <c r="D52" s="501"/>
      <c r="E52" s="502"/>
      <c r="F52" s="900"/>
      <c r="G52" s="900"/>
      <c r="H52" s="901"/>
    </row>
    <row r="53" spans="1:8" ht="15.75" hidden="1" x14ac:dyDescent="0.2">
      <c r="A53" s="215"/>
      <c r="B53" s="500"/>
      <c r="C53" s="501"/>
      <c r="D53" s="501"/>
      <c r="E53" s="502"/>
      <c r="F53" s="900"/>
      <c r="G53" s="900"/>
      <c r="H53" s="901"/>
    </row>
    <row r="54" spans="1:8" ht="15.75" hidden="1" x14ac:dyDescent="0.2">
      <c r="A54" s="215"/>
      <c r="B54" s="500"/>
      <c r="C54" s="501"/>
      <c r="D54" s="501"/>
      <c r="E54" s="502"/>
      <c r="F54" s="900"/>
      <c r="G54" s="900"/>
      <c r="H54" s="901"/>
    </row>
    <row r="55" spans="1:8" ht="15.75" hidden="1" x14ac:dyDescent="0.2">
      <c r="A55" s="215"/>
      <c r="B55" s="500"/>
      <c r="C55" s="501"/>
      <c r="D55" s="501"/>
      <c r="E55" s="502"/>
      <c r="F55" s="900"/>
      <c r="G55" s="900"/>
      <c r="H55" s="901"/>
    </row>
    <row r="56" spans="1:8" ht="15.75" hidden="1" x14ac:dyDescent="0.2">
      <c r="A56" s="215"/>
      <c r="B56" s="500"/>
      <c r="C56" s="501"/>
      <c r="D56" s="501"/>
      <c r="E56" s="502"/>
      <c r="F56" s="71"/>
      <c r="G56" s="900"/>
      <c r="H56" s="901"/>
    </row>
    <row r="57" spans="1:8" ht="15.75" hidden="1" x14ac:dyDescent="0.2">
      <c r="A57" s="215"/>
      <c r="B57" s="500"/>
      <c r="C57" s="501"/>
      <c r="D57" s="501"/>
      <c r="E57" s="502"/>
      <c r="F57" s="900"/>
      <c r="G57" s="900"/>
      <c r="H57" s="901"/>
    </row>
    <row r="58" spans="1:8" ht="15.75" hidden="1" x14ac:dyDescent="0.2">
      <c r="A58" s="215"/>
      <c r="B58" s="500"/>
      <c r="C58" s="501"/>
      <c r="D58" s="501"/>
      <c r="E58" s="502"/>
      <c r="F58" s="900"/>
      <c r="G58" s="900"/>
      <c r="H58" s="901"/>
    </row>
    <row r="59" spans="1:8" ht="15.75" hidden="1" x14ac:dyDescent="0.2">
      <c r="A59" s="215"/>
      <c r="B59" s="500"/>
      <c r="C59" s="501"/>
      <c r="D59" s="501"/>
      <c r="E59" s="502"/>
      <c r="F59" s="900"/>
      <c r="G59" s="900"/>
      <c r="H59" s="901"/>
    </row>
    <row r="60" spans="1:8" ht="15.75" hidden="1" x14ac:dyDescent="0.2">
      <c r="A60" s="215"/>
      <c r="B60" s="500"/>
      <c r="C60" s="501"/>
      <c r="D60" s="501"/>
      <c r="E60" s="502"/>
      <c r="F60" s="900"/>
      <c r="G60" s="900"/>
      <c r="H60" s="901"/>
    </row>
    <row r="61" spans="1:8" ht="15.75" hidden="1" x14ac:dyDescent="0.2">
      <c r="A61" s="215"/>
      <c r="B61" s="500"/>
      <c r="C61" s="501"/>
      <c r="D61" s="501"/>
      <c r="E61" s="502"/>
      <c r="F61" s="900"/>
      <c r="G61" s="900"/>
      <c r="H61" s="901"/>
    </row>
    <row r="62" spans="1:8" ht="15.75" hidden="1" x14ac:dyDescent="0.2">
      <c r="A62" s="215"/>
      <c r="B62" s="500"/>
      <c r="C62" s="501"/>
      <c r="D62" s="501"/>
      <c r="E62" s="502"/>
      <c r="F62" s="900"/>
      <c r="G62" s="900"/>
      <c r="H62" s="901"/>
    </row>
    <row r="63" spans="1:8" ht="15.75" hidden="1" x14ac:dyDescent="0.2">
      <c r="A63" s="215"/>
      <c r="B63" s="500"/>
      <c r="C63" s="501"/>
      <c r="D63" s="501"/>
      <c r="E63" s="502"/>
      <c r="F63" s="900"/>
      <c r="G63" s="900"/>
      <c r="H63" s="901"/>
    </row>
    <row r="64" spans="1:8" ht="15.75" hidden="1" x14ac:dyDescent="0.2">
      <c r="A64" s="215"/>
      <c r="B64" s="500"/>
      <c r="C64" s="501"/>
      <c r="D64" s="501"/>
      <c r="E64" s="502"/>
      <c r="F64" s="900"/>
      <c r="G64" s="900"/>
      <c r="H64" s="901"/>
    </row>
    <row r="65" spans="1:9" ht="15.75" hidden="1" x14ac:dyDescent="0.2">
      <c r="A65" s="215"/>
      <c r="B65" s="500"/>
      <c r="C65" s="501"/>
      <c r="D65" s="501"/>
      <c r="E65" s="502"/>
      <c r="F65" s="900"/>
      <c r="G65" s="900"/>
      <c r="H65" s="901"/>
    </row>
    <row r="66" spans="1:9" ht="15.75" hidden="1" x14ac:dyDescent="0.2">
      <c r="A66" s="215"/>
      <c r="B66" s="500"/>
      <c r="C66" s="501"/>
      <c r="D66" s="501"/>
      <c r="E66" s="502"/>
      <c r="F66" s="900"/>
      <c r="G66" s="900"/>
      <c r="H66" s="901"/>
    </row>
    <row r="67" spans="1:9" ht="15.75" hidden="1" x14ac:dyDescent="0.2">
      <c r="A67" s="215"/>
      <c r="B67" s="500"/>
      <c r="C67" s="501"/>
      <c r="D67" s="501"/>
      <c r="E67" s="502"/>
      <c r="F67" s="900"/>
      <c r="G67" s="900"/>
      <c r="H67" s="901"/>
    </row>
    <row r="68" spans="1:9" ht="15.75" hidden="1" x14ac:dyDescent="0.2">
      <c r="A68" s="215"/>
      <c r="B68" s="500"/>
      <c r="C68" s="501"/>
      <c r="D68" s="501"/>
      <c r="E68" s="502"/>
      <c r="F68" s="925"/>
      <c r="G68" s="925"/>
      <c r="H68" s="926"/>
    </row>
    <row r="69" spans="1:9" ht="15.75" hidden="1" x14ac:dyDescent="0.2">
      <c r="A69" s="215"/>
      <c r="B69" s="500"/>
      <c r="C69" s="501"/>
      <c r="D69" s="501"/>
      <c r="E69" s="502"/>
      <c r="F69" s="940"/>
      <c r="G69" s="940"/>
      <c r="H69" s="941"/>
    </row>
    <row r="70" spans="1:9" ht="15.75" hidden="1" x14ac:dyDescent="0.2">
      <c r="A70" s="215"/>
      <c r="B70" s="500"/>
      <c r="C70" s="501"/>
      <c r="D70" s="501"/>
      <c r="E70" s="502"/>
      <c r="F70" s="940"/>
      <c r="G70" s="940"/>
      <c r="H70" s="941"/>
    </row>
    <row r="71" spans="1:9" ht="15.75" hidden="1" x14ac:dyDescent="0.2">
      <c r="A71" s="215"/>
      <c r="B71" s="500"/>
      <c r="C71" s="501"/>
      <c r="D71" s="501"/>
      <c r="E71" s="502"/>
      <c r="F71" s="940"/>
      <c r="G71" s="940"/>
      <c r="H71" s="941"/>
    </row>
    <row r="72" spans="1:9" ht="15.75" hidden="1" x14ac:dyDescent="0.2">
      <c r="A72" s="215"/>
      <c r="B72" s="500"/>
      <c r="C72" s="501"/>
      <c r="D72" s="501"/>
      <c r="E72" s="502"/>
      <c r="F72" s="940"/>
      <c r="G72" s="940"/>
      <c r="H72" s="941"/>
    </row>
    <row r="73" spans="1:9" ht="15.75" hidden="1" x14ac:dyDescent="0.2">
      <c r="A73" s="215"/>
      <c r="B73" s="500"/>
      <c r="C73" s="501"/>
      <c r="D73" s="501"/>
      <c r="E73" s="502"/>
      <c r="F73" s="949"/>
      <c r="G73" s="949"/>
      <c r="H73" s="950"/>
    </row>
    <row r="74" spans="1:9" ht="15.75" hidden="1" x14ac:dyDescent="0.2">
      <c r="A74" s="215"/>
      <c r="B74" s="500"/>
      <c r="C74" s="501"/>
      <c r="D74" s="501"/>
      <c r="E74" s="502"/>
      <c r="F74" s="949"/>
      <c r="G74" s="949"/>
      <c r="H74" s="950"/>
    </row>
    <row r="75" spans="1:9" ht="15.75" hidden="1" x14ac:dyDescent="0.2">
      <c r="A75" s="215"/>
      <c r="B75" s="500"/>
      <c r="C75" s="501"/>
      <c r="D75" s="501"/>
      <c r="E75" s="502"/>
      <c r="F75" s="949"/>
      <c r="G75" s="949"/>
      <c r="H75" s="950"/>
    </row>
    <row r="76" spans="1:9" ht="15.75" hidden="1" x14ac:dyDescent="0.2">
      <c r="A76" s="215"/>
      <c r="B76" s="500"/>
      <c r="C76" s="501"/>
      <c r="D76" s="501"/>
      <c r="E76" s="502"/>
      <c r="F76" s="949"/>
      <c r="G76" s="949"/>
      <c r="H76" s="950"/>
    </row>
    <row r="77" spans="1:9" ht="15.75" hidden="1" x14ac:dyDescent="0.2">
      <c r="A77" s="215"/>
      <c r="B77" s="500"/>
      <c r="C77" s="501"/>
      <c r="D77" s="501"/>
      <c r="E77" s="502"/>
      <c r="F77" s="949"/>
      <c r="G77" s="949"/>
      <c r="H77" s="950"/>
    </row>
    <row r="78" spans="1:9" ht="15.75" hidden="1" x14ac:dyDescent="0.2">
      <c r="A78" s="215"/>
      <c r="B78" s="500"/>
      <c r="C78" s="501"/>
      <c r="D78" s="501"/>
      <c r="E78" s="502"/>
      <c r="F78" s="900"/>
      <c r="G78" s="900"/>
      <c r="H78" s="901"/>
    </row>
    <row r="79" spans="1:9" ht="15.75" x14ac:dyDescent="0.2">
      <c r="A79" s="215"/>
      <c r="B79" s="292" t="s">
        <v>45</v>
      </c>
      <c r="C79" s="293">
        <f>SUM(C10:C78)</f>
        <v>108</v>
      </c>
      <c r="D79" s="293">
        <f>SUM(D10:D78)</f>
        <v>0</v>
      </c>
      <c r="E79" s="299">
        <f>SUM(E10:E78)</f>
        <v>4370.8304234499992</v>
      </c>
    </row>
    <row r="80" spans="1:9" ht="15.75" x14ac:dyDescent="0.2">
      <c r="A80" s="215"/>
      <c r="B80" s="77"/>
      <c r="C80" s="77"/>
      <c r="D80" s="78"/>
      <c r="E80" s="79"/>
      <c r="F80" s="80"/>
      <c r="G80" s="62"/>
      <c r="H80" s="62"/>
      <c r="I80" s="63"/>
    </row>
    <row r="81" spans="1:9" ht="15" customHeight="1" x14ac:dyDescent="0.2">
      <c r="A81" s="215"/>
      <c r="C81" s="77"/>
      <c r="D81" s="78"/>
      <c r="E81" s="79"/>
      <c r="F81" s="80"/>
      <c r="G81" s="62"/>
      <c r="H81" s="62"/>
      <c r="I81" s="63"/>
    </row>
    <row r="82" spans="1:9" ht="24.75" customHeight="1" x14ac:dyDescent="0.2">
      <c r="A82" s="215"/>
      <c r="B82" s="1803" t="s">
        <v>316</v>
      </c>
      <c r="C82" s="1804"/>
      <c r="D82" s="1805"/>
      <c r="E82" s="1805"/>
      <c r="F82" s="1805"/>
      <c r="G82" s="1805"/>
      <c r="H82" s="1806"/>
      <c r="I82" s="63"/>
    </row>
    <row r="83" spans="1:9" ht="15.75" x14ac:dyDescent="0.2">
      <c r="A83" s="215"/>
      <c r="B83" s="217" t="s">
        <v>176</v>
      </c>
      <c r="C83" s="217" t="s">
        <v>68</v>
      </c>
      <c r="D83" s="65" t="s">
        <v>247</v>
      </c>
      <c r="E83" s="65" t="s">
        <v>123</v>
      </c>
      <c r="F83" s="65" t="s">
        <v>43</v>
      </c>
      <c r="G83" s="65" t="s">
        <v>127</v>
      </c>
      <c r="H83" s="65" t="s">
        <v>44</v>
      </c>
      <c r="I83" s="63"/>
    </row>
    <row r="84" spans="1:9" s="550" customFormat="1" ht="15.75" x14ac:dyDescent="0.2">
      <c r="A84" s="542"/>
      <c r="B84" s="543" t="s">
        <v>925</v>
      </c>
      <c r="C84" s="544">
        <v>0</v>
      </c>
      <c r="D84" s="544">
        <v>0</v>
      </c>
      <c r="E84" s="545">
        <v>2.4550206000000001</v>
      </c>
      <c r="F84" s="546" t="s">
        <v>1008</v>
      </c>
      <c r="G84" s="547">
        <v>1</v>
      </c>
      <c r="H84" s="548">
        <v>0</v>
      </c>
      <c r="I84" s="549"/>
    </row>
    <row r="85" spans="1:9" s="550" customFormat="1" ht="15.75" x14ac:dyDescent="0.2">
      <c r="A85" s="542"/>
      <c r="B85" s="543" t="s">
        <v>980</v>
      </c>
      <c r="C85" s="544">
        <v>0</v>
      </c>
      <c r="D85" s="544">
        <v>0</v>
      </c>
      <c r="E85" s="545">
        <v>82.973200759999997</v>
      </c>
      <c r="F85" s="546" t="s">
        <v>407</v>
      </c>
      <c r="G85" s="547">
        <v>1</v>
      </c>
      <c r="H85" s="548">
        <v>0</v>
      </c>
      <c r="I85" s="549">
        <v>0</v>
      </c>
    </row>
    <row r="86" spans="1:9" s="550" customFormat="1" ht="15.75" x14ac:dyDescent="0.2">
      <c r="A86" s="542"/>
      <c r="B86" s="543" t="s">
        <v>984</v>
      </c>
      <c r="C86" s="544">
        <v>0</v>
      </c>
      <c r="D86" s="544">
        <v>0</v>
      </c>
      <c r="E86" s="545">
        <v>8.7844050000000007E-2</v>
      </c>
      <c r="F86" s="546" t="s">
        <v>407</v>
      </c>
      <c r="G86" s="547">
        <v>1</v>
      </c>
      <c r="H86" s="548">
        <v>0</v>
      </c>
      <c r="I86" s="549">
        <v>0</v>
      </c>
    </row>
    <row r="87" spans="1:9" s="550" customFormat="1" ht="15.75" x14ac:dyDescent="0.2">
      <c r="A87" s="542"/>
      <c r="B87" s="543" t="s">
        <v>1124</v>
      </c>
      <c r="C87" s="544">
        <v>107</v>
      </c>
      <c r="D87" s="544">
        <v>0</v>
      </c>
      <c r="E87" s="545">
        <v>3575.0570231900001</v>
      </c>
      <c r="F87" s="546" t="s">
        <v>1082</v>
      </c>
      <c r="G87" s="547">
        <v>0</v>
      </c>
      <c r="H87" s="548">
        <v>0</v>
      </c>
      <c r="I87" s="549">
        <v>0</v>
      </c>
    </row>
    <row r="88" spans="1:9" s="550" customFormat="1" ht="15.75" x14ac:dyDescent="0.2">
      <c r="A88" s="542"/>
      <c r="B88" s="551" t="s">
        <v>1788</v>
      </c>
      <c r="C88" s="544">
        <v>40</v>
      </c>
      <c r="D88" s="552">
        <v>40</v>
      </c>
      <c r="E88" s="553">
        <v>1057.4269112500001</v>
      </c>
      <c r="F88" s="546" t="s">
        <v>1314</v>
      </c>
      <c r="G88" s="547">
        <v>1</v>
      </c>
      <c r="H88" s="548">
        <v>0</v>
      </c>
      <c r="I88" s="549"/>
    </row>
    <row r="89" spans="1:9" s="550" customFormat="1" ht="15.75" x14ac:dyDescent="0.2">
      <c r="A89" s="542"/>
      <c r="B89" s="551" t="s">
        <v>1789</v>
      </c>
      <c r="C89" s="544">
        <v>26</v>
      </c>
      <c r="D89" s="552">
        <v>0</v>
      </c>
      <c r="E89" s="545">
        <v>595.03969731999996</v>
      </c>
      <c r="F89" s="546" t="s">
        <v>1790</v>
      </c>
      <c r="G89" s="547">
        <v>1</v>
      </c>
      <c r="H89" s="548">
        <v>0</v>
      </c>
      <c r="I89" s="549"/>
    </row>
    <row r="90" spans="1:9" s="550" customFormat="1" ht="15.75" hidden="1" x14ac:dyDescent="0.2">
      <c r="A90" s="542"/>
      <c r="B90" s="551"/>
      <c r="C90" s="544"/>
      <c r="D90" s="552"/>
      <c r="E90" s="553"/>
      <c r="F90" s="546"/>
      <c r="G90" s="547"/>
      <c r="H90" s="548"/>
      <c r="I90" s="549"/>
    </row>
    <row r="91" spans="1:9" s="550" customFormat="1" ht="15.75" hidden="1" x14ac:dyDescent="0.2">
      <c r="A91" s="542"/>
      <c r="B91" s="551"/>
      <c r="C91" s="544"/>
      <c r="D91" s="544"/>
      <c r="E91" s="553"/>
      <c r="F91" s="546"/>
      <c r="G91" s="547"/>
      <c r="H91" s="548"/>
      <c r="I91" s="549"/>
    </row>
    <row r="92" spans="1:9" s="550" customFormat="1" ht="15.75" hidden="1" x14ac:dyDescent="0.2">
      <c r="A92" s="542"/>
      <c r="B92" s="551"/>
      <c r="C92" s="544"/>
      <c r="D92" s="544"/>
      <c r="E92" s="553"/>
      <c r="F92" s="546"/>
      <c r="G92" s="547"/>
      <c r="H92" s="548"/>
      <c r="I92" s="549"/>
    </row>
    <row r="93" spans="1:9" s="550" customFormat="1" ht="15.75" hidden="1" x14ac:dyDescent="0.2">
      <c r="A93" s="542"/>
      <c r="B93" s="551"/>
      <c r="C93" s="544"/>
      <c r="D93" s="552"/>
      <c r="E93" s="553"/>
      <c r="F93" s="546"/>
      <c r="G93" s="547"/>
      <c r="H93" s="548"/>
      <c r="I93" s="549"/>
    </row>
    <row r="94" spans="1:9" s="550" customFormat="1" ht="15.75" hidden="1" x14ac:dyDescent="0.2">
      <c r="A94" s="542"/>
      <c r="B94" s="551"/>
      <c r="C94" s="544"/>
      <c r="D94" s="552"/>
      <c r="E94" s="553"/>
      <c r="F94" s="546"/>
      <c r="G94" s="547"/>
      <c r="H94" s="548"/>
      <c r="I94" s="549"/>
    </row>
    <row r="95" spans="1:9" s="550" customFormat="1" ht="15.75" hidden="1" x14ac:dyDescent="0.2">
      <c r="A95" s="542"/>
      <c r="B95" s="500"/>
      <c r="C95" s="544"/>
      <c r="D95" s="552"/>
      <c r="E95" s="502"/>
      <c r="F95" s="546"/>
      <c r="G95" s="547"/>
      <c r="H95" s="548"/>
      <c r="I95" s="549"/>
    </row>
    <row r="96" spans="1:9" s="550" customFormat="1" ht="15.75" hidden="1" x14ac:dyDescent="0.2">
      <c r="A96" s="542"/>
      <c r="B96" s="500"/>
      <c r="C96" s="544"/>
      <c r="D96" s="544"/>
      <c r="E96" s="553"/>
      <c r="F96" s="84"/>
      <c r="G96" s="547"/>
      <c r="H96" s="548"/>
    </row>
    <row r="97" spans="1:8" s="550" customFormat="1" ht="15.75" hidden="1" x14ac:dyDescent="0.2">
      <c r="A97" s="542"/>
      <c r="B97" s="551"/>
      <c r="C97" s="544"/>
      <c r="D97" s="544"/>
      <c r="E97" s="553"/>
      <c r="F97" s="546"/>
      <c r="G97" s="547"/>
      <c r="H97" s="548"/>
    </row>
    <row r="98" spans="1:8" s="550" customFormat="1" ht="15.75" hidden="1" x14ac:dyDescent="0.2">
      <c r="A98" s="542"/>
      <c r="B98" s="500"/>
      <c r="C98" s="544"/>
      <c r="D98" s="552"/>
      <c r="E98" s="502"/>
      <c r="F98" s="84"/>
      <c r="G98" s="71"/>
      <c r="H98" s="72"/>
    </row>
    <row r="99" spans="1:8" s="550" customFormat="1" ht="15.75" hidden="1" x14ac:dyDescent="0.2">
      <c r="A99" s="542"/>
      <c r="B99" s="551"/>
      <c r="C99" s="544"/>
      <c r="D99" s="552"/>
      <c r="E99" s="553"/>
      <c r="F99" s="546"/>
      <c r="G99" s="547"/>
      <c r="H99" s="548"/>
    </row>
    <row r="100" spans="1:8" ht="15.75" hidden="1" x14ac:dyDescent="0.2">
      <c r="A100" s="215"/>
      <c r="B100" s="500"/>
      <c r="C100" s="544"/>
      <c r="D100" s="552"/>
      <c r="E100" s="502"/>
      <c r="F100" s="546"/>
      <c r="G100" s="547"/>
      <c r="H100" s="548"/>
    </row>
    <row r="101" spans="1:8" ht="15.75" hidden="1" x14ac:dyDescent="0.2">
      <c r="A101" s="215"/>
      <c r="B101" s="500"/>
      <c r="C101" s="544"/>
      <c r="D101" s="544"/>
      <c r="E101" s="502"/>
      <c r="F101" s="84"/>
      <c r="G101" s="71"/>
      <c r="H101" s="72"/>
    </row>
    <row r="102" spans="1:8" ht="15.75" hidden="1" x14ac:dyDescent="0.2">
      <c r="A102" s="215"/>
      <c r="B102" s="500"/>
      <c r="C102" s="501"/>
      <c r="D102" s="501"/>
      <c r="E102" s="502"/>
      <c r="F102" s="546"/>
      <c r="G102" s="547"/>
      <c r="H102" s="548"/>
    </row>
    <row r="103" spans="1:8" ht="15.75" hidden="1" x14ac:dyDescent="0.2">
      <c r="A103" s="215"/>
      <c r="B103" s="500"/>
      <c r="C103" s="501"/>
      <c r="D103" s="501"/>
      <c r="E103" s="502"/>
      <c r="F103" s="546"/>
      <c r="G103" s="547"/>
      <c r="H103" s="548"/>
    </row>
    <row r="104" spans="1:8" ht="15.75" hidden="1" x14ac:dyDescent="0.2">
      <c r="A104" s="215"/>
      <c r="B104" s="500"/>
      <c r="C104" s="501"/>
      <c r="D104" s="501"/>
      <c r="E104" s="502"/>
      <c r="F104" s="546"/>
      <c r="G104" s="547"/>
      <c r="H104" s="548"/>
    </row>
    <row r="105" spans="1:8" ht="15.75" hidden="1" x14ac:dyDescent="0.2">
      <c r="A105" s="215"/>
      <c r="B105" s="500"/>
      <c r="C105" s="501"/>
      <c r="D105" s="501"/>
      <c r="E105" s="502"/>
      <c r="F105" s="546"/>
      <c r="G105" s="547"/>
      <c r="H105" s="548"/>
    </row>
    <row r="106" spans="1:8" ht="15.75" hidden="1" x14ac:dyDescent="0.2">
      <c r="A106" s="215"/>
      <c r="B106" s="500"/>
      <c r="C106" s="501"/>
      <c r="D106" s="501"/>
      <c r="E106" s="502"/>
      <c r="F106" s="911"/>
      <c r="G106" s="912"/>
      <c r="H106" s="913"/>
    </row>
    <row r="107" spans="1:8" ht="15.75" hidden="1" x14ac:dyDescent="0.2">
      <c r="A107" s="215"/>
      <c r="B107" s="500"/>
      <c r="C107" s="501"/>
      <c r="D107" s="501"/>
      <c r="E107" s="502"/>
      <c r="F107" s="911"/>
      <c r="G107" s="912"/>
      <c r="H107" s="913"/>
    </row>
    <row r="108" spans="1:8" ht="15.75" hidden="1" x14ac:dyDescent="0.2">
      <c r="A108" s="215"/>
      <c r="B108" s="500"/>
      <c r="C108" s="501"/>
      <c r="D108" s="501"/>
      <c r="E108" s="502"/>
      <c r="F108" s="911"/>
      <c r="G108" s="912"/>
      <c r="H108" s="913"/>
    </row>
    <row r="109" spans="1:8" ht="15.75" hidden="1" x14ac:dyDescent="0.2">
      <c r="A109" s="215"/>
      <c r="B109" s="500"/>
      <c r="C109" s="501"/>
      <c r="D109" s="501"/>
      <c r="E109" s="502"/>
      <c r="F109" s="911"/>
      <c r="G109" s="912"/>
      <c r="H109" s="913"/>
    </row>
    <row r="110" spans="1:8" ht="15.75" hidden="1" x14ac:dyDescent="0.2">
      <c r="A110" s="215"/>
      <c r="B110" s="500"/>
      <c r="C110" s="501"/>
      <c r="D110" s="501"/>
      <c r="E110" s="502"/>
      <c r="F110" s="911"/>
      <c r="G110" s="912"/>
      <c r="H110" s="913"/>
    </row>
    <row r="111" spans="1:8" ht="15.75" hidden="1" x14ac:dyDescent="0.2">
      <c r="A111" s="215"/>
      <c r="B111" s="500"/>
      <c r="C111" s="501"/>
      <c r="D111" s="501"/>
      <c r="E111" s="502"/>
      <c r="F111" s="911"/>
      <c r="G111" s="912"/>
      <c r="H111" s="913"/>
    </row>
    <row r="112" spans="1:8" ht="15.75" hidden="1" x14ac:dyDescent="0.2">
      <c r="A112" s="215"/>
      <c r="B112" s="500"/>
      <c r="C112" s="501"/>
      <c r="D112" s="501"/>
      <c r="E112" s="502"/>
      <c r="F112" s="951"/>
      <c r="G112" s="952"/>
      <c r="H112" s="953"/>
    </row>
    <row r="113" spans="1:8" ht="15.75" hidden="1" x14ac:dyDescent="0.2">
      <c r="A113" s="215"/>
      <c r="B113" s="500"/>
      <c r="C113" s="501"/>
      <c r="D113" s="501"/>
      <c r="E113" s="502"/>
      <c r="F113" s="546"/>
      <c r="G113" s="547"/>
      <c r="H113" s="548"/>
    </row>
    <row r="114" spans="1:8" ht="15.75" hidden="1" x14ac:dyDescent="0.2">
      <c r="A114" s="215"/>
      <c r="B114" s="500"/>
      <c r="C114" s="501"/>
      <c r="D114" s="501"/>
      <c r="E114" s="502"/>
      <c r="F114" s="902"/>
      <c r="G114" s="903"/>
      <c r="H114" s="904"/>
    </row>
    <row r="115" spans="1:8" s="550" customFormat="1" ht="15.75" x14ac:dyDescent="0.2">
      <c r="A115" s="542"/>
      <c r="B115" s="787" t="s">
        <v>45</v>
      </c>
      <c r="C115" s="788">
        <f>SUM(C84:C113)</f>
        <v>173</v>
      </c>
      <c r="D115" s="788">
        <f>SUM(D84:D113)</f>
        <v>40</v>
      </c>
      <c r="E115" s="789">
        <f>SUM(E84:E113)</f>
        <v>5313.0396971700011</v>
      </c>
      <c r="F115" s="554"/>
      <c r="G115" s="554"/>
      <c r="H115" s="554"/>
    </row>
    <row r="116" spans="1:8" ht="21" customHeight="1" x14ac:dyDescent="0.2">
      <c r="A116" s="215"/>
      <c r="B116" s="214"/>
      <c r="C116" s="86"/>
      <c r="D116" s="86"/>
      <c r="E116" s="87"/>
      <c r="F116" s="62"/>
      <c r="G116" s="62"/>
      <c r="H116" s="62"/>
    </row>
    <row r="117" spans="1:8" ht="24.75" customHeight="1" x14ac:dyDescent="0.2">
      <c r="A117" s="215"/>
      <c r="B117" s="1803" t="s">
        <v>315</v>
      </c>
      <c r="C117" s="1804"/>
      <c r="D117" s="1805"/>
      <c r="E117" s="1805"/>
      <c r="F117" s="1805"/>
      <c r="G117" s="1805"/>
      <c r="H117" s="1806"/>
    </row>
    <row r="118" spans="1:8" ht="39" customHeight="1" x14ac:dyDescent="0.2">
      <c r="A118" s="215"/>
      <c r="B118" s="217" t="s">
        <v>176</v>
      </c>
      <c r="C118" s="217" t="s">
        <v>68</v>
      </c>
      <c r="D118" s="65" t="s">
        <v>247</v>
      </c>
      <c r="E118" s="65" t="s">
        <v>123</v>
      </c>
      <c r="F118" s="65" t="s">
        <v>43</v>
      </c>
      <c r="G118" s="65" t="s">
        <v>127</v>
      </c>
      <c r="H118" s="65" t="s">
        <v>44</v>
      </c>
    </row>
    <row r="119" spans="1:8" ht="15.75" hidden="1" x14ac:dyDescent="0.2">
      <c r="A119" s="215"/>
      <c r="B119" s="81"/>
      <c r="C119" s="82"/>
      <c r="D119" s="82"/>
      <c r="E119" s="83"/>
      <c r="F119" s="84"/>
      <c r="G119" s="71"/>
      <c r="H119" s="72"/>
    </row>
    <row r="120" spans="1:8" ht="15.75" x14ac:dyDescent="0.2">
      <c r="A120" s="215"/>
      <c r="B120" s="292" t="s">
        <v>45</v>
      </c>
      <c r="C120" s="293">
        <f>SUM(C119:C119)</f>
        <v>0</v>
      </c>
      <c r="D120" s="293">
        <f>SUM(D119:D119)</f>
        <v>0</v>
      </c>
      <c r="E120" s="299">
        <f>SUM(E119:E119)</f>
        <v>0</v>
      </c>
      <c r="F120" s="62"/>
      <c r="G120" s="62"/>
      <c r="H120" s="62"/>
    </row>
    <row r="121" spans="1:8" ht="15.75" x14ac:dyDescent="0.2">
      <c r="A121" s="215"/>
      <c r="B121" s="214"/>
      <c r="C121" s="214"/>
      <c r="D121" s="86"/>
      <c r="E121" s="87"/>
      <c r="F121" s="88"/>
      <c r="G121" s="75"/>
      <c r="H121" s="76"/>
    </row>
    <row r="122" spans="1:8" ht="24.75" customHeight="1" x14ac:dyDescent="0.2">
      <c r="A122" s="215"/>
      <c r="B122" s="1803" t="s">
        <v>149</v>
      </c>
      <c r="C122" s="1804"/>
      <c r="D122" s="1805"/>
      <c r="E122" s="1805"/>
      <c r="F122" s="1805"/>
      <c r="G122" s="1805"/>
      <c r="H122" s="1806"/>
    </row>
    <row r="123" spans="1:8" ht="28.5" customHeight="1" x14ac:dyDescent="0.2">
      <c r="A123" s="215"/>
      <c r="B123" s="217" t="s">
        <v>244</v>
      </c>
      <c r="C123" s="217" t="s">
        <v>68</v>
      </c>
      <c r="D123" s="65" t="s">
        <v>247</v>
      </c>
      <c r="E123" s="65" t="s">
        <v>123</v>
      </c>
      <c r="F123" s="65" t="s">
        <v>43</v>
      </c>
      <c r="G123" s="65" t="s">
        <v>127</v>
      </c>
      <c r="H123" s="65" t="s">
        <v>44</v>
      </c>
    </row>
    <row r="124" spans="1:8" ht="43.5" hidden="1" customHeight="1" x14ac:dyDescent="0.2">
      <c r="A124" s="215"/>
      <c r="B124" s="73" t="s">
        <v>477</v>
      </c>
      <c r="C124" s="82">
        <v>0</v>
      </c>
      <c r="D124" s="82">
        <v>0</v>
      </c>
      <c r="E124" s="83"/>
      <c r="F124" s="280" t="s">
        <v>478</v>
      </c>
      <c r="G124" s="294"/>
      <c r="H124" s="294"/>
    </row>
    <row r="125" spans="1:8" ht="43.5" hidden="1" customHeight="1" x14ac:dyDescent="0.2">
      <c r="A125" s="215"/>
      <c r="B125" s="73" t="s">
        <v>477</v>
      </c>
      <c r="C125" s="82"/>
      <c r="D125" s="82"/>
      <c r="E125" s="83"/>
      <c r="F125" s="280" t="s">
        <v>478</v>
      </c>
      <c r="G125" s="294"/>
      <c r="H125" s="294"/>
    </row>
    <row r="126" spans="1:8" ht="33.75" hidden="1" customHeight="1" x14ac:dyDescent="0.2">
      <c r="A126" s="215"/>
      <c r="B126" s="73" t="s">
        <v>641</v>
      </c>
      <c r="C126" s="82"/>
      <c r="D126" s="82"/>
      <c r="E126" s="83"/>
      <c r="F126" s="280" t="s">
        <v>642</v>
      </c>
      <c r="G126" s="294"/>
      <c r="H126" s="294"/>
    </row>
    <row r="127" spans="1:8" ht="33.75" hidden="1" customHeight="1" x14ac:dyDescent="0.2">
      <c r="A127" s="215"/>
      <c r="B127" s="73"/>
      <c r="C127" s="82"/>
      <c r="D127" s="82"/>
      <c r="E127" s="83"/>
      <c r="F127" s="280"/>
      <c r="G127" s="294"/>
      <c r="H127" s="294"/>
    </row>
    <row r="128" spans="1:8" ht="33.75" hidden="1" customHeight="1" x14ac:dyDescent="0.2">
      <c r="A128" s="215"/>
      <c r="B128" s="73"/>
      <c r="C128" s="82"/>
      <c r="D128" s="82"/>
      <c r="E128" s="83"/>
      <c r="F128" s="280"/>
      <c r="G128" s="294"/>
      <c r="H128" s="294"/>
    </row>
    <row r="129" spans="1:8" ht="35.25" hidden="1" customHeight="1" x14ac:dyDescent="0.2">
      <c r="A129" s="215"/>
      <c r="B129" s="73"/>
      <c r="C129" s="82"/>
      <c r="D129" s="82"/>
      <c r="E129" s="83"/>
      <c r="F129" s="280"/>
      <c r="G129" s="294"/>
      <c r="H129" s="294"/>
    </row>
    <row r="130" spans="1:8" ht="19.5" hidden="1" customHeight="1" x14ac:dyDescent="0.2">
      <c r="A130" s="215"/>
      <c r="B130" s="73"/>
      <c r="C130" s="82"/>
      <c r="D130" s="82"/>
      <c r="E130" s="83"/>
      <c r="F130" s="280"/>
      <c r="G130" s="294"/>
      <c r="H130" s="294"/>
    </row>
    <row r="131" spans="1:8" ht="19.5" hidden="1" customHeight="1" x14ac:dyDescent="0.2">
      <c r="A131" s="215"/>
      <c r="B131" s="73"/>
      <c r="C131" s="82"/>
      <c r="D131" s="82"/>
      <c r="E131" s="83"/>
      <c r="F131" s="280"/>
      <c r="G131" s="294"/>
      <c r="H131" s="294"/>
    </row>
    <row r="132" spans="1:8" ht="19.5" hidden="1" customHeight="1" x14ac:dyDescent="0.2">
      <c r="A132" s="215"/>
      <c r="B132" s="73"/>
      <c r="C132" s="82"/>
      <c r="D132" s="82"/>
      <c r="E132" s="83"/>
      <c r="F132" s="280"/>
      <c r="G132" s="294"/>
      <c r="H132" s="294"/>
    </row>
    <row r="133" spans="1:8" ht="27" hidden="1" customHeight="1" x14ac:dyDescent="0.2">
      <c r="A133" s="215"/>
      <c r="B133" s="73"/>
      <c r="C133" s="82"/>
      <c r="D133" s="82"/>
      <c r="E133" s="502"/>
      <c r="F133" s="280"/>
      <c r="G133" s="294"/>
      <c r="H133" s="294"/>
    </row>
    <row r="134" spans="1:8" ht="27" hidden="1" customHeight="1" x14ac:dyDescent="0.2">
      <c r="A134" s="215"/>
      <c r="B134" s="500"/>
      <c r="C134" s="82"/>
      <c r="D134" s="82"/>
      <c r="E134" s="502"/>
      <c r="F134" s="280"/>
      <c r="G134" s="294"/>
      <c r="H134" s="294"/>
    </row>
    <row r="135" spans="1:8" ht="27" hidden="1" customHeight="1" x14ac:dyDescent="0.2">
      <c r="A135" s="215"/>
      <c r="B135" s="500"/>
      <c r="C135" s="82"/>
      <c r="D135" s="82"/>
      <c r="E135" s="502"/>
      <c r="F135" s="280"/>
      <c r="G135" s="294"/>
      <c r="H135" s="294"/>
    </row>
    <row r="136" spans="1:8" ht="29.25" hidden="1" customHeight="1" x14ac:dyDescent="0.2">
      <c r="A136" s="215"/>
      <c r="B136" s="500"/>
      <c r="C136" s="82"/>
      <c r="D136" s="82"/>
      <c r="E136" s="502"/>
      <c r="F136" s="280"/>
      <c r="G136" s="294"/>
      <c r="H136" s="294"/>
    </row>
    <row r="137" spans="1:8" ht="29.25" hidden="1" customHeight="1" x14ac:dyDescent="0.2">
      <c r="A137" s="215"/>
      <c r="B137" s="500"/>
      <c r="C137" s="501"/>
      <c r="D137" s="501"/>
      <c r="E137" s="502"/>
      <c r="F137" s="280"/>
      <c r="G137" s="294"/>
      <c r="H137" s="294"/>
    </row>
    <row r="138" spans="1:8" ht="29.25" hidden="1" customHeight="1" x14ac:dyDescent="0.2">
      <c r="A138" s="215"/>
      <c r="B138" s="500"/>
      <c r="C138" s="501"/>
      <c r="D138" s="501"/>
      <c r="E138" s="502"/>
      <c r="F138" s="280"/>
      <c r="G138" s="294"/>
      <c r="H138" s="294"/>
    </row>
    <row r="139" spans="1:8" ht="15.75" x14ac:dyDescent="0.2">
      <c r="A139" s="215"/>
      <c r="B139" s="292" t="s">
        <v>45</v>
      </c>
      <c r="C139" s="293">
        <f>SUM(C124:C138)</f>
        <v>0</v>
      </c>
      <c r="D139" s="293">
        <f>SUM(D124:D138)</f>
        <v>0</v>
      </c>
      <c r="E139" s="299">
        <f>SUM(E124:E138)</f>
        <v>0</v>
      </c>
      <c r="F139" s="88"/>
      <c r="G139" s="88"/>
      <c r="H139" s="75"/>
    </row>
    <row r="140" spans="1:8" ht="24.95" customHeight="1" x14ac:dyDescent="0.2">
      <c r="A140" s="215"/>
      <c r="B140" s="214"/>
      <c r="C140" s="214"/>
      <c r="D140" s="86"/>
      <c r="E140" s="87"/>
      <c r="F140" s="88"/>
      <c r="G140" s="88"/>
      <c r="H140" s="75"/>
    </row>
    <row r="141" spans="1:8" ht="15" customHeight="1" x14ac:dyDescent="0.2">
      <c r="A141" s="215"/>
      <c r="B141" s="214"/>
      <c r="C141" s="214"/>
      <c r="D141" s="78"/>
      <c r="E141" s="79"/>
      <c r="F141" s="80"/>
      <c r="G141" s="80"/>
      <c r="H141" s="62"/>
    </row>
    <row r="142" spans="1:8" ht="24.75" customHeight="1" x14ac:dyDescent="0.2">
      <c r="A142" s="215"/>
      <c r="B142" s="1803" t="s">
        <v>151</v>
      </c>
      <c r="C142" s="1804"/>
      <c r="D142" s="1805"/>
      <c r="E142" s="1805"/>
      <c r="F142" s="1805"/>
      <c r="G142" s="1805"/>
      <c r="H142" s="1806"/>
    </row>
    <row r="143" spans="1:8" ht="31.5" x14ac:dyDescent="0.2">
      <c r="A143" s="215"/>
      <c r="B143" s="217" t="s">
        <v>244</v>
      </c>
      <c r="C143" s="217" t="s">
        <v>68</v>
      </c>
      <c r="D143" s="65" t="s">
        <v>247</v>
      </c>
      <c r="E143" s="65" t="s">
        <v>111</v>
      </c>
      <c r="F143" s="89" t="s">
        <v>46</v>
      </c>
      <c r="G143" s="65" t="s">
        <v>62</v>
      </c>
      <c r="H143" s="89" t="s">
        <v>47</v>
      </c>
    </row>
    <row r="144" spans="1:8" ht="15.75" x14ac:dyDescent="0.2">
      <c r="A144" s="215"/>
      <c r="B144" s="73" t="s">
        <v>1681</v>
      </c>
      <c r="C144" s="82">
        <v>0</v>
      </c>
      <c r="D144" s="82">
        <v>0</v>
      </c>
      <c r="E144" s="83">
        <v>94.016000000000005</v>
      </c>
      <c r="F144" s="481">
        <v>45918</v>
      </c>
      <c r="G144" s="84" t="s">
        <v>505</v>
      </c>
      <c r="H144" s="71" t="s">
        <v>1682</v>
      </c>
    </row>
    <row r="145" spans="1:8" ht="15.75" hidden="1" x14ac:dyDescent="0.2">
      <c r="A145" s="215"/>
      <c r="B145" s="690"/>
      <c r="C145" s="679"/>
      <c r="D145" s="679"/>
      <c r="E145" s="700"/>
      <c r="F145" s="680"/>
      <c r="G145" s="84"/>
      <c r="H145" s="677"/>
    </row>
    <row r="146" spans="1:8" ht="15.75" hidden="1" x14ac:dyDescent="0.2">
      <c r="A146" s="215"/>
      <c r="B146" s="914"/>
      <c r="C146" s="915"/>
      <c r="D146" s="915"/>
      <c r="E146" s="916"/>
      <c r="F146" s="917"/>
      <c r="G146" s="84"/>
      <c r="H146" s="900"/>
    </row>
    <row r="147" spans="1:8" ht="15.75" hidden="1" x14ac:dyDescent="0.2">
      <c r="A147" s="215"/>
      <c r="B147" s="1171"/>
      <c r="C147" s="1172"/>
      <c r="D147" s="1172"/>
      <c r="E147" s="1177"/>
      <c r="F147" s="1174"/>
      <c r="G147" s="1178"/>
      <c r="H147" s="1179"/>
    </row>
    <row r="148" spans="1:8" ht="15.75" hidden="1" x14ac:dyDescent="0.2">
      <c r="A148" s="215"/>
      <c r="B148" s="1171"/>
      <c r="C148" s="1172"/>
      <c r="D148" s="1172"/>
      <c r="E148" s="1177"/>
      <c r="F148" s="1174"/>
      <c r="G148" s="1178"/>
      <c r="H148" s="1179"/>
    </row>
    <row r="149" spans="1:8" ht="15.75" hidden="1" x14ac:dyDescent="0.2">
      <c r="A149" s="215"/>
      <c r="B149" s="1171"/>
      <c r="C149" s="1172"/>
      <c r="D149" s="1172"/>
      <c r="E149" s="1177"/>
      <c r="F149" s="1174"/>
      <c r="G149" s="1178"/>
      <c r="H149" s="1179"/>
    </row>
    <row r="150" spans="1:8" ht="15.75" hidden="1" x14ac:dyDescent="0.2">
      <c r="A150" s="215"/>
      <c r="B150" s="914"/>
      <c r="C150" s="915"/>
      <c r="D150" s="915"/>
      <c r="E150" s="916"/>
      <c r="F150" s="917"/>
      <c r="G150" s="84"/>
      <c r="H150" s="900"/>
    </row>
    <row r="151" spans="1:8" ht="15.75" x14ac:dyDescent="0.2">
      <c r="A151" s="215"/>
      <c r="B151" s="217" t="s">
        <v>131</v>
      </c>
      <c r="C151" s="85">
        <f>SUM(C144:C150)</f>
        <v>0</v>
      </c>
      <c r="D151" s="85">
        <f>SUM(D144:D150)</f>
        <v>0</v>
      </c>
      <c r="E151" s="790">
        <f>SUM(E144:E150)</f>
        <v>94.016000000000005</v>
      </c>
      <c r="F151" s="84"/>
      <c r="G151" s="84"/>
      <c r="H151" s="71"/>
    </row>
    <row r="152" spans="1:8" ht="15" customHeight="1" x14ac:dyDescent="0.2">
      <c r="A152" s="215"/>
      <c r="B152" s="214"/>
      <c r="C152" s="86"/>
      <c r="D152" s="86"/>
      <c r="E152" s="87"/>
      <c r="F152" s="80"/>
      <c r="G152" s="80"/>
      <c r="H152" s="96"/>
    </row>
    <row r="153" spans="1:8" ht="14.25" customHeight="1" x14ac:dyDescent="0.2">
      <c r="A153" s="215"/>
      <c r="B153" s="77"/>
      <c r="C153" s="77"/>
      <c r="D153" s="792"/>
      <c r="E153" s="80"/>
      <c r="F153" s="79"/>
      <c r="G153" s="80"/>
      <c r="H153" s="62"/>
    </row>
    <row r="154" spans="1:8" ht="24.75" customHeight="1" x14ac:dyDescent="0.2">
      <c r="A154" s="215"/>
      <c r="B154" s="1803" t="s">
        <v>245</v>
      </c>
      <c r="C154" s="1804"/>
      <c r="D154" s="1805"/>
      <c r="E154" s="1805"/>
      <c r="F154" s="1805"/>
      <c r="G154" s="1805"/>
      <c r="H154" s="1806"/>
    </row>
    <row r="155" spans="1:8" s="64" customFormat="1" ht="15.75" x14ac:dyDescent="0.2">
      <c r="A155" s="215"/>
      <c r="B155" s="65" t="s">
        <v>1083</v>
      </c>
      <c r="C155" s="65" t="s">
        <v>68</v>
      </c>
      <c r="D155" s="65" t="s">
        <v>247</v>
      </c>
      <c r="E155" s="65" t="s">
        <v>123</v>
      </c>
      <c r="F155" s="65" t="s">
        <v>46</v>
      </c>
      <c r="G155" s="65" t="s">
        <v>62</v>
      </c>
      <c r="H155" s="65" t="s">
        <v>43</v>
      </c>
    </row>
    <row r="156" spans="1:8" ht="30" customHeight="1" x14ac:dyDescent="0.2">
      <c r="A156" s="215"/>
      <c r="B156" s="73" t="s">
        <v>928</v>
      </c>
      <c r="C156" s="82">
        <v>150</v>
      </c>
      <c r="D156" s="82">
        <v>0</v>
      </c>
      <c r="E156" s="83">
        <v>3041.07060508</v>
      </c>
      <c r="F156" s="481"/>
      <c r="G156" s="294" t="s">
        <v>976</v>
      </c>
      <c r="H156" s="294" t="s">
        <v>978</v>
      </c>
    </row>
    <row r="157" spans="1:8" ht="38.25" customHeight="1" x14ac:dyDescent="0.2">
      <c r="A157" s="215"/>
      <c r="B157" s="73" t="s">
        <v>927</v>
      </c>
      <c r="C157" s="82">
        <v>1</v>
      </c>
      <c r="D157" s="82">
        <v>0</v>
      </c>
      <c r="E157" s="83">
        <v>20.841670579999999</v>
      </c>
      <c r="F157" s="481"/>
      <c r="G157" s="294" t="s">
        <v>977</v>
      </c>
      <c r="H157" s="294" t="s">
        <v>978</v>
      </c>
    </row>
    <row r="158" spans="1:8" ht="15.75" x14ac:dyDescent="0.2">
      <c r="A158" s="215"/>
      <c r="B158" s="73" t="s">
        <v>975</v>
      </c>
      <c r="C158" s="82">
        <v>87</v>
      </c>
      <c r="D158" s="82">
        <v>0</v>
      </c>
      <c r="E158" s="83">
        <v>1768.6359350099999</v>
      </c>
      <c r="F158" s="481"/>
      <c r="G158" s="294" t="s">
        <v>977</v>
      </c>
      <c r="H158" s="294" t="s">
        <v>978</v>
      </c>
    </row>
    <row r="159" spans="1:8" ht="31.5" x14ac:dyDescent="0.2">
      <c r="A159" s="215"/>
      <c r="B159" s="73" t="s">
        <v>1128</v>
      </c>
      <c r="C159" s="82">
        <v>13</v>
      </c>
      <c r="D159" s="82">
        <v>0</v>
      </c>
      <c r="E159" s="83">
        <v>215.67791468999999</v>
      </c>
      <c r="F159" s="481"/>
      <c r="G159" s="294" t="s">
        <v>1142</v>
      </c>
      <c r="H159" s="294" t="s">
        <v>1143</v>
      </c>
    </row>
    <row r="160" spans="1:8" ht="31.5" x14ac:dyDescent="0.2">
      <c r="A160" s="215"/>
      <c r="B160" s="73" t="s">
        <v>1222</v>
      </c>
      <c r="C160" s="82">
        <v>12</v>
      </c>
      <c r="D160" s="82">
        <v>0</v>
      </c>
      <c r="E160" s="83">
        <v>2282.9880296900001</v>
      </c>
      <c r="F160" s="481"/>
      <c r="G160" s="294" t="s">
        <v>977</v>
      </c>
      <c r="H160" s="294"/>
    </row>
    <row r="161" spans="1:8" ht="31.5" x14ac:dyDescent="0.2">
      <c r="A161" s="215"/>
      <c r="B161" s="73" t="s">
        <v>1144</v>
      </c>
      <c r="C161" s="82">
        <v>48</v>
      </c>
      <c r="D161" s="82">
        <v>0</v>
      </c>
      <c r="E161" s="83">
        <v>729.90691849999996</v>
      </c>
      <c r="F161" s="481"/>
      <c r="G161" s="294" t="s">
        <v>977</v>
      </c>
      <c r="H161" s="294" t="s">
        <v>1684</v>
      </c>
    </row>
    <row r="162" spans="1:8" ht="31.5" x14ac:dyDescent="0.2">
      <c r="A162" s="215"/>
      <c r="B162" s="73" t="s">
        <v>1683</v>
      </c>
      <c r="C162" s="82">
        <v>16</v>
      </c>
      <c r="D162" s="82">
        <v>0</v>
      </c>
      <c r="E162" s="83">
        <v>294.60405136000003</v>
      </c>
      <c r="F162" s="481"/>
      <c r="G162" s="294" t="s">
        <v>977</v>
      </c>
      <c r="H162" s="294" t="s">
        <v>737</v>
      </c>
    </row>
    <row r="163" spans="1:8" ht="15.75" hidden="1" x14ac:dyDescent="0.2">
      <c r="A163" s="215"/>
      <c r="B163" s="73"/>
      <c r="C163" s="82"/>
      <c r="D163" s="82"/>
      <c r="E163" s="83"/>
      <c r="F163" s="481"/>
      <c r="G163" s="294"/>
      <c r="H163" s="294"/>
    </row>
    <row r="164" spans="1:8" ht="15.75" hidden="1" x14ac:dyDescent="0.2">
      <c r="A164" s="215"/>
      <c r="B164" s="73"/>
      <c r="C164" s="82"/>
      <c r="D164" s="82"/>
      <c r="E164" s="83"/>
      <c r="F164" s="481"/>
      <c r="G164" s="294"/>
      <c r="H164" s="294"/>
    </row>
    <row r="165" spans="1:8" ht="15.75" hidden="1" x14ac:dyDescent="0.2">
      <c r="A165" s="215"/>
      <c r="B165" s="73"/>
      <c r="C165" s="82"/>
      <c r="D165" s="82"/>
      <c r="E165" s="83"/>
      <c r="F165" s="481"/>
      <c r="G165" s="294"/>
      <c r="H165" s="294"/>
    </row>
    <row r="166" spans="1:8" ht="15.75" hidden="1" x14ac:dyDescent="0.2">
      <c r="A166" s="215"/>
      <c r="B166" s="73"/>
      <c r="C166" s="82"/>
      <c r="D166" s="82"/>
      <c r="E166" s="701"/>
      <c r="F166" s="481"/>
      <c r="G166" s="294"/>
      <c r="H166" s="294"/>
    </row>
    <row r="167" spans="1:8" ht="15.75" hidden="1" x14ac:dyDescent="0.2">
      <c r="A167" s="215"/>
      <c r="B167" s="73"/>
      <c r="C167" s="82"/>
      <c r="D167" s="82"/>
      <c r="E167" s="701"/>
      <c r="F167" s="481"/>
      <c r="G167" s="294"/>
      <c r="H167" s="294"/>
    </row>
    <row r="168" spans="1:8" ht="15.75" hidden="1" x14ac:dyDescent="0.2">
      <c r="A168" s="215"/>
      <c r="B168" s="1171"/>
      <c r="C168" s="1172"/>
      <c r="D168" s="1172"/>
      <c r="E168" s="1173"/>
      <c r="F168" s="1174"/>
      <c r="G168" s="1175"/>
      <c r="H168" s="1175"/>
    </row>
    <row r="169" spans="1:8" ht="15.75" hidden="1" x14ac:dyDescent="0.2">
      <c r="A169" s="215"/>
      <c r="B169" s="1186"/>
      <c r="C169" s="1187"/>
      <c r="D169" s="1187"/>
      <c r="E169" s="1188"/>
      <c r="F169" s="1189"/>
      <c r="G169" s="1190"/>
      <c r="H169" s="1190"/>
    </row>
    <row r="170" spans="1:8" ht="15.75" hidden="1" x14ac:dyDescent="0.2">
      <c r="A170" s="215"/>
      <c r="B170" s="1186"/>
      <c r="C170" s="1187"/>
      <c r="D170" s="1187"/>
      <c r="E170" s="1188"/>
      <c r="F170" s="1189"/>
      <c r="G170" s="1190"/>
      <c r="H170" s="1190"/>
    </row>
    <row r="171" spans="1:8" ht="15.75" hidden="1" x14ac:dyDescent="0.2">
      <c r="A171" s="215"/>
      <c r="B171" s="1229"/>
      <c r="C171" s="1230"/>
      <c r="D171" s="1230"/>
      <c r="E171" s="1231"/>
      <c r="F171" s="1232"/>
      <c r="G171" s="1233"/>
      <c r="H171" s="1233"/>
    </row>
    <row r="172" spans="1:8" ht="15.75" hidden="1" x14ac:dyDescent="0.2">
      <c r="A172" s="215"/>
      <c r="B172" s="1229"/>
      <c r="C172" s="1230"/>
      <c r="D172" s="1230"/>
      <c r="E172" s="1231"/>
      <c r="F172" s="1232"/>
      <c r="G172" s="1233"/>
      <c r="H172" s="1233"/>
    </row>
    <row r="173" spans="1:8" ht="15.75" hidden="1" x14ac:dyDescent="0.2">
      <c r="A173" s="215"/>
      <c r="B173" s="1229"/>
      <c r="C173" s="1230"/>
      <c r="D173" s="1230"/>
      <c r="E173" s="1231"/>
      <c r="F173" s="1232"/>
      <c r="G173" s="1233"/>
      <c r="H173" s="1233"/>
    </row>
    <row r="174" spans="1:8" ht="15.75" hidden="1" x14ac:dyDescent="0.2">
      <c r="A174" s="215"/>
      <c r="B174" s="1229"/>
      <c r="C174" s="1230"/>
      <c r="D174" s="1230"/>
      <c r="E174" s="1231"/>
      <c r="F174" s="1232"/>
      <c r="G174" s="1233"/>
      <c r="H174" s="1233"/>
    </row>
    <row r="175" spans="1:8" ht="15.75" hidden="1" x14ac:dyDescent="0.2">
      <c r="A175" s="215"/>
      <c r="B175" s="1229"/>
      <c r="C175" s="1230"/>
      <c r="D175" s="1230"/>
      <c r="E175" s="1231"/>
      <c r="F175" s="1232"/>
      <c r="G175" s="1233"/>
      <c r="H175" s="1233"/>
    </row>
    <row r="176" spans="1:8" ht="15.75" hidden="1" x14ac:dyDescent="0.2">
      <c r="A176" s="215"/>
      <c r="B176" s="1186"/>
      <c r="C176" s="1187"/>
      <c r="D176" s="1187"/>
      <c r="E176" s="1188"/>
      <c r="F176" s="1189"/>
      <c r="G176" s="1190"/>
      <c r="H176" s="1190"/>
    </row>
    <row r="177" spans="1:8" ht="15.75" hidden="1" x14ac:dyDescent="0.2">
      <c r="A177" s="215"/>
      <c r="B177" s="500"/>
      <c r="C177" s="501"/>
      <c r="D177" s="501"/>
      <c r="E177" s="1246"/>
      <c r="F177" s="1247"/>
      <c r="G177" s="964"/>
      <c r="H177" s="964"/>
    </row>
    <row r="178" spans="1:8" ht="15.75" hidden="1" x14ac:dyDescent="0.2">
      <c r="A178" s="215"/>
      <c r="B178" s="500"/>
      <c r="C178" s="501"/>
      <c r="D178" s="501"/>
      <c r="E178" s="1246"/>
      <c r="F178" s="1247"/>
      <c r="G178" s="964"/>
      <c r="H178" s="964"/>
    </row>
    <row r="179" spans="1:8" ht="15.75" hidden="1" x14ac:dyDescent="0.2">
      <c r="A179" s="215"/>
      <c r="B179" s="500"/>
      <c r="C179" s="501"/>
      <c r="D179" s="501"/>
      <c r="E179" s="1246"/>
      <c r="F179" s="1247"/>
      <c r="G179" s="964"/>
      <c r="H179" s="964"/>
    </row>
    <row r="180" spans="1:8" ht="15.75" hidden="1" x14ac:dyDescent="0.2">
      <c r="A180" s="215"/>
      <c r="B180" s="500"/>
      <c r="C180" s="501"/>
      <c r="D180" s="501"/>
      <c r="E180" s="1246"/>
      <c r="F180" s="1247"/>
      <c r="G180" s="964"/>
      <c r="H180" s="964"/>
    </row>
    <row r="181" spans="1:8" ht="15.75" x14ac:dyDescent="0.2">
      <c r="A181" s="215"/>
      <c r="B181" s="292" t="s">
        <v>145</v>
      </c>
      <c r="C181" s="293">
        <f>SUM(C156:C180)</f>
        <v>327</v>
      </c>
      <c r="D181" s="293">
        <f>SUM(D156:D176)</f>
        <v>0</v>
      </c>
      <c r="E181" s="1620">
        <f>SUM(E156:E180)</f>
        <v>8353.7251249099991</v>
      </c>
      <c r="F181" s="90"/>
      <c r="G181" s="88"/>
      <c r="H181" s="75"/>
    </row>
    <row r="182" spans="1:8" ht="15.75" x14ac:dyDescent="0.2">
      <c r="A182" s="215"/>
      <c r="B182" s="214"/>
      <c r="C182" s="214"/>
      <c r="D182" s="86"/>
      <c r="E182" s="87"/>
      <c r="F182" s="64"/>
      <c r="G182" s="64"/>
      <c r="H182" s="64"/>
    </row>
    <row r="183" spans="1:8" ht="15.75" x14ac:dyDescent="0.2">
      <c r="A183" s="215"/>
      <c r="B183" s="1803" t="s">
        <v>1376</v>
      </c>
      <c r="C183" s="1804"/>
      <c r="D183" s="1805"/>
      <c r="E183" s="1805"/>
      <c r="F183" s="1805"/>
      <c r="G183" s="1805"/>
      <c r="H183" s="1806"/>
    </row>
    <row r="184" spans="1:8" ht="38.450000000000003" customHeight="1" x14ac:dyDescent="0.2">
      <c r="A184" s="215"/>
      <c r="B184" s="73" t="s">
        <v>1178</v>
      </c>
      <c r="C184" s="82">
        <v>26</v>
      </c>
      <c r="D184" s="82">
        <v>0</v>
      </c>
      <c r="E184" s="83">
        <v>476.58342256999998</v>
      </c>
      <c r="F184" s="481"/>
      <c r="G184" s="294" t="s">
        <v>297</v>
      </c>
      <c r="H184" s="294" t="s">
        <v>370</v>
      </c>
    </row>
    <row r="185" spans="1:8" ht="36.6" customHeight="1" x14ac:dyDescent="0.2">
      <c r="A185" s="215"/>
      <c r="B185" s="73" t="s">
        <v>1686</v>
      </c>
      <c r="C185" s="82">
        <v>32</v>
      </c>
      <c r="D185" s="82">
        <v>0</v>
      </c>
      <c r="E185" s="83">
        <v>587.18413455999996</v>
      </c>
      <c r="F185" s="481"/>
      <c r="G185" s="294" t="s">
        <v>297</v>
      </c>
      <c r="H185" s="294" t="s">
        <v>370</v>
      </c>
    </row>
    <row r="186" spans="1:8" ht="15.75" x14ac:dyDescent="0.2">
      <c r="A186" s="215"/>
      <c r="B186" s="292" t="s">
        <v>145</v>
      </c>
      <c r="C186" s="293">
        <f>SUM(C184:C185)</f>
        <v>58</v>
      </c>
      <c r="D186" s="293">
        <f>SUM(D162:D183)</f>
        <v>0</v>
      </c>
      <c r="E186" s="1620">
        <f>SUM(E184:E185)</f>
        <v>1063.7675571299999</v>
      </c>
      <c r="F186" s="90"/>
      <c r="G186" s="88"/>
      <c r="H186" s="75"/>
    </row>
    <row r="187" spans="1:8" ht="15.75" x14ac:dyDescent="0.2">
      <c r="A187" s="215"/>
      <c r="B187" s="214"/>
      <c r="C187" s="214"/>
      <c r="D187" s="86"/>
      <c r="E187" s="87"/>
      <c r="F187" s="64"/>
      <c r="G187" s="64"/>
      <c r="H187" s="64"/>
    </row>
    <row r="188" spans="1:8" s="491" customFormat="1" ht="15" customHeight="1" x14ac:dyDescent="0.25">
      <c r="A188" s="489"/>
      <c r="B188" s="483" t="s">
        <v>144</v>
      </c>
      <c r="C188" s="484">
        <v>1333</v>
      </c>
      <c r="D188" s="484">
        <v>1333</v>
      </c>
      <c r="E188" s="485">
        <v>25468.021836951488</v>
      </c>
      <c r="F188" s="490"/>
      <c r="G188" s="1176"/>
      <c r="H188" s="490"/>
    </row>
    <row r="189" spans="1:8" ht="15" customHeight="1" x14ac:dyDescent="0.2">
      <c r="A189" s="215"/>
      <c r="B189" s="214"/>
      <c r="C189" s="214"/>
      <c r="D189" s="78"/>
      <c r="E189" s="91"/>
      <c r="F189" s="64"/>
      <c r="G189" s="537"/>
      <c r="H189" s="64"/>
    </row>
    <row r="190" spans="1:8" ht="15" customHeight="1" x14ac:dyDescent="0.2">
      <c r="A190" s="215"/>
      <c r="B190" s="214"/>
      <c r="C190" s="214"/>
      <c r="D190" s="78"/>
      <c r="E190" s="91"/>
      <c r="F190" s="64"/>
      <c r="G190" s="64"/>
      <c r="H190" s="64"/>
    </row>
    <row r="191" spans="1:8" ht="15" customHeight="1" x14ac:dyDescent="0.25">
      <c r="A191" s="215"/>
      <c r="B191" s="483" t="s">
        <v>180</v>
      </c>
      <c r="C191" s="484">
        <f>+C79+C115+C120+C151+C139+C188+C181+C186</f>
        <v>1999</v>
      </c>
      <c r="D191" s="484">
        <f>+D79+D115+D120+D151+D139+D188+D181</f>
        <v>1373</v>
      </c>
      <c r="E191" s="484">
        <f>+E79+E115+E120+E151+E139+E188+E181+E186</f>
        <v>44663.400639611486</v>
      </c>
      <c r="F191" s="174"/>
      <c r="G191" s="63"/>
      <c r="H191" s="174"/>
    </row>
    <row r="192" spans="1:8" ht="15" customHeight="1" x14ac:dyDescent="0.25">
      <c r="A192" s="215"/>
      <c r="B192" s="486"/>
      <c r="C192" s="487"/>
      <c r="D192" s="487"/>
      <c r="E192" s="488"/>
      <c r="F192" s="174"/>
      <c r="G192" s="537"/>
      <c r="H192" s="174"/>
    </row>
    <row r="193" spans="1:8" ht="15" customHeight="1" x14ac:dyDescent="0.2">
      <c r="A193" s="215"/>
      <c r="B193" s="214"/>
      <c r="C193" s="214"/>
      <c r="D193" s="78"/>
      <c r="E193" s="91"/>
      <c r="F193" s="64"/>
      <c r="G193" s="174"/>
      <c r="H193" s="64"/>
    </row>
    <row r="194" spans="1:8" ht="25.5" customHeight="1" x14ac:dyDescent="0.2">
      <c r="A194" s="215"/>
      <c r="B194" s="1808" t="s">
        <v>271</v>
      </c>
      <c r="C194" s="1808"/>
      <c r="D194" s="1808"/>
      <c r="E194" s="1808"/>
      <c r="F194" s="1808"/>
      <c r="G194" s="1808"/>
      <c r="H194" s="1808"/>
    </row>
    <row r="195" spans="1:8" ht="11.45" customHeight="1" x14ac:dyDescent="0.2">
      <c r="A195" s="215"/>
      <c r="B195" s="214"/>
      <c r="C195" s="214"/>
      <c r="D195" s="214"/>
      <c r="E195" s="214"/>
      <c r="F195" s="214"/>
      <c r="G195" s="214"/>
      <c r="H195" s="214"/>
    </row>
    <row r="196" spans="1:8" ht="15.75" x14ac:dyDescent="0.2">
      <c r="A196" s="215"/>
      <c r="B196" s="217" t="s">
        <v>246</v>
      </c>
      <c r="C196" s="217" t="s">
        <v>68</v>
      </c>
      <c r="D196" s="217" t="s">
        <v>247</v>
      </c>
      <c r="E196" s="89" t="s">
        <v>49</v>
      </c>
      <c r="F196" s="64"/>
      <c r="G196" s="64"/>
      <c r="H196" s="64"/>
    </row>
    <row r="197" spans="1:8" ht="15.75" x14ac:dyDescent="0.2">
      <c r="A197" s="215"/>
      <c r="B197" s="73" t="s">
        <v>919</v>
      </c>
      <c r="C197" s="82">
        <v>0</v>
      </c>
      <c r="D197" s="82">
        <v>0</v>
      </c>
      <c r="E197" s="83">
        <v>0</v>
      </c>
      <c r="F197" s="64"/>
      <c r="G197" s="64"/>
      <c r="H197" s="64"/>
    </row>
    <row r="198" spans="1:8" ht="31.5" x14ac:dyDescent="0.2">
      <c r="A198" s="215"/>
      <c r="B198" s="73" t="s">
        <v>920</v>
      </c>
      <c r="C198" s="82">
        <v>0</v>
      </c>
      <c r="D198" s="82">
        <v>0</v>
      </c>
      <c r="E198" s="83">
        <v>0</v>
      </c>
      <c r="F198" s="537"/>
      <c r="G198" s="64"/>
      <c r="H198" s="64"/>
    </row>
    <row r="199" spans="1:8" ht="15.75" x14ac:dyDescent="0.2">
      <c r="A199" s="215"/>
      <c r="B199" s="73" t="s">
        <v>921</v>
      </c>
      <c r="C199" s="82">
        <v>0</v>
      </c>
      <c r="D199" s="82">
        <v>0</v>
      </c>
      <c r="E199" s="83">
        <v>6.5593520000000002E-2</v>
      </c>
      <c r="F199" s="64"/>
      <c r="G199" s="64"/>
      <c r="H199" s="64"/>
    </row>
    <row r="200" spans="1:8" ht="31.5" x14ac:dyDescent="0.2">
      <c r="A200" s="215"/>
      <c r="B200" s="73" t="s">
        <v>923</v>
      </c>
      <c r="C200" s="82">
        <v>0</v>
      </c>
      <c r="D200" s="82">
        <v>0</v>
      </c>
      <c r="E200" s="83">
        <v>9.8636719999999997E-2</v>
      </c>
      <c r="F200" s="64"/>
      <c r="G200" s="64"/>
      <c r="H200" s="64"/>
    </row>
    <row r="201" spans="1:8" ht="15.75" x14ac:dyDescent="0.2">
      <c r="A201" s="215"/>
      <c r="B201" s="73" t="s">
        <v>1125</v>
      </c>
      <c r="C201" s="82">
        <v>0</v>
      </c>
      <c r="D201" s="82">
        <v>0</v>
      </c>
      <c r="E201" s="83">
        <v>1.6116575</v>
      </c>
      <c r="F201" s="64"/>
      <c r="G201" s="64"/>
      <c r="H201" s="64"/>
    </row>
    <row r="202" spans="1:8" ht="31.5" x14ac:dyDescent="0.2">
      <c r="A202" s="215"/>
      <c r="B202" s="73" t="s">
        <v>924</v>
      </c>
      <c r="C202" s="82">
        <v>0</v>
      </c>
      <c r="D202" s="82">
        <v>0</v>
      </c>
      <c r="E202" s="83">
        <v>2.8113779999999999</v>
      </c>
      <c r="F202" s="64"/>
      <c r="G202" s="64"/>
      <c r="H202" s="64"/>
    </row>
    <row r="203" spans="1:8" ht="33" customHeight="1" x14ac:dyDescent="0.2">
      <c r="A203" s="215"/>
      <c r="B203" s="73" t="s">
        <v>1126</v>
      </c>
      <c r="C203" s="82">
        <v>0</v>
      </c>
      <c r="D203" s="82">
        <v>0</v>
      </c>
      <c r="E203" s="83">
        <v>0</v>
      </c>
      <c r="F203" s="64"/>
      <c r="G203" s="64"/>
      <c r="H203" s="64"/>
    </row>
    <row r="204" spans="1:8" ht="33.950000000000003" customHeight="1" x14ac:dyDescent="0.2">
      <c r="A204" s="215"/>
      <c r="B204" s="73" t="s">
        <v>926</v>
      </c>
      <c r="C204" s="82">
        <v>0</v>
      </c>
      <c r="D204" s="82">
        <v>0</v>
      </c>
      <c r="E204" s="83">
        <v>29.656868500000002</v>
      </c>
      <c r="F204" s="64"/>
      <c r="G204" s="64"/>
      <c r="H204" s="64"/>
    </row>
    <row r="205" spans="1:8" ht="17.100000000000001" customHeight="1" x14ac:dyDescent="0.2">
      <c r="A205" s="215"/>
      <c r="B205" s="1083" t="s">
        <v>979</v>
      </c>
      <c r="C205" s="82">
        <v>0</v>
      </c>
      <c r="D205" s="82">
        <v>0</v>
      </c>
      <c r="E205" s="1084">
        <v>0</v>
      </c>
      <c r="F205" s="64"/>
      <c r="G205" s="64"/>
      <c r="H205" s="64"/>
    </row>
    <row r="206" spans="1:8" ht="15.75" x14ac:dyDescent="0.2">
      <c r="A206" s="215"/>
      <c r="B206" s="1083" t="s">
        <v>980</v>
      </c>
      <c r="C206" s="82">
        <v>0</v>
      </c>
      <c r="D206" s="82">
        <v>0</v>
      </c>
      <c r="E206" s="1084">
        <v>0</v>
      </c>
      <c r="F206" s="64"/>
      <c r="G206" s="64"/>
      <c r="H206" s="64"/>
    </row>
    <row r="207" spans="1:8" ht="15.75" x14ac:dyDescent="0.2">
      <c r="A207" s="215"/>
      <c r="B207" s="1083" t="s">
        <v>981</v>
      </c>
      <c r="C207" s="1069">
        <v>0</v>
      </c>
      <c r="D207" s="82">
        <v>0</v>
      </c>
      <c r="E207" s="1084">
        <v>0</v>
      </c>
      <c r="F207" s="64"/>
      <c r="G207" s="64"/>
      <c r="H207" s="64"/>
    </row>
    <row r="208" spans="1:8" ht="15.75" x14ac:dyDescent="0.2">
      <c r="A208" s="215"/>
      <c r="B208" s="1169" t="s">
        <v>1146</v>
      </c>
      <c r="C208" s="82">
        <v>0</v>
      </c>
      <c r="D208" s="82">
        <v>0</v>
      </c>
      <c r="E208" s="1170">
        <v>0</v>
      </c>
      <c r="F208" s="64"/>
      <c r="G208" s="64"/>
      <c r="H208" s="64"/>
    </row>
    <row r="209" spans="1:8" ht="15.75" x14ac:dyDescent="0.2">
      <c r="A209" s="215"/>
      <c r="B209" s="1169" t="s">
        <v>1177</v>
      </c>
      <c r="C209" s="82">
        <v>32</v>
      </c>
      <c r="D209" s="82">
        <v>0</v>
      </c>
      <c r="E209" s="1170">
        <v>899.3185853</v>
      </c>
      <c r="F209" s="64"/>
      <c r="G209" s="64"/>
      <c r="H209" s="64"/>
    </row>
    <row r="210" spans="1:8" ht="15.75" x14ac:dyDescent="0.2">
      <c r="A210" s="215"/>
      <c r="B210" s="1169" t="s">
        <v>1179</v>
      </c>
      <c r="C210" s="82">
        <v>0</v>
      </c>
      <c r="D210" s="82">
        <v>0</v>
      </c>
      <c r="E210" s="1170">
        <v>0.21939427</v>
      </c>
      <c r="F210" s="64"/>
      <c r="G210" s="64"/>
      <c r="H210" s="64"/>
    </row>
    <row r="211" spans="1:8" ht="15.75" x14ac:dyDescent="0.2">
      <c r="A211" s="215"/>
      <c r="B211" s="1503" t="s">
        <v>1223</v>
      </c>
      <c r="C211" s="1504">
        <v>4</v>
      </c>
      <c r="D211" s="1504">
        <v>0</v>
      </c>
      <c r="E211" s="1505">
        <v>82.446489380000003</v>
      </c>
      <c r="F211" s="64"/>
      <c r="G211" s="64"/>
      <c r="H211" s="64"/>
    </row>
    <row r="212" spans="1:8" ht="15.75" x14ac:dyDescent="0.2">
      <c r="A212" s="215"/>
      <c r="B212" s="1503" t="s">
        <v>1224</v>
      </c>
      <c r="C212" s="1504">
        <v>3</v>
      </c>
      <c r="D212" s="1504">
        <v>0</v>
      </c>
      <c r="E212" s="1505">
        <v>61.28917285</v>
      </c>
      <c r="F212" s="64"/>
      <c r="G212" s="64"/>
      <c r="H212" s="64"/>
    </row>
    <row r="213" spans="1:8" ht="15.75" x14ac:dyDescent="0.2">
      <c r="A213" s="215"/>
      <c r="B213" s="1169" t="s">
        <v>1225</v>
      </c>
      <c r="C213" s="82">
        <v>0</v>
      </c>
      <c r="D213" s="82">
        <v>0</v>
      </c>
      <c r="E213" s="1170">
        <v>61.980674260000001</v>
      </c>
      <c r="F213" s="64"/>
      <c r="G213" s="64"/>
      <c r="H213" s="64"/>
    </row>
    <row r="214" spans="1:8" ht="15.75" x14ac:dyDescent="0.2">
      <c r="A214" s="215"/>
      <c r="B214" s="1169" t="s">
        <v>983</v>
      </c>
      <c r="C214" s="82">
        <v>14</v>
      </c>
      <c r="D214" s="82">
        <v>0</v>
      </c>
      <c r="E214" s="1170">
        <v>304.89561322999998</v>
      </c>
      <c r="F214" s="64"/>
      <c r="G214" s="64"/>
      <c r="H214" s="64"/>
    </row>
    <row r="215" spans="1:8" ht="15.75" x14ac:dyDescent="0.2">
      <c r="A215" s="215"/>
      <c r="B215" s="1169" t="s">
        <v>983</v>
      </c>
      <c r="C215" s="82">
        <v>0</v>
      </c>
      <c r="D215" s="82">
        <v>0</v>
      </c>
      <c r="E215" s="1170">
        <v>21.816915259999998</v>
      </c>
      <c r="F215" s="64"/>
      <c r="G215" s="64"/>
      <c r="H215" s="64"/>
    </row>
    <row r="216" spans="1:8" ht="31.5" x14ac:dyDescent="0.2">
      <c r="A216" s="215"/>
      <c r="B216" s="1169" t="s">
        <v>1685</v>
      </c>
      <c r="C216" s="82">
        <v>0</v>
      </c>
      <c r="D216" s="82">
        <v>0</v>
      </c>
      <c r="E216" s="1170">
        <v>718.07774199000005</v>
      </c>
      <c r="F216" s="64"/>
      <c r="G216" s="64"/>
      <c r="H216" s="64"/>
    </row>
    <row r="217" spans="1:8" ht="15.75" x14ac:dyDescent="0.2">
      <c r="A217" s="215"/>
      <c r="B217" s="1169" t="s">
        <v>1791</v>
      </c>
      <c r="C217" s="82">
        <v>76</v>
      </c>
      <c r="D217" s="82">
        <v>0</v>
      </c>
      <c r="E217" s="1170">
        <v>1499.1371468299999</v>
      </c>
      <c r="F217" s="64"/>
      <c r="G217" s="64"/>
      <c r="H217" s="64"/>
    </row>
    <row r="218" spans="1:8" ht="16.899999999999999" customHeight="1" x14ac:dyDescent="0.2">
      <c r="A218" s="215"/>
      <c r="B218" s="1169" t="s">
        <v>1792</v>
      </c>
      <c r="C218" s="82">
        <v>41</v>
      </c>
      <c r="D218" s="82">
        <v>0</v>
      </c>
      <c r="E218" s="1170">
        <v>676.07854554000005</v>
      </c>
      <c r="F218" s="64"/>
      <c r="G218" s="64"/>
      <c r="H218" s="64"/>
    </row>
    <row r="219" spans="1:8" ht="15.75" x14ac:dyDescent="0.2">
      <c r="A219" s="215"/>
      <c r="B219" s="1169" t="s">
        <v>1793</v>
      </c>
      <c r="C219" s="82">
        <v>0</v>
      </c>
      <c r="D219" s="82">
        <v>0</v>
      </c>
      <c r="E219" s="1170">
        <v>11.72475141</v>
      </c>
      <c r="F219" s="64"/>
      <c r="G219" s="64"/>
      <c r="H219" s="64"/>
    </row>
    <row r="220" spans="1:8" ht="31.5" x14ac:dyDescent="0.2">
      <c r="A220" s="215"/>
      <c r="B220" s="1169" t="s">
        <v>1794</v>
      </c>
      <c r="C220" s="82">
        <v>5</v>
      </c>
      <c r="D220" s="82">
        <v>5</v>
      </c>
      <c r="E220" s="1170">
        <v>4.1959018300000004</v>
      </c>
      <c r="F220" s="64"/>
      <c r="G220" s="64"/>
      <c r="H220" s="64"/>
    </row>
    <row r="221" spans="1:8" ht="31.5" x14ac:dyDescent="0.2">
      <c r="A221" s="215"/>
      <c r="B221" s="1169" t="s">
        <v>1795</v>
      </c>
      <c r="C221" s="82">
        <v>39</v>
      </c>
      <c r="D221" s="82">
        <v>39</v>
      </c>
      <c r="E221" s="1170">
        <v>718.89591141000005</v>
      </c>
      <c r="F221" s="64"/>
      <c r="G221" s="64"/>
      <c r="H221" s="64"/>
    </row>
    <row r="222" spans="1:8" ht="31.5" x14ac:dyDescent="0.2">
      <c r="A222" s="215"/>
      <c r="B222" s="1169" t="s">
        <v>1796</v>
      </c>
      <c r="C222" s="82">
        <v>62</v>
      </c>
      <c r="D222" s="82">
        <v>62</v>
      </c>
      <c r="E222" s="1170">
        <v>1254.7917171300001</v>
      </c>
      <c r="F222" s="64"/>
      <c r="G222" s="64"/>
      <c r="H222" s="64"/>
    </row>
    <row r="223" spans="1:8" ht="15.75" hidden="1" x14ac:dyDescent="0.2">
      <c r="A223" s="215"/>
      <c r="B223" s="1083"/>
      <c r="C223" s="82"/>
      <c r="D223" s="82"/>
      <c r="E223" s="1084"/>
      <c r="F223" s="64"/>
      <c r="G223" s="64"/>
      <c r="H223" s="64"/>
    </row>
    <row r="224" spans="1:8" ht="15.75" hidden="1" x14ac:dyDescent="0.2">
      <c r="A224" s="215"/>
      <c r="B224" s="1083"/>
      <c r="C224" s="82"/>
      <c r="D224" s="82"/>
      <c r="E224" s="1084"/>
      <c r="F224" s="64"/>
      <c r="G224" s="64"/>
      <c r="H224" s="64"/>
    </row>
    <row r="225" spans="1:8" ht="15.75" hidden="1" x14ac:dyDescent="0.2">
      <c r="A225" s="215"/>
      <c r="B225" s="1083"/>
      <c r="C225" s="82"/>
      <c r="D225" s="82"/>
      <c r="E225" s="1084"/>
      <c r="F225" s="64"/>
      <c r="G225" s="64"/>
      <c r="H225" s="64"/>
    </row>
    <row r="226" spans="1:8" ht="15.75" hidden="1" x14ac:dyDescent="0.2">
      <c r="A226" s="215"/>
      <c r="B226" s="1083"/>
      <c r="C226" s="82"/>
      <c r="D226" s="82"/>
      <c r="E226" s="1084"/>
      <c r="F226" s="64"/>
      <c r="G226" s="64"/>
      <c r="H226" s="64"/>
    </row>
    <row r="227" spans="1:8" ht="15.75" hidden="1" x14ac:dyDescent="0.2">
      <c r="A227" s="215"/>
      <c r="B227" s="1083"/>
      <c r="C227" s="82"/>
      <c r="D227" s="82"/>
      <c r="E227" s="1084"/>
      <c r="F227" s="64"/>
      <c r="G227" s="64"/>
      <c r="H227" s="64"/>
    </row>
    <row r="228" spans="1:8" ht="15.75" hidden="1" x14ac:dyDescent="0.2">
      <c r="A228" s="215"/>
      <c r="B228" s="1083"/>
      <c r="C228" s="82"/>
      <c r="D228" s="82"/>
      <c r="E228" s="1084"/>
      <c r="F228" s="64"/>
      <c r="G228" s="64"/>
      <c r="H228" s="64"/>
    </row>
    <row r="229" spans="1:8" ht="15.75" hidden="1" x14ac:dyDescent="0.2">
      <c r="A229" s="215"/>
      <c r="B229" s="1083"/>
      <c r="C229" s="82"/>
      <c r="D229" s="82"/>
      <c r="E229" s="1084"/>
      <c r="F229" s="64"/>
      <c r="G229" s="64"/>
      <c r="H229" s="64"/>
    </row>
    <row r="230" spans="1:8" ht="15.75" hidden="1" x14ac:dyDescent="0.2">
      <c r="A230" s="215"/>
      <c r="B230" s="1083"/>
      <c r="C230" s="82"/>
      <c r="D230" s="82"/>
      <c r="E230" s="1084"/>
      <c r="F230" s="64"/>
      <c r="G230" s="64"/>
      <c r="H230" s="64"/>
    </row>
    <row r="231" spans="1:8" ht="15.75" hidden="1" x14ac:dyDescent="0.2">
      <c r="A231" s="215"/>
      <c r="B231" s="1083"/>
      <c r="C231" s="82"/>
      <c r="D231" s="82"/>
      <c r="E231" s="1084"/>
      <c r="F231" s="64"/>
      <c r="G231" s="64"/>
      <c r="H231" s="64"/>
    </row>
    <row r="232" spans="1:8" ht="15.75" hidden="1" x14ac:dyDescent="0.2">
      <c r="A232" s="215"/>
      <c r="B232" s="1083"/>
      <c r="C232" s="82"/>
      <c r="D232" s="82"/>
      <c r="E232" s="1084"/>
      <c r="F232" s="64"/>
      <c r="G232" s="64"/>
      <c r="H232" s="64"/>
    </row>
    <row r="233" spans="1:8" ht="15.75" hidden="1" x14ac:dyDescent="0.2">
      <c r="A233" s="215"/>
      <c r="B233" s="1083"/>
      <c r="C233" s="82"/>
      <c r="D233" s="82"/>
      <c r="E233" s="1084"/>
      <c r="F233" s="64"/>
      <c r="G233" s="64"/>
      <c r="H233" s="64"/>
    </row>
    <row r="234" spans="1:8" ht="15.75" hidden="1" x14ac:dyDescent="0.2">
      <c r="A234" s="215"/>
      <c r="B234" s="1083"/>
      <c r="C234" s="82"/>
      <c r="D234" s="82"/>
      <c r="E234" s="1084"/>
      <c r="F234" s="64"/>
      <c r="G234" s="64"/>
      <c r="H234" s="64"/>
    </row>
    <row r="235" spans="1:8" ht="15.75" hidden="1" x14ac:dyDescent="0.2">
      <c r="A235" s="215"/>
      <c r="B235" s="1083"/>
      <c r="C235" s="82"/>
      <c r="D235" s="82"/>
      <c r="E235" s="1084"/>
      <c r="F235" s="64"/>
      <c r="G235" s="64"/>
      <c r="H235" s="64"/>
    </row>
    <row r="236" spans="1:8" ht="15.75" hidden="1" x14ac:dyDescent="0.2">
      <c r="A236" s="215"/>
      <c r="B236" s="1083"/>
      <c r="C236" s="82"/>
      <c r="D236" s="82"/>
      <c r="E236" s="1084"/>
      <c r="F236" s="64"/>
      <c r="G236" s="64"/>
      <c r="H236" s="64"/>
    </row>
    <row r="237" spans="1:8" ht="15.75" hidden="1" x14ac:dyDescent="0.2">
      <c r="A237" s="215"/>
      <c r="B237" s="1083"/>
      <c r="C237" s="82"/>
      <c r="D237" s="82"/>
      <c r="E237" s="1084"/>
      <c r="F237" s="64"/>
      <c r="G237" s="64"/>
      <c r="H237" s="64"/>
    </row>
    <row r="238" spans="1:8" ht="15.75" hidden="1" x14ac:dyDescent="0.2">
      <c r="A238" s="215"/>
      <c r="B238" s="1083"/>
      <c r="C238" s="82"/>
      <c r="D238" s="82"/>
      <c r="E238" s="1084"/>
      <c r="F238" s="64"/>
      <c r="G238" s="64"/>
      <c r="H238" s="64"/>
    </row>
    <row r="239" spans="1:8" ht="15.75" hidden="1" x14ac:dyDescent="0.2">
      <c r="A239" s="215"/>
      <c r="B239" s="1083"/>
      <c r="C239" s="82"/>
      <c r="D239" s="82"/>
      <c r="E239" s="1084"/>
      <c r="F239" s="64"/>
      <c r="G239" s="64"/>
      <c r="H239" s="64"/>
    </row>
    <row r="240" spans="1:8" ht="15.75" hidden="1" x14ac:dyDescent="0.2">
      <c r="A240" s="215"/>
      <c r="B240" s="1083"/>
      <c r="C240" s="82"/>
      <c r="D240" s="82"/>
      <c r="E240" s="1084"/>
      <c r="F240" s="64"/>
      <c r="G240" s="64"/>
      <c r="H240" s="64"/>
    </row>
    <row r="241" spans="1:8" ht="15.75" hidden="1" x14ac:dyDescent="0.2">
      <c r="A241" s="215"/>
      <c r="B241" s="1083"/>
      <c r="C241" s="82"/>
      <c r="D241" s="82"/>
      <c r="E241" s="1084"/>
      <c r="F241" s="64"/>
      <c r="G241" s="64"/>
      <c r="H241" s="64"/>
    </row>
    <row r="242" spans="1:8" ht="15.75" hidden="1" x14ac:dyDescent="0.2">
      <c r="A242" s="215"/>
      <c r="B242" s="1083"/>
      <c r="C242" s="82"/>
      <c r="D242" s="82"/>
      <c r="E242" s="1084"/>
      <c r="F242" s="64"/>
      <c r="G242" s="64"/>
      <c r="H242" s="64"/>
    </row>
    <row r="243" spans="1:8" ht="15.75" hidden="1" x14ac:dyDescent="0.2">
      <c r="A243" s="215"/>
      <c r="B243" s="1083"/>
      <c r="C243" s="82"/>
      <c r="D243" s="82"/>
      <c r="E243" s="1084"/>
      <c r="F243" s="64"/>
      <c r="G243" s="64"/>
      <c r="H243" s="64"/>
    </row>
    <row r="244" spans="1:8" ht="15.75" hidden="1" x14ac:dyDescent="0.2">
      <c r="A244" s="215"/>
      <c r="B244" s="1083"/>
      <c r="C244" s="1069"/>
      <c r="D244" s="1069"/>
      <c r="E244" s="1084"/>
      <c r="F244" s="64"/>
      <c r="G244" s="64"/>
      <c r="H244" s="64"/>
    </row>
    <row r="245" spans="1:8" ht="15.75" hidden="1" x14ac:dyDescent="0.2">
      <c r="A245" s="215"/>
      <c r="B245" s="1083"/>
      <c r="C245" s="1069"/>
      <c r="D245" s="1069"/>
      <c r="E245" s="1084"/>
      <c r="F245" s="64"/>
      <c r="G245" s="64"/>
      <c r="H245" s="64"/>
    </row>
    <row r="246" spans="1:8" ht="15.75" hidden="1" x14ac:dyDescent="0.2">
      <c r="A246" s="215"/>
      <c r="B246" s="1083"/>
      <c r="C246" s="1069"/>
      <c r="D246" s="1069"/>
      <c r="E246" s="1084"/>
      <c r="F246" s="64"/>
      <c r="G246" s="64"/>
      <c r="H246" s="64"/>
    </row>
    <row r="247" spans="1:8" ht="15.75" hidden="1" x14ac:dyDescent="0.2">
      <c r="A247" s="215"/>
      <c r="B247" s="1083"/>
      <c r="C247" s="1069"/>
      <c r="D247" s="1069"/>
      <c r="E247" s="1084"/>
      <c r="F247" s="64"/>
      <c r="G247" s="64"/>
      <c r="H247" s="64"/>
    </row>
    <row r="248" spans="1:8" ht="15.75" hidden="1" x14ac:dyDescent="0.2">
      <c r="A248" s="215"/>
      <c r="B248" s="1083"/>
      <c r="C248" s="1069"/>
      <c r="D248" s="1069"/>
      <c r="E248" s="1084"/>
      <c r="F248" s="64"/>
      <c r="G248" s="64"/>
      <c r="H248" s="64"/>
    </row>
    <row r="249" spans="1:8" ht="15.75" hidden="1" x14ac:dyDescent="0.2">
      <c r="A249" s="215"/>
      <c r="B249" s="1083"/>
      <c r="C249" s="1069"/>
      <c r="D249" s="1069"/>
      <c r="E249" s="1084"/>
      <c r="F249" s="64"/>
      <c r="G249" s="64"/>
      <c r="H249" s="64"/>
    </row>
    <row r="250" spans="1:8" ht="15.75" hidden="1" x14ac:dyDescent="0.2">
      <c r="A250" s="215"/>
      <c r="B250" s="1083"/>
      <c r="C250" s="1069"/>
      <c r="D250" s="1069"/>
      <c r="E250" s="1084"/>
      <c r="F250" s="64"/>
      <c r="G250" s="64"/>
      <c r="H250" s="64"/>
    </row>
    <row r="251" spans="1:8" ht="15.75" hidden="1" x14ac:dyDescent="0.2">
      <c r="A251" s="215"/>
      <c r="B251" s="1083"/>
      <c r="C251" s="1069"/>
      <c r="D251" s="1069"/>
      <c r="E251" s="1084"/>
      <c r="F251" s="64"/>
      <c r="G251" s="64"/>
      <c r="H251" s="64"/>
    </row>
    <row r="252" spans="1:8" ht="15.75" hidden="1" x14ac:dyDescent="0.2">
      <c r="A252" s="215"/>
      <c r="B252" s="1083"/>
      <c r="C252" s="1069"/>
      <c r="D252" s="1069"/>
      <c r="E252" s="1084"/>
      <c r="F252" s="64"/>
      <c r="G252" s="64"/>
      <c r="H252" s="64"/>
    </row>
    <row r="253" spans="1:8" ht="15.75" hidden="1" x14ac:dyDescent="0.2">
      <c r="A253" s="215"/>
      <c r="B253" s="1083"/>
      <c r="C253" s="1069"/>
      <c r="D253" s="1069"/>
      <c r="E253" s="1084"/>
      <c r="F253" s="64"/>
      <c r="G253" s="64"/>
      <c r="H253" s="64"/>
    </row>
    <row r="254" spans="1:8" ht="15.75" hidden="1" x14ac:dyDescent="0.2">
      <c r="A254" s="215"/>
      <c r="B254" s="1083"/>
      <c r="C254" s="1069"/>
      <c r="D254" s="1069"/>
      <c r="E254" s="1084"/>
      <c r="F254" s="64"/>
      <c r="G254" s="64"/>
      <c r="H254" s="64"/>
    </row>
    <row r="255" spans="1:8" ht="15.75" x14ac:dyDescent="0.25">
      <c r="A255" s="215"/>
      <c r="B255" s="217" t="s">
        <v>142</v>
      </c>
      <c r="C255" s="85">
        <f>SUM(C197:C236)</f>
        <v>276</v>
      </c>
      <c r="D255" s="85">
        <f>SUM(D197:D236)</f>
        <v>106</v>
      </c>
      <c r="E255" s="485">
        <f>SUM(E197:E254)</f>
        <v>6349.1126949299996</v>
      </c>
      <c r="F255" s="64"/>
      <c r="G255" s="64"/>
      <c r="H255" s="64"/>
    </row>
    <row r="256" spans="1:8" ht="15" customHeight="1" x14ac:dyDescent="0.2">
      <c r="A256" s="215"/>
      <c r="B256" s="77"/>
      <c r="C256" s="77"/>
      <c r="D256" s="63"/>
      <c r="E256" s="87"/>
      <c r="F256" s="64"/>
      <c r="G256" s="64"/>
      <c r="H256" s="64"/>
    </row>
    <row r="257" spans="1:8" ht="15" customHeight="1" x14ac:dyDescent="0.2">
      <c r="A257" s="215"/>
      <c r="B257" s="457" t="s">
        <v>144</v>
      </c>
      <c r="C257" s="457" t="s">
        <v>68</v>
      </c>
      <c r="D257" s="457" t="s">
        <v>247</v>
      </c>
      <c r="E257" s="458" t="s">
        <v>49</v>
      </c>
      <c r="F257" s="64"/>
      <c r="G257" s="64"/>
      <c r="H257" s="64"/>
    </row>
    <row r="258" spans="1:8" ht="15" customHeight="1" x14ac:dyDescent="0.2">
      <c r="A258" s="215"/>
      <c r="B258" s="73" t="s">
        <v>144</v>
      </c>
      <c r="C258" s="82">
        <v>4</v>
      </c>
      <c r="D258" s="82">
        <v>4</v>
      </c>
      <c r="E258" s="83">
        <v>59.853424588011933</v>
      </c>
      <c r="F258" s="64"/>
      <c r="G258" s="64"/>
      <c r="H258" s="64"/>
    </row>
    <row r="259" spans="1:8" ht="15" customHeight="1" x14ac:dyDescent="0.2">
      <c r="A259" s="215"/>
      <c r="B259" s="277"/>
      <c r="C259" s="78"/>
      <c r="D259" s="78"/>
      <c r="E259" s="91"/>
      <c r="F259" s="64"/>
      <c r="G259" s="64"/>
      <c r="H259" s="64"/>
    </row>
    <row r="260" spans="1:8" ht="15" customHeight="1" x14ac:dyDescent="0.25">
      <c r="A260" s="215"/>
      <c r="B260" s="483" t="s">
        <v>143</v>
      </c>
      <c r="C260" s="484">
        <f>C258+C255</f>
        <v>280</v>
      </c>
      <c r="D260" s="484">
        <f>D258+D255</f>
        <v>110</v>
      </c>
      <c r="E260" s="485">
        <f>E258+E255</f>
        <v>6408.9661195180115</v>
      </c>
      <c r="F260" s="64"/>
      <c r="G260" s="64"/>
      <c r="H260" s="64"/>
    </row>
    <row r="261" spans="1:8" ht="15" customHeight="1" x14ac:dyDescent="0.2">
      <c r="A261" s="215"/>
      <c r="B261" s="77"/>
      <c r="C261" s="77"/>
      <c r="D261" s="63"/>
      <c r="E261" s="87"/>
      <c r="F261" s="64"/>
      <c r="G261" s="64"/>
      <c r="H261" s="64"/>
    </row>
    <row r="262" spans="1:8" ht="15" customHeight="1" x14ac:dyDescent="0.2">
      <c r="A262" s="215"/>
      <c r="B262" s="77"/>
      <c r="C262" s="77"/>
      <c r="D262" s="63"/>
      <c r="E262" s="87"/>
      <c r="F262" s="64"/>
      <c r="G262" s="64"/>
      <c r="H262" s="64"/>
    </row>
    <row r="263" spans="1:8" ht="40.15" customHeight="1" x14ac:dyDescent="0.2">
      <c r="A263" s="215"/>
      <c r="B263" s="1565" t="s">
        <v>181</v>
      </c>
      <c r="C263" s="1566">
        <f>+C191+C260</f>
        <v>2279</v>
      </c>
      <c r="D263" s="1566">
        <f>+D191+D260</f>
        <v>1483</v>
      </c>
      <c r="E263" s="1567">
        <f>+E260+E191</f>
        <v>51072.366759129494</v>
      </c>
      <c r="F263" s="92"/>
      <c r="G263" s="92"/>
      <c r="H263" s="93"/>
    </row>
    <row r="264" spans="1:8" ht="15" customHeight="1" x14ac:dyDescent="0.2">
      <c r="A264" s="215"/>
      <c r="B264" s="214"/>
      <c r="C264" s="214"/>
      <c r="D264" s="66"/>
      <c r="E264" s="87"/>
      <c r="F264" s="88"/>
      <c r="G264" s="88"/>
      <c r="H264" s="94"/>
    </row>
    <row r="265" spans="1:8" ht="15" customHeight="1" x14ac:dyDescent="0.2">
      <c r="A265" s="215"/>
      <c r="B265" s="64"/>
      <c r="C265" s="64"/>
    </row>
    <row r="266" spans="1:8" ht="24.95" customHeight="1" x14ac:dyDescent="0.2">
      <c r="A266" s="215"/>
      <c r="B266" s="1795" t="s">
        <v>818</v>
      </c>
      <c r="C266" s="1795"/>
      <c r="D266" s="1795"/>
      <c r="E266" s="1795"/>
      <c r="F266" s="1795"/>
      <c r="G266" s="1795"/>
      <c r="H266" s="1795"/>
    </row>
    <row r="267" spans="1:8" ht="24.95" customHeight="1" x14ac:dyDescent="0.2">
      <c r="A267" s="215"/>
      <c r="B267" s="214"/>
      <c r="C267" s="214"/>
    </row>
    <row r="268" spans="1:8" ht="24.95" customHeight="1" x14ac:dyDescent="0.2">
      <c r="A268" s="215"/>
      <c r="B268" s="1809" t="s">
        <v>650</v>
      </c>
      <c r="C268" s="1809"/>
      <c r="D268" s="1809"/>
      <c r="E268" s="1809"/>
      <c r="F268" s="278"/>
      <c r="G268" s="278"/>
    </row>
    <row r="269" spans="1:8" ht="35.450000000000003" customHeight="1" x14ac:dyDescent="0.2">
      <c r="A269" s="215"/>
      <c r="B269" s="217" t="s">
        <v>818</v>
      </c>
      <c r="C269" s="217" t="s">
        <v>68</v>
      </c>
      <c r="D269" s="65" t="s">
        <v>42</v>
      </c>
      <c r="E269" s="65" t="s">
        <v>123</v>
      </c>
      <c r="F269" s="235"/>
      <c r="G269" s="235"/>
    </row>
    <row r="270" spans="1:8" ht="15.75" x14ac:dyDescent="0.2">
      <c r="A270" s="215"/>
      <c r="B270" s="200" t="s">
        <v>1088</v>
      </c>
      <c r="C270" s="82">
        <v>0</v>
      </c>
      <c r="D270" s="1146">
        <v>0</v>
      </c>
      <c r="E270" s="98">
        <v>0</v>
      </c>
      <c r="F270" s="235"/>
      <c r="G270" s="235"/>
    </row>
    <row r="271" spans="1:8" ht="15.75" hidden="1" x14ac:dyDescent="0.2">
      <c r="A271" s="215"/>
      <c r="B271" s="200"/>
      <c r="C271" s="82"/>
      <c r="D271" s="1146"/>
      <c r="E271" s="98"/>
      <c r="F271" s="235"/>
      <c r="G271" s="235"/>
    </row>
    <row r="272" spans="1:8" ht="15.75" hidden="1" x14ac:dyDescent="0.2">
      <c r="A272" s="215"/>
      <c r="B272" s="200"/>
      <c r="C272" s="82"/>
      <c r="D272" s="82"/>
      <c r="E272" s="98"/>
      <c r="F272" s="96"/>
      <c r="G272" s="96"/>
      <c r="H272" s="214"/>
    </row>
    <row r="273" spans="1:8" ht="15.75" x14ac:dyDescent="0.2">
      <c r="A273" s="215"/>
      <c r="B273" s="200"/>
      <c r="C273" s="82"/>
      <c r="D273" s="280"/>
      <c r="E273" s="98"/>
      <c r="F273" s="96"/>
      <c r="G273" s="96"/>
      <c r="H273" s="214"/>
    </row>
    <row r="274" spans="1:8" ht="15.75" x14ac:dyDescent="0.2">
      <c r="A274" s="215"/>
      <c r="B274" s="201" t="s">
        <v>1093</v>
      </c>
      <c r="C274" s="85">
        <f>SUM(C272:C273)</f>
        <v>0</v>
      </c>
      <c r="D274" s="82">
        <f>SUM(D272:D273)</f>
        <v>0</v>
      </c>
      <c r="E274" s="233">
        <f>SUM(E270:E273)</f>
        <v>0</v>
      </c>
      <c r="F274" s="74"/>
      <c r="G274" s="74"/>
      <c r="H274" s="75"/>
    </row>
    <row r="275" spans="1:8" ht="15.75" x14ac:dyDescent="0.2">
      <c r="A275" s="215"/>
      <c r="B275" s="1437"/>
      <c r="C275" s="86"/>
      <c r="D275" s="78"/>
      <c r="E275" s="216"/>
      <c r="F275" s="74"/>
      <c r="G275" s="74"/>
      <c r="H275" s="75"/>
    </row>
    <row r="276" spans="1:8" ht="15.75" x14ac:dyDescent="0.2">
      <c r="A276" s="215"/>
      <c r="B276" s="65" t="s">
        <v>1089</v>
      </c>
      <c r="C276" s="65" t="s">
        <v>68</v>
      </c>
      <c r="D276" s="65" t="s">
        <v>247</v>
      </c>
      <c r="E276" s="65" t="s">
        <v>1090</v>
      </c>
      <c r="F276" s="65" t="s">
        <v>43</v>
      </c>
      <c r="G276" s="65" t="s">
        <v>62</v>
      </c>
      <c r="H276" s="75"/>
    </row>
    <row r="277" spans="1:8" ht="15.75" x14ac:dyDescent="0.2">
      <c r="A277" s="215"/>
      <c r="B277" s="73" t="s">
        <v>623</v>
      </c>
      <c r="C277" s="82">
        <v>0</v>
      </c>
      <c r="D277" s="82">
        <v>0</v>
      </c>
      <c r="E277" s="83">
        <v>13.60908586</v>
      </c>
      <c r="F277" s="481" t="s">
        <v>1091</v>
      </c>
      <c r="G277" s="294" t="s">
        <v>1092</v>
      </c>
      <c r="H277" s="75"/>
    </row>
    <row r="278" spans="1:8" ht="15.75" x14ac:dyDescent="0.2">
      <c r="A278" s="215"/>
      <c r="B278" s="73" t="s">
        <v>623</v>
      </c>
      <c r="C278" s="82">
        <v>0</v>
      </c>
      <c r="D278" s="82">
        <v>0</v>
      </c>
      <c r="E278" s="83">
        <v>1.79229846</v>
      </c>
      <c r="F278" s="481" t="s">
        <v>1091</v>
      </c>
      <c r="G278" s="294" t="s">
        <v>1092</v>
      </c>
      <c r="H278" s="75"/>
    </row>
    <row r="279" spans="1:8" ht="15.75" x14ac:dyDescent="0.2">
      <c r="A279" s="215"/>
      <c r="B279" s="73" t="s">
        <v>1094</v>
      </c>
      <c r="C279" s="82">
        <v>0</v>
      </c>
      <c r="D279" s="82">
        <v>0</v>
      </c>
      <c r="E279" s="83">
        <v>1.9603856399999999</v>
      </c>
      <c r="F279" s="481" t="s">
        <v>1129</v>
      </c>
      <c r="G279" s="294" t="s">
        <v>505</v>
      </c>
      <c r="H279" s="75"/>
    </row>
    <row r="280" spans="1:8" ht="31.5" x14ac:dyDescent="0.2">
      <c r="A280" s="215"/>
      <c r="B280" s="73" t="s">
        <v>987</v>
      </c>
      <c r="C280" s="82">
        <v>0</v>
      </c>
      <c r="D280" s="82">
        <v>0</v>
      </c>
      <c r="E280" s="83">
        <v>1.2104691000000001</v>
      </c>
      <c r="F280" s="481" t="s">
        <v>1130</v>
      </c>
      <c r="G280" s="294" t="s">
        <v>138</v>
      </c>
      <c r="H280" s="75"/>
    </row>
    <row r="281" spans="1:8" ht="15.75" x14ac:dyDescent="0.2">
      <c r="A281" s="215"/>
      <c r="B281" s="73" t="s">
        <v>623</v>
      </c>
      <c r="C281" s="82">
        <v>0</v>
      </c>
      <c r="D281" s="82">
        <v>0</v>
      </c>
      <c r="E281" s="83">
        <v>52.576088149999997</v>
      </c>
      <c r="F281" s="481" t="s">
        <v>1180</v>
      </c>
      <c r="G281" s="294" t="s">
        <v>1092</v>
      </c>
      <c r="H281" s="75"/>
    </row>
    <row r="282" spans="1:8" ht="15.75" x14ac:dyDescent="0.2">
      <c r="A282" s="215"/>
      <c r="B282" s="1503" t="s">
        <v>1687</v>
      </c>
      <c r="C282" s="82">
        <v>0</v>
      </c>
      <c r="D282" s="82">
        <v>0</v>
      </c>
      <c r="E282" s="1505">
        <v>4.49607007</v>
      </c>
      <c r="F282" s="481" t="s">
        <v>1180</v>
      </c>
      <c r="G282" s="294" t="s">
        <v>1092</v>
      </c>
      <c r="H282" s="75"/>
    </row>
    <row r="283" spans="1:8" ht="15.75" x14ac:dyDescent="0.2">
      <c r="A283" s="215"/>
      <c r="B283" s="1503" t="s">
        <v>1687</v>
      </c>
      <c r="C283" s="82">
        <v>0</v>
      </c>
      <c r="D283" s="82">
        <v>0</v>
      </c>
      <c r="E283" s="1505">
        <v>20.487807</v>
      </c>
      <c r="F283" s="481" t="s">
        <v>1180</v>
      </c>
      <c r="G283" s="294" t="s">
        <v>1092</v>
      </c>
      <c r="H283" s="75"/>
    </row>
    <row r="284" spans="1:8" ht="15.75" x14ac:dyDescent="0.2">
      <c r="A284" s="215"/>
      <c r="B284" s="1503" t="s">
        <v>1687</v>
      </c>
      <c r="C284" s="82">
        <v>0</v>
      </c>
      <c r="D284" s="82">
        <v>0</v>
      </c>
      <c r="E284" s="1505">
        <v>9.2019136100000001</v>
      </c>
      <c r="F284" s="481" t="s">
        <v>1180</v>
      </c>
      <c r="G284" s="294" t="s">
        <v>1092</v>
      </c>
      <c r="H284" s="75"/>
    </row>
    <row r="285" spans="1:8" ht="15.75" x14ac:dyDescent="0.2">
      <c r="A285" s="215"/>
      <c r="E285" s="1569"/>
      <c r="H285" s="75"/>
    </row>
    <row r="286" spans="1:8" ht="15" customHeight="1" x14ac:dyDescent="0.2">
      <c r="A286" s="215"/>
      <c r="C286"/>
      <c r="D286" s="214"/>
      <c r="E286" s="1568"/>
      <c r="F286" s="587"/>
      <c r="G286" s="96"/>
      <c r="H286" s="96"/>
    </row>
    <row r="287" spans="1:8" ht="15.75" x14ac:dyDescent="0.2">
      <c r="A287" s="215"/>
      <c r="B287" s="201" t="s">
        <v>132</v>
      </c>
      <c r="C287" s="85">
        <f>SUM(C277:C278)</f>
        <v>0</v>
      </c>
      <c r="D287" s="82">
        <f>SUM(D277:D278)</f>
        <v>0</v>
      </c>
      <c r="E287" s="233">
        <f>SUM(E277:E284)</f>
        <v>105.33411789</v>
      </c>
      <c r="F287" s="74"/>
      <c r="G287" s="74"/>
      <c r="H287" s="75"/>
    </row>
    <row r="288" spans="1:8" ht="30" customHeight="1" x14ac:dyDescent="0.2">
      <c r="A288" s="215"/>
      <c r="B288" s="201" t="s">
        <v>929</v>
      </c>
      <c r="C288" s="85">
        <f>C274</f>
        <v>0</v>
      </c>
      <c r="D288" s="85">
        <f>D274</f>
        <v>0</v>
      </c>
      <c r="E288" s="233">
        <f>E287+E274</f>
        <v>105.33411789</v>
      </c>
      <c r="F288" s="75"/>
      <c r="G288" s="74"/>
      <c r="H288" s="75"/>
    </row>
    <row r="289" spans="1:8" ht="15" customHeight="1" x14ac:dyDescent="0.2">
      <c r="A289" s="215"/>
      <c r="C289"/>
      <c r="D289" s="214"/>
      <c r="E289" s="535"/>
      <c r="F289" s="587"/>
      <c r="G289" s="96"/>
      <c r="H289" s="96"/>
    </row>
    <row r="290" spans="1:8" ht="15" customHeight="1" x14ac:dyDescent="0.2">
      <c r="A290" s="215"/>
      <c r="C290" s="214"/>
      <c r="D290" s="78"/>
      <c r="E290" s="91"/>
      <c r="F290" s="96"/>
      <c r="G290" s="96"/>
      <c r="H290" s="96"/>
    </row>
    <row r="291" spans="1:8" ht="25.5" customHeight="1" x14ac:dyDescent="0.2">
      <c r="A291" s="215"/>
      <c r="B291" s="1129" t="s">
        <v>166</v>
      </c>
      <c r="C291" s="1129"/>
      <c r="D291" s="1129"/>
      <c r="E291" s="1129"/>
      <c r="F291" s="1129"/>
      <c r="G291" s="1129"/>
      <c r="H291" s="1129"/>
    </row>
    <row r="292" spans="1:8" ht="15.75" x14ac:dyDescent="0.2">
      <c r="A292" s="215"/>
      <c r="F292" s="96"/>
      <c r="G292" s="96"/>
    </row>
    <row r="293" spans="1:8" ht="31.5" x14ac:dyDescent="0.2">
      <c r="A293" s="215"/>
      <c r="B293" s="217" t="s">
        <v>244</v>
      </c>
      <c r="C293" s="217" t="s">
        <v>68</v>
      </c>
      <c r="D293" s="65" t="s">
        <v>42</v>
      </c>
      <c r="E293" s="65" t="s">
        <v>123</v>
      </c>
      <c r="F293" s="96"/>
      <c r="G293" s="96"/>
      <c r="H293" s="214"/>
    </row>
    <row r="294" spans="1:8" ht="15.75" x14ac:dyDescent="0.2">
      <c r="A294" s="215"/>
      <c r="B294" s="200" t="s">
        <v>930</v>
      </c>
      <c r="C294" s="280">
        <v>0</v>
      </c>
      <c r="D294" s="280">
        <v>0</v>
      </c>
      <c r="E294" s="98">
        <v>14.910349999999999</v>
      </c>
      <c r="F294" s="96"/>
      <c r="G294" s="96"/>
      <c r="H294" s="214"/>
    </row>
    <row r="295" spans="1:8" ht="15.75" x14ac:dyDescent="0.2">
      <c r="A295" s="215"/>
      <c r="B295" s="73" t="s">
        <v>930</v>
      </c>
      <c r="C295" s="280">
        <v>0</v>
      </c>
      <c r="D295" s="280">
        <v>0</v>
      </c>
      <c r="E295" s="98">
        <v>15.435544119999999</v>
      </c>
      <c r="F295" s="96"/>
      <c r="G295" s="96"/>
      <c r="H295" s="214"/>
    </row>
    <row r="296" spans="1:8" ht="15.75" x14ac:dyDescent="0.2">
      <c r="A296" s="215"/>
      <c r="B296" s="73" t="s">
        <v>623</v>
      </c>
      <c r="C296" s="280">
        <v>0</v>
      </c>
      <c r="D296" s="280">
        <v>0</v>
      </c>
      <c r="E296" s="98">
        <v>0.94374522999999999</v>
      </c>
      <c r="F296" s="96"/>
      <c r="G296" s="96"/>
      <c r="H296" s="214"/>
    </row>
    <row r="297" spans="1:8" ht="15.75" x14ac:dyDescent="0.2">
      <c r="A297" s="215"/>
      <c r="B297" s="73" t="s">
        <v>930</v>
      </c>
      <c r="C297" s="82">
        <v>0</v>
      </c>
      <c r="D297" s="82">
        <v>0</v>
      </c>
      <c r="E297" s="98">
        <v>45.667524299999997</v>
      </c>
      <c r="F297" s="96"/>
      <c r="G297" s="96"/>
      <c r="H297" s="214"/>
    </row>
    <row r="298" spans="1:8" ht="15.75" x14ac:dyDescent="0.2">
      <c r="A298" s="215"/>
      <c r="B298" s="749" t="s">
        <v>623</v>
      </c>
      <c r="C298" s="280">
        <v>0</v>
      </c>
      <c r="D298" s="280">
        <v>0</v>
      </c>
      <c r="E298" s="750">
        <v>4.1212739300000001</v>
      </c>
      <c r="F298" s="96"/>
      <c r="G298" s="96"/>
      <c r="H298" s="214"/>
    </row>
    <row r="299" spans="1:8" ht="15.75" hidden="1" x14ac:dyDescent="0.2">
      <c r="A299" s="215"/>
      <c r="B299" s="749"/>
      <c r="C299" s="280"/>
      <c r="D299" s="280"/>
      <c r="E299" s="750"/>
      <c r="F299" s="96"/>
      <c r="G299" s="96"/>
      <c r="H299" s="214"/>
    </row>
    <row r="300" spans="1:8" ht="15.75" hidden="1" x14ac:dyDescent="0.2">
      <c r="A300" s="215"/>
      <c r="B300" s="914"/>
      <c r="C300" s="280"/>
      <c r="D300" s="280"/>
      <c r="E300" s="918"/>
      <c r="F300" s="96"/>
      <c r="G300" s="96"/>
      <c r="H300" s="214"/>
    </row>
    <row r="301" spans="1:8" ht="15.75" hidden="1" x14ac:dyDescent="0.2">
      <c r="A301" s="215"/>
      <c r="B301" s="914"/>
      <c r="C301" s="280"/>
      <c r="D301" s="280"/>
      <c r="E301" s="918"/>
      <c r="F301" s="96"/>
      <c r="G301" s="96"/>
      <c r="H301" s="214"/>
    </row>
    <row r="302" spans="1:8" ht="15.75" hidden="1" x14ac:dyDescent="0.2">
      <c r="A302" s="215"/>
      <c r="B302" s="914"/>
      <c r="C302" s="82"/>
      <c r="D302" s="82"/>
      <c r="E302" s="918"/>
      <c r="F302" s="96"/>
      <c r="G302" s="96"/>
      <c r="H302" s="214"/>
    </row>
    <row r="303" spans="1:8" ht="15.75" hidden="1" x14ac:dyDescent="0.2">
      <c r="A303" s="215"/>
      <c r="B303" s="914"/>
      <c r="C303" s="82"/>
      <c r="D303" s="82"/>
      <c r="E303" s="918"/>
      <c r="F303" s="96"/>
      <c r="G303" s="96"/>
      <c r="H303" s="214"/>
    </row>
    <row r="304" spans="1:8" ht="15.75" hidden="1" x14ac:dyDescent="0.2">
      <c r="A304" s="215"/>
      <c r="B304" s="914"/>
      <c r="C304" s="82"/>
      <c r="D304" s="82"/>
      <c r="E304" s="918"/>
      <c r="F304" s="96"/>
      <c r="G304" s="96"/>
      <c r="H304" s="214"/>
    </row>
    <row r="305" spans="1:8" ht="15.75" hidden="1" x14ac:dyDescent="0.2">
      <c r="A305" s="215"/>
      <c r="B305" s="914"/>
      <c r="C305" s="280"/>
      <c r="D305" s="280"/>
      <c r="E305" s="918"/>
      <c r="F305" s="96"/>
      <c r="G305" s="96"/>
      <c r="H305" s="214"/>
    </row>
    <row r="306" spans="1:8" ht="15.75" hidden="1" x14ac:dyDescent="0.2">
      <c r="A306" s="215"/>
      <c r="B306" s="914"/>
      <c r="C306" s="82"/>
      <c r="D306" s="280"/>
      <c r="E306" s="918"/>
      <c r="F306" s="96"/>
      <c r="G306" s="96"/>
      <c r="H306" s="214"/>
    </row>
    <row r="307" spans="1:8" ht="15.75" hidden="1" x14ac:dyDescent="0.2">
      <c r="A307" s="215"/>
      <c r="B307" s="914"/>
      <c r="C307" s="82"/>
      <c r="D307" s="280"/>
      <c r="E307" s="918"/>
      <c r="F307" s="96"/>
      <c r="G307" s="96"/>
      <c r="H307" s="214"/>
    </row>
    <row r="308" spans="1:8" ht="15.75" hidden="1" x14ac:dyDescent="0.2">
      <c r="A308" s="215"/>
      <c r="B308" s="914"/>
      <c r="C308" s="82"/>
      <c r="D308" s="280"/>
      <c r="E308" s="918"/>
      <c r="F308" s="96"/>
      <c r="G308" s="96"/>
      <c r="H308" s="214"/>
    </row>
    <row r="309" spans="1:8" ht="15.75" hidden="1" x14ac:dyDescent="0.2">
      <c r="A309" s="215"/>
      <c r="B309" s="73"/>
      <c r="C309" s="82"/>
      <c r="D309" s="280"/>
      <c r="E309" s="98"/>
      <c r="F309" s="96"/>
      <c r="G309" s="96"/>
      <c r="H309" s="214"/>
    </row>
    <row r="310" spans="1:8" ht="15.75" hidden="1" x14ac:dyDescent="0.2">
      <c r="A310" s="215"/>
      <c r="B310" s="954"/>
      <c r="C310" s="955"/>
      <c r="D310" s="956"/>
      <c r="E310" s="957"/>
      <c r="F310" s="96"/>
      <c r="G310" s="96"/>
      <c r="H310" s="214"/>
    </row>
    <row r="311" spans="1:8" ht="15.75" hidden="1" x14ac:dyDescent="0.2">
      <c r="A311" s="215"/>
      <c r="B311" s="200"/>
      <c r="C311" s="955"/>
      <c r="D311" s="956"/>
      <c r="E311" s="957"/>
      <c r="F311" s="96"/>
      <c r="G311" s="96"/>
      <c r="H311" s="214"/>
    </row>
    <row r="312" spans="1:8" ht="15.75" hidden="1" x14ac:dyDescent="0.2">
      <c r="A312" s="215"/>
      <c r="B312" s="991"/>
      <c r="C312" s="955"/>
      <c r="D312" s="956"/>
      <c r="E312" s="957"/>
      <c r="F312" s="96"/>
      <c r="G312" s="96"/>
      <c r="H312" s="214"/>
    </row>
    <row r="313" spans="1:8" ht="15.75" hidden="1" x14ac:dyDescent="0.2">
      <c r="A313" s="215"/>
      <c r="B313" s="991"/>
      <c r="C313" s="955"/>
      <c r="D313" s="956"/>
      <c r="E313" s="957"/>
      <c r="F313" s="96"/>
      <c r="G313" s="96"/>
      <c r="H313" s="214"/>
    </row>
    <row r="314" spans="1:8" ht="15.75" hidden="1" x14ac:dyDescent="0.2">
      <c r="A314" s="215"/>
      <c r="B314" s="991"/>
      <c r="C314" s="1069"/>
      <c r="D314" s="1070"/>
      <c r="E314" s="1071"/>
      <c r="F314" s="96"/>
      <c r="G314" s="96"/>
      <c r="H314" s="214"/>
    </row>
    <row r="315" spans="1:8" ht="15.75" hidden="1" x14ac:dyDescent="0.2">
      <c r="A315" s="215"/>
      <c r="B315" s="1076"/>
      <c r="C315" s="1069"/>
      <c r="D315" s="1070"/>
      <c r="E315" s="1071"/>
      <c r="F315" s="96"/>
      <c r="G315" s="96"/>
      <c r="H315" s="214"/>
    </row>
    <row r="316" spans="1:8" ht="15.75" hidden="1" x14ac:dyDescent="0.2">
      <c r="A316" s="215"/>
      <c r="B316" s="1076"/>
      <c r="C316" s="1069"/>
      <c r="D316" s="1070"/>
      <c r="E316" s="1071"/>
      <c r="F316" s="96"/>
      <c r="G316" s="96"/>
      <c r="H316" s="214"/>
    </row>
    <row r="317" spans="1:8" ht="15.75" hidden="1" x14ac:dyDescent="0.2">
      <c r="A317" s="215"/>
      <c r="B317" s="1076"/>
      <c r="C317" s="1069"/>
      <c r="D317" s="1070"/>
      <c r="E317" s="1071"/>
      <c r="F317" s="96"/>
      <c r="G317" s="96"/>
      <c r="H317" s="214"/>
    </row>
    <row r="318" spans="1:8" ht="15.75" hidden="1" x14ac:dyDescent="0.2">
      <c r="A318" s="215"/>
      <c r="B318" s="1085"/>
      <c r="C318" s="1086"/>
      <c r="D318" s="1087"/>
      <c r="E318" s="1088"/>
      <c r="F318" s="96"/>
      <c r="G318" s="96"/>
      <c r="H318" s="214"/>
    </row>
    <row r="319" spans="1:8" ht="15.75" hidden="1" x14ac:dyDescent="0.2">
      <c r="A319" s="215"/>
      <c r="B319" s="1085"/>
      <c r="C319" s="1086"/>
      <c r="D319" s="1087"/>
      <c r="E319" s="1088"/>
      <c r="F319" s="96"/>
      <c r="G319" s="96"/>
      <c r="H319" s="214"/>
    </row>
    <row r="320" spans="1:8" ht="15.75" hidden="1" x14ac:dyDescent="0.2">
      <c r="A320" s="215"/>
      <c r="B320" s="1085"/>
      <c r="C320" s="1086"/>
      <c r="D320" s="1087"/>
      <c r="E320" s="1088"/>
      <c r="F320" s="96"/>
      <c r="G320" s="96"/>
      <c r="H320" s="214"/>
    </row>
    <row r="321" spans="1:8" ht="15.75" hidden="1" x14ac:dyDescent="0.2">
      <c r="A321" s="215"/>
      <c r="B321" s="1085"/>
      <c r="C321" s="1086"/>
      <c r="D321" s="1087"/>
      <c r="E321" s="1088"/>
      <c r="F321" s="96"/>
      <c r="G321" s="96"/>
      <c r="H321" s="214"/>
    </row>
    <row r="322" spans="1:8" ht="15.75" hidden="1" x14ac:dyDescent="0.2">
      <c r="A322" s="215"/>
      <c r="B322" s="1085"/>
      <c r="C322" s="1086"/>
      <c r="D322" s="1087"/>
      <c r="E322" s="1088"/>
      <c r="F322" s="96"/>
      <c r="G322" s="96"/>
      <c r="H322" s="214"/>
    </row>
    <row r="323" spans="1:8" ht="15.75" hidden="1" x14ac:dyDescent="0.2">
      <c r="A323" s="215"/>
      <c r="B323" s="1109"/>
      <c r="C323" s="1110"/>
      <c r="D323" s="1111"/>
      <c r="E323" s="1112"/>
      <c r="F323" s="96"/>
      <c r="G323" s="96"/>
      <c r="H323" s="214"/>
    </row>
    <row r="324" spans="1:8" ht="31.5" x14ac:dyDescent="0.2">
      <c r="A324" s="215"/>
      <c r="B324" s="281" t="s">
        <v>167</v>
      </c>
      <c r="C324" s="85">
        <f>SUM(C293:C314)</f>
        <v>0</v>
      </c>
      <c r="D324" s="85">
        <f>SUM(D293:D309)</f>
        <v>0</v>
      </c>
      <c r="E324" s="233">
        <f>SUM(E293:E294:E323)</f>
        <v>81.078437579999999</v>
      </c>
      <c r="F324" s="96"/>
      <c r="G324" s="96"/>
      <c r="H324" s="75"/>
    </row>
    <row r="325" spans="1:8" ht="19.5" customHeight="1" x14ac:dyDescent="0.2">
      <c r="A325" s="215"/>
      <c r="B325" s="276"/>
      <c r="C325" s="86"/>
      <c r="D325" s="86"/>
      <c r="E325" s="216"/>
      <c r="F325" s="96"/>
      <c r="G325" s="96"/>
      <c r="H325" s="75"/>
    </row>
    <row r="326" spans="1:8" ht="31.5" customHeight="1" x14ac:dyDescent="0.2">
      <c r="A326" s="215"/>
      <c r="B326" s="281" t="s">
        <v>1095</v>
      </c>
      <c r="C326" s="85">
        <f>C324+C288</f>
        <v>0</v>
      </c>
      <c r="D326" s="85">
        <f>D324+D288</f>
        <v>0</v>
      </c>
      <c r="E326" s="233">
        <f>E324+E288</f>
        <v>186.41255547</v>
      </c>
      <c r="F326" s="61"/>
      <c r="G326" s="96"/>
      <c r="H326" s="75"/>
    </row>
    <row r="327" spans="1:8" ht="15" customHeight="1" x14ac:dyDescent="0.2">
      <c r="A327" s="215"/>
      <c r="F327" s="96"/>
      <c r="G327" s="96"/>
    </row>
    <row r="328" spans="1:8" ht="14.25" customHeight="1" x14ac:dyDescent="0.2">
      <c r="B328" s="283"/>
      <c r="C328" s="174"/>
      <c r="D328" s="304"/>
      <c r="E328" s="174"/>
    </row>
    <row r="329" spans="1:8" ht="25.5" customHeight="1" x14ac:dyDescent="0.2">
      <c r="A329" s="215"/>
      <c r="B329" s="1129" t="s">
        <v>819</v>
      </c>
      <c r="C329" s="1129"/>
      <c r="D329" s="1129"/>
      <c r="E329" s="1129"/>
      <c r="F329" s="1129"/>
      <c r="G329" s="1129"/>
      <c r="H329" s="1129"/>
    </row>
    <row r="330" spans="1:8" ht="15" customHeight="1" x14ac:dyDescent="0.2">
      <c r="B330" s="217" t="s">
        <v>820</v>
      </c>
      <c r="C330" s="217" t="s">
        <v>68</v>
      </c>
      <c r="D330" s="65" t="s">
        <v>247</v>
      </c>
      <c r="E330" s="65" t="s">
        <v>123</v>
      </c>
      <c r="F330" s="513"/>
      <c r="G330" s="513"/>
      <c r="H330" s="513"/>
    </row>
    <row r="331" spans="1:8" ht="24.75" hidden="1" customHeight="1" x14ac:dyDescent="0.2">
      <c r="B331" s="305"/>
      <c r="C331" s="82"/>
      <c r="D331" s="82"/>
      <c r="E331" s="482"/>
      <c r="F331" s="513"/>
      <c r="G331" s="513"/>
      <c r="H331" s="513"/>
    </row>
    <row r="332" spans="1:8" ht="27.75" hidden="1" customHeight="1" x14ac:dyDescent="0.2">
      <c r="B332" s="305" t="s">
        <v>410</v>
      </c>
      <c r="C332" s="82">
        <v>0</v>
      </c>
      <c r="D332" s="82">
        <v>0</v>
      </c>
      <c r="E332" s="482">
        <v>0</v>
      </c>
      <c r="F332" s="513"/>
      <c r="G332" s="513"/>
      <c r="H332" s="513"/>
    </row>
    <row r="333" spans="1:8" ht="27.75" hidden="1" customHeight="1" x14ac:dyDescent="0.2">
      <c r="B333" s="305" t="s">
        <v>411</v>
      </c>
      <c r="C333" s="82">
        <v>0</v>
      </c>
      <c r="D333" s="82">
        <v>0</v>
      </c>
      <c r="E333" s="482">
        <v>0</v>
      </c>
      <c r="F333" s="513"/>
      <c r="G333" s="513"/>
      <c r="H333" s="513"/>
    </row>
    <row r="334" spans="1:8" ht="27.75" hidden="1" customHeight="1" x14ac:dyDescent="0.2">
      <c r="B334" s="305" t="s">
        <v>412</v>
      </c>
      <c r="C334" s="82">
        <v>0</v>
      </c>
      <c r="D334" s="82">
        <v>0</v>
      </c>
      <c r="E334" s="482">
        <v>0</v>
      </c>
      <c r="F334" s="278"/>
      <c r="G334" s="278"/>
      <c r="H334" s="278"/>
    </row>
    <row r="335" spans="1:8" ht="15" hidden="1" customHeight="1" x14ac:dyDescent="0.2">
      <c r="B335" s="73"/>
      <c r="C335" s="82"/>
      <c r="D335" s="82"/>
      <c r="E335" s="482"/>
    </row>
    <row r="336" spans="1:8" ht="24.75" customHeight="1" x14ac:dyDescent="0.2">
      <c r="B336" s="236" t="s">
        <v>6</v>
      </c>
      <c r="C336" s="85">
        <f>SUM(C331:C335)</f>
        <v>0</v>
      </c>
      <c r="D336" s="85">
        <f>SUM(D331:D335)</f>
        <v>0</v>
      </c>
      <c r="E336" s="282">
        <f>SUM(E331:E335)</f>
        <v>0</v>
      </c>
      <c r="F336" s="513"/>
      <c r="G336" s="513"/>
      <c r="H336" s="513"/>
    </row>
    <row r="337" spans="1:8" ht="24.75" customHeight="1" x14ac:dyDescent="0.2">
      <c r="B337" s="586"/>
      <c r="C337" s="78"/>
      <c r="D337" s="78"/>
      <c r="E337" s="95"/>
      <c r="F337" s="513"/>
      <c r="G337" s="513"/>
      <c r="H337" s="513"/>
    </row>
    <row r="338" spans="1:8" ht="24.75" customHeight="1" x14ac:dyDescent="0.2">
      <c r="B338" s="236" t="s">
        <v>144</v>
      </c>
      <c r="C338" s="85">
        <f>C334</f>
        <v>0</v>
      </c>
      <c r="D338" s="85">
        <f>D334</f>
        <v>0</v>
      </c>
      <c r="E338" s="503">
        <f>E334</f>
        <v>0</v>
      </c>
      <c r="F338" s="513"/>
      <c r="G338" s="513"/>
      <c r="H338" s="513"/>
    </row>
    <row r="339" spans="1:8" ht="24.75" customHeight="1" x14ac:dyDescent="0.2">
      <c r="B339" s="586"/>
      <c r="C339" s="78"/>
      <c r="D339" s="78"/>
      <c r="E339" s="95"/>
      <c r="F339" s="513"/>
      <c r="G339" s="513"/>
      <c r="H339" s="513"/>
    </row>
    <row r="340" spans="1:8" ht="35.25" customHeight="1" x14ac:dyDescent="0.2">
      <c r="B340" s="236" t="s">
        <v>408</v>
      </c>
      <c r="C340" s="85">
        <f>C336</f>
        <v>0</v>
      </c>
      <c r="D340" s="85">
        <f>D336</f>
        <v>0</v>
      </c>
      <c r="E340" s="503">
        <f>E336</f>
        <v>0</v>
      </c>
      <c r="F340" s="513"/>
      <c r="G340" s="513"/>
      <c r="H340" s="513"/>
    </row>
    <row r="341" spans="1:8" ht="24.75" customHeight="1" x14ac:dyDescent="0.2">
      <c r="B341" s="283"/>
      <c r="C341" s="86"/>
      <c r="D341" s="86"/>
      <c r="E341" s="174"/>
      <c r="F341" s="513"/>
      <c r="G341" s="513"/>
      <c r="H341" s="513"/>
    </row>
    <row r="342" spans="1:8" ht="15" customHeight="1" x14ac:dyDescent="0.2">
      <c r="B342" s="217" t="s">
        <v>409</v>
      </c>
      <c r="C342" s="85">
        <f>C340</f>
        <v>0</v>
      </c>
      <c r="D342" s="85">
        <f>D340</f>
        <v>0</v>
      </c>
      <c r="E342" s="503">
        <f>E340</f>
        <v>0</v>
      </c>
    </row>
    <row r="343" spans="1:8" ht="15" customHeight="1" x14ac:dyDescent="0.2">
      <c r="B343" s="283"/>
      <c r="C343" s="174"/>
      <c r="D343" s="304"/>
      <c r="E343" s="174"/>
    </row>
    <row r="344" spans="1:8" ht="15" customHeight="1" x14ac:dyDescent="0.2">
      <c r="B344" s="283"/>
      <c r="C344" s="174"/>
      <c r="D344" s="304"/>
      <c r="E344" s="174"/>
    </row>
    <row r="345" spans="1:8" ht="15" customHeight="1" x14ac:dyDescent="0.2">
      <c r="B345" s="283"/>
      <c r="C345" s="174"/>
      <c r="D345" s="304"/>
      <c r="E345" s="174"/>
    </row>
    <row r="346" spans="1:8" ht="25.5" customHeight="1" x14ac:dyDescent="0.2">
      <c r="A346" s="215"/>
      <c r="B346" s="1795" t="s">
        <v>821</v>
      </c>
      <c r="C346" s="1795"/>
      <c r="D346" s="1795"/>
      <c r="E346" s="1795"/>
      <c r="F346" s="1795"/>
      <c r="G346" s="1795"/>
      <c r="H346" s="1795"/>
    </row>
    <row r="348" spans="1:8" ht="45" customHeight="1" x14ac:dyDescent="0.2">
      <c r="B348" s="217" t="s">
        <v>244</v>
      </c>
      <c r="C348" s="217" t="s">
        <v>68</v>
      </c>
      <c r="D348" s="65" t="s">
        <v>42</v>
      </c>
      <c r="E348" s="65" t="s">
        <v>123</v>
      </c>
      <c r="F348" s="96"/>
      <c r="G348" s="96"/>
      <c r="H348" s="214"/>
    </row>
    <row r="349" spans="1:8" ht="15.75" hidden="1" x14ac:dyDescent="0.2">
      <c r="B349" s="305" t="s">
        <v>369</v>
      </c>
      <c r="C349" s="82">
        <v>0</v>
      </c>
      <c r="D349" s="82">
        <v>0</v>
      </c>
      <c r="E349" s="482">
        <v>0</v>
      </c>
    </row>
    <row r="350" spans="1:8" ht="31.5" x14ac:dyDescent="0.2">
      <c r="B350" s="236" t="s">
        <v>822</v>
      </c>
      <c r="C350" s="85">
        <f>SUM(C349)</f>
        <v>0</v>
      </c>
      <c r="D350" s="85">
        <f>SUM(D349)</f>
        <v>0</v>
      </c>
      <c r="E350" s="282">
        <f>SUM(E349)</f>
        <v>0</v>
      </c>
    </row>
    <row r="351" spans="1:8" ht="15.75" x14ac:dyDescent="0.2">
      <c r="B351" s="283"/>
      <c r="C351" s="86"/>
      <c r="D351" s="86"/>
      <c r="E351" s="174"/>
    </row>
    <row r="352" spans="1:8" ht="15.75" x14ac:dyDescent="0.2">
      <c r="B352" s="236" t="s">
        <v>144</v>
      </c>
      <c r="C352" s="85">
        <v>0</v>
      </c>
      <c r="D352" s="85">
        <v>0</v>
      </c>
      <c r="E352" s="282">
        <v>0</v>
      </c>
    </row>
    <row r="353" spans="1:8" ht="15" customHeight="1" x14ac:dyDescent="0.2">
      <c r="B353" s="279"/>
      <c r="C353" s="174"/>
      <c r="D353" s="86"/>
      <c r="E353" s="86"/>
    </row>
    <row r="354" spans="1:8" ht="51" customHeight="1" x14ac:dyDescent="0.2">
      <c r="B354" s="791" t="s">
        <v>343</v>
      </c>
      <c r="C354" s="85">
        <f>C350+C342+C352</f>
        <v>0</v>
      </c>
      <c r="D354" s="85">
        <f>D350+D342+D352</f>
        <v>0</v>
      </c>
      <c r="E354" s="503">
        <f>E350+E342+E352</f>
        <v>0</v>
      </c>
    </row>
    <row r="356" spans="1:8" ht="15" customHeight="1" x14ac:dyDescent="0.2">
      <c r="A356" s="215"/>
    </row>
    <row r="357" spans="1:8" ht="24.75" hidden="1" customHeight="1" x14ac:dyDescent="0.2">
      <c r="A357" s="215"/>
      <c r="B357" s="1803" t="s">
        <v>714</v>
      </c>
      <c r="C357" s="1807"/>
      <c r="D357" s="1807"/>
      <c r="E357" s="1807"/>
      <c r="F357" s="1807"/>
      <c r="G357" s="1807"/>
      <c r="H357" s="1806"/>
    </row>
    <row r="358" spans="1:8" ht="15" hidden="1" customHeight="1" x14ac:dyDescent="0.2">
      <c r="A358" s="215"/>
      <c r="B358" s="217" t="s">
        <v>244</v>
      </c>
      <c r="C358" s="217" t="s">
        <v>68</v>
      </c>
      <c r="D358" s="65" t="s">
        <v>247</v>
      </c>
      <c r="E358" s="65" t="s">
        <v>123</v>
      </c>
      <c r="F358" s="65" t="s">
        <v>43</v>
      </c>
      <c r="G358" s="65" t="s">
        <v>127</v>
      </c>
      <c r="H358" s="65" t="s">
        <v>44</v>
      </c>
    </row>
    <row r="359" spans="1:8" ht="15" hidden="1" customHeight="1" x14ac:dyDescent="0.2">
      <c r="A359" s="215"/>
      <c r="B359" s="73"/>
      <c r="C359" s="82">
        <v>0</v>
      </c>
      <c r="D359" s="82">
        <v>0</v>
      </c>
      <c r="E359" s="504">
        <v>0</v>
      </c>
      <c r="F359" s="84"/>
      <c r="G359" s="71">
        <v>0</v>
      </c>
      <c r="H359" s="72">
        <v>0</v>
      </c>
    </row>
    <row r="360" spans="1:8" ht="15" hidden="1" customHeight="1" x14ac:dyDescent="0.2">
      <c r="A360" s="215"/>
      <c r="B360" s="217" t="s">
        <v>45</v>
      </c>
      <c r="C360" s="85">
        <f>SUM(C359)</f>
        <v>0</v>
      </c>
      <c r="D360" s="85">
        <f>SUM(D359)</f>
        <v>0</v>
      </c>
      <c r="E360" s="503">
        <f>SUM(E359)</f>
        <v>0</v>
      </c>
      <c r="F360" s="84"/>
      <c r="G360" s="71"/>
      <c r="H360" s="72"/>
    </row>
    <row r="362" spans="1:8" ht="25.5" customHeight="1" x14ac:dyDescent="0.2">
      <c r="A362" s="215"/>
      <c r="B362" s="1795" t="s">
        <v>823</v>
      </c>
      <c r="C362" s="1795"/>
      <c r="D362" s="1795"/>
      <c r="E362" s="1795"/>
      <c r="F362" s="1795"/>
      <c r="G362" s="1795"/>
      <c r="H362" s="1795"/>
    </row>
    <row r="364" spans="1:8" ht="34.5" customHeight="1" x14ac:dyDescent="0.2">
      <c r="B364" s="217" t="s">
        <v>244</v>
      </c>
      <c r="C364" s="217" t="s">
        <v>68</v>
      </c>
      <c r="D364" s="65" t="s">
        <v>42</v>
      </c>
      <c r="E364" s="65" t="s">
        <v>123</v>
      </c>
      <c r="F364" s="65" t="s">
        <v>43</v>
      </c>
      <c r="G364" s="65" t="s">
        <v>127</v>
      </c>
      <c r="H364" s="65" t="s">
        <v>44</v>
      </c>
    </row>
    <row r="365" spans="1:8" ht="15.75" x14ac:dyDescent="0.2">
      <c r="B365" s="1346" t="s">
        <v>824</v>
      </c>
      <c r="C365" s="1344"/>
      <c r="D365" s="1345"/>
      <c r="E365" s="1345"/>
      <c r="F365" s="1345"/>
      <c r="G365" s="1345"/>
      <c r="H365" s="1345"/>
    </row>
    <row r="366" spans="1:8" ht="15.75" x14ac:dyDescent="0.2">
      <c r="B366" s="1346" t="s">
        <v>177</v>
      </c>
      <c r="C366" s="82"/>
      <c r="D366" s="82"/>
      <c r="E366" s="482"/>
      <c r="F366" s="280"/>
      <c r="G366" s="294"/>
      <c r="H366" s="294"/>
    </row>
    <row r="367" spans="1:8" ht="15.75" x14ac:dyDescent="0.2">
      <c r="B367" s="1346" t="s">
        <v>825</v>
      </c>
      <c r="C367" s="85"/>
      <c r="D367" s="85"/>
      <c r="E367" s="282"/>
    </row>
    <row r="368" spans="1:8" ht="15.75" x14ac:dyDescent="0.2">
      <c r="B368" s="283"/>
      <c r="C368" s="174"/>
      <c r="D368" s="304"/>
      <c r="E368" s="174"/>
    </row>
    <row r="369" spans="1:10" ht="18.75" customHeight="1" x14ac:dyDescent="0.2">
      <c r="B369" s="236" t="s">
        <v>826</v>
      </c>
      <c r="C369" s="85"/>
      <c r="D369" s="85"/>
      <c r="E369" s="503"/>
      <c r="F369" s="280"/>
      <c r="G369" s="294"/>
      <c r="H369" s="294"/>
    </row>
    <row r="370" spans="1:10" ht="18.75" customHeight="1" x14ac:dyDescent="0.2">
      <c r="B370" s="283"/>
      <c r="C370" s="86"/>
      <c r="D370" s="86"/>
      <c r="E370" s="174"/>
      <c r="G370" s="519"/>
      <c r="H370" s="519"/>
    </row>
    <row r="371" spans="1:10" ht="25.5" customHeight="1" x14ac:dyDescent="0.2">
      <c r="A371" s="215"/>
      <c r="B371" s="1795" t="s">
        <v>827</v>
      </c>
      <c r="C371" s="1795"/>
      <c r="D371" s="1795"/>
      <c r="E371" s="1795"/>
      <c r="F371" s="1795"/>
      <c r="G371" s="1795"/>
      <c r="H371" s="1795"/>
    </row>
    <row r="373" spans="1:10" ht="34.5" customHeight="1" x14ac:dyDescent="0.2">
      <c r="B373" s="217" t="s">
        <v>244</v>
      </c>
      <c r="C373" s="217" t="s">
        <v>68</v>
      </c>
      <c r="D373" s="65" t="s">
        <v>42</v>
      </c>
      <c r="E373" s="65" t="s">
        <v>123</v>
      </c>
      <c r="F373" s="65" t="s">
        <v>43</v>
      </c>
      <c r="G373" s="65" t="s">
        <v>127</v>
      </c>
      <c r="H373" s="65" t="s">
        <v>44</v>
      </c>
    </row>
    <row r="374" spans="1:10" ht="48" hidden="1" customHeight="1" x14ac:dyDescent="0.2">
      <c r="B374" s="305" t="s">
        <v>412</v>
      </c>
      <c r="C374" s="82">
        <v>0</v>
      </c>
      <c r="D374" s="82">
        <v>0</v>
      </c>
      <c r="E374" s="482">
        <v>0</v>
      </c>
      <c r="F374" s="280"/>
      <c r="G374" s="294"/>
      <c r="H374" s="294"/>
    </row>
    <row r="375" spans="1:10" ht="15.75" x14ac:dyDescent="0.2">
      <c r="B375" s="1349" t="s">
        <v>828</v>
      </c>
      <c r="C375" s="1347"/>
      <c r="D375" s="1347"/>
      <c r="E375" s="1348"/>
      <c r="F375" s="1350"/>
      <c r="G375" s="1351"/>
      <c r="H375" s="1351"/>
    </row>
    <row r="376" spans="1:10" ht="15.75" x14ac:dyDescent="0.2">
      <c r="B376" s="1349" t="s">
        <v>144</v>
      </c>
      <c r="C376" s="1347"/>
      <c r="D376" s="1347"/>
      <c r="E376" s="1348"/>
      <c r="F376" s="1350"/>
      <c r="G376" s="1351"/>
      <c r="H376" s="1351"/>
    </row>
    <row r="377" spans="1:10" ht="47.25" x14ac:dyDescent="0.2">
      <c r="B377" s="1349" t="s">
        <v>829</v>
      </c>
      <c r="C377" s="1352">
        <f>SUM(C374:C374)</f>
        <v>0</v>
      </c>
      <c r="D377" s="1352">
        <f>SUM(D374:D374)</f>
        <v>0</v>
      </c>
      <c r="E377" s="1353">
        <f>SUM(E374:E374)</f>
        <v>0</v>
      </c>
      <c r="F377" s="1350"/>
      <c r="G377" s="1350"/>
      <c r="H377" s="1350"/>
    </row>
    <row r="378" spans="1:10" ht="15.75" x14ac:dyDescent="0.2">
      <c r="B378" s="283"/>
      <c r="C378" s="174"/>
      <c r="D378" s="304"/>
      <c r="E378" s="174"/>
    </row>
    <row r="379" spans="1:10" ht="14.25" customHeight="1" x14ac:dyDescent="0.2">
      <c r="B379" s="278"/>
      <c r="C379" s="86"/>
      <c r="D379" s="86"/>
      <c r="E379" s="87"/>
    </row>
    <row r="380" spans="1:10" ht="15.75" customHeight="1" x14ac:dyDescent="0.2">
      <c r="B380" s="1795" t="s">
        <v>1147</v>
      </c>
      <c r="C380" s="1795"/>
      <c r="D380" s="1795"/>
      <c r="E380" s="1795"/>
      <c r="F380" s="1795"/>
      <c r="G380" s="1795"/>
      <c r="H380" s="1795"/>
    </row>
    <row r="381" spans="1:10" ht="15.75" customHeight="1" x14ac:dyDescent="0.2">
      <c r="B381" s="278"/>
      <c r="C381" s="86"/>
      <c r="D381" s="86"/>
      <c r="E381" s="87"/>
    </row>
    <row r="382" spans="1:10" ht="15.75" customHeight="1" x14ac:dyDescent="0.2">
      <c r="B382" s="217" t="s">
        <v>244</v>
      </c>
      <c r="C382" s="217" t="s">
        <v>68</v>
      </c>
      <c r="D382" s="65" t="s">
        <v>42</v>
      </c>
      <c r="E382" s="1345" t="s">
        <v>123</v>
      </c>
      <c r="F382" s="64"/>
      <c r="G382" s="64"/>
      <c r="H382" s="64"/>
      <c r="I382" s="61"/>
      <c r="J382" s="61"/>
    </row>
    <row r="383" spans="1:10" ht="15.75" hidden="1" customHeight="1" x14ac:dyDescent="0.2">
      <c r="B383" s="1114" t="s">
        <v>684</v>
      </c>
      <c r="C383" s="82"/>
      <c r="D383" s="82"/>
      <c r="E383" s="1354"/>
      <c r="F383" s="64"/>
      <c r="G383" s="64"/>
      <c r="H383" s="64"/>
      <c r="I383" s="61"/>
      <c r="J383" s="61"/>
    </row>
    <row r="384" spans="1:10" ht="15.75" hidden="1" customHeight="1" x14ac:dyDescent="0.2">
      <c r="B384" s="1114" t="s">
        <v>688</v>
      </c>
      <c r="C384" s="82"/>
      <c r="D384" s="82"/>
      <c r="E384" s="1354"/>
      <c r="F384" s="64"/>
      <c r="G384" s="64"/>
      <c r="H384" s="64"/>
      <c r="I384" s="61"/>
      <c r="J384" s="61"/>
    </row>
    <row r="385" spans="2:10" ht="15.75" hidden="1" customHeight="1" x14ac:dyDescent="0.2">
      <c r="B385" s="1114" t="s">
        <v>673</v>
      </c>
      <c r="C385" s="82"/>
      <c r="D385" s="82"/>
      <c r="E385" s="1354"/>
      <c r="F385" s="64"/>
      <c r="G385" s="64"/>
      <c r="H385" s="64"/>
      <c r="I385" s="61"/>
      <c r="J385" s="61"/>
    </row>
    <row r="386" spans="2:10" ht="15.75" x14ac:dyDescent="0.2">
      <c r="B386" s="954" t="s">
        <v>144</v>
      </c>
      <c r="C386" s="955">
        <v>171</v>
      </c>
      <c r="D386" s="955">
        <v>171</v>
      </c>
      <c r="E386" s="1354">
        <v>3256.0901402319996</v>
      </c>
      <c r="F386" s="64"/>
      <c r="G386" s="64"/>
      <c r="H386" s="64"/>
      <c r="I386" s="61"/>
      <c r="J386" s="61"/>
    </row>
    <row r="387" spans="2:10" ht="15.75" x14ac:dyDescent="0.2">
      <c r="B387" s="1356" t="s">
        <v>496</v>
      </c>
      <c r="C387" s="1347">
        <v>0</v>
      </c>
      <c r="D387" s="1347">
        <v>0</v>
      </c>
      <c r="E387" s="1354">
        <v>0</v>
      </c>
      <c r="F387" s="64"/>
      <c r="G387" s="64"/>
      <c r="H387" s="64"/>
      <c r="I387" s="61"/>
      <c r="J387" s="61"/>
    </row>
    <row r="388" spans="2:10" ht="15.75" x14ac:dyDescent="0.2">
      <c r="B388" s="277"/>
      <c r="C388" s="78"/>
      <c r="D388" s="78"/>
      <c r="E388" s="91"/>
      <c r="F388" s="64"/>
      <c r="G388" s="64"/>
      <c r="H388" s="64"/>
      <c r="I388" s="61"/>
      <c r="J388" s="61"/>
    </row>
    <row r="389" spans="2:10" ht="31.5" x14ac:dyDescent="0.2">
      <c r="B389" s="1346" t="s">
        <v>1148</v>
      </c>
      <c r="C389" s="1347">
        <f>C386</f>
        <v>171</v>
      </c>
      <c r="D389" s="1347">
        <f>D386</f>
        <v>171</v>
      </c>
      <c r="E389" s="1354">
        <f>E386</f>
        <v>3256.0901402319996</v>
      </c>
      <c r="F389" s="64"/>
      <c r="G389" s="64"/>
      <c r="H389" s="64"/>
      <c r="I389" s="61"/>
      <c r="J389" s="61"/>
    </row>
    <row r="390" spans="2:10" ht="15.75" x14ac:dyDescent="0.2">
      <c r="B390" s="1357"/>
      <c r="C390" s="1358"/>
      <c r="D390" s="1358"/>
      <c r="E390" s="1359"/>
      <c r="F390" s="64"/>
      <c r="G390" s="64"/>
      <c r="H390" s="64"/>
      <c r="I390" s="61"/>
      <c r="J390" s="61"/>
    </row>
    <row r="391" spans="2:10" ht="15.75" customHeight="1" x14ac:dyDescent="0.2">
      <c r="B391" s="1795" t="s">
        <v>1149</v>
      </c>
      <c r="C391" s="1795">
        <v>0</v>
      </c>
      <c r="D391" s="1795">
        <v>0</v>
      </c>
      <c r="E391" s="1795">
        <v>0</v>
      </c>
      <c r="F391" s="1795"/>
      <c r="G391" s="1795"/>
      <c r="H391" s="1795"/>
    </row>
    <row r="392" spans="2:10" ht="15.75" customHeight="1" x14ac:dyDescent="0.2">
      <c r="B392" s="217" t="s">
        <v>244</v>
      </c>
      <c r="C392" s="217" t="s">
        <v>68</v>
      </c>
      <c r="D392" s="65" t="s">
        <v>42</v>
      </c>
      <c r="E392" s="1345" t="s">
        <v>123</v>
      </c>
      <c r="F392" s="64"/>
      <c r="G392" s="64"/>
      <c r="H392" s="64"/>
      <c r="I392" s="61"/>
      <c r="J392" s="61"/>
    </row>
    <row r="393" spans="2:10" ht="15.75" x14ac:dyDescent="0.2">
      <c r="B393" s="1186" t="s">
        <v>144</v>
      </c>
      <c r="C393" s="82">
        <v>2</v>
      </c>
      <c r="D393" s="82">
        <v>2</v>
      </c>
      <c r="E393" s="1506">
        <v>51.580157020000001</v>
      </c>
      <c r="F393" s="64"/>
      <c r="G393" s="64"/>
      <c r="H393" s="64"/>
      <c r="I393" s="61"/>
      <c r="J393" s="61"/>
    </row>
    <row r="394" spans="2:10" ht="15.75" x14ac:dyDescent="0.2">
      <c r="B394" s="1346" t="s">
        <v>496</v>
      </c>
      <c r="C394" s="1347">
        <v>0</v>
      </c>
      <c r="D394" s="1347">
        <v>0</v>
      </c>
      <c r="E394" s="1354">
        <v>0</v>
      </c>
      <c r="F394" s="64"/>
      <c r="G394" s="64"/>
      <c r="H394" s="64"/>
      <c r="I394" s="61"/>
      <c r="J394" s="61"/>
    </row>
    <row r="395" spans="2:10" ht="31.5" x14ac:dyDescent="0.2">
      <c r="B395" s="1346" t="s">
        <v>1150</v>
      </c>
      <c r="C395" s="1347">
        <f>C393</f>
        <v>2</v>
      </c>
      <c r="D395" s="1347">
        <f>D393</f>
        <v>2</v>
      </c>
      <c r="E395" s="1354">
        <f>E393</f>
        <v>51.580157020000001</v>
      </c>
      <c r="F395" s="64"/>
      <c r="G395" s="64"/>
      <c r="H395" s="64"/>
      <c r="I395" s="61"/>
      <c r="J395" s="61"/>
    </row>
    <row r="396" spans="2:10" ht="15.75" x14ac:dyDescent="0.2">
      <c r="B396" s="276"/>
      <c r="C396" s="78"/>
      <c r="D396" s="78"/>
      <c r="E396" s="91"/>
      <c r="F396" s="64"/>
      <c r="G396" s="64"/>
      <c r="H396" s="64"/>
      <c r="I396" s="61"/>
      <c r="J396" s="61"/>
    </row>
    <row r="397" spans="2:10" ht="15.75" x14ac:dyDescent="0.2">
      <c r="B397" s="586"/>
      <c r="C397" s="78"/>
      <c r="D397" s="78"/>
      <c r="E397" s="95"/>
      <c r="G397" s="519"/>
      <c r="H397" s="519"/>
      <c r="I397" s="61"/>
      <c r="J397" s="61"/>
    </row>
    <row r="398" spans="2:10" ht="30.75" customHeight="1" x14ac:dyDescent="0.2">
      <c r="B398" s="1349" t="s">
        <v>1151</v>
      </c>
      <c r="C398" s="1352">
        <f>SUM(C389+C395)</f>
        <v>173</v>
      </c>
      <c r="D398" s="1352">
        <f>D389+D395</f>
        <v>173</v>
      </c>
      <c r="E398" s="1355">
        <f>E395+E389</f>
        <v>3307.6702972519997</v>
      </c>
      <c r="I398" s="61"/>
      <c r="J398" s="61"/>
    </row>
    <row r="399" spans="2:10" ht="15.75" customHeight="1" x14ac:dyDescent="0.2">
      <c r="B399" s="278"/>
      <c r="C399" s="86"/>
      <c r="D399" s="86"/>
      <c r="E399" s="87"/>
    </row>
    <row r="400" spans="2:10" ht="15.75" customHeight="1" x14ac:dyDescent="0.2">
      <c r="B400" s="278"/>
      <c r="C400" s="86"/>
      <c r="D400" s="86"/>
      <c r="E400" s="87"/>
    </row>
    <row r="401" spans="2:8" ht="15.75" customHeight="1" x14ac:dyDescent="0.2">
      <c r="B401" s="217" t="s">
        <v>830</v>
      </c>
      <c r="C401" s="217" t="s">
        <v>68</v>
      </c>
      <c r="D401" s="65" t="s">
        <v>42</v>
      </c>
      <c r="E401" s="65" t="s">
        <v>123</v>
      </c>
    </row>
    <row r="402" spans="2:8" ht="15.75" hidden="1" customHeight="1" x14ac:dyDescent="0.2">
      <c r="B402" s="1114"/>
      <c r="C402" s="82"/>
      <c r="D402" s="1111"/>
      <c r="E402" s="83"/>
    </row>
    <row r="403" spans="2:8" ht="15.75" hidden="1" customHeight="1" x14ac:dyDescent="0.2">
      <c r="B403" s="1114"/>
      <c r="C403" s="82"/>
      <c r="D403" s="1111"/>
      <c r="E403" s="83"/>
    </row>
    <row r="404" spans="2:8" ht="15.75" hidden="1" customHeight="1" x14ac:dyDescent="0.2">
      <c r="B404" s="1114"/>
      <c r="C404" s="82"/>
      <c r="D404" s="1111"/>
      <c r="E404" s="83"/>
    </row>
    <row r="405" spans="2:8" ht="15.75" hidden="1" customHeight="1" x14ac:dyDescent="0.2">
      <c r="B405" s="1113"/>
      <c r="C405" s="82"/>
      <c r="D405" s="1111"/>
      <c r="E405" s="83"/>
    </row>
    <row r="406" spans="2:8" ht="15.75" hidden="1" customHeight="1" x14ac:dyDescent="0.2">
      <c r="B406" s="1234"/>
      <c r="C406" s="82"/>
      <c r="D406" s="1111"/>
      <c r="E406" s="83"/>
    </row>
    <row r="407" spans="2:8" ht="15.75" hidden="1" customHeight="1" x14ac:dyDescent="0.2">
      <c r="B407" s="1113"/>
      <c r="C407" s="82"/>
      <c r="D407" s="1111"/>
      <c r="E407" s="83"/>
    </row>
    <row r="408" spans="2:8" ht="15.75" hidden="1" customHeight="1" x14ac:dyDescent="0.2">
      <c r="B408" s="305"/>
      <c r="C408" s="82"/>
      <c r="D408" s="82"/>
      <c r="E408" s="1115"/>
    </row>
    <row r="409" spans="2:8" ht="15.75" customHeight="1" x14ac:dyDescent="0.2">
      <c r="B409" s="1116"/>
      <c r="C409" s="1110"/>
      <c r="D409" s="1110"/>
      <c r="E409" s="1115"/>
    </row>
    <row r="410" spans="2:8" ht="15.75" customHeight="1" x14ac:dyDescent="0.2">
      <c r="B410" s="236" t="s">
        <v>831</v>
      </c>
      <c r="C410" s="85">
        <f>C408</f>
        <v>0</v>
      </c>
      <c r="D410" s="85">
        <f>D408</f>
        <v>0</v>
      </c>
      <c r="E410" s="282">
        <f>E402+E403+E404+E405+E406+E407+E408</f>
        <v>0</v>
      </c>
    </row>
    <row r="411" spans="2:8" ht="15.75" customHeight="1" x14ac:dyDescent="0.2">
      <c r="B411" s="278"/>
      <c r="C411" s="86"/>
      <c r="D411" s="86"/>
      <c r="E411" s="87"/>
    </row>
    <row r="412" spans="2:8" ht="15.75" customHeight="1" x14ac:dyDescent="0.2">
      <c r="B412" s="958" t="s">
        <v>832</v>
      </c>
      <c r="C412" s="959">
        <v>0</v>
      </c>
      <c r="D412" s="959">
        <v>0</v>
      </c>
      <c r="E412" s="960">
        <v>0</v>
      </c>
    </row>
    <row r="413" spans="2:8" ht="15.75" customHeight="1" x14ac:dyDescent="0.2">
      <c r="B413" s="278"/>
      <c r="C413" s="86"/>
      <c r="D413" s="86"/>
      <c r="E413" s="87"/>
    </row>
    <row r="414" spans="2:8" ht="15.75" customHeight="1" x14ac:dyDescent="0.2">
      <c r="B414" s="1795" t="s">
        <v>833</v>
      </c>
      <c r="C414" s="1795"/>
      <c r="D414" s="1795"/>
      <c r="E414" s="1795"/>
      <c r="F414" s="1795"/>
      <c r="G414" s="1795"/>
      <c r="H414" s="1795"/>
    </row>
    <row r="415" spans="2:8" ht="15.75" customHeight="1" x14ac:dyDescent="0.2">
      <c r="B415" s="278"/>
      <c r="C415" s="86"/>
      <c r="D415" s="86"/>
      <c r="E415" s="87"/>
    </row>
    <row r="416" spans="2:8" ht="15.75" customHeight="1" x14ac:dyDescent="0.2">
      <c r="B416" s="217" t="s">
        <v>244</v>
      </c>
      <c r="C416" s="217" t="s">
        <v>68</v>
      </c>
      <c r="D416" s="65" t="s">
        <v>42</v>
      </c>
      <c r="E416" s="65" t="s">
        <v>123</v>
      </c>
    </row>
    <row r="417" spans="1:16372" ht="15.75" customHeight="1" x14ac:dyDescent="0.2">
      <c r="B417" s="958" t="s">
        <v>144</v>
      </c>
      <c r="C417" s="82">
        <v>0</v>
      </c>
      <c r="D417" s="82">
        <v>0</v>
      </c>
      <c r="E417" s="482">
        <v>0</v>
      </c>
    </row>
    <row r="418" spans="1:16372" ht="15.75" customHeight="1" x14ac:dyDescent="0.2">
      <c r="B418" s="958" t="s">
        <v>496</v>
      </c>
      <c r="C418" s="959"/>
      <c r="D418" s="959"/>
      <c r="E418" s="962"/>
    </row>
    <row r="419" spans="1:16372" ht="15.75" customHeight="1" x14ac:dyDescent="0.2">
      <c r="B419" s="958" t="s">
        <v>834</v>
      </c>
      <c r="C419" s="959">
        <v>0</v>
      </c>
      <c r="D419" s="959">
        <v>0</v>
      </c>
      <c r="E419" s="960">
        <v>0</v>
      </c>
    </row>
    <row r="420" spans="1:16372" ht="15.75" customHeight="1" x14ac:dyDescent="0.2">
      <c r="B420" s="278"/>
      <c r="C420" s="86"/>
      <c r="D420" s="86"/>
      <c r="E420" s="87"/>
    </row>
    <row r="421" spans="1:16372" ht="15.75" customHeight="1" x14ac:dyDescent="0.2">
      <c r="B421" s="278"/>
      <c r="C421" s="86"/>
      <c r="D421" s="86"/>
      <c r="E421" s="87"/>
    </row>
    <row r="422" spans="1:16372" ht="32.450000000000003" customHeight="1" x14ac:dyDescent="0.2">
      <c r="B422" s="217" t="s">
        <v>835</v>
      </c>
      <c r="C422" s="217" t="s">
        <v>68</v>
      </c>
      <c r="D422" s="65" t="s">
        <v>42</v>
      </c>
      <c r="E422" s="65" t="s">
        <v>123</v>
      </c>
    </row>
    <row r="423" spans="1:16372" ht="15.75" customHeight="1" x14ac:dyDescent="0.2">
      <c r="B423" s="305" t="s">
        <v>144</v>
      </c>
      <c r="C423" s="82">
        <v>0</v>
      </c>
      <c r="D423" s="82">
        <v>0</v>
      </c>
      <c r="E423" s="482">
        <v>0</v>
      </c>
    </row>
    <row r="424" spans="1:16372" ht="15.75" customHeight="1" x14ac:dyDescent="0.2">
      <c r="B424" s="961" t="s">
        <v>837</v>
      </c>
      <c r="C424" s="959"/>
      <c r="D424" s="959"/>
      <c r="E424" s="962"/>
    </row>
    <row r="425" spans="1:16372" ht="15.75" customHeight="1" x14ac:dyDescent="0.2"/>
    <row r="426" spans="1:16372" ht="15.75" customHeight="1" x14ac:dyDescent="0.2"/>
    <row r="427" spans="1:16372" ht="45.6" customHeight="1" x14ac:dyDescent="0.2">
      <c r="B427" s="958" t="s">
        <v>836</v>
      </c>
      <c r="C427" s="959">
        <v>0</v>
      </c>
      <c r="D427" s="959">
        <v>0</v>
      </c>
      <c r="E427" s="960">
        <f>E424</f>
        <v>0</v>
      </c>
    </row>
    <row r="428" spans="1:16372" ht="19.5" customHeight="1" x14ac:dyDescent="0.2">
      <c r="F428" s="60"/>
      <c r="G428" s="97"/>
    </row>
    <row r="429" spans="1:16372" ht="19.5" customHeight="1" x14ac:dyDescent="0.2">
      <c r="A429" s="1381"/>
      <c r="B429" s="1795" t="s">
        <v>931</v>
      </c>
      <c r="C429" s="1795"/>
      <c r="D429" s="1795"/>
      <c r="E429" s="1795"/>
      <c r="F429" s="1795"/>
      <c r="G429" s="1795"/>
      <c r="H429" s="1795"/>
      <c r="I429" s="1382"/>
      <c r="J429" s="1382"/>
      <c r="K429" s="1381"/>
      <c r="L429" s="1381"/>
      <c r="M429" s="1381"/>
      <c r="N429" s="1381"/>
      <c r="O429" s="1381"/>
      <c r="P429" s="1381"/>
      <c r="Q429" s="1381"/>
      <c r="R429" s="1381"/>
      <c r="S429" s="1381"/>
      <c r="T429" s="1381"/>
      <c r="U429" s="1381"/>
      <c r="V429" s="1381"/>
      <c r="W429" s="1381"/>
      <c r="X429" s="1381"/>
      <c r="Y429" s="1381"/>
      <c r="Z429" s="1381"/>
      <c r="AA429" s="1381"/>
      <c r="AB429" s="1381"/>
      <c r="AC429" s="1381"/>
      <c r="AD429" s="1381"/>
      <c r="AE429" s="1381"/>
      <c r="AF429" s="1381"/>
      <c r="AG429" s="1381"/>
      <c r="AH429" s="1381"/>
      <c r="AI429" s="1381"/>
      <c r="AJ429" s="1381"/>
      <c r="AK429" s="1381"/>
      <c r="AL429" s="1381"/>
      <c r="AM429" s="1381"/>
      <c r="AN429" s="1381"/>
      <c r="AO429" s="1381"/>
      <c r="AP429" s="1381"/>
      <c r="AQ429" s="1381"/>
      <c r="AR429" s="1381"/>
      <c r="AS429" s="1381"/>
      <c r="AT429" s="1381"/>
      <c r="AU429" s="1381"/>
      <c r="AV429" s="1381"/>
      <c r="AW429" s="1381"/>
      <c r="AX429" s="1381"/>
      <c r="AY429" s="1381"/>
      <c r="AZ429" s="1381"/>
      <c r="BA429" s="1381"/>
      <c r="BB429" s="1381"/>
      <c r="BC429" s="1381"/>
      <c r="BD429" s="1381"/>
      <c r="BE429" s="1381"/>
      <c r="BF429" s="1381"/>
      <c r="BG429" s="1381"/>
      <c r="BH429" s="1381"/>
      <c r="BI429" s="1381"/>
      <c r="BJ429" s="1381"/>
      <c r="BK429" s="1381"/>
      <c r="BL429" s="1381"/>
      <c r="BM429" s="1381"/>
      <c r="BN429" s="1381"/>
      <c r="BO429" s="1381"/>
      <c r="BP429" s="1381"/>
      <c r="BQ429" s="1381"/>
      <c r="BR429" s="1381"/>
      <c r="BS429" s="1381"/>
      <c r="BT429" s="1381"/>
      <c r="BU429" s="1381"/>
      <c r="BV429" s="1381"/>
      <c r="BW429" s="1381"/>
      <c r="BX429" s="1381"/>
      <c r="BY429" s="1381"/>
      <c r="BZ429" s="1381"/>
      <c r="CA429" s="1381"/>
      <c r="CB429" s="1381"/>
      <c r="CC429" s="1381"/>
      <c r="CD429" s="1381"/>
      <c r="CE429" s="1381"/>
      <c r="CF429" s="1381"/>
      <c r="CG429" s="1381"/>
      <c r="CH429" s="1381"/>
      <c r="CI429" s="1381"/>
      <c r="CJ429" s="1381"/>
      <c r="CK429" s="1381"/>
      <c r="CL429" s="1381"/>
      <c r="CM429" s="1381"/>
      <c r="CN429" s="1381"/>
      <c r="CO429" s="1381"/>
      <c r="CP429" s="1381"/>
      <c r="CQ429" s="1381"/>
      <c r="CR429" s="1381"/>
      <c r="CS429" s="1381"/>
      <c r="CT429" s="1381"/>
      <c r="CU429" s="1381"/>
      <c r="CV429" s="1381"/>
      <c r="CW429" s="1381"/>
      <c r="CX429" s="1381"/>
      <c r="CY429" s="1381"/>
      <c r="CZ429" s="1381"/>
      <c r="DA429" s="1381"/>
      <c r="DB429" s="1381"/>
      <c r="DC429" s="1381"/>
      <c r="DD429" s="1381"/>
      <c r="DE429" s="1381"/>
      <c r="DF429" s="1381"/>
      <c r="DG429" s="1381"/>
      <c r="DH429" s="1381"/>
      <c r="DI429" s="1381"/>
      <c r="DJ429" s="1381"/>
      <c r="DK429" s="1381"/>
      <c r="DL429" s="1381"/>
      <c r="DM429" s="1381"/>
      <c r="DN429" s="1381"/>
      <c r="DO429" s="1381"/>
      <c r="DP429" s="1381"/>
      <c r="DQ429" s="1381"/>
      <c r="DR429" s="1381"/>
      <c r="DS429" s="1381"/>
      <c r="DT429" s="1381"/>
      <c r="DU429" s="1381"/>
      <c r="DV429" s="1381"/>
      <c r="DW429" s="1381"/>
      <c r="DX429" s="1381"/>
      <c r="DY429" s="1381"/>
      <c r="DZ429" s="1381"/>
      <c r="EA429" s="1381"/>
      <c r="EB429" s="1381"/>
      <c r="EC429" s="1381"/>
      <c r="ED429" s="1381"/>
      <c r="EE429" s="1381"/>
      <c r="EF429" s="1381"/>
      <c r="EG429" s="1381"/>
      <c r="EH429" s="1381"/>
      <c r="EI429" s="1381"/>
      <c r="EJ429" s="1381"/>
      <c r="EK429" s="1381"/>
      <c r="EL429" s="1381"/>
      <c r="EM429" s="1381"/>
      <c r="EN429" s="1381"/>
      <c r="EO429" s="1381"/>
      <c r="EP429" s="1381"/>
      <c r="EQ429" s="1381"/>
      <c r="ER429" s="1381"/>
      <c r="ES429" s="1381"/>
      <c r="ET429" s="1381"/>
      <c r="EU429" s="1381"/>
      <c r="EV429" s="1381"/>
      <c r="EW429" s="1381"/>
      <c r="EX429" s="1381"/>
      <c r="EY429" s="1381"/>
      <c r="EZ429" s="1381"/>
      <c r="FA429" s="1381"/>
      <c r="FB429" s="1381"/>
      <c r="FC429" s="1381"/>
      <c r="FD429" s="1381"/>
      <c r="FE429" s="1381"/>
      <c r="FF429" s="1381"/>
      <c r="FG429" s="1381"/>
      <c r="FH429" s="1381"/>
      <c r="FI429" s="1381"/>
      <c r="FJ429" s="1381"/>
      <c r="FK429" s="1381"/>
      <c r="FL429" s="1381"/>
      <c r="FM429" s="1381"/>
      <c r="FN429" s="1381"/>
      <c r="FO429" s="1381"/>
      <c r="FP429" s="1381"/>
      <c r="FQ429" s="1381"/>
      <c r="FR429" s="1381"/>
      <c r="FS429" s="1381"/>
      <c r="FT429" s="1381"/>
      <c r="FU429" s="1381"/>
      <c r="FV429" s="1381"/>
      <c r="FW429" s="1381"/>
      <c r="FX429" s="1381"/>
      <c r="FY429" s="1381"/>
      <c r="FZ429" s="1381"/>
      <c r="GA429" s="1381"/>
      <c r="GB429" s="1381"/>
      <c r="GC429" s="1381"/>
      <c r="GD429" s="1381"/>
      <c r="GE429" s="1381"/>
      <c r="GF429" s="1381"/>
      <c r="GG429" s="1381"/>
      <c r="GH429" s="1381"/>
      <c r="GI429" s="1381"/>
      <c r="GJ429" s="1381"/>
      <c r="GK429" s="1381"/>
      <c r="GL429" s="1381"/>
      <c r="GM429" s="1381"/>
      <c r="GN429" s="1381"/>
      <c r="GO429" s="1381"/>
      <c r="GP429" s="1381"/>
      <c r="GQ429" s="1381"/>
      <c r="GR429" s="1381"/>
      <c r="GS429" s="1381"/>
      <c r="GT429" s="1381"/>
      <c r="GU429" s="1381"/>
      <c r="GV429" s="1381"/>
      <c r="GW429" s="1381"/>
      <c r="GX429" s="1381"/>
      <c r="GY429" s="1381"/>
      <c r="GZ429" s="1381"/>
      <c r="HA429" s="1381"/>
      <c r="HB429" s="1381"/>
      <c r="HC429" s="1381"/>
      <c r="HD429" s="1381"/>
      <c r="HE429" s="1381"/>
      <c r="HF429" s="1381"/>
      <c r="HG429" s="1381"/>
      <c r="HH429" s="1381"/>
      <c r="HI429" s="1381"/>
      <c r="HJ429" s="1381"/>
      <c r="HK429" s="1381"/>
      <c r="HL429" s="1381"/>
      <c r="HM429" s="1381"/>
      <c r="HN429" s="1381"/>
      <c r="HO429" s="1381"/>
      <c r="HP429" s="1381"/>
      <c r="HQ429" s="1381"/>
      <c r="HR429" s="1381"/>
      <c r="HS429" s="1381"/>
      <c r="HT429" s="1381"/>
      <c r="HU429" s="1381"/>
      <c r="HV429" s="1381"/>
      <c r="HW429" s="1381"/>
      <c r="HX429" s="1381"/>
      <c r="HY429" s="1381"/>
      <c r="HZ429" s="1381"/>
      <c r="IA429" s="1381"/>
      <c r="IB429" s="1381"/>
      <c r="IC429" s="1381"/>
      <c r="ID429" s="1381"/>
      <c r="IE429" s="1381"/>
      <c r="IF429" s="1381"/>
      <c r="IG429" s="1381"/>
      <c r="IH429" s="1381"/>
      <c r="II429" s="1381"/>
      <c r="IJ429" s="1381"/>
      <c r="IK429" s="1381"/>
      <c r="IL429" s="1381"/>
      <c r="IM429" s="1381"/>
      <c r="IN429" s="1381"/>
      <c r="IO429" s="1381"/>
      <c r="IP429" s="1381"/>
      <c r="IQ429" s="1381"/>
      <c r="IR429" s="1381"/>
      <c r="IS429" s="1381"/>
      <c r="IT429" s="1381"/>
      <c r="IU429" s="1381"/>
      <c r="IV429" s="1381"/>
      <c r="IW429" s="1381"/>
      <c r="IX429" s="1381"/>
      <c r="IY429" s="1381"/>
      <c r="IZ429" s="1381"/>
      <c r="JA429" s="1381"/>
      <c r="JB429" s="1381"/>
      <c r="JC429" s="1381"/>
      <c r="JD429" s="1381"/>
      <c r="JE429" s="1381"/>
      <c r="JF429" s="1381"/>
      <c r="JG429" s="1381"/>
      <c r="JH429" s="1381"/>
      <c r="JI429" s="1381"/>
      <c r="JJ429" s="1381"/>
      <c r="JK429" s="1381"/>
      <c r="JL429" s="1381"/>
      <c r="JM429" s="1381"/>
      <c r="JN429" s="1381"/>
      <c r="JO429" s="1381"/>
      <c r="JP429" s="1381"/>
      <c r="JQ429" s="1381"/>
      <c r="JR429" s="1381"/>
      <c r="JS429" s="1381"/>
      <c r="JT429" s="1381"/>
      <c r="JU429" s="1381"/>
      <c r="JV429" s="1381"/>
      <c r="JW429" s="1381"/>
      <c r="JX429" s="1381"/>
      <c r="JY429" s="1381"/>
      <c r="JZ429" s="1381"/>
      <c r="KA429" s="1381"/>
      <c r="KB429" s="1381"/>
      <c r="KC429" s="1381"/>
      <c r="KD429" s="1381"/>
      <c r="KE429" s="1381"/>
      <c r="KF429" s="1381"/>
      <c r="KG429" s="1381"/>
      <c r="KH429" s="1381"/>
      <c r="KI429" s="1381"/>
      <c r="KJ429" s="1381"/>
      <c r="KK429" s="1381"/>
      <c r="KL429" s="1381"/>
      <c r="KM429" s="1381"/>
      <c r="KN429" s="1381"/>
      <c r="KO429" s="1381"/>
      <c r="KP429" s="1381"/>
      <c r="KQ429" s="1381"/>
      <c r="KR429" s="1381"/>
      <c r="KS429" s="1381"/>
      <c r="KT429" s="1381"/>
      <c r="KU429" s="1381"/>
      <c r="KV429" s="1381"/>
      <c r="KW429" s="1381"/>
      <c r="KX429" s="1381"/>
      <c r="KY429" s="1381"/>
      <c r="KZ429" s="1381"/>
      <c r="LA429" s="1381"/>
      <c r="LB429" s="1381"/>
      <c r="LC429" s="1381"/>
      <c r="LD429" s="1381"/>
      <c r="LE429" s="1381"/>
      <c r="LF429" s="1381"/>
      <c r="LG429" s="1381"/>
      <c r="LH429" s="1381"/>
      <c r="LI429" s="1381"/>
      <c r="LJ429" s="1381"/>
      <c r="LK429" s="1381"/>
      <c r="LL429" s="1381"/>
      <c r="LM429" s="1381"/>
      <c r="LN429" s="1381"/>
      <c r="LO429" s="1381"/>
      <c r="LP429" s="1381"/>
      <c r="LQ429" s="1381"/>
      <c r="LR429" s="1381"/>
      <c r="LS429" s="1381"/>
      <c r="LT429" s="1381"/>
      <c r="LU429" s="1381"/>
      <c r="LV429" s="1381"/>
      <c r="LW429" s="1381"/>
      <c r="LX429" s="1381"/>
      <c r="LY429" s="1381"/>
      <c r="LZ429" s="1381"/>
      <c r="MA429" s="1381"/>
      <c r="MB429" s="1381"/>
      <c r="MC429" s="1381"/>
      <c r="MD429" s="1381"/>
      <c r="ME429" s="1381"/>
      <c r="MF429" s="1381"/>
      <c r="MG429" s="1381"/>
      <c r="MH429" s="1381"/>
      <c r="MI429" s="1381"/>
      <c r="MJ429" s="1381"/>
      <c r="MK429" s="1381"/>
      <c r="ML429" s="1381"/>
      <c r="MM429" s="1381"/>
      <c r="MN429" s="1381"/>
      <c r="MO429" s="1381"/>
      <c r="MP429" s="1381"/>
      <c r="MQ429" s="1381"/>
      <c r="MR429" s="1381"/>
      <c r="MS429" s="1381"/>
      <c r="MT429" s="1381"/>
      <c r="MU429" s="1381"/>
      <c r="MV429" s="1381"/>
      <c r="MW429" s="1381"/>
      <c r="MX429" s="1381"/>
      <c r="MY429" s="1381"/>
      <c r="MZ429" s="1381"/>
      <c r="NA429" s="1381"/>
      <c r="NB429" s="1381"/>
      <c r="NC429" s="1381"/>
      <c r="ND429" s="1381"/>
      <c r="NE429" s="1381"/>
      <c r="NF429" s="1381"/>
      <c r="NG429" s="1381"/>
      <c r="NH429" s="1381"/>
      <c r="NI429" s="1381"/>
      <c r="NJ429" s="1381"/>
      <c r="NK429" s="1381"/>
      <c r="NL429" s="1381"/>
      <c r="NM429" s="1381"/>
      <c r="NN429" s="1381"/>
      <c r="NO429" s="1381"/>
      <c r="NP429" s="1381"/>
      <c r="NQ429" s="1381"/>
      <c r="NR429" s="1381"/>
      <c r="NS429" s="1381"/>
      <c r="NT429" s="1381"/>
      <c r="NU429" s="1381"/>
      <c r="NV429" s="1381"/>
      <c r="NW429" s="1381"/>
      <c r="NX429" s="1381"/>
      <c r="NY429" s="1381"/>
      <c r="NZ429" s="1381"/>
      <c r="OA429" s="1381"/>
      <c r="OB429" s="1381"/>
      <c r="OC429" s="1381"/>
      <c r="OD429" s="1381"/>
      <c r="OE429" s="1381"/>
      <c r="OF429" s="1381"/>
      <c r="OG429" s="1381"/>
      <c r="OH429" s="1381"/>
      <c r="OI429" s="1381"/>
      <c r="OJ429" s="1381"/>
      <c r="OK429" s="1381"/>
      <c r="OL429" s="1381"/>
      <c r="OM429" s="1381"/>
      <c r="ON429" s="1381"/>
      <c r="OO429" s="1381"/>
      <c r="OP429" s="1381"/>
      <c r="OQ429" s="1381"/>
      <c r="OR429" s="1381"/>
      <c r="OS429" s="1381"/>
      <c r="OT429" s="1381"/>
      <c r="OU429" s="1381"/>
      <c r="OV429" s="1381"/>
      <c r="OW429" s="1381"/>
      <c r="OX429" s="1381"/>
      <c r="OY429" s="1381"/>
      <c r="OZ429" s="1381"/>
      <c r="PA429" s="1381"/>
      <c r="PB429" s="1381"/>
      <c r="PC429" s="1381"/>
      <c r="PD429" s="1381"/>
      <c r="PE429" s="1381"/>
      <c r="PF429" s="1381"/>
      <c r="PG429" s="1381"/>
      <c r="PH429" s="1381"/>
      <c r="PI429" s="1381"/>
      <c r="PJ429" s="1381"/>
      <c r="PK429" s="1381"/>
      <c r="PL429" s="1381"/>
      <c r="PM429" s="1381"/>
      <c r="PN429" s="1381"/>
      <c r="PO429" s="1381"/>
      <c r="PP429" s="1381"/>
      <c r="PQ429" s="1381"/>
      <c r="PR429" s="1381"/>
      <c r="PS429" s="1381"/>
      <c r="PT429" s="1381"/>
      <c r="PU429" s="1381"/>
      <c r="PV429" s="1381"/>
      <c r="PW429" s="1381"/>
      <c r="PX429" s="1381"/>
      <c r="PY429" s="1381"/>
      <c r="PZ429" s="1381"/>
      <c r="QA429" s="1381"/>
      <c r="QB429" s="1381"/>
      <c r="QC429" s="1381"/>
      <c r="QD429" s="1381"/>
      <c r="QE429" s="1381"/>
      <c r="QF429" s="1381"/>
      <c r="QG429" s="1381"/>
      <c r="QH429" s="1381"/>
      <c r="QI429" s="1381"/>
      <c r="QJ429" s="1381"/>
      <c r="QK429" s="1381"/>
      <c r="QL429" s="1381"/>
      <c r="QM429" s="1381"/>
      <c r="QN429" s="1381"/>
      <c r="QO429" s="1381"/>
      <c r="QP429" s="1381"/>
      <c r="QQ429" s="1381"/>
      <c r="QR429" s="1381"/>
      <c r="QS429" s="1381"/>
      <c r="QT429" s="1381"/>
      <c r="QU429" s="1381"/>
      <c r="QV429" s="1381"/>
      <c r="QW429" s="1381"/>
      <c r="QX429" s="1381"/>
      <c r="QY429" s="1381"/>
      <c r="QZ429" s="1381"/>
      <c r="RA429" s="1381"/>
      <c r="RB429" s="1381"/>
      <c r="RC429" s="1381"/>
      <c r="RD429" s="1381"/>
      <c r="RE429" s="1381"/>
      <c r="RF429" s="1381"/>
      <c r="RG429" s="1381"/>
      <c r="RH429" s="1381"/>
      <c r="RI429" s="1381"/>
      <c r="RJ429" s="1381"/>
      <c r="RK429" s="1381"/>
      <c r="RL429" s="1381"/>
      <c r="RM429" s="1381"/>
      <c r="RN429" s="1381"/>
      <c r="RO429" s="1381"/>
      <c r="RP429" s="1381"/>
      <c r="RQ429" s="1381"/>
      <c r="RR429" s="1381"/>
      <c r="RS429" s="1381"/>
      <c r="RT429" s="1381"/>
      <c r="RU429" s="1381"/>
      <c r="RV429" s="1381"/>
      <c r="RW429" s="1381"/>
      <c r="RX429" s="1381"/>
      <c r="RY429" s="1381"/>
      <c r="RZ429" s="1381"/>
      <c r="SA429" s="1381"/>
      <c r="SB429" s="1381"/>
      <c r="SC429" s="1381"/>
      <c r="SD429" s="1381"/>
      <c r="SE429" s="1381"/>
      <c r="SF429" s="1381"/>
      <c r="SG429" s="1381"/>
      <c r="SH429" s="1381"/>
      <c r="SI429" s="1381"/>
      <c r="SJ429" s="1381"/>
      <c r="SK429" s="1381"/>
      <c r="SL429" s="1381"/>
      <c r="SM429" s="1381"/>
      <c r="SN429" s="1381"/>
      <c r="SO429" s="1381"/>
      <c r="SP429" s="1381"/>
      <c r="SQ429" s="1381"/>
      <c r="SR429" s="1381"/>
      <c r="SS429" s="1381"/>
      <c r="ST429" s="1381"/>
      <c r="SU429" s="1381"/>
      <c r="SV429" s="1381"/>
      <c r="SW429" s="1381"/>
      <c r="SX429" s="1381"/>
      <c r="SY429" s="1381"/>
      <c r="SZ429" s="1381"/>
      <c r="TA429" s="1381"/>
      <c r="TB429" s="1381"/>
      <c r="TC429" s="1381"/>
      <c r="TD429" s="1381"/>
      <c r="TE429" s="1381"/>
      <c r="TF429" s="1381"/>
      <c r="TG429" s="1381"/>
      <c r="TH429" s="1381"/>
      <c r="TI429" s="1381"/>
      <c r="TJ429" s="1381"/>
      <c r="TK429" s="1381"/>
      <c r="TL429" s="1381"/>
      <c r="TM429" s="1381"/>
      <c r="TN429" s="1381"/>
      <c r="TO429" s="1381"/>
      <c r="TP429" s="1381"/>
      <c r="TQ429" s="1381"/>
      <c r="TR429" s="1381"/>
      <c r="TS429" s="1381"/>
      <c r="TT429" s="1381"/>
      <c r="TU429" s="1381"/>
      <c r="TV429" s="1381"/>
      <c r="TW429" s="1381"/>
      <c r="TX429" s="1381"/>
      <c r="TY429" s="1381"/>
      <c r="TZ429" s="1381"/>
      <c r="UA429" s="1381"/>
      <c r="UB429" s="1381"/>
      <c r="UC429" s="1381"/>
      <c r="UD429" s="1381"/>
      <c r="UE429" s="1381"/>
      <c r="UF429" s="1381"/>
      <c r="UG429" s="1381"/>
      <c r="UH429" s="1381"/>
      <c r="UI429" s="1381"/>
      <c r="UJ429" s="1381"/>
      <c r="UK429" s="1381"/>
      <c r="UL429" s="1381"/>
      <c r="UM429" s="1381"/>
      <c r="UN429" s="1381"/>
      <c r="UO429" s="1381"/>
      <c r="UP429" s="1381"/>
      <c r="UQ429" s="1381"/>
      <c r="UR429" s="1381"/>
      <c r="US429" s="1381"/>
      <c r="UT429" s="1381"/>
      <c r="UU429" s="1381"/>
      <c r="UV429" s="1381"/>
      <c r="UW429" s="1381"/>
      <c r="UX429" s="1381"/>
      <c r="UY429" s="1381"/>
      <c r="UZ429" s="1381"/>
      <c r="VA429" s="1381"/>
      <c r="VB429" s="1381"/>
      <c r="VC429" s="1381"/>
      <c r="VD429" s="1381"/>
      <c r="VE429" s="1381"/>
      <c r="VF429" s="1381"/>
      <c r="VG429" s="1381"/>
      <c r="VH429" s="1381"/>
      <c r="VI429" s="1381"/>
      <c r="VJ429" s="1381"/>
      <c r="VK429" s="1381"/>
      <c r="VL429" s="1381"/>
      <c r="VM429" s="1381"/>
      <c r="VN429" s="1381"/>
      <c r="VO429" s="1381"/>
      <c r="VP429" s="1381"/>
      <c r="VQ429" s="1381"/>
      <c r="VR429" s="1381"/>
      <c r="VS429" s="1381"/>
      <c r="VT429" s="1381"/>
      <c r="VU429" s="1381"/>
      <c r="VV429" s="1381"/>
      <c r="VW429" s="1381"/>
      <c r="VX429" s="1381"/>
      <c r="VY429" s="1381"/>
      <c r="VZ429" s="1381"/>
      <c r="WA429" s="1381"/>
      <c r="WB429" s="1381"/>
      <c r="WC429" s="1381"/>
      <c r="WD429" s="1381"/>
      <c r="WE429" s="1381"/>
      <c r="WF429" s="1381"/>
      <c r="WG429" s="1381"/>
      <c r="WH429" s="1381"/>
      <c r="WI429" s="1381"/>
      <c r="WJ429" s="1381"/>
      <c r="WK429" s="1381"/>
      <c r="WL429" s="1381"/>
      <c r="WM429" s="1381"/>
      <c r="WN429" s="1381"/>
      <c r="WO429" s="1381"/>
      <c r="WP429" s="1381"/>
      <c r="WQ429" s="1381"/>
      <c r="WR429" s="1381"/>
      <c r="WS429" s="1381"/>
      <c r="WT429" s="1381"/>
      <c r="WU429" s="1381"/>
      <c r="WV429" s="1381"/>
      <c r="WW429" s="1381"/>
      <c r="WX429" s="1381"/>
      <c r="WY429" s="1381"/>
      <c r="WZ429" s="1381"/>
      <c r="XA429" s="1381"/>
      <c r="XB429" s="1381"/>
      <c r="XC429" s="1381"/>
      <c r="XD429" s="1381"/>
      <c r="XE429" s="1381"/>
      <c r="XF429" s="1381"/>
      <c r="XG429" s="1381"/>
      <c r="XH429" s="1381"/>
      <c r="XI429" s="1381"/>
      <c r="XJ429" s="1381"/>
      <c r="XK429" s="1381"/>
      <c r="XL429" s="1381"/>
      <c r="XM429" s="1381"/>
      <c r="XN429" s="1381"/>
      <c r="XO429" s="1381"/>
      <c r="XP429" s="1381"/>
      <c r="XQ429" s="1381"/>
      <c r="XR429" s="1381"/>
      <c r="XS429" s="1381"/>
      <c r="XT429" s="1381"/>
      <c r="XU429" s="1381"/>
      <c r="XV429" s="1381"/>
      <c r="XW429" s="1381"/>
      <c r="XX429" s="1381"/>
      <c r="XY429" s="1381"/>
      <c r="XZ429" s="1381"/>
      <c r="YA429" s="1381"/>
      <c r="YB429" s="1381"/>
      <c r="YC429" s="1381"/>
      <c r="YD429" s="1381"/>
      <c r="YE429" s="1381"/>
      <c r="YF429" s="1381"/>
      <c r="YG429" s="1381"/>
      <c r="YH429" s="1381"/>
      <c r="YI429" s="1381"/>
      <c r="YJ429" s="1381"/>
      <c r="YK429" s="1381"/>
      <c r="YL429" s="1381"/>
      <c r="YM429" s="1381"/>
      <c r="YN429" s="1381"/>
      <c r="YO429" s="1381"/>
      <c r="YP429" s="1381"/>
      <c r="YQ429" s="1381"/>
      <c r="YR429" s="1381"/>
      <c r="YS429" s="1381"/>
      <c r="YT429" s="1381"/>
      <c r="YU429" s="1381"/>
      <c r="YV429" s="1381"/>
      <c r="YW429" s="1381"/>
      <c r="YX429" s="1381"/>
      <c r="YY429" s="1381"/>
      <c r="YZ429" s="1381"/>
      <c r="ZA429" s="1381"/>
      <c r="ZB429" s="1381"/>
      <c r="ZC429" s="1381"/>
      <c r="ZD429" s="1381"/>
      <c r="ZE429" s="1381"/>
      <c r="ZF429" s="1381"/>
      <c r="ZG429" s="1381"/>
      <c r="ZH429" s="1381"/>
      <c r="ZI429" s="1381"/>
      <c r="ZJ429" s="1381"/>
      <c r="ZK429" s="1381"/>
      <c r="ZL429" s="1381"/>
      <c r="ZM429" s="1381"/>
      <c r="ZN429" s="1381"/>
      <c r="ZO429" s="1381"/>
      <c r="ZP429" s="1381"/>
      <c r="ZQ429" s="1381"/>
      <c r="ZR429" s="1381"/>
      <c r="ZS429" s="1381"/>
      <c r="ZT429" s="1381"/>
      <c r="ZU429" s="1381"/>
      <c r="ZV429" s="1381"/>
      <c r="ZW429" s="1381"/>
      <c r="ZX429" s="1381"/>
      <c r="ZY429" s="1381"/>
      <c r="ZZ429" s="1381"/>
      <c r="AAA429" s="1381"/>
      <c r="AAB429" s="1381"/>
      <c r="AAC429" s="1381"/>
      <c r="AAD429" s="1381"/>
      <c r="AAE429" s="1381"/>
      <c r="AAF429" s="1381"/>
      <c r="AAG429" s="1381"/>
      <c r="AAH429" s="1381"/>
      <c r="AAI429" s="1381"/>
      <c r="AAJ429" s="1381"/>
      <c r="AAK429" s="1381"/>
      <c r="AAL429" s="1381"/>
      <c r="AAM429" s="1381"/>
      <c r="AAN429" s="1381"/>
      <c r="AAO429" s="1381"/>
      <c r="AAP429" s="1381"/>
      <c r="AAQ429" s="1381"/>
      <c r="AAR429" s="1381"/>
      <c r="AAS429" s="1381"/>
      <c r="AAT429" s="1381"/>
      <c r="AAU429" s="1381"/>
      <c r="AAV429" s="1381"/>
      <c r="AAW429" s="1381"/>
      <c r="AAX429" s="1381"/>
      <c r="AAY429" s="1381"/>
      <c r="AAZ429" s="1381"/>
      <c r="ABA429" s="1381"/>
      <c r="ABB429" s="1381"/>
      <c r="ABC429" s="1381"/>
      <c r="ABD429" s="1381"/>
      <c r="ABE429" s="1381"/>
      <c r="ABF429" s="1381"/>
      <c r="ABG429" s="1381"/>
      <c r="ABH429" s="1381"/>
      <c r="ABI429" s="1381"/>
      <c r="ABJ429" s="1381"/>
      <c r="ABK429" s="1381"/>
      <c r="ABL429" s="1381"/>
      <c r="ABM429" s="1381"/>
      <c r="ABN429" s="1381"/>
      <c r="ABO429" s="1381"/>
      <c r="ABP429" s="1381"/>
      <c r="ABQ429" s="1381"/>
      <c r="ABR429" s="1381"/>
      <c r="ABS429" s="1381"/>
      <c r="ABT429" s="1381"/>
      <c r="ABU429" s="1381"/>
      <c r="ABV429" s="1381"/>
      <c r="ABW429" s="1381"/>
      <c r="ABX429" s="1381"/>
      <c r="ABY429" s="1381"/>
      <c r="ABZ429" s="1381"/>
      <c r="ACA429" s="1381"/>
      <c r="ACB429" s="1381"/>
      <c r="ACC429" s="1381"/>
      <c r="ACD429" s="1381"/>
      <c r="ACE429" s="1381"/>
      <c r="ACF429" s="1381"/>
      <c r="ACG429" s="1381"/>
      <c r="ACH429" s="1381"/>
      <c r="ACI429" s="1381"/>
      <c r="ACJ429" s="1381"/>
      <c r="ACK429" s="1381"/>
      <c r="ACL429" s="1381"/>
      <c r="ACM429" s="1381"/>
      <c r="ACN429" s="1381"/>
      <c r="ACO429" s="1381"/>
      <c r="ACP429" s="1381"/>
      <c r="ACQ429" s="1381"/>
      <c r="ACR429" s="1381"/>
      <c r="ACS429" s="1381"/>
      <c r="ACT429" s="1381"/>
      <c r="ACU429" s="1381"/>
      <c r="ACV429" s="1381"/>
      <c r="ACW429" s="1381"/>
      <c r="ACX429" s="1381"/>
      <c r="ACY429" s="1381"/>
      <c r="ACZ429" s="1381"/>
      <c r="ADA429" s="1381"/>
      <c r="ADB429" s="1381"/>
      <c r="ADC429" s="1381"/>
      <c r="ADD429" s="1381"/>
      <c r="ADE429" s="1381"/>
      <c r="ADF429" s="1381"/>
      <c r="ADG429" s="1381"/>
      <c r="ADH429" s="1381"/>
      <c r="ADI429" s="1381"/>
      <c r="ADJ429" s="1381"/>
      <c r="ADK429" s="1381"/>
      <c r="ADL429" s="1381"/>
      <c r="ADM429" s="1381"/>
      <c r="ADN429" s="1381"/>
      <c r="ADO429" s="1381"/>
      <c r="ADP429" s="1381"/>
      <c r="ADQ429" s="1381"/>
      <c r="ADR429" s="1381"/>
      <c r="ADS429" s="1381"/>
      <c r="ADT429" s="1381"/>
      <c r="ADU429" s="1381"/>
      <c r="ADV429" s="1381"/>
      <c r="ADW429" s="1381"/>
      <c r="ADX429" s="1381"/>
      <c r="ADY429" s="1381"/>
      <c r="ADZ429" s="1381"/>
      <c r="AEA429" s="1381"/>
      <c r="AEB429" s="1381"/>
      <c r="AEC429" s="1381"/>
      <c r="AED429" s="1381"/>
      <c r="AEE429" s="1381"/>
      <c r="AEF429" s="1381"/>
      <c r="AEG429" s="1381"/>
      <c r="AEH429" s="1381"/>
      <c r="AEI429" s="1381"/>
      <c r="AEJ429" s="1381"/>
      <c r="AEK429" s="1381"/>
      <c r="AEL429" s="1381"/>
      <c r="AEM429" s="1381"/>
      <c r="AEN429" s="1381"/>
      <c r="AEO429" s="1381"/>
      <c r="AEP429" s="1381"/>
      <c r="AEQ429" s="1381"/>
      <c r="AER429" s="1381"/>
      <c r="AES429" s="1381"/>
      <c r="AET429" s="1381"/>
      <c r="AEU429" s="1381"/>
      <c r="AEV429" s="1381"/>
      <c r="AEW429" s="1381"/>
      <c r="AEX429" s="1381"/>
      <c r="AEY429" s="1381"/>
      <c r="AEZ429" s="1381"/>
      <c r="AFA429" s="1381"/>
      <c r="AFB429" s="1381"/>
      <c r="AFC429" s="1381"/>
      <c r="AFD429" s="1381"/>
      <c r="AFE429" s="1381"/>
      <c r="AFF429" s="1381"/>
      <c r="AFG429" s="1381"/>
      <c r="AFH429" s="1381"/>
      <c r="AFI429" s="1381"/>
      <c r="AFJ429" s="1381"/>
      <c r="AFK429" s="1381"/>
      <c r="AFL429" s="1381"/>
      <c r="AFM429" s="1381"/>
      <c r="AFN429" s="1381"/>
      <c r="AFO429" s="1381"/>
      <c r="AFP429" s="1381"/>
      <c r="AFQ429" s="1381"/>
      <c r="AFR429" s="1381"/>
      <c r="AFS429" s="1381"/>
      <c r="AFT429" s="1381"/>
      <c r="AFU429" s="1381"/>
      <c r="AFV429" s="1381"/>
      <c r="AFW429" s="1381"/>
      <c r="AFX429" s="1381"/>
      <c r="AFY429" s="1381"/>
      <c r="AFZ429" s="1381"/>
      <c r="AGA429" s="1381"/>
      <c r="AGB429" s="1381"/>
      <c r="AGC429" s="1381"/>
      <c r="AGD429" s="1381"/>
      <c r="AGE429" s="1381"/>
      <c r="AGF429" s="1381"/>
      <c r="AGG429" s="1381"/>
      <c r="AGH429" s="1381"/>
      <c r="AGI429" s="1381"/>
      <c r="AGJ429" s="1381"/>
      <c r="AGK429" s="1381"/>
      <c r="AGL429" s="1381"/>
      <c r="AGM429" s="1381"/>
      <c r="AGN429" s="1381"/>
      <c r="AGO429" s="1381"/>
      <c r="AGP429" s="1381"/>
      <c r="AGQ429" s="1381"/>
      <c r="AGR429" s="1381"/>
      <c r="AGS429" s="1381"/>
      <c r="AGT429" s="1381"/>
      <c r="AGU429" s="1381"/>
      <c r="AGV429" s="1381"/>
      <c r="AGW429" s="1381"/>
      <c r="AGX429" s="1381"/>
      <c r="AGY429" s="1381"/>
      <c r="AGZ429" s="1381"/>
      <c r="AHA429" s="1381"/>
      <c r="AHB429" s="1381"/>
      <c r="AHC429" s="1381"/>
      <c r="AHD429" s="1381"/>
      <c r="AHE429" s="1381"/>
      <c r="AHF429" s="1381"/>
      <c r="AHG429" s="1381"/>
      <c r="AHH429" s="1381"/>
      <c r="AHI429" s="1381"/>
      <c r="AHJ429" s="1381"/>
      <c r="AHK429" s="1381"/>
      <c r="AHL429" s="1381"/>
      <c r="AHM429" s="1381"/>
      <c r="AHN429" s="1381"/>
      <c r="AHO429" s="1381"/>
      <c r="AHP429" s="1381"/>
      <c r="AHQ429" s="1381"/>
      <c r="AHR429" s="1381"/>
      <c r="AHS429" s="1381"/>
      <c r="AHT429" s="1381"/>
      <c r="AHU429" s="1381"/>
      <c r="AHV429" s="1381"/>
      <c r="AHW429" s="1381"/>
      <c r="AHX429" s="1381"/>
      <c r="AHY429" s="1381"/>
      <c r="AHZ429" s="1381"/>
      <c r="AIA429" s="1381"/>
      <c r="AIB429" s="1381"/>
      <c r="AIC429" s="1381"/>
      <c r="AID429" s="1381"/>
      <c r="AIE429" s="1381"/>
      <c r="AIF429" s="1381"/>
      <c r="AIG429" s="1381"/>
      <c r="AIH429" s="1381"/>
      <c r="AII429" s="1381"/>
      <c r="AIJ429" s="1381"/>
      <c r="AIK429" s="1381"/>
      <c r="AIL429" s="1381"/>
      <c r="AIM429" s="1381"/>
      <c r="AIN429" s="1381"/>
      <c r="AIO429" s="1381"/>
      <c r="AIP429" s="1381"/>
      <c r="AIQ429" s="1381"/>
      <c r="AIR429" s="1381"/>
      <c r="AIS429" s="1381"/>
      <c r="AIT429" s="1381"/>
      <c r="AIU429" s="1381"/>
      <c r="AIV429" s="1381"/>
      <c r="AIW429" s="1381"/>
      <c r="AIX429" s="1381"/>
      <c r="AIY429" s="1381"/>
      <c r="AIZ429" s="1381"/>
      <c r="AJA429" s="1381"/>
      <c r="AJB429" s="1381"/>
      <c r="AJC429" s="1381"/>
      <c r="AJD429" s="1381"/>
      <c r="AJE429" s="1381"/>
      <c r="AJF429" s="1381"/>
      <c r="AJG429" s="1381"/>
      <c r="AJH429" s="1381"/>
      <c r="AJI429" s="1381"/>
      <c r="AJJ429" s="1381"/>
      <c r="AJK429" s="1381"/>
      <c r="AJL429" s="1381"/>
      <c r="AJM429" s="1381"/>
      <c r="AJN429" s="1381"/>
      <c r="AJO429" s="1381"/>
      <c r="AJP429" s="1381"/>
      <c r="AJQ429" s="1381"/>
      <c r="AJR429" s="1381"/>
      <c r="AJS429" s="1381"/>
      <c r="AJT429" s="1381"/>
      <c r="AJU429" s="1381"/>
      <c r="AJV429" s="1381"/>
      <c r="AJW429" s="1381"/>
      <c r="AJX429" s="1381"/>
      <c r="AJY429" s="1381"/>
      <c r="AJZ429" s="1381"/>
      <c r="AKA429" s="1381"/>
      <c r="AKB429" s="1381"/>
      <c r="AKC429" s="1381"/>
      <c r="AKD429" s="1381"/>
      <c r="AKE429" s="1381"/>
      <c r="AKF429" s="1381"/>
      <c r="AKG429" s="1381"/>
      <c r="AKH429" s="1381"/>
      <c r="AKI429" s="1381"/>
      <c r="AKJ429" s="1381"/>
      <c r="AKK429" s="1381"/>
      <c r="AKL429" s="1381"/>
      <c r="AKM429" s="1381"/>
      <c r="AKN429" s="1381"/>
      <c r="AKO429" s="1381"/>
      <c r="AKP429" s="1381"/>
      <c r="AKQ429" s="1381"/>
      <c r="AKR429" s="1381"/>
      <c r="AKS429" s="1381"/>
      <c r="AKT429" s="1381"/>
      <c r="AKU429" s="1381"/>
      <c r="AKV429" s="1381"/>
      <c r="AKW429" s="1381"/>
      <c r="AKX429" s="1381"/>
      <c r="AKY429" s="1381"/>
      <c r="AKZ429" s="1381"/>
      <c r="ALA429" s="1381"/>
      <c r="ALB429" s="1381"/>
      <c r="ALC429" s="1381"/>
      <c r="ALD429" s="1381"/>
      <c r="ALE429" s="1381"/>
      <c r="ALF429" s="1381"/>
      <c r="ALG429" s="1381"/>
      <c r="ALH429" s="1381"/>
      <c r="ALI429" s="1381"/>
      <c r="ALJ429" s="1381"/>
      <c r="ALK429" s="1381"/>
      <c r="ALL429" s="1381"/>
      <c r="ALM429" s="1381"/>
      <c r="ALN429" s="1381"/>
      <c r="ALO429" s="1381"/>
      <c r="ALP429" s="1381"/>
      <c r="ALQ429" s="1381"/>
      <c r="ALR429" s="1381"/>
      <c r="ALS429" s="1381"/>
      <c r="ALT429" s="1381"/>
      <c r="ALU429" s="1381"/>
      <c r="ALV429" s="1381"/>
      <c r="ALW429" s="1381"/>
      <c r="ALX429" s="1381"/>
      <c r="ALY429" s="1381"/>
      <c r="ALZ429" s="1381"/>
      <c r="AMA429" s="1381"/>
      <c r="AMB429" s="1381"/>
      <c r="AMC429" s="1381"/>
      <c r="AMD429" s="1381"/>
      <c r="AME429" s="1381"/>
      <c r="AMF429" s="1381"/>
      <c r="AMG429" s="1381"/>
      <c r="AMH429" s="1381"/>
      <c r="AMI429" s="1381"/>
      <c r="AMJ429" s="1381"/>
      <c r="AMK429" s="1381"/>
      <c r="AML429" s="1381"/>
      <c r="AMM429" s="1381"/>
      <c r="AMN429" s="1381"/>
      <c r="AMO429" s="1381"/>
      <c r="AMP429" s="1381"/>
      <c r="AMQ429" s="1381"/>
      <c r="AMR429" s="1381"/>
      <c r="AMS429" s="1381"/>
      <c r="AMT429" s="1381"/>
      <c r="AMU429" s="1381"/>
      <c r="AMV429" s="1381"/>
      <c r="AMW429" s="1381"/>
      <c r="AMX429" s="1381"/>
      <c r="AMY429" s="1381"/>
      <c r="AMZ429" s="1381"/>
      <c r="ANA429" s="1381"/>
      <c r="ANB429" s="1381"/>
      <c r="ANC429" s="1381"/>
      <c r="AND429" s="1381"/>
      <c r="ANE429" s="1381"/>
      <c r="ANF429" s="1381"/>
      <c r="ANG429" s="1381"/>
      <c r="ANH429" s="1381"/>
      <c r="ANI429" s="1381"/>
      <c r="ANJ429" s="1381"/>
      <c r="ANK429" s="1381"/>
      <c r="ANL429" s="1381"/>
      <c r="ANM429" s="1381"/>
      <c r="ANN429" s="1381"/>
      <c r="ANO429" s="1381"/>
      <c r="ANP429" s="1381"/>
      <c r="ANQ429" s="1381"/>
      <c r="ANR429" s="1381"/>
      <c r="ANS429" s="1381"/>
      <c r="ANT429" s="1381"/>
      <c r="ANU429" s="1381"/>
      <c r="ANV429" s="1381"/>
      <c r="ANW429" s="1381"/>
      <c r="ANX429" s="1381"/>
      <c r="ANY429" s="1381"/>
      <c r="ANZ429" s="1381"/>
      <c r="AOA429" s="1381"/>
      <c r="AOB429" s="1381"/>
      <c r="AOC429" s="1381"/>
      <c r="AOD429" s="1381"/>
      <c r="AOE429" s="1381"/>
      <c r="AOF429" s="1381"/>
      <c r="AOG429" s="1381"/>
      <c r="AOH429" s="1381"/>
      <c r="AOI429" s="1381"/>
      <c r="AOJ429" s="1381"/>
      <c r="AOK429" s="1381"/>
      <c r="AOL429" s="1381"/>
      <c r="AOM429" s="1381"/>
      <c r="AON429" s="1381"/>
      <c r="AOO429" s="1381"/>
      <c r="AOP429" s="1381"/>
      <c r="AOQ429" s="1381"/>
      <c r="AOR429" s="1381"/>
      <c r="AOS429" s="1381"/>
      <c r="AOT429" s="1381"/>
      <c r="AOU429" s="1381"/>
      <c r="AOV429" s="1381"/>
      <c r="AOW429" s="1381"/>
      <c r="AOX429" s="1381"/>
      <c r="AOY429" s="1381"/>
      <c r="AOZ429" s="1381"/>
      <c r="APA429" s="1381"/>
      <c r="APB429" s="1381"/>
      <c r="APC429" s="1381"/>
      <c r="APD429" s="1381"/>
      <c r="APE429" s="1381"/>
      <c r="APF429" s="1381"/>
      <c r="APG429" s="1381"/>
      <c r="APH429" s="1381"/>
      <c r="API429" s="1381"/>
      <c r="APJ429" s="1381"/>
      <c r="APK429" s="1381"/>
      <c r="APL429" s="1381"/>
      <c r="APM429" s="1381"/>
      <c r="APN429" s="1381"/>
      <c r="APO429" s="1381"/>
      <c r="APP429" s="1381"/>
      <c r="APQ429" s="1381"/>
      <c r="APR429" s="1381"/>
      <c r="APS429" s="1381"/>
      <c r="APT429" s="1381"/>
      <c r="APU429" s="1381"/>
      <c r="APV429" s="1381"/>
      <c r="APW429" s="1381"/>
      <c r="APX429" s="1381"/>
      <c r="APY429" s="1381"/>
      <c r="APZ429" s="1381"/>
      <c r="AQA429" s="1381"/>
      <c r="AQB429" s="1381"/>
      <c r="AQC429" s="1381"/>
      <c r="AQD429" s="1381"/>
      <c r="AQE429" s="1381"/>
      <c r="AQF429" s="1381"/>
      <c r="AQG429" s="1381"/>
      <c r="AQH429" s="1381"/>
      <c r="AQI429" s="1381"/>
      <c r="AQJ429" s="1381"/>
      <c r="AQK429" s="1381"/>
      <c r="AQL429" s="1381"/>
      <c r="AQM429" s="1381"/>
      <c r="AQN429" s="1381"/>
      <c r="AQO429" s="1381"/>
      <c r="AQP429" s="1381"/>
      <c r="AQQ429" s="1381"/>
      <c r="AQR429" s="1381"/>
      <c r="AQS429" s="1381"/>
      <c r="AQT429" s="1381"/>
      <c r="AQU429" s="1381"/>
      <c r="AQV429" s="1381"/>
      <c r="AQW429" s="1381"/>
      <c r="AQX429" s="1381"/>
      <c r="AQY429" s="1381"/>
      <c r="AQZ429" s="1381"/>
      <c r="ARA429" s="1381"/>
      <c r="ARB429" s="1381"/>
      <c r="ARC429" s="1381"/>
      <c r="ARD429" s="1381"/>
      <c r="ARE429" s="1381"/>
      <c r="ARF429" s="1381"/>
      <c r="ARG429" s="1381"/>
      <c r="ARH429" s="1381"/>
      <c r="ARI429" s="1381"/>
      <c r="ARJ429" s="1381"/>
      <c r="ARK429" s="1381"/>
      <c r="ARL429" s="1381"/>
      <c r="ARM429" s="1381"/>
      <c r="ARN429" s="1381"/>
      <c r="ARO429" s="1381"/>
      <c r="ARP429" s="1381"/>
      <c r="ARQ429" s="1381"/>
      <c r="ARR429" s="1381"/>
      <c r="ARS429" s="1381"/>
      <c r="ART429" s="1381"/>
      <c r="ARU429" s="1381"/>
      <c r="ARV429" s="1381"/>
      <c r="ARW429" s="1381"/>
      <c r="ARX429" s="1381"/>
      <c r="ARY429" s="1381"/>
      <c r="ARZ429" s="1381"/>
      <c r="ASA429" s="1381"/>
      <c r="ASB429" s="1381"/>
      <c r="ASC429" s="1381"/>
      <c r="ASD429" s="1381"/>
      <c r="ASE429" s="1381"/>
      <c r="ASF429" s="1381"/>
      <c r="ASG429" s="1381"/>
      <c r="ASH429" s="1381"/>
      <c r="ASI429" s="1381"/>
      <c r="ASJ429" s="1381"/>
      <c r="ASK429" s="1381"/>
      <c r="ASL429" s="1381"/>
      <c r="ASM429" s="1381"/>
      <c r="ASN429" s="1381"/>
      <c r="ASO429" s="1381"/>
      <c r="ASP429" s="1381"/>
      <c r="ASQ429" s="1381"/>
      <c r="ASR429" s="1381"/>
      <c r="ASS429" s="1381"/>
      <c r="AST429" s="1381"/>
      <c r="ASU429" s="1381"/>
      <c r="ASV429" s="1381"/>
      <c r="ASW429" s="1381"/>
      <c r="ASX429" s="1381"/>
      <c r="ASY429" s="1381"/>
      <c r="ASZ429" s="1381"/>
      <c r="ATA429" s="1381"/>
      <c r="ATB429" s="1381"/>
      <c r="ATC429" s="1381"/>
      <c r="ATD429" s="1381"/>
      <c r="ATE429" s="1381"/>
      <c r="ATF429" s="1381"/>
      <c r="ATG429" s="1381"/>
      <c r="ATH429" s="1381"/>
      <c r="ATI429" s="1381"/>
      <c r="ATJ429" s="1381"/>
      <c r="ATK429" s="1381"/>
      <c r="ATL429" s="1381"/>
      <c r="ATM429" s="1381"/>
      <c r="ATN429" s="1381"/>
      <c r="ATO429" s="1381"/>
      <c r="ATP429" s="1381"/>
      <c r="ATQ429" s="1381"/>
      <c r="ATR429" s="1381"/>
      <c r="ATS429" s="1381"/>
      <c r="ATT429" s="1381"/>
      <c r="ATU429" s="1381"/>
      <c r="ATV429" s="1381"/>
      <c r="ATW429" s="1381"/>
      <c r="ATX429" s="1381"/>
      <c r="ATY429" s="1381"/>
      <c r="ATZ429" s="1381"/>
      <c r="AUA429" s="1381"/>
      <c r="AUB429" s="1381"/>
      <c r="AUC429" s="1381"/>
      <c r="AUD429" s="1381"/>
      <c r="AUE429" s="1381"/>
      <c r="AUF429" s="1381"/>
      <c r="AUG429" s="1381"/>
      <c r="AUH429" s="1381"/>
      <c r="AUI429" s="1381"/>
      <c r="AUJ429" s="1381"/>
      <c r="AUK429" s="1381"/>
      <c r="AUL429" s="1381"/>
      <c r="AUM429" s="1381"/>
      <c r="AUN429" s="1381"/>
      <c r="AUO429" s="1381"/>
      <c r="AUP429" s="1381"/>
      <c r="AUQ429" s="1381"/>
      <c r="AUR429" s="1381"/>
      <c r="AUS429" s="1381"/>
      <c r="AUT429" s="1381"/>
      <c r="AUU429" s="1381"/>
      <c r="AUV429" s="1381"/>
      <c r="AUW429" s="1381"/>
      <c r="AUX429" s="1381"/>
      <c r="AUY429" s="1381"/>
      <c r="AUZ429" s="1381"/>
      <c r="AVA429" s="1381"/>
      <c r="AVB429" s="1381"/>
      <c r="AVC429" s="1381"/>
      <c r="AVD429" s="1381"/>
      <c r="AVE429" s="1381"/>
      <c r="AVF429" s="1381"/>
      <c r="AVG429" s="1381"/>
      <c r="AVH429" s="1381"/>
      <c r="AVI429" s="1381"/>
      <c r="AVJ429" s="1381"/>
      <c r="AVK429" s="1381"/>
      <c r="AVL429" s="1381"/>
      <c r="AVM429" s="1381"/>
      <c r="AVN429" s="1381"/>
      <c r="AVO429" s="1381"/>
      <c r="AVP429" s="1381"/>
      <c r="AVQ429" s="1381"/>
      <c r="AVR429" s="1381"/>
      <c r="AVS429" s="1381"/>
      <c r="AVT429" s="1381"/>
      <c r="AVU429" s="1381"/>
      <c r="AVV429" s="1381"/>
      <c r="AVW429" s="1381"/>
      <c r="AVX429" s="1381"/>
      <c r="AVY429" s="1381"/>
      <c r="AVZ429" s="1381"/>
      <c r="AWA429" s="1381"/>
      <c r="AWB429" s="1381"/>
      <c r="AWC429" s="1381"/>
      <c r="AWD429" s="1381"/>
      <c r="AWE429" s="1381"/>
      <c r="AWF429" s="1381"/>
      <c r="AWG429" s="1381"/>
      <c r="AWH429" s="1381"/>
      <c r="AWI429" s="1381"/>
      <c r="AWJ429" s="1381"/>
      <c r="AWK429" s="1381"/>
      <c r="AWL429" s="1381"/>
      <c r="AWM429" s="1381"/>
      <c r="AWN429" s="1381"/>
      <c r="AWO429" s="1381"/>
      <c r="AWP429" s="1381"/>
      <c r="AWQ429" s="1381"/>
      <c r="AWR429" s="1381"/>
      <c r="AWS429" s="1381"/>
      <c r="AWT429" s="1381"/>
      <c r="AWU429" s="1381"/>
      <c r="AWV429" s="1381"/>
      <c r="AWW429" s="1381"/>
      <c r="AWX429" s="1381"/>
      <c r="AWY429" s="1381"/>
      <c r="AWZ429" s="1381"/>
      <c r="AXA429" s="1381"/>
      <c r="AXB429" s="1381"/>
      <c r="AXC429" s="1381"/>
      <c r="AXD429" s="1381"/>
      <c r="AXE429" s="1381"/>
      <c r="AXF429" s="1381"/>
      <c r="AXG429" s="1381"/>
      <c r="AXH429" s="1381"/>
      <c r="AXI429" s="1381"/>
      <c r="AXJ429" s="1381"/>
      <c r="AXK429" s="1381"/>
      <c r="AXL429" s="1381"/>
      <c r="AXM429" s="1381"/>
      <c r="AXN429" s="1381"/>
      <c r="AXO429" s="1381"/>
      <c r="AXP429" s="1381"/>
      <c r="AXQ429" s="1381"/>
      <c r="AXR429" s="1381"/>
      <c r="AXS429" s="1381"/>
      <c r="AXT429" s="1381"/>
      <c r="AXU429" s="1381"/>
      <c r="AXV429" s="1381"/>
      <c r="AXW429" s="1381"/>
      <c r="AXX429" s="1381"/>
      <c r="AXY429" s="1381"/>
      <c r="AXZ429" s="1381"/>
      <c r="AYA429" s="1381"/>
      <c r="AYB429" s="1381"/>
      <c r="AYC429" s="1381"/>
      <c r="AYD429" s="1381"/>
      <c r="AYE429" s="1381"/>
      <c r="AYF429" s="1381"/>
      <c r="AYG429" s="1381"/>
      <c r="AYH429" s="1381"/>
      <c r="AYI429" s="1381"/>
      <c r="AYJ429" s="1381"/>
      <c r="AYK429" s="1381"/>
      <c r="AYL429" s="1381"/>
      <c r="AYM429" s="1381"/>
      <c r="AYN429" s="1381"/>
      <c r="AYO429" s="1381"/>
      <c r="AYP429" s="1381"/>
      <c r="AYQ429" s="1381"/>
      <c r="AYR429" s="1381"/>
      <c r="AYS429" s="1381"/>
      <c r="AYT429" s="1381"/>
      <c r="AYU429" s="1381"/>
      <c r="AYV429" s="1381"/>
      <c r="AYW429" s="1381"/>
      <c r="AYX429" s="1381"/>
      <c r="AYY429" s="1381"/>
      <c r="AYZ429" s="1381"/>
      <c r="AZA429" s="1381"/>
      <c r="AZB429" s="1381"/>
      <c r="AZC429" s="1381"/>
      <c r="AZD429" s="1381"/>
      <c r="AZE429" s="1381"/>
      <c r="AZF429" s="1381"/>
      <c r="AZG429" s="1381"/>
      <c r="AZH429" s="1381"/>
      <c r="AZI429" s="1381"/>
      <c r="AZJ429" s="1381"/>
      <c r="AZK429" s="1381"/>
      <c r="AZL429" s="1381"/>
      <c r="AZM429" s="1381"/>
      <c r="AZN429" s="1381"/>
      <c r="AZO429" s="1381"/>
      <c r="AZP429" s="1381"/>
      <c r="AZQ429" s="1381"/>
      <c r="AZR429" s="1381"/>
      <c r="AZS429" s="1381"/>
      <c r="AZT429" s="1381"/>
      <c r="AZU429" s="1381"/>
      <c r="AZV429" s="1381"/>
      <c r="AZW429" s="1381"/>
      <c r="AZX429" s="1381"/>
      <c r="AZY429" s="1381"/>
      <c r="AZZ429" s="1381"/>
      <c r="BAA429" s="1381"/>
      <c r="BAB429" s="1381"/>
      <c r="BAC429" s="1381"/>
      <c r="BAD429" s="1381"/>
      <c r="BAE429" s="1381"/>
      <c r="BAF429" s="1381"/>
      <c r="BAG429" s="1381"/>
      <c r="BAH429" s="1381"/>
      <c r="BAI429" s="1381"/>
      <c r="BAJ429" s="1381"/>
      <c r="BAK429" s="1381"/>
      <c r="BAL429" s="1381"/>
      <c r="BAM429" s="1381"/>
      <c r="BAN429" s="1381"/>
      <c r="BAO429" s="1381"/>
      <c r="BAP429" s="1381"/>
      <c r="BAQ429" s="1381"/>
      <c r="BAR429" s="1381"/>
      <c r="BAS429" s="1381"/>
      <c r="BAT429" s="1381"/>
      <c r="BAU429" s="1381"/>
      <c r="BAV429" s="1381"/>
      <c r="BAW429" s="1381"/>
      <c r="BAX429" s="1381"/>
      <c r="BAY429" s="1381"/>
      <c r="BAZ429" s="1381"/>
      <c r="BBA429" s="1381"/>
      <c r="BBB429" s="1381"/>
      <c r="BBC429" s="1381"/>
      <c r="BBD429" s="1381"/>
      <c r="BBE429" s="1381"/>
      <c r="BBF429" s="1381"/>
      <c r="BBG429" s="1381"/>
      <c r="BBH429" s="1381"/>
      <c r="BBI429" s="1381"/>
      <c r="BBJ429" s="1381"/>
      <c r="BBK429" s="1381"/>
      <c r="BBL429" s="1381"/>
      <c r="BBM429" s="1381"/>
      <c r="BBN429" s="1381"/>
      <c r="BBO429" s="1381"/>
      <c r="BBP429" s="1381"/>
      <c r="BBQ429" s="1381"/>
      <c r="BBR429" s="1381"/>
      <c r="BBS429" s="1381"/>
      <c r="BBT429" s="1381"/>
      <c r="BBU429" s="1381"/>
      <c r="BBV429" s="1381"/>
      <c r="BBW429" s="1381"/>
      <c r="BBX429" s="1381"/>
      <c r="BBY429" s="1381"/>
      <c r="BBZ429" s="1381"/>
      <c r="BCA429" s="1381"/>
      <c r="BCB429" s="1381"/>
      <c r="BCC429" s="1381"/>
      <c r="BCD429" s="1381"/>
      <c r="BCE429" s="1381"/>
      <c r="BCF429" s="1381"/>
      <c r="BCG429" s="1381"/>
      <c r="BCH429" s="1381"/>
      <c r="BCI429" s="1381"/>
      <c r="BCJ429" s="1381"/>
      <c r="BCK429" s="1381"/>
      <c r="BCL429" s="1381"/>
      <c r="BCM429" s="1381"/>
      <c r="BCN429" s="1381"/>
      <c r="BCO429" s="1381"/>
      <c r="BCP429" s="1381"/>
      <c r="BCQ429" s="1381"/>
      <c r="BCR429" s="1381"/>
      <c r="BCS429" s="1381"/>
      <c r="BCT429" s="1381"/>
      <c r="BCU429" s="1381"/>
      <c r="BCV429" s="1381"/>
      <c r="BCW429" s="1381"/>
      <c r="BCX429" s="1381"/>
      <c r="BCY429" s="1381"/>
      <c r="BCZ429" s="1381"/>
      <c r="BDA429" s="1381"/>
      <c r="BDB429" s="1381"/>
      <c r="BDC429" s="1381"/>
      <c r="BDD429" s="1381"/>
      <c r="BDE429" s="1381"/>
      <c r="BDF429" s="1381"/>
      <c r="BDG429" s="1381"/>
      <c r="BDH429" s="1381"/>
      <c r="BDI429" s="1381"/>
      <c r="BDJ429" s="1381"/>
      <c r="BDK429" s="1381"/>
      <c r="BDL429" s="1381"/>
      <c r="BDM429" s="1381"/>
      <c r="BDN429" s="1381"/>
      <c r="BDO429" s="1381"/>
      <c r="BDP429" s="1381"/>
      <c r="BDQ429" s="1381"/>
      <c r="BDR429" s="1381"/>
      <c r="BDS429" s="1381"/>
      <c r="BDT429" s="1381"/>
      <c r="BDU429" s="1381"/>
      <c r="BDV429" s="1381"/>
      <c r="BDW429" s="1381"/>
      <c r="BDX429" s="1381"/>
      <c r="BDY429" s="1381"/>
      <c r="BDZ429" s="1381"/>
      <c r="BEA429" s="1381"/>
      <c r="BEB429" s="1381"/>
      <c r="BEC429" s="1381"/>
      <c r="BED429" s="1381"/>
      <c r="BEE429" s="1381"/>
      <c r="BEF429" s="1381"/>
      <c r="BEG429" s="1381"/>
      <c r="BEH429" s="1381"/>
      <c r="BEI429" s="1381"/>
      <c r="BEJ429" s="1381"/>
      <c r="BEK429" s="1381"/>
      <c r="BEL429" s="1381"/>
      <c r="BEM429" s="1381"/>
      <c r="BEN429" s="1381"/>
      <c r="BEO429" s="1381"/>
      <c r="BEP429" s="1381"/>
      <c r="BEQ429" s="1381"/>
      <c r="BER429" s="1381"/>
      <c r="BES429" s="1381"/>
      <c r="BET429" s="1381"/>
      <c r="BEU429" s="1381"/>
      <c r="BEV429" s="1381"/>
      <c r="BEW429" s="1381"/>
      <c r="BEX429" s="1381"/>
      <c r="BEY429" s="1381"/>
      <c r="BEZ429" s="1381"/>
      <c r="BFA429" s="1381"/>
      <c r="BFB429" s="1381"/>
      <c r="BFC429" s="1381"/>
      <c r="BFD429" s="1381"/>
      <c r="BFE429" s="1381"/>
      <c r="BFF429" s="1381"/>
      <c r="BFG429" s="1381"/>
      <c r="BFH429" s="1381"/>
      <c r="BFI429" s="1381"/>
      <c r="BFJ429" s="1381"/>
      <c r="BFK429" s="1381"/>
      <c r="BFL429" s="1381"/>
      <c r="BFM429" s="1381"/>
      <c r="BFN429" s="1381"/>
      <c r="BFO429" s="1381"/>
      <c r="BFP429" s="1381"/>
      <c r="BFQ429" s="1381"/>
      <c r="BFR429" s="1381"/>
      <c r="BFS429" s="1381"/>
      <c r="BFT429" s="1381"/>
      <c r="BFU429" s="1381"/>
      <c r="BFV429" s="1381"/>
      <c r="BFW429" s="1381"/>
      <c r="BFX429" s="1381"/>
      <c r="BFY429" s="1381"/>
      <c r="BFZ429" s="1381"/>
      <c r="BGA429" s="1381"/>
      <c r="BGB429" s="1381"/>
      <c r="BGC429" s="1381"/>
      <c r="BGD429" s="1381"/>
      <c r="BGE429" s="1381"/>
      <c r="BGF429" s="1381"/>
      <c r="BGG429" s="1381"/>
      <c r="BGH429" s="1381"/>
      <c r="BGI429" s="1381"/>
      <c r="BGJ429" s="1381"/>
      <c r="BGK429" s="1381"/>
      <c r="BGL429" s="1381"/>
      <c r="BGM429" s="1381"/>
      <c r="BGN429" s="1381"/>
      <c r="BGO429" s="1381"/>
      <c r="BGP429" s="1381"/>
      <c r="BGQ429" s="1381"/>
      <c r="BGR429" s="1381"/>
      <c r="BGS429" s="1381"/>
      <c r="BGT429" s="1381"/>
      <c r="BGU429" s="1381"/>
      <c r="BGV429" s="1381"/>
      <c r="BGW429" s="1381"/>
      <c r="BGX429" s="1381"/>
      <c r="BGY429" s="1381"/>
      <c r="BGZ429" s="1381"/>
      <c r="BHA429" s="1381"/>
      <c r="BHB429" s="1381"/>
      <c r="BHC429" s="1381"/>
      <c r="BHD429" s="1381"/>
      <c r="BHE429" s="1381"/>
      <c r="BHF429" s="1381"/>
      <c r="BHG429" s="1381"/>
      <c r="BHH429" s="1381"/>
      <c r="BHI429" s="1381"/>
      <c r="BHJ429" s="1381"/>
      <c r="BHK429" s="1381"/>
      <c r="BHL429" s="1381"/>
      <c r="BHM429" s="1381"/>
      <c r="BHN429" s="1381"/>
      <c r="BHO429" s="1381"/>
      <c r="BHP429" s="1381"/>
      <c r="BHQ429" s="1381"/>
      <c r="BHR429" s="1381"/>
      <c r="BHS429" s="1381"/>
      <c r="BHT429" s="1381"/>
      <c r="BHU429" s="1381"/>
      <c r="BHV429" s="1381"/>
      <c r="BHW429" s="1381"/>
      <c r="BHX429" s="1381"/>
      <c r="BHY429" s="1381"/>
      <c r="BHZ429" s="1381"/>
      <c r="BIA429" s="1381"/>
      <c r="BIB429" s="1381"/>
      <c r="BIC429" s="1381"/>
      <c r="BID429" s="1381"/>
      <c r="BIE429" s="1381"/>
      <c r="BIF429" s="1381"/>
      <c r="BIG429" s="1381"/>
      <c r="BIH429" s="1381"/>
      <c r="BII429" s="1381"/>
      <c r="BIJ429" s="1381"/>
      <c r="BIK429" s="1381"/>
      <c r="BIL429" s="1381"/>
      <c r="BIM429" s="1381"/>
      <c r="BIN429" s="1381"/>
      <c r="BIO429" s="1381"/>
      <c r="BIP429" s="1381"/>
      <c r="BIQ429" s="1381"/>
      <c r="BIR429" s="1381"/>
      <c r="BIS429" s="1381"/>
      <c r="BIT429" s="1381"/>
      <c r="BIU429" s="1381"/>
      <c r="BIV429" s="1381"/>
      <c r="BIW429" s="1381"/>
      <c r="BIX429" s="1381"/>
      <c r="BIY429" s="1381"/>
      <c r="BIZ429" s="1381"/>
      <c r="BJA429" s="1381"/>
      <c r="BJB429" s="1381"/>
      <c r="BJC429" s="1381"/>
      <c r="BJD429" s="1381"/>
      <c r="BJE429" s="1381"/>
      <c r="BJF429" s="1381"/>
      <c r="BJG429" s="1381"/>
      <c r="BJH429" s="1381"/>
      <c r="BJI429" s="1381"/>
      <c r="BJJ429" s="1381"/>
      <c r="BJK429" s="1381"/>
      <c r="BJL429" s="1381"/>
      <c r="BJM429" s="1381"/>
      <c r="BJN429" s="1381"/>
      <c r="BJO429" s="1381"/>
      <c r="BJP429" s="1381"/>
      <c r="BJQ429" s="1381"/>
      <c r="BJR429" s="1381"/>
      <c r="BJS429" s="1381"/>
      <c r="BJT429" s="1381"/>
      <c r="BJU429" s="1381"/>
      <c r="BJV429" s="1381"/>
      <c r="BJW429" s="1381"/>
      <c r="BJX429" s="1381"/>
      <c r="BJY429" s="1381"/>
      <c r="BJZ429" s="1381"/>
      <c r="BKA429" s="1381"/>
      <c r="BKB429" s="1381"/>
      <c r="BKC429" s="1381"/>
      <c r="BKD429" s="1381"/>
      <c r="BKE429" s="1381"/>
      <c r="BKF429" s="1381"/>
      <c r="BKG429" s="1381"/>
      <c r="BKH429" s="1381"/>
      <c r="BKI429" s="1381"/>
      <c r="BKJ429" s="1381"/>
      <c r="BKK429" s="1381"/>
      <c r="BKL429" s="1381"/>
      <c r="BKM429" s="1381"/>
      <c r="BKN429" s="1381"/>
      <c r="BKO429" s="1381"/>
      <c r="BKP429" s="1381"/>
      <c r="BKQ429" s="1381"/>
      <c r="BKR429" s="1381"/>
      <c r="BKS429" s="1381"/>
      <c r="BKT429" s="1381"/>
      <c r="BKU429" s="1381"/>
      <c r="BKV429" s="1381"/>
      <c r="BKW429" s="1381"/>
      <c r="BKX429" s="1381"/>
      <c r="BKY429" s="1381"/>
      <c r="BKZ429" s="1381"/>
      <c r="BLA429" s="1381"/>
      <c r="BLB429" s="1381"/>
      <c r="BLC429" s="1381"/>
      <c r="BLD429" s="1381"/>
      <c r="BLE429" s="1381"/>
      <c r="BLF429" s="1381"/>
      <c r="BLG429" s="1381"/>
      <c r="BLH429" s="1381"/>
      <c r="BLI429" s="1381"/>
      <c r="BLJ429" s="1381"/>
      <c r="BLK429" s="1381"/>
      <c r="BLL429" s="1381"/>
      <c r="BLM429" s="1381"/>
      <c r="BLN429" s="1381"/>
      <c r="BLO429" s="1381"/>
      <c r="BLP429" s="1381"/>
      <c r="BLQ429" s="1381"/>
      <c r="BLR429" s="1381"/>
      <c r="BLS429" s="1381"/>
      <c r="BLT429" s="1381"/>
      <c r="BLU429" s="1381"/>
      <c r="BLV429" s="1381"/>
      <c r="BLW429" s="1381"/>
      <c r="BLX429" s="1381"/>
      <c r="BLY429" s="1381"/>
      <c r="BLZ429" s="1381"/>
      <c r="BMA429" s="1381"/>
      <c r="BMB429" s="1381"/>
      <c r="BMC429" s="1381"/>
      <c r="BMD429" s="1381"/>
      <c r="BME429" s="1381"/>
      <c r="BMF429" s="1381"/>
      <c r="BMG429" s="1381"/>
      <c r="BMH429" s="1381"/>
      <c r="BMI429" s="1381"/>
      <c r="BMJ429" s="1381"/>
      <c r="BMK429" s="1381"/>
      <c r="BML429" s="1381"/>
      <c r="BMM429" s="1381"/>
      <c r="BMN429" s="1381"/>
      <c r="BMO429" s="1381"/>
      <c r="BMP429" s="1381"/>
      <c r="BMQ429" s="1381"/>
      <c r="BMR429" s="1381"/>
      <c r="BMS429" s="1381"/>
      <c r="BMT429" s="1381"/>
      <c r="BMU429" s="1381"/>
      <c r="BMV429" s="1381"/>
      <c r="BMW429" s="1381"/>
      <c r="BMX429" s="1381"/>
      <c r="BMY429" s="1381"/>
      <c r="BMZ429" s="1381"/>
      <c r="BNA429" s="1381"/>
      <c r="BNB429" s="1381"/>
      <c r="BNC429" s="1381"/>
      <c r="BND429" s="1381"/>
      <c r="BNE429" s="1381"/>
      <c r="BNF429" s="1381"/>
      <c r="BNG429" s="1381"/>
      <c r="BNH429" s="1381"/>
      <c r="BNI429" s="1381"/>
      <c r="BNJ429" s="1381"/>
      <c r="BNK429" s="1381"/>
      <c r="BNL429" s="1381"/>
      <c r="BNM429" s="1381"/>
      <c r="BNN429" s="1381"/>
      <c r="BNO429" s="1381"/>
      <c r="BNP429" s="1381"/>
      <c r="BNQ429" s="1381"/>
      <c r="BNR429" s="1381"/>
      <c r="BNS429" s="1381"/>
      <c r="BNT429" s="1381"/>
      <c r="BNU429" s="1381"/>
      <c r="BNV429" s="1381"/>
      <c r="BNW429" s="1381"/>
      <c r="BNX429" s="1381"/>
      <c r="BNY429" s="1381"/>
      <c r="BNZ429" s="1381"/>
      <c r="BOA429" s="1381"/>
      <c r="BOB429" s="1381"/>
      <c r="BOC429" s="1381"/>
      <c r="BOD429" s="1381"/>
      <c r="BOE429" s="1381"/>
      <c r="BOF429" s="1381"/>
      <c r="BOG429" s="1381"/>
      <c r="BOH429" s="1381"/>
      <c r="BOI429" s="1381"/>
      <c r="BOJ429" s="1381"/>
      <c r="BOK429" s="1381"/>
      <c r="BOL429" s="1381"/>
      <c r="BOM429" s="1381"/>
      <c r="BON429" s="1381"/>
      <c r="BOO429" s="1381"/>
      <c r="BOP429" s="1381"/>
      <c r="BOQ429" s="1381"/>
      <c r="BOR429" s="1381"/>
      <c r="BOS429" s="1381"/>
      <c r="BOT429" s="1381"/>
      <c r="BOU429" s="1381"/>
      <c r="BOV429" s="1381"/>
      <c r="BOW429" s="1381"/>
      <c r="BOX429" s="1381"/>
      <c r="BOY429" s="1381"/>
      <c r="BOZ429" s="1381"/>
      <c r="BPA429" s="1381"/>
      <c r="BPB429" s="1381"/>
      <c r="BPC429" s="1381"/>
      <c r="BPD429" s="1381"/>
      <c r="BPE429" s="1381"/>
      <c r="BPF429" s="1381"/>
      <c r="BPG429" s="1381"/>
      <c r="BPH429" s="1381"/>
      <c r="BPI429" s="1381"/>
      <c r="BPJ429" s="1381"/>
      <c r="BPK429" s="1381"/>
      <c r="BPL429" s="1381"/>
      <c r="BPM429" s="1381"/>
      <c r="BPN429" s="1381"/>
      <c r="BPO429" s="1381"/>
      <c r="BPP429" s="1381"/>
      <c r="BPQ429" s="1381"/>
      <c r="BPR429" s="1381"/>
      <c r="BPS429" s="1381"/>
      <c r="BPT429" s="1381"/>
      <c r="BPU429" s="1381"/>
      <c r="BPV429" s="1381"/>
      <c r="BPW429" s="1381"/>
      <c r="BPX429" s="1381"/>
      <c r="BPY429" s="1381"/>
      <c r="BPZ429" s="1381"/>
      <c r="BQA429" s="1381"/>
      <c r="BQB429" s="1381"/>
      <c r="BQC429" s="1381"/>
      <c r="BQD429" s="1381"/>
      <c r="BQE429" s="1381"/>
      <c r="BQF429" s="1381"/>
      <c r="BQG429" s="1381"/>
      <c r="BQH429" s="1381"/>
      <c r="BQI429" s="1381"/>
      <c r="BQJ429" s="1381"/>
      <c r="BQK429" s="1381"/>
      <c r="BQL429" s="1381"/>
      <c r="BQM429" s="1381"/>
      <c r="BQN429" s="1381"/>
      <c r="BQO429" s="1381"/>
      <c r="BQP429" s="1381"/>
      <c r="BQQ429" s="1381"/>
      <c r="BQR429" s="1381"/>
      <c r="BQS429" s="1381"/>
      <c r="BQT429" s="1381"/>
      <c r="BQU429" s="1381"/>
      <c r="BQV429" s="1381"/>
      <c r="BQW429" s="1381"/>
      <c r="BQX429" s="1381"/>
      <c r="BQY429" s="1381"/>
      <c r="BQZ429" s="1381"/>
      <c r="BRA429" s="1381"/>
      <c r="BRB429" s="1381"/>
      <c r="BRC429" s="1381"/>
      <c r="BRD429" s="1381"/>
      <c r="BRE429" s="1381"/>
      <c r="BRF429" s="1381"/>
      <c r="BRG429" s="1381"/>
      <c r="BRH429" s="1381"/>
      <c r="BRI429" s="1381"/>
      <c r="BRJ429" s="1381"/>
      <c r="BRK429" s="1381"/>
      <c r="BRL429" s="1381"/>
      <c r="BRM429" s="1381"/>
      <c r="BRN429" s="1381"/>
      <c r="BRO429" s="1381"/>
      <c r="BRP429" s="1381"/>
      <c r="BRQ429" s="1381"/>
      <c r="BRR429" s="1381"/>
      <c r="BRS429" s="1381"/>
      <c r="BRT429" s="1381"/>
      <c r="BRU429" s="1381"/>
      <c r="BRV429" s="1381"/>
      <c r="BRW429" s="1381"/>
      <c r="BRX429" s="1381"/>
      <c r="BRY429" s="1381"/>
      <c r="BRZ429" s="1381"/>
      <c r="BSA429" s="1381"/>
      <c r="BSB429" s="1381"/>
      <c r="BSC429" s="1381"/>
      <c r="BSD429" s="1381"/>
      <c r="BSE429" s="1381"/>
      <c r="BSF429" s="1381"/>
      <c r="BSG429" s="1381"/>
      <c r="BSH429" s="1381"/>
      <c r="BSI429" s="1381"/>
      <c r="BSJ429" s="1381"/>
      <c r="BSK429" s="1381"/>
      <c r="BSL429" s="1381"/>
      <c r="BSM429" s="1381"/>
      <c r="BSN429" s="1381"/>
      <c r="BSO429" s="1381"/>
      <c r="BSP429" s="1381"/>
      <c r="BSQ429" s="1381"/>
      <c r="BSR429" s="1381"/>
      <c r="BSS429" s="1381"/>
      <c r="BST429" s="1381"/>
      <c r="BSU429" s="1381"/>
      <c r="BSV429" s="1381"/>
      <c r="BSW429" s="1381"/>
      <c r="BSX429" s="1381"/>
      <c r="BSY429" s="1381"/>
      <c r="BSZ429" s="1381"/>
      <c r="BTA429" s="1381"/>
      <c r="BTB429" s="1381"/>
      <c r="BTC429" s="1381"/>
      <c r="BTD429" s="1381"/>
      <c r="BTE429" s="1381"/>
      <c r="BTF429" s="1381"/>
      <c r="BTG429" s="1381"/>
      <c r="BTH429" s="1381"/>
      <c r="BTI429" s="1381"/>
      <c r="BTJ429" s="1381"/>
      <c r="BTK429" s="1381"/>
      <c r="BTL429" s="1381"/>
      <c r="BTM429" s="1381"/>
      <c r="BTN429" s="1381"/>
      <c r="BTO429" s="1381"/>
      <c r="BTP429" s="1381"/>
      <c r="BTQ429" s="1381"/>
      <c r="BTR429" s="1381"/>
      <c r="BTS429" s="1381"/>
      <c r="BTT429" s="1381"/>
      <c r="BTU429" s="1381"/>
      <c r="BTV429" s="1381"/>
      <c r="BTW429" s="1381"/>
      <c r="BTX429" s="1381"/>
      <c r="BTY429" s="1381"/>
      <c r="BTZ429" s="1381"/>
      <c r="BUA429" s="1381"/>
      <c r="BUB429" s="1381"/>
      <c r="BUC429" s="1381"/>
      <c r="BUD429" s="1381"/>
      <c r="BUE429" s="1381"/>
      <c r="BUF429" s="1381"/>
      <c r="BUG429" s="1381"/>
      <c r="BUH429" s="1381"/>
      <c r="BUI429" s="1381"/>
      <c r="BUJ429" s="1381"/>
      <c r="BUK429" s="1381"/>
      <c r="BUL429" s="1381"/>
      <c r="BUM429" s="1381"/>
      <c r="BUN429" s="1381"/>
      <c r="BUO429" s="1381"/>
      <c r="BUP429" s="1381"/>
      <c r="BUQ429" s="1381"/>
      <c r="BUR429" s="1381"/>
      <c r="BUS429" s="1381"/>
      <c r="BUT429" s="1381"/>
      <c r="BUU429" s="1381"/>
      <c r="BUV429" s="1381"/>
      <c r="BUW429" s="1381"/>
      <c r="BUX429" s="1381"/>
      <c r="BUY429" s="1381"/>
      <c r="BUZ429" s="1381"/>
      <c r="BVA429" s="1381"/>
      <c r="BVB429" s="1381"/>
      <c r="BVC429" s="1381"/>
      <c r="BVD429" s="1381"/>
      <c r="BVE429" s="1381"/>
      <c r="BVF429" s="1381"/>
      <c r="BVG429" s="1381"/>
      <c r="BVH429" s="1381"/>
      <c r="BVI429" s="1381"/>
      <c r="BVJ429" s="1381"/>
      <c r="BVK429" s="1381"/>
      <c r="BVL429" s="1381"/>
      <c r="BVM429" s="1381"/>
      <c r="BVN429" s="1381"/>
      <c r="BVO429" s="1381"/>
      <c r="BVP429" s="1381"/>
      <c r="BVQ429" s="1381"/>
      <c r="BVR429" s="1381"/>
      <c r="BVS429" s="1381"/>
      <c r="BVT429" s="1381"/>
      <c r="BVU429" s="1381"/>
      <c r="BVV429" s="1381"/>
      <c r="BVW429" s="1381"/>
      <c r="BVX429" s="1381"/>
      <c r="BVY429" s="1381"/>
      <c r="BVZ429" s="1381"/>
      <c r="BWA429" s="1381"/>
      <c r="BWB429" s="1381"/>
      <c r="BWC429" s="1381"/>
      <c r="BWD429" s="1381"/>
      <c r="BWE429" s="1381"/>
      <c r="BWF429" s="1381"/>
      <c r="BWG429" s="1381"/>
      <c r="BWH429" s="1381"/>
      <c r="BWI429" s="1381"/>
      <c r="BWJ429" s="1381"/>
      <c r="BWK429" s="1381"/>
      <c r="BWL429" s="1381"/>
      <c r="BWM429" s="1381"/>
      <c r="BWN429" s="1381"/>
      <c r="BWO429" s="1381"/>
      <c r="BWP429" s="1381"/>
      <c r="BWQ429" s="1381"/>
      <c r="BWR429" s="1381"/>
      <c r="BWS429" s="1381"/>
      <c r="BWT429" s="1381"/>
      <c r="BWU429" s="1381"/>
      <c r="BWV429" s="1381"/>
      <c r="BWW429" s="1381"/>
      <c r="BWX429" s="1381"/>
      <c r="BWY429" s="1381"/>
      <c r="BWZ429" s="1381"/>
      <c r="BXA429" s="1381"/>
      <c r="BXB429" s="1381"/>
      <c r="BXC429" s="1381"/>
      <c r="BXD429" s="1381"/>
      <c r="BXE429" s="1381"/>
      <c r="BXF429" s="1381"/>
      <c r="BXG429" s="1381"/>
      <c r="BXH429" s="1381"/>
      <c r="BXI429" s="1381"/>
      <c r="BXJ429" s="1381"/>
      <c r="BXK429" s="1381"/>
      <c r="BXL429" s="1381"/>
      <c r="BXM429" s="1381"/>
      <c r="BXN429" s="1381"/>
      <c r="BXO429" s="1381"/>
      <c r="BXP429" s="1381"/>
      <c r="BXQ429" s="1381"/>
      <c r="BXR429" s="1381"/>
      <c r="BXS429" s="1381"/>
      <c r="BXT429" s="1381"/>
      <c r="BXU429" s="1381"/>
      <c r="BXV429" s="1381"/>
      <c r="BXW429" s="1381"/>
      <c r="BXX429" s="1381"/>
      <c r="BXY429" s="1381"/>
      <c r="BXZ429" s="1381"/>
      <c r="BYA429" s="1381"/>
      <c r="BYB429" s="1381"/>
      <c r="BYC429" s="1381"/>
      <c r="BYD429" s="1381"/>
      <c r="BYE429" s="1381"/>
      <c r="BYF429" s="1381"/>
      <c r="BYG429" s="1381"/>
      <c r="BYH429" s="1381"/>
      <c r="BYI429" s="1381"/>
      <c r="BYJ429" s="1381"/>
      <c r="BYK429" s="1381"/>
      <c r="BYL429" s="1381"/>
      <c r="BYM429" s="1381"/>
      <c r="BYN429" s="1381"/>
      <c r="BYO429" s="1381"/>
      <c r="BYP429" s="1381"/>
      <c r="BYQ429" s="1381"/>
      <c r="BYR429" s="1381"/>
      <c r="BYS429" s="1381"/>
      <c r="BYT429" s="1381"/>
      <c r="BYU429" s="1381"/>
      <c r="BYV429" s="1381"/>
      <c r="BYW429" s="1381"/>
      <c r="BYX429" s="1381"/>
      <c r="BYY429" s="1381"/>
      <c r="BYZ429" s="1381"/>
      <c r="BZA429" s="1381"/>
      <c r="BZB429" s="1381"/>
      <c r="BZC429" s="1381"/>
      <c r="BZD429" s="1381"/>
      <c r="BZE429" s="1381"/>
      <c r="BZF429" s="1381"/>
      <c r="BZG429" s="1381"/>
      <c r="BZH429" s="1381"/>
      <c r="BZI429" s="1381"/>
      <c r="BZJ429" s="1381"/>
      <c r="BZK429" s="1381"/>
      <c r="BZL429" s="1381"/>
      <c r="BZM429" s="1381"/>
      <c r="BZN429" s="1381"/>
      <c r="BZO429" s="1381"/>
      <c r="BZP429" s="1381"/>
      <c r="BZQ429" s="1381"/>
      <c r="BZR429" s="1381"/>
      <c r="BZS429" s="1381"/>
      <c r="BZT429" s="1381"/>
      <c r="BZU429" s="1381"/>
      <c r="BZV429" s="1381"/>
      <c r="BZW429" s="1381"/>
      <c r="BZX429" s="1381"/>
      <c r="BZY429" s="1381"/>
      <c r="BZZ429" s="1381"/>
      <c r="CAA429" s="1381"/>
      <c r="CAB429" s="1381"/>
      <c r="CAC429" s="1381"/>
      <c r="CAD429" s="1381"/>
      <c r="CAE429" s="1381"/>
      <c r="CAF429" s="1381"/>
      <c r="CAG429" s="1381"/>
      <c r="CAH429" s="1381"/>
      <c r="CAI429" s="1381"/>
      <c r="CAJ429" s="1381"/>
      <c r="CAK429" s="1381"/>
      <c r="CAL429" s="1381"/>
      <c r="CAM429" s="1381"/>
      <c r="CAN429" s="1381"/>
      <c r="CAO429" s="1381"/>
      <c r="CAP429" s="1381"/>
      <c r="CAQ429" s="1381"/>
      <c r="CAR429" s="1381"/>
      <c r="CAS429" s="1381"/>
      <c r="CAT429" s="1381"/>
      <c r="CAU429" s="1381"/>
      <c r="CAV429" s="1381"/>
      <c r="CAW429" s="1381"/>
      <c r="CAX429" s="1381"/>
      <c r="CAY429" s="1381"/>
      <c r="CAZ429" s="1381"/>
      <c r="CBA429" s="1381"/>
      <c r="CBB429" s="1381"/>
      <c r="CBC429" s="1381"/>
      <c r="CBD429" s="1381"/>
      <c r="CBE429" s="1381"/>
      <c r="CBF429" s="1381"/>
      <c r="CBG429" s="1381"/>
      <c r="CBH429" s="1381"/>
      <c r="CBI429" s="1381"/>
      <c r="CBJ429" s="1381"/>
      <c r="CBK429" s="1381"/>
      <c r="CBL429" s="1381"/>
      <c r="CBM429" s="1381"/>
      <c r="CBN429" s="1381"/>
      <c r="CBO429" s="1381"/>
      <c r="CBP429" s="1381"/>
      <c r="CBQ429" s="1381"/>
      <c r="CBR429" s="1381"/>
      <c r="CBS429" s="1381"/>
      <c r="CBT429" s="1381"/>
      <c r="CBU429" s="1381"/>
      <c r="CBV429" s="1381"/>
      <c r="CBW429" s="1381"/>
      <c r="CBX429" s="1381"/>
      <c r="CBY429" s="1381"/>
      <c r="CBZ429" s="1381"/>
      <c r="CCA429" s="1381"/>
      <c r="CCB429" s="1381"/>
      <c r="CCC429" s="1381"/>
      <c r="CCD429" s="1381"/>
      <c r="CCE429" s="1381"/>
      <c r="CCF429" s="1381"/>
      <c r="CCG429" s="1381"/>
      <c r="CCH429" s="1381"/>
      <c r="CCI429" s="1381"/>
      <c r="CCJ429" s="1381"/>
      <c r="CCK429" s="1381"/>
      <c r="CCL429" s="1381"/>
      <c r="CCM429" s="1381"/>
      <c r="CCN429" s="1381"/>
      <c r="CCO429" s="1381"/>
      <c r="CCP429" s="1381"/>
      <c r="CCQ429" s="1381"/>
      <c r="CCR429" s="1381"/>
      <c r="CCS429" s="1381"/>
      <c r="CCT429" s="1381"/>
      <c r="CCU429" s="1381"/>
      <c r="CCV429" s="1381"/>
      <c r="CCW429" s="1381"/>
      <c r="CCX429" s="1381"/>
      <c r="CCY429" s="1381"/>
      <c r="CCZ429" s="1381"/>
      <c r="CDA429" s="1381"/>
      <c r="CDB429" s="1381"/>
      <c r="CDC429" s="1381"/>
      <c r="CDD429" s="1381"/>
      <c r="CDE429" s="1381"/>
      <c r="CDF429" s="1381"/>
      <c r="CDG429" s="1381"/>
      <c r="CDH429" s="1381"/>
      <c r="CDI429" s="1381"/>
      <c r="CDJ429" s="1381"/>
      <c r="CDK429" s="1381"/>
      <c r="CDL429" s="1381"/>
      <c r="CDM429" s="1381"/>
      <c r="CDN429" s="1381"/>
      <c r="CDO429" s="1381"/>
      <c r="CDP429" s="1381"/>
      <c r="CDQ429" s="1381"/>
      <c r="CDR429" s="1381"/>
      <c r="CDS429" s="1381"/>
      <c r="CDT429" s="1381"/>
      <c r="CDU429" s="1381"/>
      <c r="CDV429" s="1381"/>
      <c r="CDW429" s="1381"/>
      <c r="CDX429" s="1381"/>
      <c r="CDY429" s="1381"/>
      <c r="CDZ429" s="1381"/>
      <c r="CEA429" s="1381"/>
      <c r="CEB429" s="1381"/>
      <c r="CEC429" s="1381"/>
      <c r="CED429" s="1381"/>
      <c r="CEE429" s="1381"/>
      <c r="CEF429" s="1381"/>
      <c r="CEG429" s="1381"/>
      <c r="CEH429" s="1381"/>
      <c r="CEI429" s="1381"/>
      <c r="CEJ429" s="1381"/>
      <c r="CEK429" s="1381"/>
      <c r="CEL429" s="1381"/>
      <c r="CEM429" s="1381"/>
      <c r="CEN429" s="1381"/>
      <c r="CEO429" s="1381"/>
      <c r="CEP429" s="1381"/>
      <c r="CEQ429" s="1381"/>
      <c r="CER429" s="1381"/>
      <c r="CES429" s="1381"/>
      <c r="CET429" s="1381"/>
      <c r="CEU429" s="1381"/>
      <c r="CEV429" s="1381"/>
      <c r="CEW429" s="1381"/>
      <c r="CEX429" s="1381"/>
      <c r="CEY429" s="1381"/>
      <c r="CEZ429" s="1381"/>
      <c r="CFA429" s="1381"/>
      <c r="CFB429" s="1381"/>
      <c r="CFC429" s="1381"/>
      <c r="CFD429" s="1381"/>
      <c r="CFE429" s="1381"/>
      <c r="CFF429" s="1381"/>
      <c r="CFG429" s="1381"/>
      <c r="CFH429" s="1381"/>
      <c r="CFI429" s="1381"/>
      <c r="CFJ429" s="1381"/>
      <c r="CFK429" s="1381"/>
      <c r="CFL429" s="1381"/>
      <c r="CFM429" s="1381"/>
      <c r="CFN429" s="1381"/>
      <c r="CFO429" s="1381"/>
      <c r="CFP429" s="1381"/>
      <c r="CFQ429" s="1381"/>
      <c r="CFR429" s="1381"/>
      <c r="CFS429" s="1381"/>
      <c r="CFT429" s="1381"/>
      <c r="CFU429" s="1381"/>
      <c r="CFV429" s="1381"/>
      <c r="CFW429" s="1381"/>
      <c r="CFX429" s="1381"/>
      <c r="CFY429" s="1381"/>
      <c r="CFZ429" s="1381"/>
      <c r="CGA429" s="1381"/>
      <c r="CGB429" s="1381"/>
      <c r="CGC429" s="1381"/>
      <c r="CGD429" s="1381"/>
      <c r="CGE429" s="1381"/>
      <c r="CGF429" s="1381"/>
      <c r="CGG429" s="1381"/>
      <c r="CGH429" s="1381"/>
      <c r="CGI429" s="1381"/>
      <c r="CGJ429" s="1381"/>
      <c r="CGK429" s="1381"/>
      <c r="CGL429" s="1381"/>
      <c r="CGM429" s="1381"/>
      <c r="CGN429" s="1381"/>
      <c r="CGO429" s="1381"/>
      <c r="CGP429" s="1381"/>
      <c r="CGQ429" s="1381"/>
      <c r="CGR429" s="1381"/>
      <c r="CGS429" s="1381"/>
      <c r="CGT429" s="1381"/>
      <c r="CGU429" s="1381"/>
      <c r="CGV429" s="1381"/>
      <c r="CGW429" s="1381"/>
      <c r="CGX429" s="1381"/>
      <c r="CGY429" s="1381"/>
      <c r="CGZ429" s="1381"/>
      <c r="CHA429" s="1381"/>
      <c r="CHB429" s="1381"/>
      <c r="CHC429" s="1381"/>
      <c r="CHD429" s="1381"/>
      <c r="CHE429" s="1381"/>
      <c r="CHF429" s="1381"/>
      <c r="CHG429" s="1381"/>
      <c r="CHH429" s="1381"/>
      <c r="CHI429" s="1381"/>
      <c r="CHJ429" s="1381"/>
      <c r="CHK429" s="1381"/>
      <c r="CHL429" s="1381"/>
      <c r="CHM429" s="1381"/>
      <c r="CHN429" s="1381"/>
      <c r="CHO429" s="1381"/>
      <c r="CHP429" s="1381"/>
      <c r="CHQ429" s="1381"/>
      <c r="CHR429" s="1381"/>
      <c r="CHS429" s="1381"/>
      <c r="CHT429" s="1381"/>
      <c r="CHU429" s="1381"/>
      <c r="CHV429" s="1381"/>
      <c r="CHW429" s="1381"/>
      <c r="CHX429" s="1381"/>
      <c r="CHY429" s="1381"/>
      <c r="CHZ429" s="1381"/>
      <c r="CIA429" s="1381"/>
      <c r="CIB429" s="1381"/>
      <c r="CIC429" s="1381"/>
      <c r="CID429" s="1381"/>
      <c r="CIE429" s="1381"/>
      <c r="CIF429" s="1381"/>
      <c r="CIG429" s="1381"/>
      <c r="CIH429" s="1381"/>
      <c r="CII429" s="1381"/>
      <c r="CIJ429" s="1381"/>
      <c r="CIK429" s="1381"/>
      <c r="CIL429" s="1381"/>
      <c r="CIM429" s="1381"/>
      <c r="CIN429" s="1381"/>
      <c r="CIO429" s="1381"/>
      <c r="CIP429" s="1381"/>
      <c r="CIQ429" s="1381"/>
      <c r="CIR429" s="1381"/>
      <c r="CIS429" s="1381"/>
      <c r="CIT429" s="1381"/>
      <c r="CIU429" s="1381"/>
      <c r="CIV429" s="1381"/>
      <c r="CIW429" s="1381"/>
      <c r="CIX429" s="1381"/>
      <c r="CIY429" s="1381"/>
      <c r="CIZ429" s="1381"/>
      <c r="CJA429" s="1381"/>
      <c r="CJB429" s="1381"/>
      <c r="CJC429" s="1381"/>
      <c r="CJD429" s="1381"/>
      <c r="CJE429" s="1381"/>
      <c r="CJF429" s="1381"/>
      <c r="CJG429" s="1381"/>
      <c r="CJH429" s="1381"/>
      <c r="CJI429" s="1381"/>
      <c r="CJJ429" s="1381"/>
      <c r="CJK429" s="1381"/>
      <c r="CJL429" s="1381"/>
      <c r="CJM429" s="1381"/>
      <c r="CJN429" s="1381"/>
      <c r="CJO429" s="1381"/>
      <c r="CJP429" s="1381"/>
      <c r="CJQ429" s="1381"/>
      <c r="CJR429" s="1381"/>
      <c r="CJS429" s="1381"/>
      <c r="CJT429" s="1381"/>
      <c r="CJU429" s="1381"/>
      <c r="CJV429" s="1381"/>
      <c r="CJW429" s="1381"/>
      <c r="CJX429" s="1381"/>
      <c r="CJY429" s="1381"/>
      <c r="CJZ429" s="1381"/>
      <c r="CKA429" s="1381"/>
      <c r="CKB429" s="1381"/>
      <c r="CKC429" s="1381"/>
      <c r="CKD429" s="1381"/>
      <c r="CKE429" s="1381"/>
      <c r="CKF429" s="1381"/>
      <c r="CKG429" s="1381"/>
      <c r="CKH429" s="1381"/>
      <c r="CKI429" s="1381"/>
      <c r="CKJ429" s="1381"/>
      <c r="CKK429" s="1381"/>
      <c r="CKL429" s="1381"/>
      <c r="CKM429" s="1381"/>
      <c r="CKN429" s="1381"/>
      <c r="CKO429" s="1381"/>
      <c r="CKP429" s="1381"/>
      <c r="CKQ429" s="1381"/>
      <c r="CKR429" s="1381"/>
      <c r="CKS429" s="1381"/>
      <c r="CKT429" s="1381"/>
      <c r="CKU429" s="1381"/>
      <c r="CKV429" s="1381"/>
      <c r="CKW429" s="1381"/>
      <c r="CKX429" s="1381"/>
      <c r="CKY429" s="1381"/>
      <c r="CKZ429" s="1381"/>
      <c r="CLA429" s="1381"/>
      <c r="CLB429" s="1381"/>
      <c r="CLC429" s="1381"/>
      <c r="CLD429" s="1381"/>
      <c r="CLE429" s="1381"/>
      <c r="CLF429" s="1381"/>
      <c r="CLG429" s="1381"/>
      <c r="CLH429" s="1381"/>
      <c r="CLI429" s="1381"/>
      <c r="CLJ429" s="1381"/>
      <c r="CLK429" s="1381"/>
      <c r="CLL429" s="1381"/>
      <c r="CLM429" s="1381"/>
      <c r="CLN429" s="1381"/>
      <c r="CLO429" s="1381"/>
      <c r="CLP429" s="1381"/>
      <c r="CLQ429" s="1381"/>
      <c r="CLR429" s="1381"/>
      <c r="CLS429" s="1381"/>
      <c r="CLT429" s="1381"/>
      <c r="CLU429" s="1381"/>
      <c r="CLV429" s="1381"/>
      <c r="CLW429" s="1381"/>
      <c r="CLX429" s="1381"/>
      <c r="CLY429" s="1381"/>
      <c r="CLZ429" s="1381"/>
      <c r="CMA429" s="1381"/>
      <c r="CMB429" s="1381"/>
      <c r="CMC429" s="1381"/>
      <c r="CMD429" s="1381"/>
      <c r="CME429" s="1381"/>
      <c r="CMF429" s="1381"/>
      <c r="CMG429" s="1381"/>
      <c r="CMH429" s="1381"/>
      <c r="CMI429" s="1381"/>
      <c r="CMJ429" s="1381"/>
      <c r="CMK429" s="1381"/>
      <c r="CML429" s="1381"/>
      <c r="CMM429" s="1381"/>
      <c r="CMN429" s="1381"/>
      <c r="CMO429" s="1381"/>
      <c r="CMP429" s="1381"/>
      <c r="CMQ429" s="1381"/>
      <c r="CMR429" s="1381"/>
      <c r="CMS429" s="1381"/>
      <c r="CMT429" s="1381"/>
      <c r="CMU429" s="1381"/>
      <c r="CMV429" s="1381"/>
      <c r="CMW429" s="1381"/>
      <c r="CMX429" s="1381"/>
      <c r="CMY429" s="1381"/>
      <c r="CMZ429" s="1381"/>
      <c r="CNA429" s="1381"/>
      <c r="CNB429" s="1381"/>
      <c r="CNC429" s="1381"/>
      <c r="CND429" s="1381"/>
      <c r="CNE429" s="1381"/>
      <c r="CNF429" s="1381"/>
      <c r="CNG429" s="1381"/>
      <c r="CNH429" s="1381"/>
      <c r="CNI429" s="1381"/>
      <c r="CNJ429" s="1381"/>
      <c r="CNK429" s="1381"/>
      <c r="CNL429" s="1381"/>
      <c r="CNM429" s="1381"/>
      <c r="CNN429" s="1381"/>
      <c r="CNO429" s="1381"/>
      <c r="CNP429" s="1381"/>
      <c r="CNQ429" s="1381"/>
      <c r="CNR429" s="1381"/>
      <c r="CNS429" s="1381"/>
      <c r="CNT429" s="1381"/>
      <c r="CNU429" s="1381"/>
      <c r="CNV429" s="1381"/>
      <c r="CNW429" s="1381"/>
      <c r="CNX429" s="1381"/>
      <c r="CNY429" s="1381"/>
      <c r="CNZ429" s="1381"/>
      <c r="COA429" s="1381"/>
      <c r="COB429" s="1381"/>
      <c r="COC429" s="1381"/>
      <c r="COD429" s="1381"/>
      <c r="COE429" s="1381"/>
      <c r="COF429" s="1381"/>
      <c r="COG429" s="1381"/>
      <c r="COH429" s="1381"/>
      <c r="COI429" s="1381"/>
      <c r="COJ429" s="1381"/>
      <c r="COK429" s="1381"/>
      <c r="COL429" s="1381"/>
      <c r="COM429" s="1381"/>
      <c r="CON429" s="1381"/>
      <c r="COO429" s="1381"/>
      <c r="COP429" s="1381"/>
      <c r="COQ429" s="1381"/>
      <c r="COR429" s="1381"/>
      <c r="COS429" s="1381"/>
      <c r="COT429" s="1381"/>
      <c r="COU429" s="1381"/>
      <c r="COV429" s="1381"/>
      <c r="COW429" s="1381"/>
      <c r="COX429" s="1381"/>
      <c r="COY429" s="1381"/>
      <c r="COZ429" s="1381"/>
      <c r="CPA429" s="1381"/>
      <c r="CPB429" s="1381"/>
      <c r="CPC429" s="1381"/>
      <c r="CPD429" s="1381"/>
      <c r="CPE429" s="1381"/>
      <c r="CPF429" s="1381"/>
      <c r="CPG429" s="1381"/>
      <c r="CPH429" s="1381"/>
      <c r="CPI429" s="1381"/>
      <c r="CPJ429" s="1381"/>
      <c r="CPK429" s="1381"/>
      <c r="CPL429" s="1381"/>
      <c r="CPM429" s="1381"/>
      <c r="CPN429" s="1381"/>
      <c r="CPO429" s="1381"/>
      <c r="CPP429" s="1381"/>
      <c r="CPQ429" s="1381"/>
      <c r="CPR429" s="1381"/>
      <c r="CPS429" s="1381"/>
      <c r="CPT429" s="1381"/>
      <c r="CPU429" s="1381"/>
      <c r="CPV429" s="1381"/>
      <c r="CPW429" s="1381"/>
      <c r="CPX429" s="1381"/>
      <c r="CPY429" s="1381"/>
      <c r="CPZ429" s="1381"/>
      <c r="CQA429" s="1381"/>
      <c r="CQB429" s="1381"/>
      <c r="CQC429" s="1381"/>
      <c r="CQD429" s="1381"/>
      <c r="CQE429" s="1381"/>
      <c r="CQF429" s="1381"/>
      <c r="CQG429" s="1381"/>
      <c r="CQH429" s="1381"/>
      <c r="CQI429" s="1381"/>
      <c r="CQJ429" s="1381"/>
      <c r="CQK429" s="1381"/>
      <c r="CQL429" s="1381"/>
      <c r="CQM429" s="1381"/>
      <c r="CQN429" s="1381"/>
      <c r="CQO429" s="1381"/>
      <c r="CQP429" s="1381"/>
      <c r="CQQ429" s="1381"/>
      <c r="CQR429" s="1381"/>
      <c r="CQS429" s="1381"/>
      <c r="CQT429" s="1381"/>
      <c r="CQU429" s="1381"/>
      <c r="CQV429" s="1381"/>
      <c r="CQW429" s="1381"/>
      <c r="CQX429" s="1381"/>
      <c r="CQY429" s="1381"/>
      <c r="CQZ429" s="1381"/>
      <c r="CRA429" s="1381"/>
      <c r="CRB429" s="1381"/>
      <c r="CRC429" s="1381"/>
      <c r="CRD429" s="1381"/>
      <c r="CRE429" s="1381"/>
      <c r="CRF429" s="1381"/>
      <c r="CRG429" s="1381"/>
      <c r="CRH429" s="1381"/>
      <c r="CRI429" s="1381"/>
      <c r="CRJ429" s="1381"/>
      <c r="CRK429" s="1381"/>
      <c r="CRL429" s="1381"/>
      <c r="CRM429" s="1381"/>
      <c r="CRN429" s="1381"/>
      <c r="CRO429" s="1381"/>
      <c r="CRP429" s="1381"/>
      <c r="CRQ429" s="1381"/>
      <c r="CRR429" s="1381"/>
      <c r="CRS429" s="1381"/>
      <c r="CRT429" s="1381"/>
      <c r="CRU429" s="1381"/>
      <c r="CRV429" s="1381"/>
      <c r="CRW429" s="1381"/>
      <c r="CRX429" s="1381"/>
      <c r="CRY429" s="1381"/>
      <c r="CRZ429" s="1381"/>
      <c r="CSA429" s="1381"/>
      <c r="CSB429" s="1381"/>
      <c r="CSC429" s="1381"/>
      <c r="CSD429" s="1381"/>
      <c r="CSE429" s="1381"/>
      <c r="CSF429" s="1381"/>
      <c r="CSG429" s="1381"/>
      <c r="CSH429" s="1381"/>
      <c r="CSI429" s="1381"/>
      <c r="CSJ429" s="1381"/>
      <c r="CSK429" s="1381"/>
      <c r="CSL429" s="1381"/>
      <c r="CSM429" s="1381"/>
      <c r="CSN429" s="1381"/>
      <c r="CSO429" s="1381"/>
      <c r="CSP429" s="1381"/>
      <c r="CSQ429" s="1381"/>
      <c r="CSR429" s="1381"/>
      <c r="CSS429" s="1381"/>
      <c r="CST429" s="1381"/>
      <c r="CSU429" s="1381"/>
      <c r="CSV429" s="1381"/>
      <c r="CSW429" s="1381"/>
      <c r="CSX429" s="1381"/>
      <c r="CSY429" s="1381"/>
      <c r="CSZ429" s="1381"/>
      <c r="CTA429" s="1381"/>
      <c r="CTB429" s="1381"/>
      <c r="CTC429" s="1381"/>
      <c r="CTD429" s="1381"/>
      <c r="CTE429" s="1381"/>
      <c r="CTF429" s="1381"/>
      <c r="CTG429" s="1381"/>
      <c r="CTH429" s="1381"/>
      <c r="CTI429" s="1381"/>
      <c r="CTJ429" s="1381"/>
      <c r="CTK429" s="1381"/>
      <c r="CTL429" s="1381"/>
      <c r="CTM429" s="1381"/>
      <c r="CTN429" s="1381"/>
      <c r="CTO429" s="1381"/>
      <c r="CTP429" s="1381"/>
      <c r="CTQ429" s="1381"/>
      <c r="CTR429" s="1381"/>
      <c r="CTS429" s="1381"/>
      <c r="CTT429" s="1381"/>
      <c r="CTU429" s="1381"/>
      <c r="CTV429" s="1381"/>
      <c r="CTW429" s="1381"/>
      <c r="CTX429" s="1381"/>
      <c r="CTY429" s="1381"/>
      <c r="CTZ429" s="1381"/>
      <c r="CUA429" s="1381"/>
      <c r="CUB429" s="1381"/>
      <c r="CUC429" s="1381"/>
      <c r="CUD429" s="1381"/>
      <c r="CUE429" s="1381"/>
      <c r="CUF429" s="1381"/>
      <c r="CUG429" s="1381"/>
      <c r="CUH429" s="1381"/>
      <c r="CUI429" s="1381"/>
      <c r="CUJ429" s="1381"/>
      <c r="CUK429" s="1381"/>
      <c r="CUL429" s="1381"/>
      <c r="CUM429" s="1381"/>
      <c r="CUN429" s="1381"/>
      <c r="CUO429" s="1381"/>
      <c r="CUP429" s="1381"/>
      <c r="CUQ429" s="1381"/>
      <c r="CUR429" s="1381"/>
      <c r="CUS429" s="1381"/>
      <c r="CUT429" s="1381"/>
      <c r="CUU429" s="1381"/>
      <c r="CUV429" s="1381"/>
      <c r="CUW429" s="1381"/>
      <c r="CUX429" s="1381"/>
      <c r="CUY429" s="1381"/>
      <c r="CUZ429" s="1381"/>
      <c r="CVA429" s="1381"/>
      <c r="CVB429" s="1381"/>
      <c r="CVC429" s="1381"/>
      <c r="CVD429" s="1381"/>
      <c r="CVE429" s="1381"/>
      <c r="CVF429" s="1381"/>
      <c r="CVG429" s="1381"/>
      <c r="CVH429" s="1381"/>
      <c r="CVI429" s="1381"/>
      <c r="CVJ429" s="1381"/>
      <c r="CVK429" s="1381"/>
      <c r="CVL429" s="1381"/>
      <c r="CVM429" s="1381"/>
      <c r="CVN429" s="1381"/>
      <c r="CVO429" s="1381"/>
      <c r="CVP429" s="1381"/>
      <c r="CVQ429" s="1381"/>
      <c r="CVR429" s="1381"/>
      <c r="CVS429" s="1381"/>
      <c r="CVT429" s="1381"/>
      <c r="CVU429" s="1381"/>
      <c r="CVV429" s="1381"/>
      <c r="CVW429" s="1381"/>
      <c r="CVX429" s="1381"/>
      <c r="CVY429" s="1381"/>
      <c r="CVZ429" s="1381"/>
      <c r="CWA429" s="1381"/>
      <c r="CWB429" s="1381"/>
      <c r="CWC429" s="1381"/>
      <c r="CWD429" s="1381"/>
      <c r="CWE429" s="1381"/>
      <c r="CWF429" s="1381"/>
      <c r="CWG429" s="1381"/>
      <c r="CWH429" s="1381"/>
      <c r="CWI429" s="1381"/>
      <c r="CWJ429" s="1381"/>
      <c r="CWK429" s="1381"/>
      <c r="CWL429" s="1381"/>
      <c r="CWM429" s="1381"/>
      <c r="CWN429" s="1381"/>
      <c r="CWO429" s="1381"/>
      <c r="CWP429" s="1381"/>
      <c r="CWQ429" s="1381"/>
      <c r="CWR429" s="1381"/>
      <c r="CWS429" s="1381"/>
      <c r="CWT429" s="1381"/>
      <c r="CWU429" s="1381"/>
      <c r="CWV429" s="1381"/>
      <c r="CWW429" s="1381"/>
      <c r="CWX429" s="1381"/>
      <c r="CWY429" s="1381"/>
      <c r="CWZ429" s="1381"/>
      <c r="CXA429" s="1381"/>
      <c r="CXB429" s="1381"/>
      <c r="CXC429" s="1381"/>
      <c r="CXD429" s="1381"/>
      <c r="CXE429" s="1381"/>
      <c r="CXF429" s="1381"/>
      <c r="CXG429" s="1381"/>
      <c r="CXH429" s="1381"/>
      <c r="CXI429" s="1381"/>
      <c r="CXJ429" s="1381"/>
      <c r="CXK429" s="1381"/>
      <c r="CXL429" s="1381"/>
      <c r="CXM429" s="1381"/>
      <c r="CXN429" s="1381"/>
      <c r="CXO429" s="1381"/>
      <c r="CXP429" s="1381"/>
      <c r="CXQ429" s="1381"/>
      <c r="CXR429" s="1381"/>
      <c r="CXS429" s="1381"/>
      <c r="CXT429" s="1381"/>
      <c r="CXU429" s="1381"/>
      <c r="CXV429" s="1381"/>
      <c r="CXW429" s="1381"/>
      <c r="CXX429" s="1381"/>
      <c r="CXY429" s="1381"/>
      <c r="CXZ429" s="1381"/>
      <c r="CYA429" s="1381"/>
      <c r="CYB429" s="1381"/>
      <c r="CYC429" s="1381"/>
      <c r="CYD429" s="1381"/>
      <c r="CYE429" s="1381"/>
      <c r="CYF429" s="1381"/>
      <c r="CYG429" s="1381"/>
      <c r="CYH429" s="1381"/>
      <c r="CYI429" s="1381"/>
      <c r="CYJ429" s="1381"/>
      <c r="CYK429" s="1381"/>
      <c r="CYL429" s="1381"/>
      <c r="CYM429" s="1381"/>
      <c r="CYN429" s="1381"/>
      <c r="CYO429" s="1381"/>
      <c r="CYP429" s="1381"/>
      <c r="CYQ429" s="1381"/>
      <c r="CYR429" s="1381"/>
      <c r="CYS429" s="1381"/>
      <c r="CYT429" s="1381"/>
      <c r="CYU429" s="1381"/>
      <c r="CYV429" s="1381"/>
      <c r="CYW429" s="1381"/>
      <c r="CYX429" s="1381"/>
      <c r="CYY429" s="1381"/>
      <c r="CYZ429" s="1381"/>
      <c r="CZA429" s="1381"/>
      <c r="CZB429" s="1381"/>
      <c r="CZC429" s="1381"/>
      <c r="CZD429" s="1381"/>
      <c r="CZE429" s="1381"/>
      <c r="CZF429" s="1381"/>
      <c r="CZG429" s="1381"/>
      <c r="CZH429" s="1381"/>
      <c r="CZI429" s="1381"/>
      <c r="CZJ429" s="1381"/>
      <c r="CZK429" s="1381"/>
      <c r="CZL429" s="1381"/>
      <c r="CZM429" s="1381"/>
      <c r="CZN429" s="1381"/>
      <c r="CZO429" s="1381"/>
      <c r="CZP429" s="1381"/>
      <c r="CZQ429" s="1381"/>
      <c r="CZR429" s="1381"/>
      <c r="CZS429" s="1381"/>
      <c r="CZT429" s="1381"/>
      <c r="CZU429" s="1381"/>
      <c r="CZV429" s="1381"/>
      <c r="CZW429" s="1381"/>
      <c r="CZX429" s="1381"/>
      <c r="CZY429" s="1381"/>
      <c r="CZZ429" s="1381"/>
      <c r="DAA429" s="1381"/>
      <c r="DAB429" s="1381"/>
      <c r="DAC429" s="1381"/>
      <c r="DAD429" s="1381"/>
      <c r="DAE429" s="1381"/>
      <c r="DAF429" s="1381"/>
      <c r="DAG429" s="1381"/>
      <c r="DAH429" s="1381"/>
      <c r="DAI429" s="1381"/>
      <c r="DAJ429" s="1381"/>
      <c r="DAK429" s="1381"/>
      <c r="DAL429" s="1381"/>
      <c r="DAM429" s="1381"/>
      <c r="DAN429" s="1381"/>
      <c r="DAO429" s="1381"/>
      <c r="DAP429" s="1381"/>
      <c r="DAQ429" s="1381"/>
      <c r="DAR429" s="1381"/>
      <c r="DAS429" s="1381"/>
      <c r="DAT429" s="1381"/>
      <c r="DAU429" s="1381"/>
      <c r="DAV429" s="1381"/>
      <c r="DAW429" s="1381"/>
      <c r="DAX429" s="1381"/>
      <c r="DAY429" s="1381"/>
      <c r="DAZ429" s="1381"/>
      <c r="DBA429" s="1381"/>
      <c r="DBB429" s="1381"/>
      <c r="DBC429" s="1381"/>
      <c r="DBD429" s="1381"/>
      <c r="DBE429" s="1381"/>
      <c r="DBF429" s="1381"/>
      <c r="DBG429" s="1381"/>
      <c r="DBH429" s="1381"/>
      <c r="DBI429" s="1381"/>
      <c r="DBJ429" s="1381"/>
      <c r="DBK429" s="1381"/>
      <c r="DBL429" s="1381"/>
      <c r="DBM429" s="1381"/>
      <c r="DBN429" s="1381"/>
      <c r="DBO429" s="1381"/>
      <c r="DBP429" s="1381"/>
      <c r="DBQ429" s="1381"/>
      <c r="DBR429" s="1381"/>
      <c r="DBS429" s="1381"/>
      <c r="DBT429" s="1381"/>
      <c r="DBU429" s="1381"/>
      <c r="DBV429" s="1381"/>
      <c r="DBW429" s="1381"/>
      <c r="DBX429" s="1381"/>
      <c r="DBY429" s="1381"/>
      <c r="DBZ429" s="1381"/>
      <c r="DCA429" s="1381"/>
      <c r="DCB429" s="1381"/>
      <c r="DCC429" s="1381"/>
      <c r="DCD429" s="1381"/>
      <c r="DCE429" s="1381"/>
      <c r="DCF429" s="1381"/>
      <c r="DCG429" s="1381"/>
      <c r="DCH429" s="1381"/>
      <c r="DCI429" s="1381"/>
      <c r="DCJ429" s="1381"/>
      <c r="DCK429" s="1381"/>
      <c r="DCL429" s="1381"/>
      <c r="DCM429" s="1381"/>
      <c r="DCN429" s="1381"/>
      <c r="DCO429" s="1381"/>
      <c r="DCP429" s="1381"/>
      <c r="DCQ429" s="1381"/>
      <c r="DCR429" s="1381"/>
      <c r="DCS429" s="1381"/>
      <c r="DCT429" s="1381"/>
      <c r="DCU429" s="1381"/>
      <c r="DCV429" s="1381"/>
      <c r="DCW429" s="1381"/>
      <c r="DCX429" s="1381"/>
      <c r="DCY429" s="1381"/>
      <c r="DCZ429" s="1381"/>
      <c r="DDA429" s="1381"/>
      <c r="DDB429" s="1381"/>
      <c r="DDC429" s="1381"/>
      <c r="DDD429" s="1381"/>
      <c r="DDE429" s="1381"/>
      <c r="DDF429" s="1381"/>
      <c r="DDG429" s="1381"/>
      <c r="DDH429" s="1381"/>
      <c r="DDI429" s="1381"/>
      <c r="DDJ429" s="1381"/>
      <c r="DDK429" s="1381"/>
      <c r="DDL429" s="1381"/>
      <c r="DDM429" s="1381"/>
      <c r="DDN429" s="1381"/>
      <c r="DDO429" s="1381"/>
      <c r="DDP429" s="1381"/>
      <c r="DDQ429" s="1381"/>
      <c r="DDR429" s="1381"/>
      <c r="DDS429" s="1381"/>
      <c r="DDT429" s="1381"/>
      <c r="DDU429" s="1381"/>
      <c r="DDV429" s="1381"/>
      <c r="DDW429" s="1381"/>
      <c r="DDX429" s="1381"/>
      <c r="DDY429" s="1381"/>
      <c r="DDZ429" s="1381"/>
      <c r="DEA429" s="1381"/>
      <c r="DEB429" s="1381"/>
      <c r="DEC429" s="1381"/>
      <c r="DED429" s="1381"/>
      <c r="DEE429" s="1381"/>
      <c r="DEF429" s="1381"/>
      <c r="DEG429" s="1381"/>
      <c r="DEH429" s="1381"/>
      <c r="DEI429" s="1381"/>
      <c r="DEJ429" s="1381"/>
      <c r="DEK429" s="1381"/>
      <c r="DEL429" s="1381"/>
      <c r="DEM429" s="1381"/>
      <c r="DEN429" s="1381"/>
      <c r="DEO429" s="1381"/>
      <c r="DEP429" s="1381"/>
      <c r="DEQ429" s="1381"/>
      <c r="DER429" s="1381"/>
      <c r="DES429" s="1381"/>
      <c r="DET429" s="1381"/>
      <c r="DEU429" s="1381"/>
      <c r="DEV429" s="1381"/>
      <c r="DEW429" s="1381"/>
      <c r="DEX429" s="1381"/>
      <c r="DEY429" s="1381"/>
      <c r="DEZ429" s="1381"/>
      <c r="DFA429" s="1381"/>
      <c r="DFB429" s="1381"/>
      <c r="DFC429" s="1381"/>
      <c r="DFD429" s="1381"/>
      <c r="DFE429" s="1381"/>
      <c r="DFF429" s="1381"/>
      <c r="DFG429" s="1381"/>
      <c r="DFH429" s="1381"/>
      <c r="DFI429" s="1381"/>
      <c r="DFJ429" s="1381"/>
      <c r="DFK429" s="1381"/>
      <c r="DFL429" s="1381"/>
      <c r="DFM429" s="1381"/>
      <c r="DFN429" s="1381"/>
      <c r="DFO429" s="1381"/>
      <c r="DFP429" s="1381"/>
      <c r="DFQ429" s="1381"/>
      <c r="DFR429" s="1381"/>
      <c r="DFS429" s="1381"/>
      <c r="DFT429" s="1381"/>
      <c r="DFU429" s="1381"/>
      <c r="DFV429" s="1381"/>
      <c r="DFW429" s="1381"/>
      <c r="DFX429" s="1381"/>
      <c r="DFY429" s="1381"/>
      <c r="DFZ429" s="1381"/>
      <c r="DGA429" s="1381"/>
      <c r="DGB429" s="1381"/>
      <c r="DGC429" s="1381"/>
      <c r="DGD429" s="1381"/>
      <c r="DGE429" s="1381"/>
      <c r="DGF429" s="1381"/>
      <c r="DGG429" s="1381"/>
      <c r="DGH429" s="1381"/>
      <c r="DGI429" s="1381"/>
      <c r="DGJ429" s="1381"/>
      <c r="DGK429" s="1381"/>
      <c r="DGL429" s="1381"/>
      <c r="DGM429" s="1381"/>
      <c r="DGN429" s="1381"/>
      <c r="DGO429" s="1381"/>
      <c r="DGP429" s="1381"/>
      <c r="DGQ429" s="1381"/>
      <c r="DGR429" s="1381"/>
      <c r="DGS429" s="1381"/>
      <c r="DGT429" s="1381"/>
      <c r="DGU429" s="1381"/>
      <c r="DGV429" s="1381"/>
      <c r="DGW429" s="1381"/>
      <c r="DGX429" s="1381"/>
      <c r="DGY429" s="1381"/>
      <c r="DGZ429" s="1381"/>
      <c r="DHA429" s="1381"/>
      <c r="DHB429" s="1381"/>
      <c r="DHC429" s="1381"/>
      <c r="DHD429" s="1381"/>
      <c r="DHE429" s="1381"/>
      <c r="DHF429" s="1381"/>
      <c r="DHG429" s="1381"/>
      <c r="DHH429" s="1381"/>
      <c r="DHI429" s="1381"/>
      <c r="DHJ429" s="1381"/>
      <c r="DHK429" s="1381"/>
      <c r="DHL429" s="1381"/>
      <c r="DHM429" s="1381"/>
      <c r="DHN429" s="1381"/>
      <c r="DHO429" s="1381"/>
      <c r="DHP429" s="1381"/>
      <c r="DHQ429" s="1381"/>
      <c r="DHR429" s="1381"/>
      <c r="DHS429" s="1381"/>
      <c r="DHT429" s="1381"/>
      <c r="DHU429" s="1381"/>
      <c r="DHV429" s="1381"/>
      <c r="DHW429" s="1381"/>
      <c r="DHX429" s="1381"/>
      <c r="DHY429" s="1381"/>
      <c r="DHZ429" s="1381"/>
      <c r="DIA429" s="1381"/>
      <c r="DIB429" s="1381"/>
      <c r="DIC429" s="1381"/>
      <c r="DID429" s="1381"/>
      <c r="DIE429" s="1381"/>
      <c r="DIF429" s="1381"/>
      <c r="DIG429" s="1381"/>
      <c r="DIH429" s="1381"/>
      <c r="DII429" s="1381"/>
      <c r="DIJ429" s="1381"/>
      <c r="DIK429" s="1381"/>
      <c r="DIL429" s="1381"/>
      <c r="DIM429" s="1381"/>
      <c r="DIN429" s="1381"/>
      <c r="DIO429" s="1381"/>
      <c r="DIP429" s="1381"/>
      <c r="DIQ429" s="1381"/>
      <c r="DIR429" s="1381"/>
      <c r="DIS429" s="1381"/>
      <c r="DIT429" s="1381"/>
      <c r="DIU429" s="1381"/>
      <c r="DIV429" s="1381"/>
      <c r="DIW429" s="1381"/>
      <c r="DIX429" s="1381"/>
      <c r="DIY429" s="1381"/>
      <c r="DIZ429" s="1381"/>
      <c r="DJA429" s="1381"/>
      <c r="DJB429" s="1381"/>
      <c r="DJC429" s="1381"/>
      <c r="DJD429" s="1381"/>
      <c r="DJE429" s="1381"/>
      <c r="DJF429" s="1381"/>
      <c r="DJG429" s="1381"/>
      <c r="DJH429" s="1381"/>
      <c r="DJI429" s="1381"/>
      <c r="DJJ429" s="1381"/>
      <c r="DJK429" s="1381"/>
      <c r="DJL429" s="1381"/>
      <c r="DJM429" s="1381"/>
      <c r="DJN429" s="1381"/>
      <c r="DJO429" s="1381"/>
      <c r="DJP429" s="1381"/>
      <c r="DJQ429" s="1381"/>
      <c r="DJR429" s="1381"/>
      <c r="DJS429" s="1381"/>
      <c r="DJT429" s="1381"/>
      <c r="DJU429" s="1381"/>
      <c r="DJV429" s="1381"/>
      <c r="DJW429" s="1381"/>
      <c r="DJX429" s="1381"/>
      <c r="DJY429" s="1381"/>
      <c r="DJZ429" s="1381"/>
      <c r="DKA429" s="1381"/>
      <c r="DKB429" s="1381"/>
      <c r="DKC429" s="1381"/>
      <c r="DKD429" s="1381"/>
      <c r="DKE429" s="1381"/>
      <c r="DKF429" s="1381"/>
      <c r="DKG429" s="1381"/>
      <c r="DKH429" s="1381"/>
      <c r="DKI429" s="1381"/>
      <c r="DKJ429" s="1381"/>
      <c r="DKK429" s="1381"/>
      <c r="DKL429" s="1381"/>
      <c r="DKM429" s="1381"/>
      <c r="DKN429" s="1381"/>
      <c r="DKO429" s="1381"/>
      <c r="DKP429" s="1381"/>
      <c r="DKQ429" s="1381"/>
      <c r="DKR429" s="1381"/>
      <c r="DKS429" s="1381"/>
      <c r="DKT429" s="1381"/>
      <c r="DKU429" s="1381"/>
      <c r="DKV429" s="1381"/>
      <c r="DKW429" s="1381"/>
      <c r="DKX429" s="1381"/>
      <c r="DKY429" s="1381"/>
      <c r="DKZ429" s="1381"/>
      <c r="DLA429" s="1381"/>
      <c r="DLB429" s="1381"/>
      <c r="DLC429" s="1381"/>
      <c r="DLD429" s="1381"/>
      <c r="DLE429" s="1381"/>
      <c r="DLF429" s="1381"/>
      <c r="DLG429" s="1381"/>
      <c r="DLH429" s="1381"/>
      <c r="DLI429" s="1381"/>
      <c r="DLJ429" s="1381"/>
      <c r="DLK429" s="1381"/>
      <c r="DLL429" s="1381"/>
      <c r="DLM429" s="1381"/>
      <c r="DLN429" s="1381"/>
      <c r="DLO429" s="1381"/>
      <c r="DLP429" s="1381"/>
      <c r="DLQ429" s="1381"/>
      <c r="DLR429" s="1381"/>
      <c r="DLS429" s="1381"/>
      <c r="DLT429" s="1381"/>
      <c r="DLU429" s="1381"/>
      <c r="DLV429" s="1381"/>
      <c r="DLW429" s="1381"/>
      <c r="DLX429" s="1381"/>
      <c r="DLY429" s="1381"/>
      <c r="DLZ429" s="1381"/>
      <c r="DMA429" s="1381"/>
      <c r="DMB429" s="1381"/>
      <c r="DMC429" s="1381"/>
      <c r="DMD429" s="1381"/>
      <c r="DME429" s="1381"/>
      <c r="DMF429" s="1381"/>
      <c r="DMG429" s="1381"/>
      <c r="DMH429" s="1381"/>
      <c r="DMI429" s="1381"/>
      <c r="DMJ429" s="1381"/>
      <c r="DMK429" s="1381"/>
      <c r="DML429" s="1381"/>
      <c r="DMM429" s="1381"/>
      <c r="DMN429" s="1381"/>
      <c r="DMO429" s="1381"/>
      <c r="DMP429" s="1381"/>
      <c r="DMQ429" s="1381"/>
      <c r="DMR429" s="1381"/>
      <c r="DMS429" s="1381"/>
      <c r="DMT429" s="1381"/>
      <c r="DMU429" s="1381"/>
      <c r="DMV429" s="1381"/>
      <c r="DMW429" s="1381"/>
      <c r="DMX429" s="1381"/>
      <c r="DMY429" s="1381"/>
      <c r="DMZ429" s="1381"/>
      <c r="DNA429" s="1381"/>
      <c r="DNB429" s="1381"/>
      <c r="DNC429" s="1381"/>
      <c r="DND429" s="1381"/>
      <c r="DNE429" s="1381"/>
      <c r="DNF429" s="1381"/>
      <c r="DNG429" s="1381"/>
      <c r="DNH429" s="1381"/>
      <c r="DNI429" s="1381"/>
      <c r="DNJ429" s="1381"/>
      <c r="DNK429" s="1381"/>
      <c r="DNL429" s="1381"/>
      <c r="DNM429" s="1381"/>
      <c r="DNN429" s="1381"/>
      <c r="DNO429" s="1381"/>
      <c r="DNP429" s="1381"/>
      <c r="DNQ429" s="1381"/>
      <c r="DNR429" s="1381"/>
      <c r="DNS429" s="1381"/>
      <c r="DNT429" s="1381"/>
      <c r="DNU429" s="1381"/>
      <c r="DNV429" s="1381"/>
      <c r="DNW429" s="1381"/>
      <c r="DNX429" s="1381"/>
      <c r="DNY429" s="1381"/>
      <c r="DNZ429" s="1381"/>
      <c r="DOA429" s="1381"/>
      <c r="DOB429" s="1381"/>
      <c r="DOC429" s="1381"/>
      <c r="DOD429" s="1381"/>
      <c r="DOE429" s="1381"/>
      <c r="DOF429" s="1381"/>
      <c r="DOG429" s="1381"/>
      <c r="DOH429" s="1381"/>
      <c r="DOI429" s="1381"/>
      <c r="DOJ429" s="1381"/>
      <c r="DOK429" s="1381"/>
      <c r="DOL429" s="1381"/>
      <c r="DOM429" s="1381"/>
      <c r="DON429" s="1381"/>
      <c r="DOO429" s="1381"/>
      <c r="DOP429" s="1381"/>
      <c r="DOQ429" s="1381"/>
      <c r="DOR429" s="1381"/>
      <c r="DOS429" s="1381"/>
      <c r="DOT429" s="1381"/>
      <c r="DOU429" s="1381"/>
      <c r="DOV429" s="1381"/>
      <c r="DOW429" s="1381"/>
      <c r="DOX429" s="1381"/>
      <c r="DOY429" s="1381"/>
      <c r="DOZ429" s="1381"/>
      <c r="DPA429" s="1381"/>
      <c r="DPB429" s="1381"/>
      <c r="DPC429" s="1381"/>
      <c r="DPD429" s="1381"/>
      <c r="DPE429" s="1381"/>
      <c r="DPF429" s="1381"/>
      <c r="DPG429" s="1381"/>
      <c r="DPH429" s="1381"/>
      <c r="DPI429" s="1381"/>
      <c r="DPJ429" s="1381"/>
      <c r="DPK429" s="1381"/>
      <c r="DPL429" s="1381"/>
      <c r="DPM429" s="1381"/>
      <c r="DPN429" s="1381"/>
      <c r="DPO429" s="1381"/>
      <c r="DPP429" s="1381"/>
      <c r="DPQ429" s="1381"/>
      <c r="DPR429" s="1381"/>
      <c r="DPS429" s="1381"/>
      <c r="DPT429" s="1381"/>
      <c r="DPU429" s="1381"/>
      <c r="DPV429" s="1381"/>
      <c r="DPW429" s="1381"/>
      <c r="DPX429" s="1381"/>
      <c r="DPY429" s="1381"/>
      <c r="DPZ429" s="1381"/>
      <c r="DQA429" s="1381"/>
      <c r="DQB429" s="1381"/>
      <c r="DQC429" s="1381"/>
      <c r="DQD429" s="1381"/>
      <c r="DQE429" s="1381"/>
      <c r="DQF429" s="1381"/>
      <c r="DQG429" s="1381"/>
      <c r="DQH429" s="1381"/>
      <c r="DQI429" s="1381"/>
      <c r="DQJ429" s="1381"/>
      <c r="DQK429" s="1381"/>
      <c r="DQL429" s="1381"/>
      <c r="DQM429" s="1381"/>
      <c r="DQN429" s="1381"/>
      <c r="DQO429" s="1381"/>
      <c r="DQP429" s="1381"/>
      <c r="DQQ429" s="1381"/>
      <c r="DQR429" s="1381"/>
      <c r="DQS429" s="1381"/>
      <c r="DQT429" s="1381"/>
      <c r="DQU429" s="1381"/>
      <c r="DQV429" s="1381"/>
      <c r="DQW429" s="1381"/>
      <c r="DQX429" s="1381"/>
      <c r="DQY429" s="1381"/>
      <c r="DQZ429" s="1381"/>
      <c r="DRA429" s="1381"/>
      <c r="DRB429" s="1381"/>
      <c r="DRC429" s="1381"/>
      <c r="DRD429" s="1381"/>
      <c r="DRE429" s="1381"/>
      <c r="DRF429" s="1381"/>
      <c r="DRG429" s="1381"/>
      <c r="DRH429" s="1381"/>
      <c r="DRI429" s="1381"/>
      <c r="DRJ429" s="1381"/>
      <c r="DRK429" s="1381"/>
      <c r="DRL429" s="1381"/>
      <c r="DRM429" s="1381"/>
      <c r="DRN429" s="1381"/>
      <c r="DRO429" s="1381"/>
      <c r="DRP429" s="1381"/>
      <c r="DRQ429" s="1381"/>
      <c r="DRR429" s="1381"/>
      <c r="DRS429" s="1381"/>
      <c r="DRT429" s="1381"/>
      <c r="DRU429" s="1381"/>
      <c r="DRV429" s="1381"/>
      <c r="DRW429" s="1381"/>
      <c r="DRX429" s="1381"/>
      <c r="DRY429" s="1381"/>
      <c r="DRZ429" s="1381"/>
      <c r="DSA429" s="1381"/>
      <c r="DSB429" s="1381"/>
      <c r="DSC429" s="1381"/>
      <c r="DSD429" s="1381"/>
      <c r="DSE429" s="1381"/>
      <c r="DSF429" s="1381"/>
      <c r="DSG429" s="1381"/>
      <c r="DSH429" s="1381"/>
      <c r="DSI429" s="1381"/>
      <c r="DSJ429" s="1381"/>
      <c r="DSK429" s="1381"/>
      <c r="DSL429" s="1381"/>
      <c r="DSM429" s="1381"/>
      <c r="DSN429" s="1381"/>
      <c r="DSO429" s="1381"/>
      <c r="DSP429" s="1381"/>
      <c r="DSQ429" s="1381"/>
      <c r="DSR429" s="1381"/>
      <c r="DSS429" s="1381"/>
      <c r="DST429" s="1381"/>
      <c r="DSU429" s="1381"/>
      <c r="DSV429" s="1381"/>
      <c r="DSW429" s="1381"/>
      <c r="DSX429" s="1381"/>
      <c r="DSY429" s="1381"/>
      <c r="DSZ429" s="1381"/>
      <c r="DTA429" s="1381"/>
      <c r="DTB429" s="1381"/>
      <c r="DTC429" s="1381"/>
      <c r="DTD429" s="1381"/>
      <c r="DTE429" s="1381"/>
      <c r="DTF429" s="1381"/>
      <c r="DTG429" s="1381"/>
      <c r="DTH429" s="1381"/>
      <c r="DTI429" s="1381"/>
      <c r="DTJ429" s="1381"/>
      <c r="DTK429" s="1381"/>
      <c r="DTL429" s="1381"/>
      <c r="DTM429" s="1381"/>
      <c r="DTN429" s="1381"/>
      <c r="DTO429" s="1381"/>
      <c r="DTP429" s="1381"/>
      <c r="DTQ429" s="1381"/>
      <c r="DTR429" s="1381"/>
      <c r="DTS429" s="1381"/>
      <c r="DTT429" s="1381"/>
      <c r="DTU429" s="1381"/>
      <c r="DTV429" s="1381"/>
      <c r="DTW429" s="1381"/>
      <c r="DTX429" s="1381"/>
      <c r="DTY429" s="1381"/>
      <c r="DTZ429" s="1381"/>
      <c r="DUA429" s="1381"/>
      <c r="DUB429" s="1381"/>
      <c r="DUC429" s="1381"/>
      <c r="DUD429" s="1381"/>
      <c r="DUE429" s="1381"/>
      <c r="DUF429" s="1381"/>
      <c r="DUG429" s="1381"/>
      <c r="DUH429" s="1381"/>
      <c r="DUI429" s="1381"/>
      <c r="DUJ429" s="1381"/>
      <c r="DUK429" s="1381"/>
      <c r="DUL429" s="1381"/>
      <c r="DUM429" s="1381"/>
      <c r="DUN429" s="1381"/>
      <c r="DUO429" s="1381"/>
      <c r="DUP429" s="1381"/>
      <c r="DUQ429" s="1381"/>
      <c r="DUR429" s="1381"/>
      <c r="DUS429" s="1381"/>
      <c r="DUT429" s="1381"/>
      <c r="DUU429" s="1381"/>
      <c r="DUV429" s="1381"/>
      <c r="DUW429" s="1381"/>
      <c r="DUX429" s="1381"/>
      <c r="DUY429" s="1381"/>
      <c r="DUZ429" s="1381"/>
      <c r="DVA429" s="1381"/>
      <c r="DVB429" s="1381"/>
      <c r="DVC429" s="1381"/>
      <c r="DVD429" s="1381"/>
      <c r="DVE429" s="1381"/>
      <c r="DVF429" s="1381"/>
      <c r="DVG429" s="1381"/>
      <c r="DVH429" s="1381"/>
      <c r="DVI429" s="1381"/>
      <c r="DVJ429" s="1381"/>
      <c r="DVK429" s="1381"/>
      <c r="DVL429" s="1381"/>
      <c r="DVM429" s="1381"/>
      <c r="DVN429" s="1381"/>
      <c r="DVO429" s="1381"/>
      <c r="DVP429" s="1381"/>
      <c r="DVQ429" s="1381"/>
      <c r="DVR429" s="1381"/>
      <c r="DVS429" s="1381"/>
      <c r="DVT429" s="1381"/>
      <c r="DVU429" s="1381"/>
      <c r="DVV429" s="1381"/>
      <c r="DVW429" s="1381"/>
      <c r="DVX429" s="1381"/>
      <c r="DVY429" s="1381"/>
      <c r="DVZ429" s="1381"/>
      <c r="DWA429" s="1381"/>
      <c r="DWB429" s="1381"/>
      <c r="DWC429" s="1381"/>
      <c r="DWD429" s="1381"/>
      <c r="DWE429" s="1381"/>
      <c r="DWF429" s="1381"/>
      <c r="DWG429" s="1381"/>
      <c r="DWH429" s="1381"/>
      <c r="DWI429" s="1381"/>
      <c r="DWJ429" s="1381"/>
      <c r="DWK429" s="1381"/>
      <c r="DWL429" s="1381"/>
      <c r="DWM429" s="1381"/>
      <c r="DWN429" s="1381"/>
      <c r="DWO429" s="1381"/>
      <c r="DWP429" s="1381"/>
      <c r="DWQ429" s="1381"/>
      <c r="DWR429" s="1381"/>
      <c r="DWS429" s="1381"/>
      <c r="DWT429" s="1381"/>
      <c r="DWU429" s="1381"/>
      <c r="DWV429" s="1381"/>
      <c r="DWW429" s="1381"/>
      <c r="DWX429" s="1381"/>
      <c r="DWY429" s="1381"/>
      <c r="DWZ429" s="1381"/>
      <c r="DXA429" s="1381"/>
      <c r="DXB429" s="1381"/>
      <c r="DXC429" s="1381"/>
      <c r="DXD429" s="1381"/>
      <c r="DXE429" s="1381"/>
      <c r="DXF429" s="1381"/>
      <c r="DXG429" s="1381"/>
      <c r="DXH429" s="1381"/>
      <c r="DXI429" s="1381"/>
      <c r="DXJ429" s="1381"/>
      <c r="DXK429" s="1381"/>
      <c r="DXL429" s="1381"/>
      <c r="DXM429" s="1381"/>
      <c r="DXN429" s="1381"/>
      <c r="DXO429" s="1381"/>
      <c r="DXP429" s="1381"/>
      <c r="DXQ429" s="1381"/>
      <c r="DXR429" s="1381"/>
      <c r="DXS429" s="1381"/>
      <c r="DXT429" s="1381"/>
      <c r="DXU429" s="1381"/>
      <c r="DXV429" s="1381"/>
      <c r="DXW429" s="1381"/>
      <c r="DXX429" s="1381"/>
      <c r="DXY429" s="1381"/>
      <c r="DXZ429" s="1381"/>
      <c r="DYA429" s="1381"/>
      <c r="DYB429" s="1381"/>
      <c r="DYC429" s="1381"/>
      <c r="DYD429" s="1381"/>
      <c r="DYE429" s="1381"/>
      <c r="DYF429" s="1381"/>
      <c r="DYG429" s="1381"/>
      <c r="DYH429" s="1381"/>
      <c r="DYI429" s="1381"/>
      <c r="DYJ429" s="1381"/>
      <c r="DYK429" s="1381"/>
      <c r="DYL429" s="1381"/>
      <c r="DYM429" s="1381"/>
      <c r="DYN429" s="1381"/>
      <c r="DYO429" s="1381"/>
      <c r="DYP429" s="1381"/>
      <c r="DYQ429" s="1381"/>
      <c r="DYR429" s="1381"/>
      <c r="DYS429" s="1381"/>
      <c r="DYT429" s="1381"/>
      <c r="DYU429" s="1381"/>
      <c r="DYV429" s="1381"/>
      <c r="DYW429" s="1381"/>
      <c r="DYX429" s="1381"/>
      <c r="DYY429" s="1381"/>
      <c r="DYZ429" s="1381"/>
      <c r="DZA429" s="1381"/>
      <c r="DZB429" s="1381"/>
      <c r="DZC429" s="1381"/>
      <c r="DZD429" s="1381"/>
      <c r="DZE429" s="1381"/>
      <c r="DZF429" s="1381"/>
      <c r="DZG429" s="1381"/>
      <c r="DZH429" s="1381"/>
      <c r="DZI429" s="1381"/>
      <c r="DZJ429" s="1381"/>
      <c r="DZK429" s="1381"/>
      <c r="DZL429" s="1381"/>
      <c r="DZM429" s="1381"/>
      <c r="DZN429" s="1381"/>
      <c r="DZO429" s="1381"/>
      <c r="DZP429" s="1381"/>
      <c r="DZQ429" s="1381"/>
      <c r="DZR429" s="1381"/>
      <c r="DZS429" s="1381"/>
      <c r="DZT429" s="1381"/>
      <c r="DZU429" s="1381"/>
      <c r="DZV429" s="1381"/>
      <c r="DZW429" s="1381"/>
      <c r="DZX429" s="1381"/>
      <c r="DZY429" s="1381"/>
      <c r="DZZ429" s="1381"/>
      <c r="EAA429" s="1381"/>
      <c r="EAB429" s="1381"/>
      <c r="EAC429" s="1381"/>
      <c r="EAD429" s="1381"/>
      <c r="EAE429" s="1381"/>
      <c r="EAF429" s="1381"/>
      <c r="EAG429" s="1381"/>
      <c r="EAH429" s="1381"/>
      <c r="EAI429" s="1381"/>
      <c r="EAJ429" s="1381"/>
      <c r="EAK429" s="1381"/>
      <c r="EAL429" s="1381"/>
      <c r="EAM429" s="1381"/>
      <c r="EAN429" s="1381"/>
      <c r="EAO429" s="1381"/>
      <c r="EAP429" s="1381"/>
      <c r="EAQ429" s="1381"/>
      <c r="EAR429" s="1381"/>
      <c r="EAS429" s="1381"/>
      <c r="EAT429" s="1381"/>
      <c r="EAU429" s="1381"/>
      <c r="EAV429" s="1381"/>
      <c r="EAW429" s="1381"/>
      <c r="EAX429" s="1381"/>
      <c r="EAY429" s="1381"/>
      <c r="EAZ429" s="1381"/>
      <c r="EBA429" s="1381"/>
      <c r="EBB429" s="1381"/>
      <c r="EBC429" s="1381"/>
      <c r="EBD429" s="1381"/>
      <c r="EBE429" s="1381"/>
      <c r="EBF429" s="1381"/>
      <c r="EBG429" s="1381"/>
      <c r="EBH429" s="1381"/>
      <c r="EBI429" s="1381"/>
      <c r="EBJ429" s="1381"/>
      <c r="EBK429" s="1381"/>
      <c r="EBL429" s="1381"/>
      <c r="EBM429" s="1381"/>
      <c r="EBN429" s="1381"/>
      <c r="EBO429" s="1381"/>
      <c r="EBP429" s="1381"/>
      <c r="EBQ429" s="1381"/>
      <c r="EBR429" s="1381"/>
      <c r="EBS429" s="1381"/>
      <c r="EBT429" s="1381"/>
      <c r="EBU429" s="1381"/>
      <c r="EBV429" s="1381"/>
      <c r="EBW429" s="1381"/>
      <c r="EBX429" s="1381"/>
      <c r="EBY429" s="1381"/>
      <c r="EBZ429" s="1381"/>
      <c r="ECA429" s="1381"/>
      <c r="ECB429" s="1381"/>
      <c r="ECC429" s="1381"/>
      <c r="ECD429" s="1381"/>
      <c r="ECE429" s="1381"/>
      <c r="ECF429" s="1381"/>
      <c r="ECG429" s="1381"/>
      <c r="ECH429" s="1381"/>
      <c r="ECI429" s="1381"/>
      <c r="ECJ429" s="1381"/>
      <c r="ECK429" s="1381"/>
      <c r="ECL429" s="1381"/>
      <c r="ECM429" s="1381"/>
      <c r="ECN429" s="1381"/>
      <c r="ECO429" s="1381"/>
      <c r="ECP429" s="1381"/>
      <c r="ECQ429" s="1381"/>
      <c r="ECR429" s="1381"/>
      <c r="ECS429" s="1381"/>
      <c r="ECT429" s="1381"/>
      <c r="ECU429" s="1381"/>
      <c r="ECV429" s="1381"/>
      <c r="ECW429" s="1381"/>
      <c r="ECX429" s="1381"/>
      <c r="ECY429" s="1381"/>
      <c r="ECZ429" s="1381"/>
      <c r="EDA429" s="1381"/>
      <c r="EDB429" s="1381"/>
      <c r="EDC429" s="1381"/>
      <c r="EDD429" s="1381"/>
      <c r="EDE429" s="1381"/>
      <c r="EDF429" s="1381"/>
      <c r="EDG429" s="1381"/>
      <c r="EDH429" s="1381"/>
      <c r="EDI429" s="1381"/>
      <c r="EDJ429" s="1381"/>
      <c r="EDK429" s="1381"/>
      <c r="EDL429" s="1381"/>
      <c r="EDM429" s="1381"/>
      <c r="EDN429" s="1381"/>
      <c r="EDO429" s="1381"/>
      <c r="EDP429" s="1381"/>
      <c r="EDQ429" s="1381"/>
      <c r="EDR429" s="1381"/>
      <c r="EDS429" s="1381"/>
      <c r="EDT429" s="1381"/>
      <c r="EDU429" s="1381"/>
      <c r="EDV429" s="1381"/>
      <c r="EDW429" s="1381"/>
      <c r="EDX429" s="1381"/>
      <c r="EDY429" s="1381"/>
      <c r="EDZ429" s="1381"/>
      <c r="EEA429" s="1381"/>
      <c r="EEB429" s="1381"/>
      <c r="EEC429" s="1381"/>
      <c r="EED429" s="1381"/>
      <c r="EEE429" s="1381"/>
      <c r="EEF429" s="1381"/>
      <c r="EEG429" s="1381"/>
      <c r="EEH429" s="1381"/>
      <c r="EEI429" s="1381"/>
      <c r="EEJ429" s="1381"/>
      <c r="EEK429" s="1381"/>
      <c r="EEL429" s="1381"/>
      <c r="EEM429" s="1381"/>
      <c r="EEN429" s="1381"/>
      <c r="EEO429" s="1381"/>
      <c r="EEP429" s="1381"/>
      <c r="EEQ429" s="1381"/>
      <c r="EER429" s="1381"/>
      <c r="EES429" s="1381"/>
      <c r="EET429" s="1381"/>
      <c r="EEU429" s="1381"/>
      <c r="EEV429" s="1381"/>
      <c r="EEW429" s="1381"/>
      <c r="EEX429" s="1381"/>
      <c r="EEY429" s="1381"/>
      <c r="EEZ429" s="1381"/>
      <c r="EFA429" s="1381"/>
      <c r="EFB429" s="1381"/>
      <c r="EFC429" s="1381"/>
      <c r="EFD429" s="1381"/>
      <c r="EFE429" s="1381"/>
      <c r="EFF429" s="1381"/>
      <c r="EFG429" s="1381"/>
      <c r="EFH429" s="1381"/>
      <c r="EFI429" s="1381"/>
      <c r="EFJ429" s="1381"/>
      <c r="EFK429" s="1381"/>
      <c r="EFL429" s="1381"/>
      <c r="EFM429" s="1381"/>
      <c r="EFN429" s="1381"/>
      <c r="EFO429" s="1381"/>
      <c r="EFP429" s="1381"/>
      <c r="EFQ429" s="1381"/>
      <c r="EFR429" s="1381"/>
      <c r="EFS429" s="1381"/>
      <c r="EFT429" s="1381"/>
      <c r="EFU429" s="1381"/>
      <c r="EFV429" s="1381"/>
      <c r="EFW429" s="1381"/>
      <c r="EFX429" s="1381"/>
      <c r="EFY429" s="1381"/>
      <c r="EFZ429" s="1381"/>
      <c r="EGA429" s="1381"/>
      <c r="EGB429" s="1381"/>
      <c r="EGC429" s="1381"/>
      <c r="EGD429" s="1381"/>
      <c r="EGE429" s="1381"/>
      <c r="EGF429" s="1381"/>
      <c r="EGG429" s="1381"/>
      <c r="EGH429" s="1381"/>
      <c r="EGI429" s="1381"/>
      <c r="EGJ429" s="1381"/>
      <c r="EGK429" s="1381"/>
      <c r="EGL429" s="1381"/>
      <c r="EGM429" s="1381"/>
      <c r="EGN429" s="1381"/>
      <c r="EGO429" s="1381"/>
      <c r="EGP429" s="1381"/>
      <c r="EGQ429" s="1381"/>
      <c r="EGR429" s="1381"/>
      <c r="EGS429" s="1381"/>
      <c r="EGT429" s="1381"/>
      <c r="EGU429" s="1381"/>
      <c r="EGV429" s="1381"/>
      <c r="EGW429" s="1381"/>
      <c r="EGX429" s="1381"/>
      <c r="EGY429" s="1381"/>
      <c r="EGZ429" s="1381"/>
      <c r="EHA429" s="1381"/>
      <c r="EHB429" s="1381"/>
      <c r="EHC429" s="1381"/>
      <c r="EHD429" s="1381"/>
      <c r="EHE429" s="1381"/>
      <c r="EHF429" s="1381"/>
      <c r="EHG429" s="1381"/>
      <c r="EHH429" s="1381"/>
      <c r="EHI429" s="1381"/>
      <c r="EHJ429" s="1381"/>
      <c r="EHK429" s="1381"/>
      <c r="EHL429" s="1381"/>
      <c r="EHM429" s="1381"/>
      <c r="EHN429" s="1381"/>
      <c r="EHO429" s="1381"/>
      <c r="EHP429" s="1381"/>
      <c r="EHQ429" s="1381"/>
      <c r="EHR429" s="1381"/>
      <c r="EHS429" s="1381"/>
      <c r="EHT429" s="1381"/>
      <c r="EHU429" s="1381"/>
      <c r="EHV429" s="1381"/>
      <c r="EHW429" s="1381"/>
      <c r="EHX429" s="1381"/>
      <c r="EHY429" s="1381"/>
      <c r="EHZ429" s="1381"/>
      <c r="EIA429" s="1381"/>
      <c r="EIB429" s="1381"/>
      <c r="EIC429" s="1381"/>
      <c r="EID429" s="1381"/>
      <c r="EIE429" s="1381"/>
      <c r="EIF429" s="1381"/>
      <c r="EIG429" s="1381"/>
      <c r="EIH429" s="1381"/>
      <c r="EII429" s="1381"/>
      <c r="EIJ429" s="1381"/>
      <c r="EIK429" s="1381"/>
      <c r="EIL429" s="1381"/>
      <c r="EIM429" s="1381"/>
      <c r="EIN429" s="1381"/>
      <c r="EIO429" s="1381"/>
      <c r="EIP429" s="1381"/>
      <c r="EIQ429" s="1381"/>
      <c r="EIR429" s="1381"/>
      <c r="EIS429" s="1381"/>
      <c r="EIT429" s="1381"/>
      <c r="EIU429" s="1381"/>
      <c r="EIV429" s="1381"/>
      <c r="EIW429" s="1381"/>
      <c r="EIX429" s="1381"/>
      <c r="EIY429" s="1381"/>
      <c r="EIZ429" s="1381"/>
      <c r="EJA429" s="1381"/>
      <c r="EJB429" s="1381"/>
      <c r="EJC429" s="1381"/>
      <c r="EJD429" s="1381"/>
      <c r="EJE429" s="1381"/>
      <c r="EJF429" s="1381"/>
      <c r="EJG429" s="1381"/>
      <c r="EJH429" s="1381"/>
      <c r="EJI429" s="1381"/>
      <c r="EJJ429" s="1381"/>
      <c r="EJK429" s="1381"/>
      <c r="EJL429" s="1381"/>
      <c r="EJM429" s="1381"/>
      <c r="EJN429" s="1381"/>
      <c r="EJO429" s="1381"/>
      <c r="EJP429" s="1381"/>
      <c r="EJQ429" s="1381"/>
      <c r="EJR429" s="1381"/>
      <c r="EJS429" s="1381"/>
      <c r="EJT429" s="1381"/>
      <c r="EJU429" s="1381"/>
      <c r="EJV429" s="1381"/>
      <c r="EJW429" s="1381"/>
      <c r="EJX429" s="1381"/>
      <c r="EJY429" s="1381"/>
      <c r="EJZ429" s="1381"/>
      <c r="EKA429" s="1381"/>
      <c r="EKB429" s="1381"/>
      <c r="EKC429" s="1381"/>
      <c r="EKD429" s="1381"/>
      <c r="EKE429" s="1381"/>
      <c r="EKF429" s="1381"/>
      <c r="EKG429" s="1381"/>
      <c r="EKH429" s="1381"/>
      <c r="EKI429" s="1381"/>
      <c r="EKJ429" s="1381"/>
      <c r="EKK429" s="1381"/>
      <c r="EKL429" s="1381"/>
      <c r="EKM429" s="1381"/>
      <c r="EKN429" s="1381"/>
      <c r="EKO429" s="1381"/>
      <c r="EKP429" s="1381"/>
      <c r="EKQ429" s="1381"/>
      <c r="EKR429" s="1381"/>
      <c r="EKS429" s="1381"/>
      <c r="EKT429" s="1381"/>
      <c r="EKU429" s="1381"/>
      <c r="EKV429" s="1381"/>
      <c r="EKW429" s="1381"/>
      <c r="EKX429" s="1381"/>
      <c r="EKY429" s="1381"/>
      <c r="EKZ429" s="1381"/>
      <c r="ELA429" s="1381"/>
      <c r="ELB429" s="1381"/>
      <c r="ELC429" s="1381"/>
      <c r="ELD429" s="1381"/>
      <c r="ELE429" s="1381"/>
      <c r="ELF429" s="1381"/>
      <c r="ELG429" s="1381"/>
      <c r="ELH429" s="1381"/>
      <c r="ELI429" s="1381"/>
      <c r="ELJ429" s="1381"/>
      <c r="ELK429" s="1381"/>
      <c r="ELL429" s="1381"/>
      <c r="ELM429" s="1381"/>
      <c r="ELN429" s="1381"/>
      <c r="ELO429" s="1381"/>
      <c r="ELP429" s="1381"/>
      <c r="ELQ429" s="1381"/>
      <c r="ELR429" s="1381"/>
      <c r="ELS429" s="1381"/>
      <c r="ELT429" s="1381"/>
      <c r="ELU429" s="1381"/>
      <c r="ELV429" s="1381"/>
      <c r="ELW429" s="1381"/>
      <c r="ELX429" s="1381"/>
      <c r="ELY429" s="1381"/>
      <c r="ELZ429" s="1381"/>
      <c r="EMA429" s="1381"/>
      <c r="EMB429" s="1381"/>
      <c r="EMC429" s="1381"/>
      <c r="EMD429" s="1381"/>
      <c r="EME429" s="1381"/>
      <c r="EMF429" s="1381"/>
      <c r="EMG429" s="1381"/>
      <c r="EMH429" s="1381"/>
      <c r="EMI429" s="1381"/>
      <c r="EMJ429" s="1381"/>
      <c r="EMK429" s="1381"/>
      <c r="EML429" s="1381"/>
      <c r="EMM429" s="1381"/>
      <c r="EMN429" s="1381"/>
      <c r="EMO429" s="1381"/>
      <c r="EMP429" s="1381"/>
      <c r="EMQ429" s="1381"/>
      <c r="EMR429" s="1381"/>
      <c r="EMS429" s="1381"/>
      <c r="EMT429" s="1381"/>
      <c r="EMU429" s="1381"/>
      <c r="EMV429" s="1381"/>
      <c r="EMW429" s="1381"/>
      <c r="EMX429" s="1381"/>
      <c r="EMY429" s="1381"/>
      <c r="EMZ429" s="1381"/>
      <c r="ENA429" s="1381"/>
      <c r="ENB429" s="1381"/>
      <c r="ENC429" s="1381"/>
      <c r="END429" s="1381"/>
      <c r="ENE429" s="1381"/>
      <c r="ENF429" s="1381"/>
      <c r="ENG429" s="1381"/>
      <c r="ENH429" s="1381"/>
      <c r="ENI429" s="1381"/>
      <c r="ENJ429" s="1381"/>
      <c r="ENK429" s="1381"/>
      <c r="ENL429" s="1381"/>
      <c r="ENM429" s="1381"/>
      <c r="ENN429" s="1381"/>
      <c r="ENO429" s="1381"/>
      <c r="ENP429" s="1381"/>
      <c r="ENQ429" s="1381"/>
      <c r="ENR429" s="1381"/>
      <c r="ENS429" s="1381"/>
      <c r="ENT429" s="1381"/>
      <c r="ENU429" s="1381"/>
      <c r="ENV429" s="1381"/>
      <c r="ENW429" s="1381"/>
      <c r="ENX429" s="1381"/>
      <c r="ENY429" s="1381"/>
      <c r="ENZ429" s="1381"/>
      <c r="EOA429" s="1381"/>
      <c r="EOB429" s="1381"/>
      <c r="EOC429" s="1381"/>
      <c r="EOD429" s="1381"/>
      <c r="EOE429" s="1381"/>
      <c r="EOF429" s="1381"/>
      <c r="EOG429" s="1381"/>
      <c r="EOH429" s="1381"/>
      <c r="EOI429" s="1381"/>
      <c r="EOJ429" s="1381"/>
      <c r="EOK429" s="1381"/>
      <c r="EOL429" s="1381"/>
      <c r="EOM429" s="1381"/>
      <c r="EON429" s="1381"/>
      <c r="EOO429" s="1381"/>
      <c r="EOP429" s="1381"/>
      <c r="EOQ429" s="1381"/>
      <c r="EOR429" s="1381"/>
      <c r="EOS429" s="1381"/>
      <c r="EOT429" s="1381"/>
      <c r="EOU429" s="1381"/>
      <c r="EOV429" s="1381"/>
      <c r="EOW429" s="1381"/>
      <c r="EOX429" s="1381"/>
      <c r="EOY429" s="1381"/>
      <c r="EOZ429" s="1381"/>
      <c r="EPA429" s="1381"/>
      <c r="EPB429" s="1381"/>
      <c r="EPC429" s="1381"/>
      <c r="EPD429" s="1381"/>
      <c r="EPE429" s="1381"/>
      <c r="EPF429" s="1381"/>
      <c r="EPG429" s="1381"/>
      <c r="EPH429" s="1381"/>
      <c r="EPI429" s="1381"/>
      <c r="EPJ429" s="1381"/>
      <c r="EPK429" s="1381"/>
      <c r="EPL429" s="1381"/>
      <c r="EPM429" s="1381"/>
      <c r="EPN429" s="1381"/>
      <c r="EPO429" s="1381"/>
      <c r="EPP429" s="1381"/>
      <c r="EPQ429" s="1381"/>
      <c r="EPR429" s="1381"/>
      <c r="EPS429" s="1381"/>
      <c r="EPT429" s="1381"/>
      <c r="EPU429" s="1381"/>
      <c r="EPV429" s="1381"/>
      <c r="EPW429" s="1381"/>
      <c r="EPX429" s="1381"/>
      <c r="EPY429" s="1381"/>
      <c r="EPZ429" s="1381"/>
      <c r="EQA429" s="1381"/>
      <c r="EQB429" s="1381"/>
      <c r="EQC429" s="1381"/>
      <c r="EQD429" s="1381"/>
      <c r="EQE429" s="1381"/>
      <c r="EQF429" s="1381"/>
      <c r="EQG429" s="1381"/>
      <c r="EQH429" s="1381"/>
      <c r="EQI429" s="1381"/>
      <c r="EQJ429" s="1381"/>
      <c r="EQK429" s="1381"/>
      <c r="EQL429" s="1381"/>
      <c r="EQM429" s="1381"/>
      <c r="EQN429" s="1381"/>
      <c r="EQO429" s="1381"/>
      <c r="EQP429" s="1381"/>
      <c r="EQQ429" s="1381"/>
      <c r="EQR429" s="1381"/>
      <c r="EQS429" s="1381"/>
      <c r="EQT429" s="1381"/>
      <c r="EQU429" s="1381"/>
      <c r="EQV429" s="1381"/>
      <c r="EQW429" s="1381"/>
      <c r="EQX429" s="1381"/>
      <c r="EQY429" s="1381"/>
      <c r="EQZ429" s="1381"/>
      <c r="ERA429" s="1381"/>
      <c r="ERB429" s="1381"/>
      <c r="ERC429" s="1381"/>
      <c r="ERD429" s="1381"/>
      <c r="ERE429" s="1381"/>
      <c r="ERF429" s="1381"/>
      <c r="ERG429" s="1381"/>
      <c r="ERH429" s="1381"/>
      <c r="ERI429" s="1381"/>
      <c r="ERJ429" s="1381"/>
      <c r="ERK429" s="1381"/>
      <c r="ERL429" s="1381"/>
      <c r="ERM429" s="1381"/>
      <c r="ERN429" s="1381"/>
      <c r="ERO429" s="1381"/>
      <c r="ERP429" s="1381"/>
      <c r="ERQ429" s="1381"/>
      <c r="ERR429" s="1381"/>
      <c r="ERS429" s="1381"/>
      <c r="ERT429" s="1381"/>
      <c r="ERU429" s="1381"/>
      <c r="ERV429" s="1381"/>
      <c r="ERW429" s="1381"/>
      <c r="ERX429" s="1381"/>
      <c r="ERY429" s="1381"/>
      <c r="ERZ429" s="1381"/>
      <c r="ESA429" s="1381"/>
      <c r="ESB429" s="1381"/>
      <c r="ESC429" s="1381"/>
      <c r="ESD429" s="1381"/>
      <c r="ESE429" s="1381"/>
      <c r="ESF429" s="1381"/>
      <c r="ESG429" s="1381"/>
      <c r="ESH429" s="1381"/>
      <c r="ESI429" s="1381"/>
      <c r="ESJ429" s="1381"/>
      <c r="ESK429" s="1381"/>
      <c r="ESL429" s="1381"/>
      <c r="ESM429" s="1381"/>
      <c r="ESN429" s="1381"/>
      <c r="ESO429" s="1381"/>
      <c r="ESP429" s="1381"/>
      <c r="ESQ429" s="1381"/>
      <c r="ESR429" s="1381"/>
      <c r="ESS429" s="1381"/>
      <c r="EST429" s="1381"/>
      <c r="ESU429" s="1381"/>
      <c r="ESV429" s="1381"/>
      <c r="ESW429" s="1381"/>
      <c r="ESX429" s="1381"/>
      <c r="ESY429" s="1381"/>
      <c r="ESZ429" s="1381"/>
      <c r="ETA429" s="1381"/>
      <c r="ETB429" s="1381"/>
      <c r="ETC429" s="1381"/>
      <c r="ETD429" s="1381"/>
      <c r="ETE429" s="1381"/>
      <c r="ETF429" s="1381"/>
      <c r="ETG429" s="1381"/>
      <c r="ETH429" s="1381"/>
      <c r="ETI429" s="1381"/>
      <c r="ETJ429" s="1381"/>
      <c r="ETK429" s="1381"/>
      <c r="ETL429" s="1381"/>
      <c r="ETM429" s="1381"/>
      <c r="ETN429" s="1381"/>
      <c r="ETO429" s="1381"/>
      <c r="ETP429" s="1381"/>
      <c r="ETQ429" s="1381"/>
      <c r="ETR429" s="1381"/>
      <c r="ETS429" s="1381"/>
      <c r="ETT429" s="1381"/>
      <c r="ETU429" s="1381"/>
      <c r="ETV429" s="1381"/>
      <c r="ETW429" s="1381"/>
      <c r="ETX429" s="1381"/>
      <c r="ETY429" s="1381"/>
      <c r="ETZ429" s="1381"/>
      <c r="EUA429" s="1381"/>
      <c r="EUB429" s="1381"/>
      <c r="EUC429" s="1381"/>
      <c r="EUD429" s="1381"/>
      <c r="EUE429" s="1381"/>
      <c r="EUF429" s="1381"/>
      <c r="EUG429" s="1381"/>
      <c r="EUH429" s="1381"/>
      <c r="EUI429" s="1381"/>
      <c r="EUJ429" s="1381"/>
      <c r="EUK429" s="1381"/>
      <c r="EUL429" s="1381"/>
      <c r="EUM429" s="1381"/>
      <c r="EUN429" s="1381"/>
      <c r="EUO429" s="1381"/>
      <c r="EUP429" s="1381"/>
      <c r="EUQ429" s="1381"/>
      <c r="EUR429" s="1381"/>
      <c r="EUS429" s="1381"/>
      <c r="EUT429" s="1381"/>
      <c r="EUU429" s="1381"/>
      <c r="EUV429" s="1381"/>
      <c r="EUW429" s="1381"/>
      <c r="EUX429" s="1381"/>
      <c r="EUY429" s="1381"/>
      <c r="EUZ429" s="1381"/>
      <c r="EVA429" s="1381"/>
      <c r="EVB429" s="1381"/>
      <c r="EVC429" s="1381"/>
      <c r="EVD429" s="1381"/>
      <c r="EVE429" s="1381"/>
      <c r="EVF429" s="1381"/>
      <c r="EVG429" s="1381"/>
      <c r="EVH429" s="1381"/>
      <c r="EVI429" s="1381"/>
      <c r="EVJ429" s="1381"/>
      <c r="EVK429" s="1381"/>
      <c r="EVL429" s="1381"/>
      <c r="EVM429" s="1381"/>
      <c r="EVN429" s="1381"/>
      <c r="EVO429" s="1381"/>
      <c r="EVP429" s="1381"/>
      <c r="EVQ429" s="1381"/>
      <c r="EVR429" s="1381"/>
      <c r="EVS429" s="1381"/>
      <c r="EVT429" s="1381"/>
      <c r="EVU429" s="1381"/>
      <c r="EVV429" s="1381"/>
      <c r="EVW429" s="1381"/>
      <c r="EVX429" s="1381"/>
      <c r="EVY429" s="1381"/>
      <c r="EVZ429" s="1381"/>
      <c r="EWA429" s="1381"/>
      <c r="EWB429" s="1381"/>
      <c r="EWC429" s="1381"/>
      <c r="EWD429" s="1381"/>
      <c r="EWE429" s="1381"/>
      <c r="EWF429" s="1381"/>
      <c r="EWG429" s="1381"/>
      <c r="EWH429" s="1381"/>
      <c r="EWI429" s="1381"/>
      <c r="EWJ429" s="1381"/>
      <c r="EWK429" s="1381"/>
      <c r="EWL429" s="1381"/>
      <c r="EWM429" s="1381"/>
      <c r="EWN429" s="1381"/>
      <c r="EWO429" s="1381"/>
      <c r="EWP429" s="1381"/>
      <c r="EWQ429" s="1381"/>
      <c r="EWR429" s="1381"/>
      <c r="EWS429" s="1381"/>
      <c r="EWT429" s="1381"/>
      <c r="EWU429" s="1381"/>
      <c r="EWV429" s="1381"/>
      <c r="EWW429" s="1381"/>
      <c r="EWX429" s="1381"/>
      <c r="EWY429" s="1381"/>
      <c r="EWZ429" s="1381"/>
      <c r="EXA429" s="1381"/>
      <c r="EXB429" s="1381"/>
      <c r="EXC429" s="1381"/>
      <c r="EXD429" s="1381"/>
      <c r="EXE429" s="1381"/>
      <c r="EXF429" s="1381"/>
      <c r="EXG429" s="1381"/>
      <c r="EXH429" s="1381"/>
      <c r="EXI429" s="1381"/>
      <c r="EXJ429" s="1381"/>
      <c r="EXK429" s="1381"/>
      <c r="EXL429" s="1381"/>
      <c r="EXM429" s="1381"/>
      <c r="EXN429" s="1381"/>
      <c r="EXO429" s="1381"/>
      <c r="EXP429" s="1381"/>
      <c r="EXQ429" s="1381"/>
      <c r="EXR429" s="1381"/>
      <c r="EXS429" s="1381"/>
      <c r="EXT429" s="1381"/>
      <c r="EXU429" s="1381"/>
      <c r="EXV429" s="1381"/>
      <c r="EXW429" s="1381"/>
      <c r="EXX429" s="1381"/>
      <c r="EXY429" s="1381"/>
      <c r="EXZ429" s="1381"/>
      <c r="EYA429" s="1381"/>
      <c r="EYB429" s="1381"/>
      <c r="EYC429" s="1381"/>
      <c r="EYD429" s="1381"/>
      <c r="EYE429" s="1381"/>
      <c r="EYF429" s="1381"/>
      <c r="EYG429" s="1381"/>
      <c r="EYH429" s="1381"/>
      <c r="EYI429" s="1381"/>
      <c r="EYJ429" s="1381"/>
      <c r="EYK429" s="1381"/>
      <c r="EYL429" s="1381"/>
      <c r="EYM429" s="1381"/>
      <c r="EYN429" s="1381"/>
      <c r="EYO429" s="1381"/>
      <c r="EYP429" s="1381"/>
      <c r="EYQ429" s="1381"/>
      <c r="EYR429" s="1381"/>
      <c r="EYS429" s="1381"/>
      <c r="EYT429" s="1381"/>
      <c r="EYU429" s="1381"/>
      <c r="EYV429" s="1381"/>
      <c r="EYW429" s="1381"/>
      <c r="EYX429" s="1381"/>
      <c r="EYY429" s="1381"/>
      <c r="EYZ429" s="1381"/>
      <c r="EZA429" s="1381"/>
      <c r="EZB429" s="1381"/>
      <c r="EZC429" s="1381"/>
      <c r="EZD429" s="1381"/>
      <c r="EZE429" s="1381"/>
      <c r="EZF429" s="1381"/>
      <c r="EZG429" s="1381"/>
      <c r="EZH429" s="1381"/>
      <c r="EZI429" s="1381"/>
      <c r="EZJ429" s="1381"/>
      <c r="EZK429" s="1381"/>
      <c r="EZL429" s="1381"/>
      <c r="EZM429" s="1381"/>
      <c r="EZN429" s="1381"/>
      <c r="EZO429" s="1381"/>
      <c r="EZP429" s="1381"/>
      <c r="EZQ429" s="1381"/>
      <c r="EZR429" s="1381"/>
      <c r="EZS429" s="1381"/>
      <c r="EZT429" s="1381"/>
      <c r="EZU429" s="1381"/>
      <c r="EZV429" s="1381"/>
      <c r="EZW429" s="1381"/>
      <c r="EZX429" s="1381"/>
      <c r="EZY429" s="1381"/>
      <c r="EZZ429" s="1381"/>
      <c r="FAA429" s="1381"/>
      <c r="FAB429" s="1381"/>
      <c r="FAC429" s="1381"/>
      <c r="FAD429" s="1381"/>
      <c r="FAE429" s="1381"/>
      <c r="FAF429" s="1381"/>
      <c r="FAG429" s="1381"/>
      <c r="FAH429" s="1381"/>
      <c r="FAI429" s="1381"/>
      <c r="FAJ429" s="1381"/>
      <c r="FAK429" s="1381"/>
      <c r="FAL429" s="1381"/>
      <c r="FAM429" s="1381"/>
      <c r="FAN429" s="1381"/>
      <c r="FAO429" s="1381"/>
      <c r="FAP429" s="1381"/>
      <c r="FAQ429" s="1381"/>
      <c r="FAR429" s="1381"/>
      <c r="FAS429" s="1381"/>
      <c r="FAT429" s="1381"/>
      <c r="FAU429" s="1381"/>
      <c r="FAV429" s="1381"/>
      <c r="FAW429" s="1381"/>
      <c r="FAX429" s="1381"/>
      <c r="FAY429" s="1381"/>
      <c r="FAZ429" s="1381"/>
      <c r="FBA429" s="1381"/>
      <c r="FBB429" s="1381"/>
      <c r="FBC429" s="1381"/>
      <c r="FBD429" s="1381"/>
      <c r="FBE429" s="1381"/>
      <c r="FBF429" s="1381"/>
      <c r="FBG429" s="1381"/>
      <c r="FBH429" s="1381"/>
      <c r="FBI429" s="1381"/>
      <c r="FBJ429" s="1381"/>
      <c r="FBK429" s="1381"/>
      <c r="FBL429" s="1381"/>
      <c r="FBM429" s="1381"/>
      <c r="FBN429" s="1381"/>
      <c r="FBO429" s="1381"/>
      <c r="FBP429" s="1381"/>
      <c r="FBQ429" s="1381"/>
      <c r="FBR429" s="1381"/>
      <c r="FBS429" s="1381"/>
      <c r="FBT429" s="1381"/>
      <c r="FBU429" s="1381"/>
      <c r="FBV429" s="1381"/>
      <c r="FBW429" s="1381"/>
      <c r="FBX429" s="1381"/>
      <c r="FBY429" s="1381"/>
      <c r="FBZ429" s="1381"/>
      <c r="FCA429" s="1381"/>
      <c r="FCB429" s="1381"/>
      <c r="FCC429" s="1381"/>
      <c r="FCD429" s="1381"/>
      <c r="FCE429" s="1381"/>
      <c r="FCF429" s="1381"/>
      <c r="FCG429" s="1381"/>
      <c r="FCH429" s="1381"/>
      <c r="FCI429" s="1381"/>
      <c r="FCJ429" s="1381"/>
      <c r="FCK429" s="1381"/>
      <c r="FCL429" s="1381"/>
      <c r="FCM429" s="1381"/>
      <c r="FCN429" s="1381"/>
      <c r="FCO429" s="1381"/>
      <c r="FCP429" s="1381"/>
      <c r="FCQ429" s="1381"/>
      <c r="FCR429" s="1381"/>
      <c r="FCS429" s="1381"/>
      <c r="FCT429" s="1381"/>
      <c r="FCU429" s="1381"/>
      <c r="FCV429" s="1381"/>
      <c r="FCW429" s="1381"/>
      <c r="FCX429" s="1381"/>
      <c r="FCY429" s="1381"/>
      <c r="FCZ429" s="1381"/>
      <c r="FDA429" s="1381"/>
      <c r="FDB429" s="1381"/>
      <c r="FDC429" s="1381"/>
      <c r="FDD429" s="1381"/>
      <c r="FDE429" s="1381"/>
      <c r="FDF429" s="1381"/>
      <c r="FDG429" s="1381"/>
      <c r="FDH429" s="1381"/>
      <c r="FDI429" s="1381"/>
      <c r="FDJ429" s="1381"/>
      <c r="FDK429" s="1381"/>
      <c r="FDL429" s="1381"/>
      <c r="FDM429" s="1381"/>
      <c r="FDN429" s="1381"/>
      <c r="FDO429" s="1381"/>
      <c r="FDP429" s="1381"/>
      <c r="FDQ429" s="1381"/>
      <c r="FDR429" s="1381"/>
      <c r="FDS429" s="1381"/>
      <c r="FDT429" s="1381"/>
      <c r="FDU429" s="1381"/>
      <c r="FDV429" s="1381"/>
      <c r="FDW429" s="1381"/>
      <c r="FDX429" s="1381"/>
      <c r="FDY429" s="1381"/>
      <c r="FDZ429" s="1381"/>
      <c r="FEA429" s="1381"/>
      <c r="FEB429" s="1381"/>
      <c r="FEC429" s="1381"/>
      <c r="FED429" s="1381"/>
      <c r="FEE429" s="1381"/>
      <c r="FEF429" s="1381"/>
      <c r="FEG429" s="1381"/>
      <c r="FEH429" s="1381"/>
      <c r="FEI429" s="1381"/>
      <c r="FEJ429" s="1381"/>
      <c r="FEK429" s="1381"/>
      <c r="FEL429" s="1381"/>
      <c r="FEM429" s="1381"/>
      <c r="FEN429" s="1381"/>
      <c r="FEO429" s="1381"/>
      <c r="FEP429" s="1381"/>
      <c r="FEQ429" s="1381"/>
      <c r="FER429" s="1381"/>
      <c r="FES429" s="1381"/>
      <c r="FET429" s="1381"/>
      <c r="FEU429" s="1381"/>
      <c r="FEV429" s="1381"/>
      <c r="FEW429" s="1381"/>
      <c r="FEX429" s="1381"/>
      <c r="FEY429" s="1381"/>
      <c r="FEZ429" s="1381"/>
      <c r="FFA429" s="1381"/>
      <c r="FFB429" s="1381"/>
      <c r="FFC429" s="1381"/>
      <c r="FFD429" s="1381"/>
      <c r="FFE429" s="1381"/>
      <c r="FFF429" s="1381"/>
      <c r="FFG429" s="1381"/>
      <c r="FFH429" s="1381"/>
      <c r="FFI429" s="1381"/>
      <c r="FFJ429" s="1381"/>
      <c r="FFK429" s="1381"/>
      <c r="FFL429" s="1381"/>
      <c r="FFM429" s="1381"/>
      <c r="FFN429" s="1381"/>
      <c r="FFO429" s="1381"/>
      <c r="FFP429" s="1381"/>
      <c r="FFQ429" s="1381"/>
      <c r="FFR429" s="1381"/>
      <c r="FFS429" s="1381"/>
      <c r="FFT429" s="1381"/>
      <c r="FFU429" s="1381"/>
      <c r="FFV429" s="1381"/>
      <c r="FFW429" s="1381"/>
      <c r="FFX429" s="1381"/>
      <c r="FFY429" s="1381"/>
      <c r="FFZ429" s="1381"/>
      <c r="FGA429" s="1381"/>
      <c r="FGB429" s="1381"/>
      <c r="FGC429" s="1381"/>
      <c r="FGD429" s="1381"/>
      <c r="FGE429" s="1381"/>
      <c r="FGF429" s="1381"/>
      <c r="FGG429" s="1381"/>
      <c r="FGH429" s="1381"/>
      <c r="FGI429" s="1381"/>
      <c r="FGJ429" s="1381"/>
      <c r="FGK429" s="1381"/>
      <c r="FGL429" s="1381"/>
      <c r="FGM429" s="1381"/>
      <c r="FGN429" s="1381"/>
      <c r="FGO429" s="1381"/>
      <c r="FGP429" s="1381"/>
      <c r="FGQ429" s="1381"/>
      <c r="FGR429" s="1381"/>
      <c r="FGS429" s="1381"/>
      <c r="FGT429" s="1381"/>
      <c r="FGU429" s="1381"/>
      <c r="FGV429" s="1381"/>
      <c r="FGW429" s="1381"/>
      <c r="FGX429" s="1381"/>
      <c r="FGY429" s="1381"/>
      <c r="FGZ429" s="1381"/>
      <c r="FHA429" s="1381"/>
      <c r="FHB429" s="1381"/>
      <c r="FHC429" s="1381"/>
      <c r="FHD429" s="1381"/>
      <c r="FHE429" s="1381"/>
      <c r="FHF429" s="1381"/>
      <c r="FHG429" s="1381"/>
      <c r="FHH429" s="1381"/>
      <c r="FHI429" s="1381"/>
      <c r="FHJ429" s="1381"/>
      <c r="FHK429" s="1381"/>
      <c r="FHL429" s="1381"/>
      <c r="FHM429" s="1381"/>
      <c r="FHN429" s="1381"/>
      <c r="FHO429" s="1381"/>
      <c r="FHP429" s="1381"/>
      <c r="FHQ429" s="1381"/>
      <c r="FHR429" s="1381"/>
      <c r="FHS429" s="1381"/>
      <c r="FHT429" s="1381"/>
      <c r="FHU429" s="1381"/>
      <c r="FHV429" s="1381"/>
      <c r="FHW429" s="1381"/>
      <c r="FHX429" s="1381"/>
      <c r="FHY429" s="1381"/>
      <c r="FHZ429" s="1381"/>
      <c r="FIA429" s="1381"/>
      <c r="FIB429" s="1381"/>
      <c r="FIC429" s="1381"/>
      <c r="FID429" s="1381"/>
      <c r="FIE429" s="1381"/>
      <c r="FIF429" s="1381"/>
      <c r="FIG429" s="1381"/>
      <c r="FIH429" s="1381"/>
      <c r="FII429" s="1381"/>
      <c r="FIJ429" s="1381"/>
      <c r="FIK429" s="1381"/>
      <c r="FIL429" s="1381"/>
      <c r="FIM429" s="1381"/>
      <c r="FIN429" s="1381"/>
      <c r="FIO429" s="1381"/>
      <c r="FIP429" s="1381"/>
      <c r="FIQ429" s="1381"/>
      <c r="FIR429" s="1381"/>
      <c r="FIS429" s="1381"/>
      <c r="FIT429" s="1381"/>
      <c r="FIU429" s="1381"/>
      <c r="FIV429" s="1381"/>
      <c r="FIW429" s="1381"/>
      <c r="FIX429" s="1381"/>
      <c r="FIY429" s="1381"/>
      <c r="FIZ429" s="1381"/>
      <c r="FJA429" s="1381"/>
      <c r="FJB429" s="1381"/>
      <c r="FJC429" s="1381"/>
      <c r="FJD429" s="1381"/>
      <c r="FJE429" s="1381"/>
      <c r="FJF429" s="1381"/>
      <c r="FJG429" s="1381"/>
      <c r="FJH429" s="1381"/>
      <c r="FJI429" s="1381"/>
      <c r="FJJ429" s="1381"/>
      <c r="FJK429" s="1381"/>
      <c r="FJL429" s="1381"/>
      <c r="FJM429" s="1381"/>
      <c r="FJN429" s="1381"/>
      <c r="FJO429" s="1381"/>
      <c r="FJP429" s="1381"/>
      <c r="FJQ429" s="1381"/>
      <c r="FJR429" s="1381"/>
      <c r="FJS429" s="1381"/>
      <c r="FJT429" s="1381"/>
      <c r="FJU429" s="1381"/>
      <c r="FJV429" s="1381"/>
      <c r="FJW429" s="1381"/>
      <c r="FJX429" s="1381"/>
      <c r="FJY429" s="1381"/>
      <c r="FJZ429" s="1381"/>
      <c r="FKA429" s="1381"/>
      <c r="FKB429" s="1381"/>
      <c r="FKC429" s="1381"/>
      <c r="FKD429" s="1381"/>
      <c r="FKE429" s="1381"/>
      <c r="FKF429" s="1381"/>
      <c r="FKG429" s="1381"/>
      <c r="FKH429" s="1381"/>
      <c r="FKI429" s="1381"/>
      <c r="FKJ429" s="1381"/>
      <c r="FKK429" s="1381"/>
      <c r="FKL429" s="1381"/>
      <c r="FKM429" s="1381"/>
      <c r="FKN429" s="1381"/>
      <c r="FKO429" s="1381"/>
      <c r="FKP429" s="1381"/>
      <c r="FKQ429" s="1381"/>
      <c r="FKR429" s="1381"/>
      <c r="FKS429" s="1381"/>
      <c r="FKT429" s="1381"/>
      <c r="FKU429" s="1381"/>
      <c r="FKV429" s="1381"/>
      <c r="FKW429" s="1381"/>
      <c r="FKX429" s="1381"/>
      <c r="FKY429" s="1381"/>
      <c r="FKZ429" s="1381"/>
      <c r="FLA429" s="1381"/>
      <c r="FLB429" s="1381"/>
      <c r="FLC429" s="1381"/>
      <c r="FLD429" s="1381"/>
      <c r="FLE429" s="1381"/>
      <c r="FLF429" s="1381"/>
      <c r="FLG429" s="1381"/>
      <c r="FLH429" s="1381"/>
      <c r="FLI429" s="1381"/>
      <c r="FLJ429" s="1381"/>
      <c r="FLK429" s="1381"/>
      <c r="FLL429" s="1381"/>
      <c r="FLM429" s="1381"/>
      <c r="FLN429" s="1381"/>
      <c r="FLO429" s="1381"/>
      <c r="FLP429" s="1381"/>
      <c r="FLQ429" s="1381"/>
      <c r="FLR429" s="1381"/>
      <c r="FLS429" s="1381"/>
      <c r="FLT429" s="1381"/>
      <c r="FLU429" s="1381"/>
      <c r="FLV429" s="1381"/>
      <c r="FLW429" s="1381"/>
      <c r="FLX429" s="1381"/>
      <c r="FLY429" s="1381"/>
      <c r="FLZ429" s="1381"/>
      <c r="FMA429" s="1381"/>
      <c r="FMB429" s="1381"/>
      <c r="FMC429" s="1381"/>
      <c r="FMD429" s="1381"/>
      <c r="FME429" s="1381"/>
      <c r="FMF429" s="1381"/>
      <c r="FMG429" s="1381"/>
      <c r="FMH429" s="1381"/>
      <c r="FMI429" s="1381"/>
      <c r="FMJ429" s="1381"/>
      <c r="FMK429" s="1381"/>
      <c r="FML429" s="1381"/>
      <c r="FMM429" s="1381"/>
      <c r="FMN429" s="1381"/>
      <c r="FMO429" s="1381"/>
      <c r="FMP429" s="1381"/>
      <c r="FMQ429" s="1381"/>
      <c r="FMR429" s="1381"/>
      <c r="FMS429" s="1381"/>
      <c r="FMT429" s="1381"/>
      <c r="FMU429" s="1381"/>
      <c r="FMV429" s="1381"/>
      <c r="FMW429" s="1381"/>
      <c r="FMX429" s="1381"/>
      <c r="FMY429" s="1381"/>
      <c r="FMZ429" s="1381"/>
      <c r="FNA429" s="1381"/>
      <c r="FNB429" s="1381"/>
      <c r="FNC429" s="1381"/>
      <c r="FND429" s="1381"/>
      <c r="FNE429" s="1381"/>
      <c r="FNF429" s="1381"/>
      <c r="FNG429" s="1381"/>
      <c r="FNH429" s="1381"/>
      <c r="FNI429" s="1381"/>
      <c r="FNJ429" s="1381"/>
      <c r="FNK429" s="1381"/>
      <c r="FNL429" s="1381"/>
      <c r="FNM429" s="1381"/>
      <c r="FNN429" s="1381"/>
      <c r="FNO429" s="1381"/>
      <c r="FNP429" s="1381"/>
      <c r="FNQ429" s="1381"/>
      <c r="FNR429" s="1381"/>
      <c r="FNS429" s="1381"/>
      <c r="FNT429" s="1381"/>
      <c r="FNU429" s="1381"/>
      <c r="FNV429" s="1381"/>
      <c r="FNW429" s="1381"/>
      <c r="FNX429" s="1381"/>
      <c r="FNY429" s="1381"/>
      <c r="FNZ429" s="1381"/>
      <c r="FOA429" s="1381"/>
      <c r="FOB429" s="1381"/>
      <c r="FOC429" s="1381"/>
      <c r="FOD429" s="1381"/>
      <c r="FOE429" s="1381"/>
      <c r="FOF429" s="1381"/>
      <c r="FOG429" s="1381"/>
      <c r="FOH429" s="1381"/>
      <c r="FOI429" s="1381"/>
      <c r="FOJ429" s="1381"/>
      <c r="FOK429" s="1381"/>
      <c r="FOL429" s="1381"/>
      <c r="FOM429" s="1381"/>
      <c r="FON429" s="1381"/>
      <c r="FOO429" s="1381"/>
      <c r="FOP429" s="1381"/>
      <c r="FOQ429" s="1381"/>
      <c r="FOR429" s="1381"/>
      <c r="FOS429" s="1381"/>
      <c r="FOT429" s="1381"/>
      <c r="FOU429" s="1381"/>
      <c r="FOV429" s="1381"/>
      <c r="FOW429" s="1381"/>
      <c r="FOX429" s="1381"/>
      <c r="FOY429" s="1381"/>
      <c r="FOZ429" s="1381"/>
      <c r="FPA429" s="1381"/>
      <c r="FPB429" s="1381"/>
      <c r="FPC429" s="1381"/>
      <c r="FPD429" s="1381"/>
      <c r="FPE429" s="1381"/>
      <c r="FPF429" s="1381"/>
      <c r="FPG429" s="1381"/>
      <c r="FPH429" s="1381"/>
      <c r="FPI429" s="1381"/>
      <c r="FPJ429" s="1381"/>
      <c r="FPK429" s="1381"/>
      <c r="FPL429" s="1381"/>
      <c r="FPM429" s="1381"/>
      <c r="FPN429" s="1381"/>
      <c r="FPO429" s="1381"/>
      <c r="FPP429" s="1381"/>
      <c r="FPQ429" s="1381"/>
      <c r="FPR429" s="1381"/>
      <c r="FPS429" s="1381"/>
      <c r="FPT429" s="1381"/>
      <c r="FPU429" s="1381"/>
      <c r="FPV429" s="1381"/>
      <c r="FPW429" s="1381"/>
      <c r="FPX429" s="1381"/>
      <c r="FPY429" s="1381"/>
      <c r="FPZ429" s="1381"/>
      <c r="FQA429" s="1381"/>
      <c r="FQB429" s="1381"/>
      <c r="FQC429" s="1381"/>
      <c r="FQD429" s="1381"/>
      <c r="FQE429" s="1381"/>
      <c r="FQF429" s="1381"/>
      <c r="FQG429" s="1381"/>
      <c r="FQH429" s="1381"/>
      <c r="FQI429" s="1381"/>
      <c r="FQJ429" s="1381"/>
      <c r="FQK429" s="1381"/>
      <c r="FQL429" s="1381"/>
      <c r="FQM429" s="1381"/>
      <c r="FQN429" s="1381"/>
      <c r="FQO429" s="1381"/>
      <c r="FQP429" s="1381"/>
      <c r="FQQ429" s="1381"/>
      <c r="FQR429" s="1381"/>
      <c r="FQS429" s="1381"/>
      <c r="FQT429" s="1381"/>
      <c r="FQU429" s="1381"/>
      <c r="FQV429" s="1381"/>
      <c r="FQW429" s="1381"/>
      <c r="FQX429" s="1381"/>
      <c r="FQY429" s="1381"/>
      <c r="FQZ429" s="1381"/>
      <c r="FRA429" s="1381"/>
      <c r="FRB429" s="1381"/>
      <c r="FRC429" s="1381"/>
      <c r="FRD429" s="1381"/>
      <c r="FRE429" s="1381"/>
      <c r="FRF429" s="1381"/>
      <c r="FRG429" s="1381"/>
      <c r="FRH429" s="1381"/>
      <c r="FRI429" s="1381"/>
      <c r="FRJ429" s="1381"/>
      <c r="FRK429" s="1381"/>
      <c r="FRL429" s="1381"/>
      <c r="FRM429" s="1381"/>
      <c r="FRN429" s="1381"/>
      <c r="FRO429" s="1381"/>
      <c r="FRP429" s="1381"/>
      <c r="FRQ429" s="1381"/>
      <c r="FRR429" s="1381"/>
      <c r="FRS429" s="1381"/>
      <c r="FRT429" s="1381"/>
      <c r="FRU429" s="1381"/>
      <c r="FRV429" s="1381"/>
      <c r="FRW429" s="1381"/>
      <c r="FRX429" s="1381"/>
      <c r="FRY429" s="1381"/>
      <c r="FRZ429" s="1381"/>
      <c r="FSA429" s="1381"/>
      <c r="FSB429" s="1381"/>
      <c r="FSC429" s="1381"/>
      <c r="FSD429" s="1381"/>
      <c r="FSE429" s="1381"/>
      <c r="FSF429" s="1381"/>
      <c r="FSG429" s="1381"/>
      <c r="FSH429" s="1381"/>
      <c r="FSI429" s="1381"/>
      <c r="FSJ429" s="1381"/>
      <c r="FSK429" s="1381"/>
      <c r="FSL429" s="1381"/>
      <c r="FSM429" s="1381"/>
      <c r="FSN429" s="1381"/>
      <c r="FSO429" s="1381"/>
      <c r="FSP429" s="1381"/>
      <c r="FSQ429" s="1381"/>
      <c r="FSR429" s="1381"/>
      <c r="FSS429" s="1381"/>
      <c r="FST429" s="1381"/>
      <c r="FSU429" s="1381"/>
      <c r="FSV429" s="1381"/>
      <c r="FSW429" s="1381"/>
      <c r="FSX429" s="1381"/>
      <c r="FSY429" s="1381"/>
      <c r="FSZ429" s="1381"/>
      <c r="FTA429" s="1381"/>
      <c r="FTB429" s="1381"/>
      <c r="FTC429" s="1381"/>
      <c r="FTD429" s="1381"/>
      <c r="FTE429" s="1381"/>
      <c r="FTF429" s="1381"/>
      <c r="FTG429" s="1381"/>
      <c r="FTH429" s="1381"/>
      <c r="FTI429" s="1381"/>
      <c r="FTJ429" s="1381"/>
      <c r="FTK429" s="1381"/>
      <c r="FTL429" s="1381"/>
      <c r="FTM429" s="1381"/>
      <c r="FTN429" s="1381"/>
      <c r="FTO429" s="1381"/>
      <c r="FTP429" s="1381"/>
      <c r="FTQ429" s="1381"/>
      <c r="FTR429" s="1381"/>
      <c r="FTS429" s="1381"/>
      <c r="FTT429" s="1381"/>
      <c r="FTU429" s="1381"/>
      <c r="FTV429" s="1381"/>
      <c r="FTW429" s="1381"/>
      <c r="FTX429" s="1381"/>
      <c r="FTY429" s="1381"/>
      <c r="FTZ429" s="1381"/>
      <c r="FUA429" s="1381"/>
      <c r="FUB429" s="1381"/>
      <c r="FUC429" s="1381"/>
      <c r="FUD429" s="1381"/>
      <c r="FUE429" s="1381"/>
      <c r="FUF429" s="1381"/>
      <c r="FUG429" s="1381"/>
      <c r="FUH429" s="1381"/>
      <c r="FUI429" s="1381"/>
      <c r="FUJ429" s="1381"/>
      <c r="FUK429" s="1381"/>
      <c r="FUL429" s="1381"/>
      <c r="FUM429" s="1381"/>
      <c r="FUN429" s="1381"/>
      <c r="FUO429" s="1381"/>
      <c r="FUP429" s="1381"/>
      <c r="FUQ429" s="1381"/>
      <c r="FUR429" s="1381"/>
      <c r="FUS429" s="1381"/>
      <c r="FUT429" s="1381"/>
      <c r="FUU429" s="1381"/>
      <c r="FUV429" s="1381"/>
      <c r="FUW429" s="1381"/>
      <c r="FUX429" s="1381"/>
      <c r="FUY429" s="1381"/>
      <c r="FUZ429" s="1381"/>
      <c r="FVA429" s="1381"/>
      <c r="FVB429" s="1381"/>
      <c r="FVC429" s="1381"/>
      <c r="FVD429" s="1381"/>
      <c r="FVE429" s="1381"/>
      <c r="FVF429" s="1381"/>
      <c r="FVG429" s="1381"/>
      <c r="FVH429" s="1381"/>
      <c r="FVI429" s="1381"/>
      <c r="FVJ429" s="1381"/>
      <c r="FVK429" s="1381"/>
      <c r="FVL429" s="1381"/>
      <c r="FVM429" s="1381"/>
      <c r="FVN429" s="1381"/>
      <c r="FVO429" s="1381"/>
      <c r="FVP429" s="1381"/>
      <c r="FVQ429" s="1381"/>
      <c r="FVR429" s="1381"/>
      <c r="FVS429" s="1381"/>
      <c r="FVT429" s="1381"/>
      <c r="FVU429" s="1381"/>
      <c r="FVV429" s="1381"/>
      <c r="FVW429" s="1381"/>
      <c r="FVX429" s="1381"/>
      <c r="FVY429" s="1381"/>
      <c r="FVZ429" s="1381"/>
      <c r="FWA429" s="1381"/>
      <c r="FWB429" s="1381"/>
      <c r="FWC429" s="1381"/>
      <c r="FWD429" s="1381"/>
      <c r="FWE429" s="1381"/>
      <c r="FWF429" s="1381"/>
      <c r="FWG429" s="1381"/>
      <c r="FWH429" s="1381"/>
      <c r="FWI429" s="1381"/>
      <c r="FWJ429" s="1381"/>
      <c r="FWK429" s="1381"/>
      <c r="FWL429" s="1381"/>
      <c r="FWM429" s="1381"/>
      <c r="FWN429" s="1381"/>
      <c r="FWO429" s="1381"/>
      <c r="FWP429" s="1381"/>
      <c r="FWQ429" s="1381"/>
      <c r="FWR429" s="1381"/>
      <c r="FWS429" s="1381"/>
      <c r="FWT429" s="1381"/>
      <c r="FWU429" s="1381"/>
      <c r="FWV429" s="1381"/>
      <c r="FWW429" s="1381"/>
      <c r="FWX429" s="1381"/>
      <c r="FWY429" s="1381"/>
      <c r="FWZ429" s="1381"/>
      <c r="FXA429" s="1381"/>
      <c r="FXB429" s="1381"/>
      <c r="FXC429" s="1381"/>
      <c r="FXD429" s="1381"/>
      <c r="FXE429" s="1381"/>
      <c r="FXF429" s="1381"/>
      <c r="FXG429" s="1381"/>
      <c r="FXH429" s="1381"/>
      <c r="FXI429" s="1381"/>
      <c r="FXJ429" s="1381"/>
      <c r="FXK429" s="1381"/>
      <c r="FXL429" s="1381"/>
      <c r="FXM429" s="1381"/>
      <c r="FXN429" s="1381"/>
      <c r="FXO429" s="1381"/>
      <c r="FXP429" s="1381"/>
      <c r="FXQ429" s="1381"/>
      <c r="FXR429" s="1381"/>
      <c r="FXS429" s="1381"/>
      <c r="FXT429" s="1381"/>
      <c r="FXU429" s="1381"/>
      <c r="FXV429" s="1381"/>
      <c r="FXW429" s="1381"/>
      <c r="FXX429" s="1381"/>
      <c r="FXY429" s="1381"/>
      <c r="FXZ429" s="1381"/>
      <c r="FYA429" s="1381"/>
      <c r="FYB429" s="1381"/>
      <c r="FYC429" s="1381"/>
      <c r="FYD429" s="1381"/>
      <c r="FYE429" s="1381"/>
      <c r="FYF429" s="1381"/>
      <c r="FYG429" s="1381"/>
      <c r="FYH429" s="1381"/>
      <c r="FYI429" s="1381"/>
      <c r="FYJ429" s="1381"/>
      <c r="FYK429" s="1381"/>
      <c r="FYL429" s="1381"/>
      <c r="FYM429" s="1381"/>
      <c r="FYN429" s="1381"/>
      <c r="FYO429" s="1381"/>
      <c r="FYP429" s="1381"/>
      <c r="FYQ429" s="1381"/>
      <c r="FYR429" s="1381"/>
      <c r="FYS429" s="1381"/>
      <c r="FYT429" s="1381"/>
      <c r="FYU429" s="1381"/>
      <c r="FYV429" s="1381"/>
      <c r="FYW429" s="1381"/>
      <c r="FYX429" s="1381"/>
      <c r="FYY429" s="1381"/>
      <c r="FYZ429" s="1381"/>
      <c r="FZA429" s="1381"/>
      <c r="FZB429" s="1381"/>
      <c r="FZC429" s="1381"/>
      <c r="FZD429" s="1381"/>
      <c r="FZE429" s="1381"/>
      <c r="FZF429" s="1381"/>
      <c r="FZG429" s="1381"/>
      <c r="FZH429" s="1381"/>
      <c r="FZI429" s="1381"/>
      <c r="FZJ429" s="1381"/>
      <c r="FZK429" s="1381"/>
      <c r="FZL429" s="1381"/>
      <c r="FZM429" s="1381"/>
      <c r="FZN429" s="1381"/>
      <c r="FZO429" s="1381"/>
      <c r="FZP429" s="1381"/>
      <c r="FZQ429" s="1381"/>
      <c r="FZR429" s="1381"/>
      <c r="FZS429" s="1381"/>
      <c r="FZT429" s="1381"/>
      <c r="FZU429" s="1381"/>
      <c r="FZV429" s="1381"/>
      <c r="FZW429" s="1381"/>
      <c r="FZX429" s="1381"/>
      <c r="FZY429" s="1381"/>
      <c r="FZZ429" s="1381"/>
      <c r="GAA429" s="1381"/>
      <c r="GAB429" s="1381"/>
      <c r="GAC429" s="1381"/>
      <c r="GAD429" s="1381"/>
      <c r="GAE429" s="1381"/>
      <c r="GAF429" s="1381"/>
      <c r="GAG429" s="1381"/>
      <c r="GAH429" s="1381"/>
      <c r="GAI429" s="1381"/>
      <c r="GAJ429" s="1381"/>
      <c r="GAK429" s="1381"/>
      <c r="GAL429" s="1381"/>
      <c r="GAM429" s="1381"/>
      <c r="GAN429" s="1381"/>
      <c r="GAO429" s="1381"/>
      <c r="GAP429" s="1381"/>
      <c r="GAQ429" s="1381"/>
      <c r="GAR429" s="1381"/>
      <c r="GAS429" s="1381"/>
      <c r="GAT429" s="1381"/>
      <c r="GAU429" s="1381"/>
      <c r="GAV429" s="1381"/>
      <c r="GAW429" s="1381"/>
      <c r="GAX429" s="1381"/>
      <c r="GAY429" s="1381"/>
      <c r="GAZ429" s="1381"/>
      <c r="GBA429" s="1381"/>
      <c r="GBB429" s="1381"/>
      <c r="GBC429" s="1381"/>
      <c r="GBD429" s="1381"/>
      <c r="GBE429" s="1381"/>
      <c r="GBF429" s="1381"/>
      <c r="GBG429" s="1381"/>
      <c r="GBH429" s="1381"/>
      <c r="GBI429" s="1381"/>
      <c r="GBJ429" s="1381"/>
      <c r="GBK429" s="1381"/>
      <c r="GBL429" s="1381"/>
      <c r="GBM429" s="1381"/>
      <c r="GBN429" s="1381"/>
      <c r="GBO429" s="1381"/>
      <c r="GBP429" s="1381"/>
      <c r="GBQ429" s="1381"/>
      <c r="GBR429" s="1381"/>
      <c r="GBS429" s="1381"/>
      <c r="GBT429" s="1381"/>
      <c r="GBU429" s="1381"/>
      <c r="GBV429" s="1381"/>
      <c r="GBW429" s="1381"/>
      <c r="GBX429" s="1381"/>
      <c r="GBY429" s="1381"/>
      <c r="GBZ429" s="1381"/>
      <c r="GCA429" s="1381"/>
      <c r="GCB429" s="1381"/>
      <c r="GCC429" s="1381"/>
      <c r="GCD429" s="1381"/>
      <c r="GCE429" s="1381"/>
      <c r="GCF429" s="1381"/>
      <c r="GCG429" s="1381"/>
      <c r="GCH429" s="1381"/>
      <c r="GCI429" s="1381"/>
      <c r="GCJ429" s="1381"/>
      <c r="GCK429" s="1381"/>
      <c r="GCL429" s="1381"/>
      <c r="GCM429" s="1381"/>
      <c r="GCN429" s="1381"/>
      <c r="GCO429" s="1381"/>
      <c r="GCP429" s="1381"/>
      <c r="GCQ429" s="1381"/>
      <c r="GCR429" s="1381"/>
      <c r="GCS429" s="1381"/>
      <c r="GCT429" s="1381"/>
      <c r="GCU429" s="1381"/>
      <c r="GCV429" s="1381"/>
      <c r="GCW429" s="1381"/>
      <c r="GCX429" s="1381"/>
      <c r="GCY429" s="1381"/>
      <c r="GCZ429" s="1381"/>
      <c r="GDA429" s="1381"/>
      <c r="GDB429" s="1381"/>
      <c r="GDC429" s="1381"/>
      <c r="GDD429" s="1381"/>
      <c r="GDE429" s="1381"/>
      <c r="GDF429" s="1381"/>
      <c r="GDG429" s="1381"/>
      <c r="GDH429" s="1381"/>
      <c r="GDI429" s="1381"/>
      <c r="GDJ429" s="1381"/>
      <c r="GDK429" s="1381"/>
      <c r="GDL429" s="1381"/>
      <c r="GDM429" s="1381"/>
      <c r="GDN429" s="1381"/>
      <c r="GDO429" s="1381"/>
      <c r="GDP429" s="1381"/>
      <c r="GDQ429" s="1381"/>
      <c r="GDR429" s="1381"/>
      <c r="GDS429" s="1381"/>
      <c r="GDT429" s="1381"/>
      <c r="GDU429" s="1381"/>
      <c r="GDV429" s="1381"/>
      <c r="GDW429" s="1381"/>
      <c r="GDX429" s="1381"/>
      <c r="GDY429" s="1381"/>
      <c r="GDZ429" s="1381"/>
      <c r="GEA429" s="1381"/>
      <c r="GEB429" s="1381"/>
      <c r="GEC429" s="1381"/>
      <c r="GED429" s="1381"/>
      <c r="GEE429" s="1381"/>
      <c r="GEF429" s="1381"/>
      <c r="GEG429" s="1381"/>
      <c r="GEH429" s="1381"/>
      <c r="GEI429" s="1381"/>
      <c r="GEJ429" s="1381"/>
      <c r="GEK429" s="1381"/>
      <c r="GEL429" s="1381"/>
      <c r="GEM429" s="1381"/>
      <c r="GEN429" s="1381"/>
      <c r="GEO429" s="1381"/>
      <c r="GEP429" s="1381"/>
      <c r="GEQ429" s="1381"/>
      <c r="GER429" s="1381"/>
      <c r="GES429" s="1381"/>
      <c r="GET429" s="1381"/>
      <c r="GEU429" s="1381"/>
      <c r="GEV429" s="1381"/>
      <c r="GEW429" s="1381"/>
      <c r="GEX429" s="1381"/>
      <c r="GEY429" s="1381"/>
      <c r="GEZ429" s="1381"/>
      <c r="GFA429" s="1381"/>
      <c r="GFB429" s="1381"/>
      <c r="GFC429" s="1381"/>
      <c r="GFD429" s="1381"/>
      <c r="GFE429" s="1381"/>
      <c r="GFF429" s="1381"/>
      <c r="GFG429" s="1381"/>
      <c r="GFH429" s="1381"/>
      <c r="GFI429" s="1381"/>
      <c r="GFJ429" s="1381"/>
      <c r="GFK429" s="1381"/>
      <c r="GFL429" s="1381"/>
      <c r="GFM429" s="1381"/>
      <c r="GFN429" s="1381"/>
      <c r="GFO429" s="1381"/>
      <c r="GFP429" s="1381"/>
      <c r="GFQ429" s="1381"/>
      <c r="GFR429" s="1381"/>
      <c r="GFS429" s="1381"/>
      <c r="GFT429" s="1381"/>
      <c r="GFU429" s="1381"/>
      <c r="GFV429" s="1381"/>
      <c r="GFW429" s="1381"/>
      <c r="GFX429" s="1381"/>
      <c r="GFY429" s="1381"/>
      <c r="GFZ429" s="1381"/>
      <c r="GGA429" s="1381"/>
      <c r="GGB429" s="1381"/>
      <c r="GGC429" s="1381"/>
      <c r="GGD429" s="1381"/>
      <c r="GGE429" s="1381"/>
      <c r="GGF429" s="1381"/>
      <c r="GGG429" s="1381"/>
      <c r="GGH429" s="1381"/>
      <c r="GGI429" s="1381"/>
      <c r="GGJ429" s="1381"/>
      <c r="GGK429" s="1381"/>
      <c r="GGL429" s="1381"/>
      <c r="GGM429" s="1381"/>
      <c r="GGN429" s="1381"/>
      <c r="GGO429" s="1381"/>
      <c r="GGP429" s="1381"/>
      <c r="GGQ429" s="1381"/>
      <c r="GGR429" s="1381"/>
      <c r="GGS429" s="1381"/>
      <c r="GGT429" s="1381"/>
      <c r="GGU429" s="1381"/>
      <c r="GGV429" s="1381"/>
      <c r="GGW429" s="1381"/>
      <c r="GGX429" s="1381"/>
      <c r="GGY429" s="1381"/>
      <c r="GGZ429" s="1381"/>
      <c r="GHA429" s="1381"/>
      <c r="GHB429" s="1381"/>
      <c r="GHC429" s="1381"/>
      <c r="GHD429" s="1381"/>
      <c r="GHE429" s="1381"/>
      <c r="GHF429" s="1381"/>
      <c r="GHG429" s="1381"/>
      <c r="GHH429" s="1381"/>
      <c r="GHI429" s="1381"/>
      <c r="GHJ429" s="1381"/>
      <c r="GHK429" s="1381"/>
      <c r="GHL429" s="1381"/>
      <c r="GHM429" s="1381"/>
      <c r="GHN429" s="1381"/>
      <c r="GHO429" s="1381"/>
      <c r="GHP429" s="1381"/>
      <c r="GHQ429" s="1381"/>
      <c r="GHR429" s="1381"/>
      <c r="GHS429" s="1381"/>
      <c r="GHT429" s="1381"/>
      <c r="GHU429" s="1381"/>
      <c r="GHV429" s="1381"/>
      <c r="GHW429" s="1381"/>
      <c r="GHX429" s="1381"/>
      <c r="GHY429" s="1381"/>
      <c r="GHZ429" s="1381"/>
      <c r="GIA429" s="1381"/>
      <c r="GIB429" s="1381"/>
      <c r="GIC429" s="1381"/>
      <c r="GID429" s="1381"/>
      <c r="GIE429" s="1381"/>
      <c r="GIF429" s="1381"/>
      <c r="GIG429" s="1381"/>
      <c r="GIH429" s="1381"/>
      <c r="GII429" s="1381"/>
      <c r="GIJ429" s="1381"/>
      <c r="GIK429" s="1381"/>
      <c r="GIL429" s="1381"/>
      <c r="GIM429" s="1381"/>
      <c r="GIN429" s="1381"/>
      <c r="GIO429" s="1381"/>
      <c r="GIP429" s="1381"/>
      <c r="GIQ429" s="1381"/>
      <c r="GIR429" s="1381"/>
      <c r="GIS429" s="1381"/>
      <c r="GIT429" s="1381"/>
      <c r="GIU429" s="1381"/>
      <c r="GIV429" s="1381"/>
      <c r="GIW429" s="1381"/>
      <c r="GIX429" s="1381"/>
      <c r="GIY429" s="1381"/>
      <c r="GIZ429" s="1381"/>
      <c r="GJA429" s="1381"/>
      <c r="GJB429" s="1381"/>
      <c r="GJC429" s="1381"/>
      <c r="GJD429" s="1381"/>
      <c r="GJE429" s="1381"/>
      <c r="GJF429" s="1381"/>
      <c r="GJG429" s="1381"/>
      <c r="GJH429" s="1381"/>
      <c r="GJI429" s="1381"/>
      <c r="GJJ429" s="1381"/>
      <c r="GJK429" s="1381"/>
      <c r="GJL429" s="1381"/>
      <c r="GJM429" s="1381"/>
      <c r="GJN429" s="1381"/>
      <c r="GJO429" s="1381"/>
      <c r="GJP429" s="1381"/>
      <c r="GJQ429" s="1381"/>
      <c r="GJR429" s="1381"/>
      <c r="GJS429" s="1381"/>
      <c r="GJT429" s="1381"/>
      <c r="GJU429" s="1381"/>
      <c r="GJV429" s="1381"/>
      <c r="GJW429" s="1381"/>
      <c r="GJX429" s="1381"/>
      <c r="GJY429" s="1381"/>
      <c r="GJZ429" s="1381"/>
      <c r="GKA429" s="1381"/>
      <c r="GKB429" s="1381"/>
      <c r="GKC429" s="1381"/>
      <c r="GKD429" s="1381"/>
      <c r="GKE429" s="1381"/>
      <c r="GKF429" s="1381"/>
      <c r="GKG429" s="1381"/>
      <c r="GKH429" s="1381"/>
      <c r="GKI429" s="1381"/>
      <c r="GKJ429" s="1381"/>
      <c r="GKK429" s="1381"/>
      <c r="GKL429" s="1381"/>
      <c r="GKM429" s="1381"/>
      <c r="GKN429" s="1381"/>
      <c r="GKO429" s="1381"/>
      <c r="GKP429" s="1381"/>
      <c r="GKQ429" s="1381"/>
      <c r="GKR429" s="1381"/>
      <c r="GKS429" s="1381"/>
      <c r="GKT429" s="1381"/>
      <c r="GKU429" s="1381"/>
      <c r="GKV429" s="1381"/>
      <c r="GKW429" s="1381"/>
      <c r="GKX429" s="1381"/>
      <c r="GKY429" s="1381"/>
      <c r="GKZ429" s="1381"/>
      <c r="GLA429" s="1381"/>
      <c r="GLB429" s="1381"/>
      <c r="GLC429" s="1381"/>
      <c r="GLD429" s="1381"/>
      <c r="GLE429" s="1381"/>
      <c r="GLF429" s="1381"/>
      <c r="GLG429" s="1381"/>
      <c r="GLH429" s="1381"/>
      <c r="GLI429" s="1381"/>
      <c r="GLJ429" s="1381"/>
      <c r="GLK429" s="1381"/>
      <c r="GLL429" s="1381"/>
      <c r="GLM429" s="1381"/>
      <c r="GLN429" s="1381"/>
      <c r="GLO429" s="1381"/>
      <c r="GLP429" s="1381"/>
      <c r="GLQ429" s="1381"/>
      <c r="GLR429" s="1381"/>
      <c r="GLS429" s="1381"/>
      <c r="GLT429" s="1381"/>
      <c r="GLU429" s="1381"/>
      <c r="GLV429" s="1381"/>
      <c r="GLW429" s="1381"/>
      <c r="GLX429" s="1381"/>
      <c r="GLY429" s="1381"/>
      <c r="GLZ429" s="1381"/>
      <c r="GMA429" s="1381"/>
      <c r="GMB429" s="1381"/>
      <c r="GMC429" s="1381"/>
      <c r="GMD429" s="1381"/>
      <c r="GME429" s="1381"/>
      <c r="GMF429" s="1381"/>
      <c r="GMG429" s="1381"/>
      <c r="GMH429" s="1381"/>
      <c r="GMI429" s="1381"/>
      <c r="GMJ429" s="1381"/>
      <c r="GMK429" s="1381"/>
      <c r="GML429" s="1381"/>
      <c r="GMM429" s="1381"/>
      <c r="GMN429" s="1381"/>
      <c r="GMO429" s="1381"/>
      <c r="GMP429" s="1381"/>
      <c r="GMQ429" s="1381"/>
      <c r="GMR429" s="1381"/>
      <c r="GMS429" s="1381"/>
      <c r="GMT429" s="1381"/>
      <c r="GMU429" s="1381"/>
      <c r="GMV429" s="1381"/>
      <c r="GMW429" s="1381"/>
      <c r="GMX429" s="1381"/>
      <c r="GMY429" s="1381"/>
      <c r="GMZ429" s="1381"/>
      <c r="GNA429" s="1381"/>
      <c r="GNB429" s="1381"/>
      <c r="GNC429" s="1381"/>
      <c r="GND429" s="1381"/>
      <c r="GNE429" s="1381"/>
      <c r="GNF429" s="1381"/>
      <c r="GNG429" s="1381"/>
      <c r="GNH429" s="1381"/>
      <c r="GNI429" s="1381"/>
      <c r="GNJ429" s="1381"/>
      <c r="GNK429" s="1381"/>
      <c r="GNL429" s="1381"/>
      <c r="GNM429" s="1381"/>
      <c r="GNN429" s="1381"/>
      <c r="GNO429" s="1381"/>
      <c r="GNP429" s="1381"/>
      <c r="GNQ429" s="1381"/>
      <c r="GNR429" s="1381"/>
      <c r="GNS429" s="1381"/>
      <c r="GNT429" s="1381"/>
      <c r="GNU429" s="1381"/>
      <c r="GNV429" s="1381"/>
      <c r="GNW429" s="1381"/>
      <c r="GNX429" s="1381"/>
      <c r="GNY429" s="1381"/>
      <c r="GNZ429" s="1381"/>
      <c r="GOA429" s="1381"/>
      <c r="GOB429" s="1381"/>
      <c r="GOC429" s="1381"/>
      <c r="GOD429" s="1381"/>
      <c r="GOE429" s="1381"/>
      <c r="GOF429" s="1381"/>
      <c r="GOG429" s="1381"/>
      <c r="GOH429" s="1381"/>
      <c r="GOI429" s="1381"/>
      <c r="GOJ429" s="1381"/>
      <c r="GOK429" s="1381"/>
      <c r="GOL429" s="1381"/>
      <c r="GOM429" s="1381"/>
      <c r="GON429" s="1381"/>
      <c r="GOO429" s="1381"/>
      <c r="GOP429" s="1381"/>
      <c r="GOQ429" s="1381"/>
      <c r="GOR429" s="1381"/>
      <c r="GOS429" s="1381"/>
      <c r="GOT429" s="1381"/>
      <c r="GOU429" s="1381"/>
      <c r="GOV429" s="1381"/>
      <c r="GOW429" s="1381"/>
      <c r="GOX429" s="1381"/>
      <c r="GOY429" s="1381"/>
      <c r="GOZ429" s="1381"/>
      <c r="GPA429" s="1381"/>
      <c r="GPB429" s="1381"/>
      <c r="GPC429" s="1381"/>
      <c r="GPD429" s="1381"/>
      <c r="GPE429" s="1381"/>
      <c r="GPF429" s="1381"/>
      <c r="GPG429" s="1381"/>
      <c r="GPH429" s="1381"/>
      <c r="GPI429" s="1381"/>
      <c r="GPJ429" s="1381"/>
      <c r="GPK429" s="1381"/>
      <c r="GPL429" s="1381"/>
      <c r="GPM429" s="1381"/>
      <c r="GPN429" s="1381"/>
      <c r="GPO429" s="1381"/>
      <c r="GPP429" s="1381"/>
      <c r="GPQ429" s="1381"/>
      <c r="GPR429" s="1381"/>
      <c r="GPS429" s="1381"/>
      <c r="GPT429" s="1381"/>
      <c r="GPU429" s="1381"/>
      <c r="GPV429" s="1381"/>
      <c r="GPW429" s="1381"/>
      <c r="GPX429" s="1381"/>
      <c r="GPY429" s="1381"/>
      <c r="GPZ429" s="1381"/>
      <c r="GQA429" s="1381"/>
      <c r="GQB429" s="1381"/>
      <c r="GQC429" s="1381"/>
      <c r="GQD429" s="1381"/>
      <c r="GQE429" s="1381"/>
      <c r="GQF429" s="1381"/>
      <c r="GQG429" s="1381"/>
      <c r="GQH429" s="1381"/>
      <c r="GQI429" s="1381"/>
      <c r="GQJ429" s="1381"/>
      <c r="GQK429" s="1381"/>
      <c r="GQL429" s="1381"/>
      <c r="GQM429" s="1381"/>
      <c r="GQN429" s="1381"/>
      <c r="GQO429" s="1381"/>
      <c r="GQP429" s="1381"/>
      <c r="GQQ429" s="1381"/>
      <c r="GQR429" s="1381"/>
      <c r="GQS429" s="1381"/>
      <c r="GQT429" s="1381"/>
      <c r="GQU429" s="1381"/>
      <c r="GQV429" s="1381"/>
      <c r="GQW429" s="1381"/>
      <c r="GQX429" s="1381"/>
      <c r="GQY429" s="1381"/>
      <c r="GQZ429" s="1381"/>
      <c r="GRA429" s="1381"/>
      <c r="GRB429" s="1381"/>
      <c r="GRC429" s="1381"/>
      <c r="GRD429" s="1381"/>
      <c r="GRE429" s="1381"/>
      <c r="GRF429" s="1381"/>
      <c r="GRG429" s="1381"/>
      <c r="GRH429" s="1381"/>
      <c r="GRI429" s="1381"/>
      <c r="GRJ429" s="1381"/>
      <c r="GRK429" s="1381"/>
      <c r="GRL429" s="1381"/>
      <c r="GRM429" s="1381"/>
      <c r="GRN429" s="1381"/>
      <c r="GRO429" s="1381"/>
      <c r="GRP429" s="1381"/>
      <c r="GRQ429" s="1381"/>
      <c r="GRR429" s="1381"/>
      <c r="GRS429" s="1381"/>
      <c r="GRT429" s="1381"/>
      <c r="GRU429" s="1381"/>
      <c r="GRV429" s="1381"/>
      <c r="GRW429" s="1381"/>
      <c r="GRX429" s="1381"/>
      <c r="GRY429" s="1381"/>
      <c r="GRZ429" s="1381"/>
      <c r="GSA429" s="1381"/>
      <c r="GSB429" s="1381"/>
      <c r="GSC429" s="1381"/>
      <c r="GSD429" s="1381"/>
      <c r="GSE429" s="1381"/>
      <c r="GSF429" s="1381"/>
      <c r="GSG429" s="1381"/>
      <c r="GSH429" s="1381"/>
      <c r="GSI429" s="1381"/>
      <c r="GSJ429" s="1381"/>
      <c r="GSK429" s="1381"/>
      <c r="GSL429" s="1381"/>
      <c r="GSM429" s="1381"/>
      <c r="GSN429" s="1381"/>
      <c r="GSO429" s="1381"/>
      <c r="GSP429" s="1381"/>
      <c r="GSQ429" s="1381"/>
      <c r="GSR429" s="1381"/>
      <c r="GSS429" s="1381"/>
      <c r="GST429" s="1381"/>
      <c r="GSU429" s="1381"/>
      <c r="GSV429" s="1381"/>
      <c r="GSW429" s="1381"/>
      <c r="GSX429" s="1381"/>
      <c r="GSY429" s="1381"/>
      <c r="GSZ429" s="1381"/>
      <c r="GTA429" s="1381"/>
      <c r="GTB429" s="1381"/>
      <c r="GTC429" s="1381"/>
      <c r="GTD429" s="1381"/>
      <c r="GTE429" s="1381"/>
      <c r="GTF429" s="1381"/>
      <c r="GTG429" s="1381"/>
      <c r="GTH429" s="1381"/>
      <c r="GTI429" s="1381"/>
      <c r="GTJ429" s="1381"/>
      <c r="GTK429" s="1381"/>
      <c r="GTL429" s="1381"/>
      <c r="GTM429" s="1381"/>
      <c r="GTN429" s="1381"/>
      <c r="GTO429" s="1381"/>
      <c r="GTP429" s="1381"/>
      <c r="GTQ429" s="1381"/>
      <c r="GTR429" s="1381"/>
      <c r="GTS429" s="1381"/>
      <c r="GTT429" s="1381"/>
      <c r="GTU429" s="1381"/>
      <c r="GTV429" s="1381"/>
      <c r="GTW429" s="1381"/>
      <c r="GTX429" s="1381"/>
      <c r="GTY429" s="1381"/>
      <c r="GTZ429" s="1381"/>
      <c r="GUA429" s="1381"/>
      <c r="GUB429" s="1381"/>
      <c r="GUC429" s="1381"/>
      <c r="GUD429" s="1381"/>
      <c r="GUE429" s="1381"/>
      <c r="GUF429" s="1381"/>
      <c r="GUG429" s="1381"/>
      <c r="GUH429" s="1381"/>
      <c r="GUI429" s="1381"/>
      <c r="GUJ429" s="1381"/>
      <c r="GUK429" s="1381"/>
      <c r="GUL429" s="1381"/>
      <c r="GUM429" s="1381"/>
      <c r="GUN429" s="1381"/>
      <c r="GUO429" s="1381"/>
      <c r="GUP429" s="1381"/>
      <c r="GUQ429" s="1381"/>
      <c r="GUR429" s="1381"/>
      <c r="GUS429" s="1381"/>
      <c r="GUT429" s="1381"/>
      <c r="GUU429" s="1381"/>
      <c r="GUV429" s="1381"/>
      <c r="GUW429" s="1381"/>
      <c r="GUX429" s="1381"/>
      <c r="GUY429" s="1381"/>
      <c r="GUZ429" s="1381"/>
      <c r="GVA429" s="1381"/>
      <c r="GVB429" s="1381"/>
      <c r="GVC429" s="1381"/>
      <c r="GVD429" s="1381"/>
      <c r="GVE429" s="1381"/>
      <c r="GVF429" s="1381"/>
      <c r="GVG429" s="1381"/>
      <c r="GVH429" s="1381"/>
      <c r="GVI429" s="1381"/>
      <c r="GVJ429" s="1381"/>
      <c r="GVK429" s="1381"/>
      <c r="GVL429" s="1381"/>
      <c r="GVM429" s="1381"/>
      <c r="GVN429" s="1381"/>
      <c r="GVO429" s="1381"/>
      <c r="GVP429" s="1381"/>
      <c r="GVQ429" s="1381"/>
      <c r="GVR429" s="1381"/>
      <c r="GVS429" s="1381"/>
      <c r="GVT429" s="1381"/>
      <c r="GVU429" s="1381"/>
      <c r="GVV429" s="1381"/>
      <c r="GVW429" s="1381"/>
      <c r="GVX429" s="1381"/>
      <c r="GVY429" s="1381"/>
      <c r="GVZ429" s="1381"/>
      <c r="GWA429" s="1381"/>
      <c r="GWB429" s="1381"/>
      <c r="GWC429" s="1381"/>
      <c r="GWD429" s="1381"/>
      <c r="GWE429" s="1381"/>
      <c r="GWF429" s="1381"/>
      <c r="GWG429" s="1381"/>
      <c r="GWH429" s="1381"/>
      <c r="GWI429" s="1381"/>
      <c r="GWJ429" s="1381"/>
      <c r="GWK429" s="1381"/>
      <c r="GWL429" s="1381"/>
      <c r="GWM429" s="1381"/>
      <c r="GWN429" s="1381"/>
      <c r="GWO429" s="1381"/>
      <c r="GWP429" s="1381"/>
      <c r="GWQ429" s="1381"/>
      <c r="GWR429" s="1381"/>
      <c r="GWS429" s="1381"/>
      <c r="GWT429" s="1381"/>
      <c r="GWU429" s="1381"/>
      <c r="GWV429" s="1381"/>
      <c r="GWW429" s="1381"/>
      <c r="GWX429" s="1381"/>
      <c r="GWY429" s="1381"/>
      <c r="GWZ429" s="1381"/>
      <c r="GXA429" s="1381"/>
      <c r="GXB429" s="1381"/>
      <c r="GXC429" s="1381"/>
      <c r="GXD429" s="1381"/>
      <c r="GXE429" s="1381"/>
      <c r="GXF429" s="1381"/>
      <c r="GXG429" s="1381"/>
      <c r="GXH429" s="1381"/>
      <c r="GXI429" s="1381"/>
      <c r="GXJ429" s="1381"/>
      <c r="GXK429" s="1381"/>
      <c r="GXL429" s="1381"/>
      <c r="GXM429" s="1381"/>
      <c r="GXN429" s="1381"/>
      <c r="GXO429" s="1381"/>
      <c r="GXP429" s="1381"/>
      <c r="GXQ429" s="1381"/>
      <c r="GXR429" s="1381"/>
      <c r="GXS429" s="1381"/>
      <c r="GXT429" s="1381"/>
      <c r="GXU429" s="1381"/>
      <c r="GXV429" s="1381"/>
      <c r="GXW429" s="1381"/>
      <c r="GXX429" s="1381"/>
      <c r="GXY429" s="1381"/>
      <c r="GXZ429" s="1381"/>
      <c r="GYA429" s="1381"/>
      <c r="GYB429" s="1381"/>
      <c r="GYC429" s="1381"/>
      <c r="GYD429" s="1381"/>
      <c r="GYE429" s="1381"/>
      <c r="GYF429" s="1381"/>
      <c r="GYG429" s="1381"/>
      <c r="GYH429" s="1381"/>
      <c r="GYI429" s="1381"/>
      <c r="GYJ429" s="1381"/>
      <c r="GYK429" s="1381"/>
      <c r="GYL429" s="1381"/>
      <c r="GYM429" s="1381"/>
      <c r="GYN429" s="1381"/>
      <c r="GYO429" s="1381"/>
      <c r="GYP429" s="1381"/>
      <c r="GYQ429" s="1381"/>
      <c r="GYR429" s="1381"/>
      <c r="GYS429" s="1381"/>
      <c r="GYT429" s="1381"/>
      <c r="GYU429" s="1381"/>
      <c r="GYV429" s="1381"/>
      <c r="GYW429" s="1381"/>
      <c r="GYX429" s="1381"/>
      <c r="GYY429" s="1381"/>
      <c r="GYZ429" s="1381"/>
      <c r="GZA429" s="1381"/>
      <c r="GZB429" s="1381"/>
      <c r="GZC429" s="1381"/>
      <c r="GZD429" s="1381"/>
      <c r="GZE429" s="1381"/>
      <c r="GZF429" s="1381"/>
      <c r="GZG429" s="1381"/>
      <c r="GZH429" s="1381"/>
      <c r="GZI429" s="1381"/>
      <c r="GZJ429" s="1381"/>
      <c r="GZK429" s="1381"/>
      <c r="GZL429" s="1381"/>
      <c r="GZM429" s="1381"/>
      <c r="GZN429" s="1381"/>
      <c r="GZO429" s="1381"/>
      <c r="GZP429" s="1381"/>
      <c r="GZQ429" s="1381"/>
      <c r="GZR429" s="1381"/>
      <c r="GZS429" s="1381"/>
      <c r="GZT429" s="1381"/>
      <c r="GZU429" s="1381"/>
      <c r="GZV429" s="1381"/>
      <c r="GZW429" s="1381"/>
      <c r="GZX429" s="1381"/>
      <c r="GZY429" s="1381"/>
      <c r="GZZ429" s="1381"/>
      <c r="HAA429" s="1381"/>
      <c r="HAB429" s="1381"/>
      <c r="HAC429" s="1381"/>
      <c r="HAD429" s="1381"/>
      <c r="HAE429" s="1381"/>
      <c r="HAF429" s="1381"/>
      <c r="HAG429" s="1381"/>
      <c r="HAH429" s="1381"/>
      <c r="HAI429" s="1381"/>
      <c r="HAJ429" s="1381"/>
      <c r="HAK429" s="1381"/>
      <c r="HAL429" s="1381"/>
      <c r="HAM429" s="1381"/>
      <c r="HAN429" s="1381"/>
      <c r="HAO429" s="1381"/>
      <c r="HAP429" s="1381"/>
      <c r="HAQ429" s="1381"/>
      <c r="HAR429" s="1381"/>
      <c r="HAS429" s="1381"/>
      <c r="HAT429" s="1381"/>
      <c r="HAU429" s="1381"/>
      <c r="HAV429" s="1381"/>
      <c r="HAW429" s="1381"/>
      <c r="HAX429" s="1381"/>
      <c r="HAY429" s="1381"/>
      <c r="HAZ429" s="1381"/>
      <c r="HBA429" s="1381"/>
      <c r="HBB429" s="1381"/>
      <c r="HBC429" s="1381"/>
      <c r="HBD429" s="1381"/>
      <c r="HBE429" s="1381"/>
      <c r="HBF429" s="1381"/>
      <c r="HBG429" s="1381"/>
      <c r="HBH429" s="1381"/>
      <c r="HBI429" s="1381"/>
      <c r="HBJ429" s="1381"/>
      <c r="HBK429" s="1381"/>
      <c r="HBL429" s="1381"/>
      <c r="HBM429" s="1381"/>
      <c r="HBN429" s="1381"/>
      <c r="HBO429" s="1381"/>
      <c r="HBP429" s="1381"/>
      <c r="HBQ429" s="1381"/>
      <c r="HBR429" s="1381"/>
      <c r="HBS429" s="1381"/>
      <c r="HBT429" s="1381"/>
      <c r="HBU429" s="1381"/>
      <c r="HBV429" s="1381"/>
      <c r="HBW429" s="1381"/>
      <c r="HBX429" s="1381"/>
      <c r="HBY429" s="1381"/>
      <c r="HBZ429" s="1381"/>
      <c r="HCA429" s="1381"/>
      <c r="HCB429" s="1381"/>
      <c r="HCC429" s="1381"/>
      <c r="HCD429" s="1381"/>
      <c r="HCE429" s="1381"/>
      <c r="HCF429" s="1381"/>
      <c r="HCG429" s="1381"/>
      <c r="HCH429" s="1381"/>
      <c r="HCI429" s="1381"/>
      <c r="HCJ429" s="1381"/>
      <c r="HCK429" s="1381"/>
      <c r="HCL429" s="1381"/>
      <c r="HCM429" s="1381"/>
      <c r="HCN429" s="1381"/>
      <c r="HCO429" s="1381"/>
      <c r="HCP429" s="1381"/>
      <c r="HCQ429" s="1381"/>
      <c r="HCR429" s="1381"/>
      <c r="HCS429" s="1381"/>
      <c r="HCT429" s="1381"/>
      <c r="HCU429" s="1381"/>
      <c r="HCV429" s="1381"/>
      <c r="HCW429" s="1381"/>
      <c r="HCX429" s="1381"/>
      <c r="HCY429" s="1381"/>
      <c r="HCZ429" s="1381"/>
      <c r="HDA429" s="1381"/>
      <c r="HDB429" s="1381"/>
      <c r="HDC429" s="1381"/>
      <c r="HDD429" s="1381"/>
      <c r="HDE429" s="1381"/>
      <c r="HDF429" s="1381"/>
      <c r="HDG429" s="1381"/>
      <c r="HDH429" s="1381"/>
      <c r="HDI429" s="1381"/>
      <c r="HDJ429" s="1381"/>
      <c r="HDK429" s="1381"/>
      <c r="HDL429" s="1381"/>
      <c r="HDM429" s="1381"/>
      <c r="HDN429" s="1381"/>
      <c r="HDO429" s="1381"/>
      <c r="HDP429" s="1381"/>
      <c r="HDQ429" s="1381"/>
      <c r="HDR429" s="1381"/>
      <c r="HDS429" s="1381"/>
      <c r="HDT429" s="1381"/>
      <c r="HDU429" s="1381"/>
      <c r="HDV429" s="1381"/>
      <c r="HDW429" s="1381"/>
      <c r="HDX429" s="1381"/>
      <c r="HDY429" s="1381"/>
      <c r="HDZ429" s="1381"/>
      <c r="HEA429" s="1381"/>
      <c r="HEB429" s="1381"/>
      <c r="HEC429" s="1381"/>
      <c r="HED429" s="1381"/>
      <c r="HEE429" s="1381"/>
      <c r="HEF429" s="1381"/>
      <c r="HEG429" s="1381"/>
      <c r="HEH429" s="1381"/>
      <c r="HEI429" s="1381"/>
      <c r="HEJ429" s="1381"/>
      <c r="HEK429" s="1381"/>
      <c r="HEL429" s="1381"/>
      <c r="HEM429" s="1381"/>
      <c r="HEN429" s="1381"/>
      <c r="HEO429" s="1381"/>
      <c r="HEP429" s="1381"/>
      <c r="HEQ429" s="1381"/>
      <c r="HER429" s="1381"/>
      <c r="HES429" s="1381"/>
      <c r="HET429" s="1381"/>
      <c r="HEU429" s="1381"/>
      <c r="HEV429" s="1381"/>
      <c r="HEW429" s="1381"/>
      <c r="HEX429" s="1381"/>
      <c r="HEY429" s="1381"/>
      <c r="HEZ429" s="1381"/>
      <c r="HFA429" s="1381"/>
      <c r="HFB429" s="1381"/>
      <c r="HFC429" s="1381"/>
      <c r="HFD429" s="1381"/>
      <c r="HFE429" s="1381"/>
      <c r="HFF429" s="1381"/>
      <c r="HFG429" s="1381"/>
      <c r="HFH429" s="1381"/>
      <c r="HFI429" s="1381"/>
      <c r="HFJ429" s="1381"/>
      <c r="HFK429" s="1381"/>
      <c r="HFL429" s="1381"/>
      <c r="HFM429" s="1381"/>
      <c r="HFN429" s="1381"/>
      <c r="HFO429" s="1381"/>
      <c r="HFP429" s="1381"/>
      <c r="HFQ429" s="1381"/>
      <c r="HFR429" s="1381"/>
      <c r="HFS429" s="1381"/>
      <c r="HFT429" s="1381"/>
      <c r="HFU429" s="1381"/>
      <c r="HFV429" s="1381"/>
      <c r="HFW429" s="1381"/>
      <c r="HFX429" s="1381"/>
      <c r="HFY429" s="1381"/>
      <c r="HFZ429" s="1381"/>
      <c r="HGA429" s="1381"/>
      <c r="HGB429" s="1381"/>
      <c r="HGC429" s="1381"/>
      <c r="HGD429" s="1381"/>
      <c r="HGE429" s="1381"/>
      <c r="HGF429" s="1381"/>
      <c r="HGG429" s="1381"/>
      <c r="HGH429" s="1381"/>
      <c r="HGI429" s="1381"/>
      <c r="HGJ429" s="1381"/>
      <c r="HGK429" s="1381"/>
      <c r="HGL429" s="1381"/>
      <c r="HGM429" s="1381"/>
      <c r="HGN429" s="1381"/>
      <c r="HGO429" s="1381"/>
      <c r="HGP429" s="1381"/>
      <c r="HGQ429" s="1381"/>
      <c r="HGR429" s="1381"/>
      <c r="HGS429" s="1381"/>
      <c r="HGT429" s="1381"/>
      <c r="HGU429" s="1381"/>
      <c r="HGV429" s="1381"/>
      <c r="HGW429" s="1381"/>
      <c r="HGX429" s="1381"/>
      <c r="HGY429" s="1381"/>
      <c r="HGZ429" s="1381"/>
      <c r="HHA429" s="1381"/>
      <c r="HHB429" s="1381"/>
      <c r="HHC429" s="1381"/>
      <c r="HHD429" s="1381"/>
      <c r="HHE429" s="1381"/>
      <c r="HHF429" s="1381"/>
      <c r="HHG429" s="1381"/>
      <c r="HHH429" s="1381"/>
      <c r="HHI429" s="1381"/>
      <c r="HHJ429" s="1381"/>
      <c r="HHK429" s="1381"/>
      <c r="HHL429" s="1381"/>
      <c r="HHM429" s="1381"/>
      <c r="HHN429" s="1381"/>
      <c r="HHO429" s="1381"/>
      <c r="HHP429" s="1381"/>
      <c r="HHQ429" s="1381"/>
      <c r="HHR429" s="1381"/>
      <c r="HHS429" s="1381"/>
      <c r="HHT429" s="1381"/>
      <c r="HHU429" s="1381"/>
      <c r="HHV429" s="1381"/>
      <c r="HHW429" s="1381"/>
      <c r="HHX429" s="1381"/>
      <c r="HHY429" s="1381"/>
      <c r="HHZ429" s="1381"/>
      <c r="HIA429" s="1381"/>
      <c r="HIB429" s="1381"/>
      <c r="HIC429" s="1381"/>
      <c r="HID429" s="1381"/>
      <c r="HIE429" s="1381"/>
      <c r="HIF429" s="1381"/>
      <c r="HIG429" s="1381"/>
      <c r="HIH429" s="1381"/>
      <c r="HII429" s="1381"/>
      <c r="HIJ429" s="1381"/>
      <c r="HIK429" s="1381"/>
      <c r="HIL429" s="1381"/>
      <c r="HIM429" s="1381"/>
      <c r="HIN429" s="1381"/>
      <c r="HIO429" s="1381"/>
      <c r="HIP429" s="1381"/>
      <c r="HIQ429" s="1381"/>
      <c r="HIR429" s="1381"/>
      <c r="HIS429" s="1381"/>
      <c r="HIT429" s="1381"/>
      <c r="HIU429" s="1381"/>
      <c r="HIV429" s="1381"/>
      <c r="HIW429" s="1381"/>
      <c r="HIX429" s="1381"/>
      <c r="HIY429" s="1381"/>
      <c r="HIZ429" s="1381"/>
      <c r="HJA429" s="1381"/>
      <c r="HJB429" s="1381"/>
      <c r="HJC429" s="1381"/>
      <c r="HJD429" s="1381"/>
      <c r="HJE429" s="1381"/>
      <c r="HJF429" s="1381"/>
      <c r="HJG429" s="1381"/>
      <c r="HJH429" s="1381"/>
      <c r="HJI429" s="1381"/>
      <c r="HJJ429" s="1381"/>
      <c r="HJK429" s="1381"/>
      <c r="HJL429" s="1381"/>
      <c r="HJM429" s="1381"/>
      <c r="HJN429" s="1381"/>
      <c r="HJO429" s="1381"/>
      <c r="HJP429" s="1381"/>
      <c r="HJQ429" s="1381"/>
      <c r="HJR429" s="1381"/>
      <c r="HJS429" s="1381"/>
      <c r="HJT429" s="1381"/>
      <c r="HJU429" s="1381"/>
      <c r="HJV429" s="1381"/>
      <c r="HJW429" s="1381"/>
      <c r="HJX429" s="1381"/>
      <c r="HJY429" s="1381"/>
      <c r="HJZ429" s="1381"/>
      <c r="HKA429" s="1381"/>
      <c r="HKB429" s="1381"/>
      <c r="HKC429" s="1381"/>
      <c r="HKD429" s="1381"/>
      <c r="HKE429" s="1381"/>
      <c r="HKF429" s="1381"/>
      <c r="HKG429" s="1381"/>
      <c r="HKH429" s="1381"/>
      <c r="HKI429" s="1381"/>
      <c r="HKJ429" s="1381"/>
      <c r="HKK429" s="1381"/>
      <c r="HKL429" s="1381"/>
      <c r="HKM429" s="1381"/>
      <c r="HKN429" s="1381"/>
      <c r="HKO429" s="1381"/>
      <c r="HKP429" s="1381"/>
      <c r="HKQ429" s="1381"/>
      <c r="HKR429" s="1381"/>
      <c r="HKS429" s="1381"/>
      <c r="HKT429" s="1381"/>
      <c r="HKU429" s="1381"/>
      <c r="HKV429" s="1381"/>
      <c r="HKW429" s="1381"/>
      <c r="HKX429" s="1381"/>
      <c r="HKY429" s="1381"/>
      <c r="HKZ429" s="1381"/>
      <c r="HLA429" s="1381"/>
      <c r="HLB429" s="1381"/>
      <c r="HLC429" s="1381"/>
      <c r="HLD429" s="1381"/>
      <c r="HLE429" s="1381"/>
      <c r="HLF429" s="1381"/>
      <c r="HLG429" s="1381"/>
      <c r="HLH429" s="1381"/>
      <c r="HLI429" s="1381"/>
      <c r="HLJ429" s="1381"/>
      <c r="HLK429" s="1381"/>
      <c r="HLL429" s="1381"/>
      <c r="HLM429" s="1381"/>
      <c r="HLN429" s="1381"/>
      <c r="HLO429" s="1381"/>
      <c r="HLP429" s="1381"/>
      <c r="HLQ429" s="1381"/>
      <c r="HLR429" s="1381"/>
      <c r="HLS429" s="1381"/>
      <c r="HLT429" s="1381"/>
      <c r="HLU429" s="1381"/>
      <c r="HLV429" s="1381"/>
      <c r="HLW429" s="1381"/>
      <c r="HLX429" s="1381"/>
      <c r="HLY429" s="1381"/>
      <c r="HLZ429" s="1381"/>
      <c r="HMA429" s="1381"/>
      <c r="HMB429" s="1381"/>
      <c r="HMC429" s="1381"/>
      <c r="HMD429" s="1381"/>
      <c r="HME429" s="1381"/>
      <c r="HMF429" s="1381"/>
      <c r="HMG429" s="1381"/>
      <c r="HMH429" s="1381"/>
      <c r="HMI429" s="1381"/>
      <c r="HMJ429" s="1381"/>
      <c r="HMK429" s="1381"/>
      <c r="HML429" s="1381"/>
      <c r="HMM429" s="1381"/>
      <c r="HMN429" s="1381"/>
      <c r="HMO429" s="1381"/>
      <c r="HMP429" s="1381"/>
      <c r="HMQ429" s="1381"/>
      <c r="HMR429" s="1381"/>
      <c r="HMS429" s="1381"/>
      <c r="HMT429" s="1381"/>
      <c r="HMU429" s="1381"/>
      <c r="HMV429" s="1381"/>
      <c r="HMW429" s="1381"/>
      <c r="HMX429" s="1381"/>
      <c r="HMY429" s="1381"/>
      <c r="HMZ429" s="1381"/>
      <c r="HNA429" s="1381"/>
      <c r="HNB429" s="1381"/>
      <c r="HNC429" s="1381"/>
      <c r="HND429" s="1381"/>
      <c r="HNE429" s="1381"/>
      <c r="HNF429" s="1381"/>
      <c r="HNG429" s="1381"/>
      <c r="HNH429" s="1381"/>
      <c r="HNI429" s="1381"/>
      <c r="HNJ429" s="1381"/>
      <c r="HNK429" s="1381"/>
      <c r="HNL429" s="1381"/>
      <c r="HNM429" s="1381"/>
      <c r="HNN429" s="1381"/>
      <c r="HNO429" s="1381"/>
      <c r="HNP429" s="1381"/>
      <c r="HNQ429" s="1381"/>
      <c r="HNR429" s="1381"/>
      <c r="HNS429" s="1381"/>
      <c r="HNT429" s="1381"/>
      <c r="HNU429" s="1381"/>
      <c r="HNV429" s="1381"/>
      <c r="HNW429" s="1381"/>
      <c r="HNX429" s="1381"/>
      <c r="HNY429" s="1381"/>
      <c r="HNZ429" s="1381"/>
      <c r="HOA429" s="1381"/>
      <c r="HOB429" s="1381"/>
      <c r="HOC429" s="1381"/>
      <c r="HOD429" s="1381"/>
      <c r="HOE429" s="1381"/>
      <c r="HOF429" s="1381"/>
      <c r="HOG429" s="1381"/>
      <c r="HOH429" s="1381"/>
      <c r="HOI429" s="1381"/>
      <c r="HOJ429" s="1381"/>
      <c r="HOK429" s="1381"/>
      <c r="HOL429" s="1381"/>
      <c r="HOM429" s="1381"/>
      <c r="HON429" s="1381"/>
      <c r="HOO429" s="1381"/>
      <c r="HOP429" s="1381"/>
      <c r="HOQ429" s="1381"/>
      <c r="HOR429" s="1381"/>
      <c r="HOS429" s="1381"/>
      <c r="HOT429" s="1381"/>
      <c r="HOU429" s="1381"/>
      <c r="HOV429" s="1381"/>
      <c r="HOW429" s="1381"/>
      <c r="HOX429" s="1381"/>
      <c r="HOY429" s="1381"/>
      <c r="HOZ429" s="1381"/>
      <c r="HPA429" s="1381"/>
      <c r="HPB429" s="1381"/>
      <c r="HPC429" s="1381"/>
      <c r="HPD429" s="1381"/>
      <c r="HPE429" s="1381"/>
      <c r="HPF429" s="1381"/>
      <c r="HPG429" s="1381"/>
      <c r="HPH429" s="1381"/>
      <c r="HPI429" s="1381"/>
      <c r="HPJ429" s="1381"/>
      <c r="HPK429" s="1381"/>
      <c r="HPL429" s="1381"/>
      <c r="HPM429" s="1381"/>
      <c r="HPN429" s="1381"/>
      <c r="HPO429" s="1381"/>
      <c r="HPP429" s="1381"/>
      <c r="HPQ429" s="1381"/>
      <c r="HPR429" s="1381"/>
      <c r="HPS429" s="1381"/>
      <c r="HPT429" s="1381"/>
      <c r="HPU429" s="1381"/>
      <c r="HPV429" s="1381"/>
      <c r="HPW429" s="1381"/>
      <c r="HPX429" s="1381"/>
      <c r="HPY429" s="1381"/>
      <c r="HPZ429" s="1381"/>
      <c r="HQA429" s="1381"/>
      <c r="HQB429" s="1381"/>
      <c r="HQC429" s="1381"/>
      <c r="HQD429" s="1381"/>
      <c r="HQE429" s="1381"/>
      <c r="HQF429" s="1381"/>
      <c r="HQG429" s="1381"/>
      <c r="HQH429" s="1381"/>
      <c r="HQI429" s="1381"/>
      <c r="HQJ429" s="1381"/>
      <c r="HQK429" s="1381"/>
      <c r="HQL429" s="1381"/>
      <c r="HQM429" s="1381"/>
      <c r="HQN429" s="1381"/>
      <c r="HQO429" s="1381"/>
      <c r="HQP429" s="1381"/>
      <c r="HQQ429" s="1381"/>
      <c r="HQR429" s="1381"/>
      <c r="HQS429" s="1381"/>
      <c r="HQT429" s="1381"/>
      <c r="HQU429" s="1381"/>
      <c r="HQV429" s="1381"/>
      <c r="HQW429" s="1381"/>
      <c r="HQX429" s="1381"/>
      <c r="HQY429" s="1381"/>
      <c r="HQZ429" s="1381"/>
      <c r="HRA429" s="1381"/>
      <c r="HRB429" s="1381"/>
      <c r="HRC429" s="1381"/>
      <c r="HRD429" s="1381"/>
      <c r="HRE429" s="1381"/>
      <c r="HRF429" s="1381"/>
      <c r="HRG429" s="1381"/>
      <c r="HRH429" s="1381"/>
      <c r="HRI429" s="1381"/>
      <c r="HRJ429" s="1381"/>
      <c r="HRK429" s="1381"/>
      <c r="HRL429" s="1381"/>
      <c r="HRM429" s="1381"/>
      <c r="HRN429" s="1381"/>
      <c r="HRO429" s="1381"/>
      <c r="HRP429" s="1381"/>
      <c r="HRQ429" s="1381"/>
      <c r="HRR429" s="1381"/>
      <c r="HRS429" s="1381"/>
      <c r="HRT429" s="1381"/>
      <c r="HRU429" s="1381"/>
      <c r="HRV429" s="1381"/>
      <c r="HRW429" s="1381"/>
      <c r="HRX429" s="1381"/>
      <c r="HRY429" s="1381"/>
      <c r="HRZ429" s="1381"/>
      <c r="HSA429" s="1381"/>
      <c r="HSB429" s="1381"/>
      <c r="HSC429" s="1381"/>
      <c r="HSD429" s="1381"/>
      <c r="HSE429" s="1381"/>
      <c r="HSF429" s="1381"/>
      <c r="HSG429" s="1381"/>
      <c r="HSH429" s="1381"/>
      <c r="HSI429" s="1381"/>
      <c r="HSJ429" s="1381"/>
      <c r="HSK429" s="1381"/>
      <c r="HSL429" s="1381"/>
      <c r="HSM429" s="1381"/>
      <c r="HSN429" s="1381"/>
      <c r="HSO429" s="1381"/>
      <c r="HSP429" s="1381"/>
      <c r="HSQ429" s="1381"/>
      <c r="HSR429" s="1381"/>
      <c r="HSS429" s="1381"/>
      <c r="HST429" s="1381"/>
      <c r="HSU429" s="1381"/>
      <c r="HSV429" s="1381"/>
      <c r="HSW429" s="1381"/>
      <c r="HSX429" s="1381"/>
      <c r="HSY429" s="1381"/>
      <c r="HSZ429" s="1381"/>
      <c r="HTA429" s="1381"/>
      <c r="HTB429" s="1381"/>
      <c r="HTC429" s="1381"/>
      <c r="HTD429" s="1381"/>
      <c r="HTE429" s="1381"/>
      <c r="HTF429" s="1381"/>
      <c r="HTG429" s="1381"/>
      <c r="HTH429" s="1381"/>
      <c r="HTI429" s="1381"/>
      <c r="HTJ429" s="1381"/>
      <c r="HTK429" s="1381"/>
      <c r="HTL429" s="1381"/>
      <c r="HTM429" s="1381"/>
      <c r="HTN429" s="1381"/>
      <c r="HTO429" s="1381"/>
      <c r="HTP429" s="1381"/>
      <c r="HTQ429" s="1381"/>
      <c r="HTR429" s="1381"/>
      <c r="HTS429" s="1381"/>
      <c r="HTT429" s="1381"/>
      <c r="HTU429" s="1381"/>
      <c r="HTV429" s="1381"/>
      <c r="HTW429" s="1381"/>
      <c r="HTX429" s="1381"/>
      <c r="HTY429" s="1381"/>
      <c r="HTZ429" s="1381"/>
      <c r="HUA429" s="1381"/>
      <c r="HUB429" s="1381"/>
      <c r="HUC429" s="1381"/>
      <c r="HUD429" s="1381"/>
      <c r="HUE429" s="1381"/>
      <c r="HUF429" s="1381"/>
      <c r="HUG429" s="1381"/>
      <c r="HUH429" s="1381"/>
      <c r="HUI429" s="1381"/>
      <c r="HUJ429" s="1381"/>
      <c r="HUK429" s="1381"/>
      <c r="HUL429" s="1381"/>
      <c r="HUM429" s="1381"/>
      <c r="HUN429" s="1381"/>
      <c r="HUO429" s="1381"/>
      <c r="HUP429" s="1381"/>
      <c r="HUQ429" s="1381"/>
      <c r="HUR429" s="1381"/>
      <c r="HUS429" s="1381"/>
      <c r="HUT429" s="1381"/>
      <c r="HUU429" s="1381"/>
      <c r="HUV429" s="1381"/>
      <c r="HUW429" s="1381"/>
      <c r="HUX429" s="1381"/>
      <c r="HUY429" s="1381"/>
      <c r="HUZ429" s="1381"/>
      <c r="HVA429" s="1381"/>
      <c r="HVB429" s="1381"/>
      <c r="HVC429" s="1381"/>
      <c r="HVD429" s="1381"/>
      <c r="HVE429" s="1381"/>
      <c r="HVF429" s="1381"/>
      <c r="HVG429" s="1381"/>
      <c r="HVH429" s="1381"/>
      <c r="HVI429" s="1381"/>
      <c r="HVJ429" s="1381"/>
      <c r="HVK429" s="1381"/>
      <c r="HVL429" s="1381"/>
      <c r="HVM429" s="1381"/>
      <c r="HVN429" s="1381"/>
      <c r="HVO429" s="1381"/>
      <c r="HVP429" s="1381"/>
      <c r="HVQ429" s="1381"/>
      <c r="HVR429" s="1381"/>
      <c r="HVS429" s="1381"/>
      <c r="HVT429" s="1381"/>
      <c r="HVU429" s="1381"/>
      <c r="HVV429" s="1381"/>
      <c r="HVW429" s="1381"/>
      <c r="HVX429" s="1381"/>
      <c r="HVY429" s="1381"/>
      <c r="HVZ429" s="1381"/>
      <c r="HWA429" s="1381"/>
      <c r="HWB429" s="1381"/>
      <c r="HWC429" s="1381"/>
      <c r="HWD429" s="1381"/>
      <c r="HWE429" s="1381"/>
      <c r="HWF429" s="1381"/>
      <c r="HWG429" s="1381"/>
      <c r="HWH429" s="1381"/>
      <c r="HWI429" s="1381"/>
      <c r="HWJ429" s="1381"/>
      <c r="HWK429" s="1381"/>
      <c r="HWL429" s="1381"/>
      <c r="HWM429" s="1381"/>
      <c r="HWN429" s="1381"/>
      <c r="HWO429" s="1381"/>
      <c r="HWP429" s="1381"/>
      <c r="HWQ429" s="1381"/>
      <c r="HWR429" s="1381"/>
      <c r="HWS429" s="1381"/>
      <c r="HWT429" s="1381"/>
      <c r="HWU429" s="1381"/>
      <c r="HWV429" s="1381"/>
      <c r="HWW429" s="1381"/>
      <c r="HWX429" s="1381"/>
      <c r="HWY429" s="1381"/>
      <c r="HWZ429" s="1381"/>
      <c r="HXA429" s="1381"/>
      <c r="HXB429" s="1381"/>
      <c r="HXC429" s="1381"/>
      <c r="HXD429" s="1381"/>
      <c r="HXE429" s="1381"/>
      <c r="HXF429" s="1381"/>
      <c r="HXG429" s="1381"/>
      <c r="HXH429" s="1381"/>
      <c r="HXI429" s="1381"/>
      <c r="HXJ429" s="1381"/>
      <c r="HXK429" s="1381"/>
      <c r="HXL429" s="1381"/>
      <c r="HXM429" s="1381"/>
      <c r="HXN429" s="1381"/>
      <c r="HXO429" s="1381"/>
      <c r="HXP429" s="1381"/>
      <c r="HXQ429" s="1381"/>
      <c r="HXR429" s="1381"/>
      <c r="HXS429" s="1381"/>
      <c r="HXT429" s="1381"/>
      <c r="HXU429" s="1381"/>
      <c r="HXV429" s="1381"/>
      <c r="HXW429" s="1381"/>
      <c r="HXX429" s="1381"/>
      <c r="HXY429" s="1381"/>
      <c r="HXZ429" s="1381"/>
      <c r="HYA429" s="1381"/>
      <c r="HYB429" s="1381"/>
      <c r="HYC429" s="1381"/>
      <c r="HYD429" s="1381"/>
      <c r="HYE429" s="1381"/>
      <c r="HYF429" s="1381"/>
      <c r="HYG429" s="1381"/>
      <c r="HYH429" s="1381"/>
      <c r="HYI429" s="1381"/>
      <c r="HYJ429" s="1381"/>
      <c r="HYK429" s="1381"/>
      <c r="HYL429" s="1381"/>
      <c r="HYM429" s="1381"/>
      <c r="HYN429" s="1381"/>
      <c r="HYO429" s="1381"/>
      <c r="HYP429" s="1381"/>
      <c r="HYQ429" s="1381"/>
      <c r="HYR429" s="1381"/>
      <c r="HYS429" s="1381"/>
      <c r="HYT429" s="1381"/>
      <c r="HYU429" s="1381"/>
      <c r="HYV429" s="1381"/>
      <c r="HYW429" s="1381"/>
      <c r="HYX429" s="1381"/>
      <c r="HYY429" s="1381"/>
      <c r="HYZ429" s="1381"/>
      <c r="HZA429" s="1381"/>
      <c r="HZB429" s="1381"/>
      <c r="HZC429" s="1381"/>
      <c r="HZD429" s="1381"/>
      <c r="HZE429" s="1381"/>
      <c r="HZF429" s="1381"/>
      <c r="HZG429" s="1381"/>
      <c r="HZH429" s="1381"/>
      <c r="HZI429" s="1381"/>
      <c r="HZJ429" s="1381"/>
      <c r="HZK429" s="1381"/>
      <c r="HZL429" s="1381"/>
      <c r="HZM429" s="1381"/>
      <c r="HZN429" s="1381"/>
      <c r="HZO429" s="1381"/>
      <c r="HZP429" s="1381"/>
      <c r="HZQ429" s="1381"/>
      <c r="HZR429" s="1381"/>
      <c r="HZS429" s="1381"/>
      <c r="HZT429" s="1381"/>
      <c r="HZU429" s="1381"/>
      <c r="HZV429" s="1381"/>
      <c r="HZW429" s="1381"/>
      <c r="HZX429" s="1381"/>
      <c r="HZY429" s="1381"/>
      <c r="HZZ429" s="1381"/>
      <c r="IAA429" s="1381"/>
      <c r="IAB429" s="1381"/>
      <c r="IAC429" s="1381"/>
      <c r="IAD429" s="1381"/>
      <c r="IAE429" s="1381"/>
      <c r="IAF429" s="1381"/>
      <c r="IAG429" s="1381"/>
      <c r="IAH429" s="1381"/>
      <c r="IAI429" s="1381"/>
      <c r="IAJ429" s="1381"/>
      <c r="IAK429" s="1381"/>
      <c r="IAL429" s="1381"/>
      <c r="IAM429" s="1381"/>
      <c r="IAN429" s="1381"/>
      <c r="IAO429" s="1381"/>
      <c r="IAP429" s="1381"/>
      <c r="IAQ429" s="1381"/>
      <c r="IAR429" s="1381"/>
      <c r="IAS429" s="1381"/>
      <c r="IAT429" s="1381"/>
      <c r="IAU429" s="1381"/>
      <c r="IAV429" s="1381"/>
      <c r="IAW429" s="1381"/>
      <c r="IAX429" s="1381"/>
      <c r="IAY429" s="1381"/>
      <c r="IAZ429" s="1381"/>
      <c r="IBA429" s="1381"/>
      <c r="IBB429" s="1381"/>
      <c r="IBC429" s="1381"/>
      <c r="IBD429" s="1381"/>
      <c r="IBE429" s="1381"/>
      <c r="IBF429" s="1381"/>
      <c r="IBG429" s="1381"/>
      <c r="IBH429" s="1381"/>
      <c r="IBI429" s="1381"/>
      <c r="IBJ429" s="1381"/>
      <c r="IBK429" s="1381"/>
      <c r="IBL429" s="1381"/>
      <c r="IBM429" s="1381"/>
      <c r="IBN429" s="1381"/>
      <c r="IBO429" s="1381"/>
      <c r="IBP429" s="1381"/>
      <c r="IBQ429" s="1381"/>
      <c r="IBR429" s="1381"/>
      <c r="IBS429" s="1381"/>
      <c r="IBT429" s="1381"/>
      <c r="IBU429" s="1381"/>
      <c r="IBV429" s="1381"/>
      <c r="IBW429" s="1381"/>
      <c r="IBX429" s="1381"/>
      <c r="IBY429" s="1381"/>
      <c r="IBZ429" s="1381"/>
      <c r="ICA429" s="1381"/>
      <c r="ICB429" s="1381"/>
      <c r="ICC429" s="1381"/>
      <c r="ICD429" s="1381"/>
      <c r="ICE429" s="1381"/>
      <c r="ICF429" s="1381"/>
      <c r="ICG429" s="1381"/>
      <c r="ICH429" s="1381"/>
      <c r="ICI429" s="1381"/>
      <c r="ICJ429" s="1381"/>
      <c r="ICK429" s="1381"/>
      <c r="ICL429" s="1381"/>
      <c r="ICM429" s="1381"/>
      <c r="ICN429" s="1381"/>
      <c r="ICO429" s="1381"/>
      <c r="ICP429" s="1381"/>
      <c r="ICQ429" s="1381"/>
      <c r="ICR429" s="1381"/>
      <c r="ICS429" s="1381"/>
      <c r="ICT429" s="1381"/>
      <c r="ICU429" s="1381"/>
      <c r="ICV429" s="1381"/>
      <c r="ICW429" s="1381"/>
      <c r="ICX429" s="1381"/>
      <c r="ICY429" s="1381"/>
      <c r="ICZ429" s="1381"/>
      <c r="IDA429" s="1381"/>
      <c r="IDB429" s="1381"/>
      <c r="IDC429" s="1381"/>
      <c r="IDD429" s="1381"/>
      <c r="IDE429" s="1381"/>
      <c r="IDF429" s="1381"/>
      <c r="IDG429" s="1381"/>
      <c r="IDH429" s="1381"/>
      <c r="IDI429" s="1381"/>
      <c r="IDJ429" s="1381"/>
      <c r="IDK429" s="1381"/>
      <c r="IDL429" s="1381"/>
      <c r="IDM429" s="1381"/>
      <c r="IDN429" s="1381"/>
      <c r="IDO429" s="1381"/>
      <c r="IDP429" s="1381"/>
      <c r="IDQ429" s="1381"/>
      <c r="IDR429" s="1381"/>
      <c r="IDS429" s="1381"/>
      <c r="IDT429" s="1381"/>
      <c r="IDU429" s="1381"/>
      <c r="IDV429" s="1381"/>
      <c r="IDW429" s="1381"/>
      <c r="IDX429" s="1381"/>
      <c r="IDY429" s="1381"/>
      <c r="IDZ429" s="1381"/>
      <c r="IEA429" s="1381"/>
      <c r="IEB429" s="1381"/>
      <c r="IEC429" s="1381"/>
      <c r="IED429" s="1381"/>
      <c r="IEE429" s="1381"/>
      <c r="IEF429" s="1381"/>
      <c r="IEG429" s="1381"/>
      <c r="IEH429" s="1381"/>
      <c r="IEI429" s="1381"/>
      <c r="IEJ429" s="1381"/>
      <c r="IEK429" s="1381"/>
      <c r="IEL429" s="1381"/>
      <c r="IEM429" s="1381"/>
      <c r="IEN429" s="1381"/>
      <c r="IEO429" s="1381"/>
      <c r="IEP429" s="1381"/>
      <c r="IEQ429" s="1381"/>
      <c r="IER429" s="1381"/>
      <c r="IES429" s="1381"/>
      <c r="IET429" s="1381"/>
      <c r="IEU429" s="1381"/>
      <c r="IEV429" s="1381"/>
      <c r="IEW429" s="1381"/>
      <c r="IEX429" s="1381"/>
      <c r="IEY429" s="1381"/>
      <c r="IEZ429" s="1381"/>
      <c r="IFA429" s="1381"/>
      <c r="IFB429" s="1381"/>
      <c r="IFC429" s="1381"/>
      <c r="IFD429" s="1381"/>
      <c r="IFE429" s="1381"/>
      <c r="IFF429" s="1381"/>
      <c r="IFG429" s="1381"/>
      <c r="IFH429" s="1381"/>
      <c r="IFI429" s="1381"/>
      <c r="IFJ429" s="1381"/>
      <c r="IFK429" s="1381"/>
      <c r="IFL429" s="1381"/>
      <c r="IFM429" s="1381"/>
      <c r="IFN429" s="1381"/>
      <c r="IFO429" s="1381"/>
      <c r="IFP429" s="1381"/>
      <c r="IFQ429" s="1381"/>
      <c r="IFR429" s="1381"/>
      <c r="IFS429" s="1381"/>
      <c r="IFT429" s="1381"/>
      <c r="IFU429" s="1381"/>
      <c r="IFV429" s="1381"/>
      <c r="IFW429" s="1381"/>
      <c r="IFX429" s="1381"/>
      <c r="IFY429" s="1381"/>
      <c r="IFZ429" s="1381"/>
      <c r="IGA429" s="1381"/>
      <c r="IGB429" s="1381"/>
      <c r="IGC429" s="1381"/>
      <c r="IGD429" s="1381"/>
      <c r="IGE429" s="1381"/>
      <c r="IGF429" s="1381"/>
      <c r="IGG429" s="1381"/>
      <c r="IGH429" s="1381"/>
      <c r="IGI429" s="1381"/>
      <c r="IGJ429" s="1381"/>
      <c r="IGK429" s="1381"/>
      <c r="IGL429" s="1381"/>
      <c r="IGM429" s="1381"/>
      <c r="IGN429" s="1381"/>
      <c r="IGO429" s="1381"/>
      <c r="IGP429" s="1381"/>
      <c r="IGQ429" s="1381"/>
      <c r="IGR429" s="1381"/>
      <c r="IGS429" s="1381"/>
      <c r="IGT429" s="1381"/>
      <c r="IGU429" s="1381"/>
      <c r="IGV429" s="1381"/>
      <c r="IGW429" s="1381"/>
      <c r="IGX429" s="1381"/>
      <c r="IGY429" s="1381"/>
      <c r="IGZ429" s="1381"/>
      <c r="IHA429" s="1381"/>
      <c r="IHB429" s="1381"/>
      <c r="IHC429" s="1381"/>
      <c r="IHD429" s="1381"/>
      <c r="IHE429" s="1381"/>
      <c r="IHF429" s="1381"/>
      <c r="IHG429" s="1381"/>
      <c r="IHH429" s="1381"/>
      <c r="IHI429" s="1381"/>
      <c r="IHJ429" s="1381"/>
      <c r="IHK429" s="1381"/>
      <c r="IHL429" s="1381"/>
      <c r="IHM429" s="1381"/>
      <c r="IHN429" s="1381"/>
      <c r="IHO429" s="1381"/>
      <c r="IHP429" s="1381"/>
      <c r="IHQ429" s="1381"/>
      <c r="IHR429" s="1381"/>
      <c r="IHS429" s="1381"/>
      <c r="IHT429" s="1381"/>
      <c r="IHU429" s="1381"/>
      <c r="IHV429" s="1381"/>
      <c r="IHW429" s="1381"/>
      <c r="IHX429" s="1381"/>
      <c r="IHY429" s="1381"/>
      <c r="IHZ429" s="1381"/>
      <c r="IIA429" s="1381"/>
      <c r="IIB429" s="1381"/>
      <c r="IIC429" s="1381"/>
      <c r="IID429" s="1381"/>
      <c r="IIE429" s="1381"/>
      <c r="IIF429" s="1381"/>
      <c r="IIG429" s="1381"/>
      <c r="IIH429" s="1381"/>
      <c r="III429" s="1381"/>
      <c r="IIJ429" s="1381"/>
      <c r="IIK429" s="1381"/>
      <c r="IIL429" s="1381"/>
      <c r="IIM429" s="1381"/>
      <c r="IIN429" s="1381"/>
      <c r="IIO429" s="1381"/>
      <c r="IIP429" s="1381"/>
      <c r="IIQ429" s="1381"/>
      <c r="IIR429" s="1381"/>
      <c r="IIS429" s="1381"/>
      <c r="IIT429" s="1381"/>
      <c r="IIU429" s="1381"/>
      <c r="IIV429" s="1381"/>
      <c r="IIW429" s="1381"/>
      <c r="IIX429" s="1381"/>
      <c r="IIY429" s="1381"/>
      <c r="IIZ429" s="1381"/>
      <c r="IJA429" s="1381"/>
      <c r="IJB429" s="1381"/>
      <c r="IJC429" s="1381"/>
      <c r="IJD429" s="1381"/>
      <c r="IJE429" s="1381"/>
      <c r="IJF429" s="1381"/>
      <c r="IJG429" s="1381"/>
      <c r="IJH429" s="1381"/>
      <c r="IJI429" s="1381"/>
      <c r="IJJ429" s="1381"/>
      <c r="IJK429" s="1381"/>
      <c r="IJL429" s="1381"/>
      <c r="IJM429" s="1381"/>
      <c r="IJN429" s="1381"/>
      <c r="IJO429" s="1381"/>
      <c r="IJP429" s="1381"/>
      <c r="IJQ429" s="1381"/>
      <c r="IJR429" s="1381"/>
      <c r="IJS429" s="1381"/>
      <c r="IJT429" s="1381"/>
      <c r="IJU429" s="1381"/>
      <c r="IJV429" s="1381"/>
      <c r="IJW429" s="1381"/>
      <c r="IJX429" s="1381"/>
      <c r="IJY429" s="1381"/>
      <c r="IJZ429" s="1381"/>
      <c r="IKA429" s="1381"/>
      <c r="IKB429" s="1381"/>
      <c r="IKC429" s="1381"/>
      <c r="IKD429" s="1381"/>
      <c r="IKE429" s="1381"/>
      <c r="IKF429" s="1381"/>
      <c r="IKG429" s="1381"/>
      <c r="IKH429" s="1381"/>
      <c r="IKI429" s="1381"/>
      <c r="IKJ429" s="1381"/>
      <c r="IKK429" s="1381"/>
      <c r="IKL429" s="1381"/>
      <c r="IKM429" s="1381"/>
      <c r="IKN429" s="1381"/>
      <c r="IKO429" s="1381"/>
      <c r="IKP429" s="1381"/>
      <c r="IKQ429" s="1381"/>
      <c r="IKR429" s="1381"/>
      <c r="IKS429" s="1381"/>
      <c r="IKT429" s="1381"/>
      <c r="IKU429" s="1381"/>
      <c r="IKV429" s="1381"/>
      <c r="IKW429" s="1381"/>
      <c r="IKX429" s="1381"/>
      <c r="IKY429" s="1381"/>
      <c r="IKZ429" s="1381"/>
      <c r="ILA429" s="1381"/>
      <c r="ILB429" s="1381"/>
      <c r="ILC429" s="1381"/>
      <c r="ILD429" s="1381"/>
      <c r="ILE429" s="1381"/>
      <c r="ILF429" s="1381"/>
      <c r="ILG429" s="1381"/>
      <c r="ILH429" s="1381"/>
      <c r="ILI429" s="1381"/>
      <c r="ILJ429" s="1381"/>
      <c r="ILK429" s="1381"/>
      <c r="ILL429" s="1381"/>
      <c r="ILM429" s="1381"/>
      <c r="ILN429" s="1381"/>
      <c r="ILO429" s="1381"/>
      <c r="ILP429" s="1381"/>
      <c r="ILQ429" s="1381"/>
      <c r="ILR429" s="1381"/>
      <c r="ILS429" s="1381"/>
      <c r="ILT429" s="1381"/>
      <c r="ILU429" s="1381"/>
      <c r="ILV429" s="1381"/>
      <c r="ILW429" s="1381"/>
      <c r="ILX429" s="1381"/>
      <c r="ILY429" s="1381"/>
      <c r="ILZ429" s="1381"/>
      <c r="IMA429" s="1381"/>
      <c r="IMB429" s="1381"/>
      <c r="IMC429" s="1381"/>
      <c r="IMD429" s="1381"/>
      <c r="IME429" s="1381"/>
      <c r="IMF429" s="1381"/>
      <c r="IMG429" s="1381"/>
      <c r="IMH429" s="1381"/>
      <c r="IMI429" s="1381"/>
      <c r="IMJ429" s="1381"/>
      <c r="IMK429" s="1381"/>
      <c r="IML429" s="1381"/>
      <c r="IMM429" s="1381"/>
      <c r="IMN429" s="1381"/>
      <c r="IMO429" s="1381"/>
      <c r="IMP429" s="1381"/>
      <c r="IMQ429" s="1381"/>
      <c r="IMR429" s="1381"/>
      <c r="IMS429" s="1381"/>
      <c r="IMT429" s="1381"/>
      <c r="IMU429" s="1381"/>
      <c r="IMV429" s="1381"/>
      <c r="IMW429" s="1381"/>
      <c r="IMX429" s="1381"/>
      <c r="IMY429" s="1381"/>
      <c r="IMZ429" s="1381"/>
      <c r="INA429" s="1381"/>
      <c r="INB429" s="1381"/>
      <c r="INC429" s="1381"/>
      <c r="IND429" s="1381"/>
      <c r="INE429" s="1381"/>
      <c r="INF429" s="1381"/>
      <c r="ING429" s="1381"/>
      <c r="INH429" s="1381"/>
      <c r="INI429" s="1381"/>
      <c r="INJ429" s="1381"/>
      <c r="INK429" s="1381"/>
      <c r="INL429" s="1381"/>
      <c r="INM429" s="1381"/>
      <c r="INN429" s="1381"/>
      <c r="INO429" s="1381"/>
      <c r="INP429" s="1381"/>
      <c r="INQ429" s="1381"/>
      <c r="INR429" s="1381"/>
      <c r="INS429" s="1381"/>
      <c r="INT429" s="1381"/>
      <c r="INU429" s="1381"/>
      <c r="INV429" s="1381"/>
      <c r="INW429" s="1381"/>
      <c r="INX429" s="1381"/>
      <c r="INY429" s="1381"/>
      <c r="INZ429" s="1381"/>
      <c r="IOA429" s="1381"/>
      <c r="IOB429" s="1381"/>
      <c r="IOC429" s="1381"/>
      <c r="IOD429" s="1381"/>
      <c r="IOE429" s="1381"/>
      <c r="IOF429" s="1381"/>
      <c r="IOG429" s="1381"/>
      <c r="IOH429" s="1381"/>
      <c r="IOI429" s="1381"/>
      <c r="IOJ429" s="1381"/>
      <c r="IOK429" s="1381"/>
      <c r="IOL429" s="1381"/>
      <c r="IOM429" s="1381"/>
      <c r="ION429" s="1381"/>
      <c r="IOO429" s="1381"/>
      <c r="IOP429" s="1381"/>
      <c r="IOQ429" s="1381"/>
      <c r="IOR429" s="1381"/>
      <c r="IOS429" s="1381"/>
      <c r="IOT429" s="1381"/>
      <c r="IOU429" s="1381"/>
      <c r="IOV429" s="1381"/>
      <c r="IOW429" s="1381"/>
      <c r="IOX429" s="1381"/>
      <c r="IOY429" s="1381"/>
      <c r="IOZ429" s="1381"/>
      <c r="IPA429" s="1381"/>
      <c r="IPB429" s="1381"/>
      <c r="IPC429" s="1381"/>
      <c r="IPD429" s="1381"/>
      <c r="IPE429" s="1381"/>
      <c r="IPF429" s="1381"/>
      <c r="IPG429" s="1381"/>
      <c r="IPH429" s="1381"/>
      <c r="IPI429" s="1381"/>
      <c r="IPJ429" s="1381"/>
      <c r="IPK429" s="1381"/>
      <c r="IPL429" s="1381"/>
      <c r="IPM429" s="1381"/>
      <c r="IPN429" s="1381"/>
      <c r="IPO429" s="1381"/>
      <c r="IPP429" s="1381"/>
      <c r="IPQ429" s="1381"/>
      <c r="IPR429" s="1381"/>
      <c r="IPS429" s="1381"/>
      <c r="IPT429" s="1381"/>
      <c r="IPU429" s="1381"/>
      <c r="IPV429" s="1381"/>
      <c r="IPW429" s="1381"/>
      <c r="IPX429" s="1381"/>
      <c r="IPY429" s="1381"/>
      <c r="IPZ429" s="1381"/>
      <c r="IQA429" s="1381"/>
      <c r="IQB429" s="1381"/>
      <c r="IQC429" s="1381"/>
      <c r="IQD429" s="1381"/>
      <c r="IQE429" s="1381"/>
      <c r="IQF429" s="1381"/>
      <c r="IQG429" s="1381"/>
      <c r="IQH429" s="1381"/>
      <c r="IQI429" s="1381"/>
      <c r="IQJ429" s="1381"/>
      <c r="IQK429" s="1381"/>
      <c r="IQL429" s="1381"/>
      <c r="IQM429" s="1381"/>
      <c r="IQN429" s="1381"/>
      <c r="IQO429" s="1381"/>
      <c r="IQP429" s="1381"/>
      <c r="IQQ429" s="1381"/>
      <c r="IQR429" s="1381"/>
      <c r="IQS429" s="1381"/>
      <c r="IQT429" s="1381"/>
      <c r="IQU429" s="1381"/>
      <c r="IQV429" s="1381"/>
      <c r="IQW429" s="1381"/>
      <c r="IQX429" s="1381"/>
      <c r="IQY429" s="1381"/>
      <c r="IQZ429" s="1381"/>
      <c r="IRA429" s="1381"/>
      <c r="IRB429" s="1381"/>
      <c r="IRC429" s="1381"/>
      <c r="IRD429" s="1381"/>
      <c r="IRE429" s="1381"/>
      <c r="IRF429" s="1381"/>
      <c r="IRG429" s="1381"/>
      <c r="IRH429" s="1381"/>
      <c r="IRI429" s="1381"/>
      <c r="IRJ429" s="1381"/>
      <c r="IRK429" s="1381"/>
      <c r="IRL429" s="1381"/>
      <c r="IRM429" s="1381"/>
      <c r="IRN429" s="1381"/>
      <c r="IRO429" s="1381"/>
      <c r="IRP429" s="1381"/>
      <c r="IRQ429" s="1381"/>
      <c r="IRR429" s="1381"/>
      <c r="IRS429" s="1381"/>
      <c r="IRT429" s="1381"/>
      <c r="IRU429" s="1381"/>
      <c r="IRV429" s="1381"/>
      <c r="IRW429" s="1381"/>
      <c r="IRX429" s="1381"/>
      <c r="IRY429" s="1381"/>
      <c r="IRZ429" s="1381"/>
      <c r="ISA429" s="1381"/>
      <c r="ISB429" s="1381"/>
      <c r="ISC429" s="1381"/>
      <c r="ISD429" s="1381"/>
      <c r="ISE429" s="1381"/>
      <c r="ISF429" s="1381"/>
      <c r="ISG429" s="1381"/>
      <c r="ISH429" s="1381"/>
      <c r="ISI429" s="1381"/>
      <c r="ISJ429" s="1381"/>
      <c r="ISK429" s="1381"/>
      <c r="ISL429" s="1381"/>
      <c r="ISM429" s="1381"/>
      <c r="ISN429" s="1381"/>
      <c r="ISO429" s="1381"/>
      <c r="ISP429" s="1381"/>
      <c r="ISQ429" s="1381"/>
      <c r="ISR429" s="1381"/>
      <c r="ISS429" s="1381"/>
      <c r="IST429" s="1381"/>
      <c r="ISU429" s="1381"/>
      <c r="ISV429" s="1381"/>
      <c r="ISW429" s="1381"/>
      <c r="ISX429" s="1381"/>
      <c r="ISY429" s="1381"/>
      <c r="ISZ429" s="1381"/>
      <c r="ITA429" s="1381"/>
      <c r="ITB429" s="1381"/>
      <c r="ITC429" s="1381"/>
      <c r="ITD429" s="1381"/>
      <c r="ITE429" s="1381"/>
      <c r="ITF429" s="1381"/>
      <c r="ITG429" s="1381"/>
      <c r="ITH429" s="1381"/>
      <c r="ITI429" s="1381"/>
      <c r="ITJ429" s="1381"/>
      <c r="ITK429" s="1381"/>
      <c r="ITL429" s="1381"/>
      <c r="ITM429" s="1381"/>
      <c r="ITN429" s="1381"/>
      <c r="ITO429" s="1381"/>
      <c r="ITP429" s="1381"/>
      <c r="ITQ429" s="1381"/>
      <c r="ITR429" s="1381"/>
      <c r="ITS429" s="1381"/>
      <c r="ITT429" s="1381"/>
      <c r="ITU429" s="1381"/>
      <c r="ITV429" s="1381"/>
      <c r="ITW429" s="1381"/>
      <c r="ITX429" s="1381"/>
      <c r="ITY429" s="1381"/>
      <c r="ITZ429" s="1381"/>
      <c r="IUA429" s="1381"/>
      <c r="IUB429" s="1381"/>
      <c r="IUC429" s="1381"/>
      <c r="IUD429" s="1381"/>
      <c r="IUE429" s="1381"/>
      <c r="IUF429" s="1381"/>
      <c r="IUG429" s="1381"/>
      <c r="IUH429" s="1381"/>
      <c r="IUI429" s="1381"/>
      <c r="IUJ429" s="1381"/>
      <c r="IUK429" s="1381"/>
      <c r="IUL429" s="1381"/>
      <c r="IUM429" s="1381"/>
      <c r="IUN429" s="1381"/>
      <c r="IUO429" s="1381"/>
      <c r="IUP429" s="1381"/>
      <c r="IUQ429" s="1381"/>
      <c r="IUR429" s="1381"/>
      <c r="IUS429" s="1381"/>
      <c r="IUT429" s="1381"/>
      <c r="IUU429" s="1381"/>
      <c r="IUV429" s="1381"/>
      <c r="IUW429" s="1381"/>
      <c r="IUX429" s="1381"/>
      <c r="IUY429" s="1381"/>
      <c r="IUZ429" s="1381"/>
      <c r="IVA429" s="1381"/>
      <c r="IVB429" s="1381"/>
      <c r="IVC429" s="1381"/>
      <c r="IVD429" s="1381"/>
      <c r="IVE429" s="1381"/>
      <c r="IVF429" s="1381"/>
      <c r="IVG429" s="1381"/>
      <c r="IVH429" s="1381"/>
      <c r="IVI429" s="1381"/>
      <c r="IVJ429" s="1381"/>
      <c r="IVK429" s="1381"/>
      <c r="IVL429" s="1381"/>
      <c r="IVM429" s="1381"/>
      <c r="IVN429" s="1381"/>
      <c r="IVO429" s="1381"/>
      <c r="IVP429" s="1381"/>
      <c r="IVQ429" s="1381"/>
      <c r="IVR429" s="1381"/>
      <c r="IVS429" s="1381"/>
      <c r="IVT429" s="1381"/>
      <c r="IVU429" s="1381"/>
      <c r="IVV429" s="1381"/>
      <c r="IVW429" s="1381"/>
      <c r="IVX429" s="1381"/>
      <c r="IVY429" s="1381"/>
      <c r="IVZ429" s="1381"/>
      <c r="IWA429" s="1381"/>
      <c r="IWB429" s="1381"/>
      <c r="IWC429" s="1381"/>
      <c r="IWD429" s="1381"/>
      <c r="IWE429" s="1381"/>
      <c r="IWF429" s="1381"/>
      <c r="IWG429" s="1381"/>
      <c r="IWH429" s="1381"/>
      <c r="IWI429" s="1381"/>
      <c r="IWJ429" s="1381"/>
      <c r="IWK429" s="1381"/>
      <c r="IWL429" s="1381"/>
      <c r="IWM429" s="1381"/>
      <c r="IWN429" s="1381"/>
      <c r="IWO429" s="1381"/>
      <c r="IWP429" s="1381"/>
      <c r="IWQ429" s="1381"/>
      <c r="IWR429" s="1381"/>
      <c r="IWS429" s="1381"/>
      <c r="IWT429" s="1381"/>
      <c r="IWU429" s="1381"/>
      <c r="IWV429" s="1381"/>
      <c r="IWW429" s="1381"/>
      <c r="IWX429" s="1381"/>
      <c r="IWY429" s="1381"/>
      <c r="IWZ429" s="1381"/>
      <c r="IXA429" s="1381"/>
      <c r="IXB429" s="1381"/>
      <c r="IXC429" s="1381"/>
      <c r="IXD429" s="1381"/>
      <c r="IXE429" s="1381"/>
      <c r="IXF429" s="1381"/>
      <c r="IXG429" s="1381"/>
      <c r="IXH429" s="1381"/>
      <c r="IXI429" s="1381"/>
      <c r="IXJ429" s="1381"/>
      <c r="IXK429" s="1381"/>
      <c r="IXL429" s="1381"/>
      <c r="IXM429" s="1381"/>
      <c r="IXN429" s="1381"/>
      <c r="IXO429" s="1381"/>
      <c r="IXP429" s="1381"/>
      <c r="IXQ429" s="1381"/>
      <c r="IXR429" s="1381"/>
      <c r="IXS429" s="1381"/>
      <c r="IXT429" s="1381"/>
      <c r="IXU429" s="1381"/>
      <c r="IXV429" s="1381"/>
      <c r="IXW429" s="1381"/>
      <c r="IXX429" s="1381"/>
      <c r="IXY429" s="1381"/>
      <c r="IXZ429" s="1381"/>
      <c r="IYA429" s="1381"/>
      <c r="IYB429" s="1381"/>
      <c r="IYC429" s="1381"/>
      <c r="IYD429" s="1381"/>
      <c r="IYE429" s="1381"/>
      <c r="IYF429" s="1381"/>
      <c r="IYG429" s="1381"/>
      <c r="IYH429" s="1381"/>
      <c r="IYI429" s="1381"/>
      <c r="IYJ429" s="1381"/>
      <c r="IYK429" s="1381"/>
      <c r="IYL429" s="1381"/>
      <c r="IYM429" s="1381"/>
      <c r="IYN429" s="1381"/>
      <c r="IYO429" s="1381"/>
      <c r="IYP429" s="1381"/>
      <c r="IYQ429" s="1381"/>
      <c r="IYR429" s="1381"/>
      <c r="IYS429" s="1381"/>
      <c r="IYT429" s="1381"/>
      <c r="IYU429" s="1381"/>
      <c r="IYV429" s="1381"/>
      <c r="IYW429" s="1381"/>
      <c r="IYX429" s="1381"/>
      <c r="IYY429" s="1381"/>
      <c r="IYZ429" s="1381"/>
      <c r="IZA429" s="1381"/>
      <c r="IZB429" s="1381"/>
      <c r="IZC429" s="1381"/>
      <c r="IZD429" s="1381"/>
      <c r="IZE429" s="1381"/>
      <c r="IZF429" s="1381"/>
      <c r="IZG429" s="1381"/>
      <c r="IZH429" s="1381"/>
      <c r="IZI429" s="1381"/>
      <c r="IZJ429" s="1381"/>
      <c r="IZK429" s="1381"/>
      <c r="IZL429" s="1381"/>
      <c r="IZM429" s="1381"/>
      <c r="IZN429" s="1381"/>
      <c r="IZO429" s="1381"/>
      <c r="IZP429" s="1381"/>
      <c r="IZQ429" s="1381"/>
      <c r="IZR429" s="1381"/>
      <c r="IZS429" s="1381"/>
      <c r="IZT429" s="1381"/>
      <c r="IZU429" s="1381"/>
      <c r="IZV429" s="1381"/>
      <c r="IZW429" s="1381"/>
      <c r="IZX429" s="1381"/>
      <c r="IZY429" s="1381"/>
      <c r="IZZ429" s="1381"/>
      <c r="JAA429" s="1381"/>
      <c r="JAB429" s="1381"/>
      <c r="JAC429" s="1381"/>
      <c r="JAD429" s="1381"/>
      <c r="JAE429" s="1381"/>
      <c r="JAF429" s="1381"/>
      <c r="JAG429" s="1381"/>
      <c r="JAH429" s="1381"/>
      <c r="JAI429" s="1381"/>
      <c r="JAJ429" s="1381"/>
      <c r="JAK429" s="1381"/>
      <c r="JAL429" s="1381"/>
      <c r="JAM429" s="1381"/>
      <c r="JAN429" s="1381"/>
      <c r="JAO429" s="1381"/>
      <c r="JAP429" s="1381"/>
      <c r="JAQ429" s="1381"/>
      <c r="JAR429" s="1381"/>
      <c r="JAS429" s="1381"/>
      <c r="JAT429" s="1381"/>
      <c r="JAU429" s="1381"/>
      <c r="JAV429" s="1381"/>
      <c r="JAW429" s="1381"/>
      <c r="JAX429" s="1381"/>
      <c r="JAY429" s="1381"/>
      <c r="JAZ429" s="1381"/>
      <c r="JBA429" s="1381"/>
      <c r="JBB429" s="1381"/>
      <c r="JBC429" s="1381"/>
      <c r="JBD429" s="1381"/>
      <c r="JBE429" s="1381"/>
      <c r="JBF429" s="1381"/>
      <c r="JBG429" s="1381"/>
      <c r="JBH429" s="1381"/>
      <c r="JBI429" s="1381"/>
      <c r="JBJ429" s="1381"/>
      <c r="JBK429" s="1381"/>
      <c r="JBL429" s="1381"/>
      <c r="JBM429" s="1381"/>
      <c r="JBN429" s="1381"/>
      <c r="JBO429" s="1381"/>
      <c r="JBP429" s="1381"/>
      <c r="JBQ429" s="1381"/>
      <c r="JBR429" s="1381"/>
      <c r="JBS429" s="1381"/>
      <c r="JBT429" s="1381"/>
      <c r="JBU429" s="1381"/>
      <c r="JBV429" s="1381"/>
      <c r="JBW429" s="1381"/>
      <c r="JBX429" s="1381"/>
      <c r="JBY429" s="1381"/>
      <c r="JBZ429" s="1381"/>
      <c r="JCA429" s="1381"/>
      <c r="JCB429" s="1381"/>
      <c r="JCC429" s="1381"/>
      <c r="JCD429" s="1381"/>
      <c r="JCE429" s="1381"/>
      <c r="JCF429" s="1381"/>
      <c r="JCG429" s="1381"/>
      <c r="JCH429" s="1381"/>
      <c r="JCI429" s="1381"/>
      <c r="JCJ429" s="1381"/>
      <c r="JCK429" s="1381"/>
      <c r="JCL429" s="1381"/>
      <c r="JCM429" s="1381"/>
      <c r="JCN429" s="1381"/>
      <c r="JCO429" s="1381"/>
      <c r="JCP429" s="1381"/>
      <c r="JCQ429" s="1381"/>
      <c r="JCR429" s="1381"/>
      <c r="JCS429" s="1381"/>
      <c r="JCT429" s="1381"/>
      <c r="JCU429" s="1381"/>
      <c r="JCV429" s="1381"/>
      <c r="JCW429" s="1381"/>
      <c r="JCX429" s="1381"/>
      <c r="JCY429" s="1381"/>
      <c r="JCZ429" s="1381"/>
      <c r="JDA429" s="1381"/>
      <c r="JDB429" s="1381"/>
      <c r="JDC429" s="1381"/>
      <c r="JDD429" s="1381"/>
      <c r="JDE429" s="1381"/>
      <c r="JDF429" s="1381"/>
      <c r="JDG429" s="1381"/>
      <c r="JDH429" s="1381"/>
      <c r="JDI429" s="1381"/>
      <c r="JDJ429" s="1381"/>
      <c r="JDK429" s="1381"/>
      <c r="JDL429" s="1381"/>
      <c r="JDM429" s="1381"/>
      <c r="JDN429" s="1381"/>
      <c r="JDO429" s="1381"/>
      <c r="JDP429" s="1381"/>
      <c r="JDQ429" s="1381"/>
      <c r="JDR429" s="1381"/>
      <c r="JDS429" s="1381"/>
      <c r="JDT429" s="1381"/>
      <c r="JDU429" s="1381"/>
      <c r="JDV429" s="1381"/>
      <c r="JDW429" s="1381"/>
      <c r="JDX429" s="1381"/>
      <c r="JDY429" s="1381"/>
      <c r="JDZ429" s="1381"/>
      <c r="JEA429" s="1381"/>
      <c r="JEB429" s="1381"/>
      <c r="JEC429" s="1381"/>
      <c r="JED429" s="1381"/>
      <c r="JEE429" s="1381"/>
      <c r="JEF429" s="1381"/>
      <c r="JEG429" s="1381"/>
      <c r="JEH429" s="1381"/>
      <c r="JEI429" s="1381"/>
      <c r="JEJ429" s="1381"/>
      <c r="JEK429" s="1381"/>
      <c r="JEL429" s="1381"/>
      <c r="JEM429" s="1381"/>
      <c r="JEN429" s="1381"/>
      <c r="JEO429" s="1381"/>
      <c r="JEP429" s="1381"/>
      <c r="JEQ429" s="1381"/>
      <c r="JER429" s="1381"/>
      <c r="JES429" s="1381"/>
      <c r="JET429" s="1381"/>
      <c r="JEU429" s="1381"/>
      <c r="JEV429" s="1381"/>
      <c r="JEW429" s="1381"/>
      <c r="JEX429" s="1381"/>
      <c r="JEY429" s="1381"/>
      <c r="JEZ429" s="1381"/>
      <c r="JFA429" s="1381"/>
      <c r="JFB429" s="1381"/>
      <c r="JFC429" s="1381"/>
      <c r="JFD429" s="1381"/>
      <c r="JFE429" s="1381"/>
      <c r="JFF429" s="1381"/>
      <c r="JFG429" s="1381"/>
      <c r="JFH429" s="1381"/>
      <c r="JFI429" s="1381"/>
      <c r="JFJ429" s="1381"/>
      <c r="JFK429" s="1381"/>
      <c r="JFL429" s="1381"/>
      <c r="JFM429" s="1381"/>
      <c r="JFN429" s="1381"/>
      <c r="JFO429" s="1381"/>
      <c r="JFP429" s="1381"/>
      <c r="JFQ429" s="1381"/>
      <c r="JFR429" s="1381"/>
      <c r="JFS429" s="1381"/>
      <c r="JFT429" s="1381"/>
      <c r="JFU429" s="1381"/>
      <c r="JFV429" s="1381"/>
      <c r="JFW429" s="1381"/>
      <c r="JFX429" s="1381"/>
      <c r="JFY429" s="1381"/>
      <c r="JFZ429" s="1381"/>
      <c r="JGA429" s="1381"/>
      <c r="JGB429" s="1381"/>
      <c r="JGC429" s="1381"/>
      <c r="JGD429" s="1381"/>
      <c r="JGE429" s="1381"/>
      <c r="JGF429" s="1381"/>
      <c r="JGG429" s="1381"/>
      <c r="JGH429" s="1381"/>
      <c r="JGI429" s="1381"/>
      <c r="JGJ429" s="1381"/>
      <c r="JGK429" s="1381"/>
      <c r="JGL429" s="1381"/>
      <c r="JGM429" s="1381"/>
      <c r="JGN429" s="1381"/>
      <c r="JGO429" s="1381"/>
      <c r="JGP429" s="1381"/>
      <c r="JGQ429" s="1381"/>
      <c r="JGR429" s="1381"/>
      <c r="JGS429" s="1381"/>
      <c r="JGT429" s="1381"/>
      <c r="JGU429" s="1381"/>
      <c r="JGV429" s="1381"/>
      <c r="JGW429" s="1381"/>
      <c r="JGX429" s="1381"/>
      <c r="JGY429" s="1381"/>
      <c r="JGZ429" s="1381"/>
      <c r="JHA429" s="1381"/>
      <c r="JHB429" s="1381"/>
      <c r="JHC429" s="1381"/>
      <c r="JHD429" s="1381"/>
      <c r="JHE429" s="1381"/>
      <c r="JHF429" s="1381"/>
      <c r="JHG429" s="1381"/>
      <c r="JHH429" s="1381"/>
      <c r="JHI429" s="1381"/>
      <c r="JHJ429" s="1381"/>
      <c r="JHK429" s="1381"/>
      <c r="JHL429" s="1381"/>
      <c r="JHM429" s="1381"/>
      <c r="JHN429" s="1381"/>
      <c r="JHO429" s="1381"/>
      <c r="JHP429" s="1381"/>
      <c r="JHQ429" s="1381"/>
      <c r="JHR429" s="1381"/>
      <c r="JHS429" s="1381"/>
      <c r="JHT429" s="1381"/>
      <c r="JHU429" s="1381"/>
      <c r="JHV429" s="1381"/>
      <c r="JHW429" s="1381"/>
      <c r="JHX429" s="1381"/>
      <c r="JHY429" s="1381"/>
      <c r="JHZ429" s="1381"/>
      <c r="JIA429" s="1381"/>
      <c r="JIB429" s="1381"/>
      <c r="JIC429" s="1381"/>
      <c r="JID429" s="1381"/>
      <c r="JIE429" s="1381"/>
      <c r="JIF429" s="1381"/>
      <c r="JIG429" s="1381"/>
      <c r="JIH429" s="1381"/>
      <c r="JII429" s="1381"/>
      <c r="JIJ429" s="1381"/>
      <c r="JIK429" s="1381"/>
      <c r="JIL429" s="1381"/>
      <c r="JIM429" s="1381"/>
      <c r="JIN429" s="1381"/>
      <c r="JIO429" s="1381"/>
      <c r="JIP429" s="1381"/>
      <c r="JIQ429" s="1381"/>
      <c r="JIR429" s="1381"/>
      <c r="JIS429" s="1381"/>
      <c r="JIT429" s="1381"/>
      <c r="JIU429" s="1381"/>
      <c r="JIV429" s="1381"/>
      <c r="JIW429" s="1381"/>
      <c r="JIX429" s="1381"/>
      <c r="JIY429" s="1381"/>
      <c r="JIZ429" s="1381"/>
      <c r="JJA429" s="1381"/>
      <c r="JJB429" s="1381"/>
      <c r="JJC429" s="1381"/>
      <c r="JJD429" s="1381"/>
      <c r="JJE429" s="1381"/>
      <c r="JJF429" s="1381"/>
      <c r="JJG429" s="1381"/>
      <c r="JJH429" s="1381"/>
      <c r="JJI429" s="1381"/>
      <c r="JJJ429" s="1381"/>
      <c r="JJK429" s="1381"/>
      <c r="JJL429" s="1381"/>
      <c r="JJM429" s="1381"/>
      <c r="JJN429" s="1381"/>
      <c r="JJO429" s="1381"/>
      <c r="JJP429" s="1381"/>
      <c r="JJQ429" s="1381"/>
      <c r="JJR429" s="1381"/>
      <c r="JJS429" s="1381"/>
      <c r="JJT429" s="1381"/>
      <c r="JJU429" s="1381"/>
      <c r="JJV429" s="1381"/>
      <c r="JJW429" s="1381"/>
      <c r="JJX429" s="1381"/>
      <c r="JJY429" s="1381"/>
      <c r="JJZ429" s="1381"/>
      <c r="JKA429" s="1381"/>
      <c r="JKB429" s="1381"/>
      <c r="JKC429" s="1381"/>
      <c r="JKD429" s="1381"/>
      <c r="JKE429" s="1381"/>
      <c r="JKF429" s="1381"/>
      <c r="JKG429" s="1381"/>
      <c r="JKH429" s="1381"/>
      <c r="JKI429" s="1381"/>
      <c r="JKJ429" s="1381"/>
      <c r="JKK429" s="1381"/>
      <c r="JKL429" s="1381"/>
      <c r="JKM429" s="1381"/>
      <c r="JKN429" s="1381"/>
      <c r="JKO429" s="1381"/>
      <c r="JKP429" s="1381"/>
      <c r="JKQ429" s="1381"/>
      <c r="JKR429" s="1381"/>
      <c r="JKS429" s="1381"/>
      <c r="JKT429" s="1381"/>
      <c r="JKU429" s="1381"/>
      <c r="JKV429" s="1381"/>
      <c r="JKW429" s="1381"/>
      <c r="JKX429" s="1381"/>
      <c r="JKY429" s="1381"/>
      <c r="JKZ429" s="1381"/>
      <c r="JLA429" s="1381"/>
      <c r="JLB429" s="1381"/>
      <c r="JLC429" s="1381"/>
      <c r="JLD429" s="1381"/>
      <c r="JLE429" s="1381"/>
      <c r="JLF429" s="1381"/>
      <c r="JLG429" s="1381"/>
      <c r="JLH429" s="1381"/>
      <c r="JLI429" s="1381"/>
      <c r="JLJ429" s="1381"/>
      <c r="JLK429" s="1381"/>
      <c r="JLL429" s="1381"/>
      <c r="JLM429" s="1381"/>
      <c r="JLN429" s="1381"/>
      <c r="JLO429" s="1381"/>
      <c r="JLP429" s="1381"/>
      <c r="JLQ429" s="1381"/>
      <c r="JLR429" s="1381"/>
      <c r="JLS429" s="1381"/>
      <c r="JLT429" s="1381"/>
      <c r="JLU429" s="1381"/>
      <c r="JLV429" s="1381"/>
      <c r="JLW429" s="1381"/>
      <c r="JLX429" s="1381"/>
      <c r="JLY429" s="1381"/>
      <c r="JLZ429" s="1381"/>
      <c r="JMA429" s="1381"/>
      <c r="JMB429" s="1381"/>
      <c r="JMC429" s="1381"/>
      <c r="JMD429" s="1381"/>
      <c r="JME429" s="1381"/>
      <c r="JMF429" s="1381"/>
      <c r="JMG429" s="1381"/>
      <c r="JMH429" s="1381"/>
      <c r="JMI429" s="1381"/>
      <c r="JMJ429" s="1381"/>
      <c r="JMK429" s="1381"/>
      <c r="JML429" s="1381"/>
      <c r="JMM429" s="1381"/>
      <c r="JMN429" s="1381"/>
      <c r="JMO429" s="1381"/>
      <c r="JMP429" s="1381"/>
      <c r="JMQ429" s="1381"/>
      <c r="JMR429" s="1381"/>
      <c r="JMS429" s="1381"/>
      <c r="JMT429" s="1381"/>
      <c r="JMU429" s="1381"/>
      <c r="JMV429" s="1381"/>
      <c r="JMW429" s="1381"/>
      <c r="JMX429" s="1381"/>
      <c r="JMY429" s="1381"/>
      <c r="JMZ429" s="1381"/>
      <c r="JNA429" s="1381"/>
      <c r="JNB429" s="1381"/>
      <c r="JNC429" s="1381"/>
      <c r="JND429" s="1381"/>
      <c r="JNE429" s="1381"/>
      <c r="JNF429" s="1381"/>
      <c r="JNG429" s="1381"/>
      <c r="JNH429" s="1381"/>
      <c r="JNI429" s="1381"/>
      <c r="JNJ429" s="1381"/>
      <c r="JNK429" s="1381"/>
      <c r="JNL429" s="1381"/>
      <c r="JNM429" s="1381"/>
      <c r="JNN429" s="1381"/>
      <c r="JNO429" s="1381"/>
      <c r="JNP429" s="1381"/>
      <c r="JNQ429" s="1381"/>
      <c r="JNR429" s="1381"/>
      <c r="JNS429" s="1381"/>
      <c r="JNT429" s="1381"/>
      <c r="JNU429" s="1381"/>
      <c r="JNV429" s="1381"/>
      <c r="JNW429" s="1381"/>
      <c r="JNX429" s="1381"/>
      <c r="JNY429" s="1381"/>
      <c r="JNZ429" s="1381"/>
      <c r="JOA429" s="1381"/>
      <c r="JOB429" s="1381"/>
      <c r="JOC429" s="1381"/>
      <c r="JOD429" s="1381"/>
      <c r="JOE429" s="1381"/>
      <c r="JOF429" s="1381"/>
      <c r="JOG429" s="1381"/>
      <c r="JOH429" s="1381"/>
      <c r="JOI429" s="1381"/>
      <c r="JOJ429" s="1381"/>
      <c r="JOK429" s="1381"/>
      <c r="JOL429" s="1381"/>
      <c r="JOM429" s="1381"/>
      <c r="JON429" s="1381"/>
      <c r="JOO429" s="1381"/>
      <c r="JOP429" s="1381"/>
      <c r="JOQ429" s="1381"/>
      <c r="JOR429" s="1381"/>
      <c r="JOS429" s="1381"/>
      <c r="JOT429" s="1381"/>
      <c r="JOU429" s="1381"/>
      <c r="JOV429" s="1381"/>
      <c r="JOW429" s="1381"/>
      <c r="JOX429" s="1381"/>
      <c r="JOY429" s="1381"/>
      <c r="JOZ429" s="1381"/>
      <c r="JPA429" s="1381"/>
      <c r="JPB429" s="1381"/>
      <c r="JPC429" s="1381"/>
      <c r="JPD429" s="1381"/>
      <c r="JPE429" s="1381"/>
      <c r="JPF429" s="1381"/>
      <c r="JPG429" s="1381"/>
      <c r="JPH429" s="1381"/>
      <c r="JPI429" s="1381"/>
      <c r="JPJ429" s="1381"/>
      <c r="JPK429" s="1381"/>
      <c r="JPL429" s="1381"/>
      <c r="JPM429" s="1381"/>
      <c r="JPN429" s="1381"/>
      <c r="JPO429" s="1381"/>
      <c r="JPP429" s="1381"/>
      <c r="JPQ429" s="1381"/>
      <c r="JPR429" s="1381"/>
      <c r="JPS429" s="1381"/>
      <c r="JPT429" s="1381"/>
      <c r="JPU429" s="1381"/>
      <c r="JPV429" s="1381"/>
      <c r="JPW429" s="1381"/>
      <c r="JPX429" s="1381"/>
      <c r="JPY429" s="1381"/>
      <c r="JPZ429" s="1381"/>
      <c r="JQA429" s="1381"/>
      <c r="JQB429" s="1381"/>
      <c r="JQC429" s="1381"/>
      <c r="JQD429" s="1381"/>
      <c r="JQE429" s="1381"/>
      <c r="JQF429" s="1381"/>
      <c r="JQG429" s="1381"/>
      <c r="JQH429" s="1381"/>
      <c r="JQI429" s="1381"/>
      <c r="JQJ429" s="1381"/>
      <c r="JQK429" s="1381"/>
      <c r="JQL429" s="1381"/>
      <c r="JQM429" s="1381"/>
      <c r="JQN429" s="1381"/>
      <c r="JQO429" s="1381"/>
      <c r="JQP429" s="1381"/>
      <c r="JQQ429" s="1381"/>
      <c r="JQR429" s="1381"/>
      <c r="JQS429" s="1381"/>
      <c r="JQT429" s="1381"/>
      <c r="JQU429" s="1381"/>
      <c r="JQV429" s="1381"/>
      <c r="JQW429" s="1381"/>
      <c r="JQX429" s="1381"/>
      <c r="JQY429" s="1381"/>
      <c r="JQZ429" s="1381"/>
      <c r="JRA429" s="1381"/>
      <c r="JRB429" s="1381"/>
      <c r="JRC429" s="1381"/>
      <c r="JRD429" s="1381"/>
      <c r="JRE429" s="1381"/>
      <c r="JRF429" s="1381"/>
      <c r="JRG429" s="1381"/>
      <c r="JRH429" s="1381"/>
      <c r="JRI429" s="1381"/>
      <c r="JRJ429" s="1381"/>
      <c r="JRK429" s="1381"/>
      <c r="JRL429" s="1381"/>
      <c r="JRM429" s="1381"/>
      <c r="JRN429" s="1381"/>
      <c r="JRO429" s="1381"/>
      <c r="JRP429" s="1381"/>
      <c r="JRQ429" s="1381"/>
      <c r="JRR429" s="1381"/>
      <c r="JRS429" s="1381"/>
      <c r="JRT429" s="1381"/>
      <c r="JRU429" s="1381"/>
      <c r="JRV429" s="1381"/>
      <c r="JRW429" s="1381"/>
      <c r="JRX429" s="1381"/>
      <c r="JRY429" s="1381"/>
      <c r="JRZ429" s="1381"/>
      <c r="JSA429" s="1381"/>
      <c r="JSB429" s="1381"/>
      <c r="JSC429" s="1381"/>
      <c r="JSD429" s="1381"/>
      <c r="JSE429" s="1381"/>
      <c r="JSF429" s="1381"/>
      <c r="JSG429" s="1381"/>
      <c r="JSH429" s="1381"/>
      <c r="JSI429" s="1381"/>
      <c r="JSJ429" s="1381"/>
      <c r="JSK429" s="1381"/>
      <c r="JSL429" s="1381"/>
      <c r="JSM429" s="1381"/>
      <c r="JSN429" s="1381"/>
      <c r="JSO429" s="1381"/>
      <c r="JSP429" s="1381"/>
      <c r="JSQ429" s="1381"/>
      <c r="JSR429" s="1381"/>
      <c r="JSS429" s="1381"/>
      <c r="JST429" s="1381"/>
      <c r="JSU429" s="1381"/>
      <c r="JSV429" s="1381"/>
      <c r="JSW429" s="1381"/>
      <c r="JSX429" s="1381"/>
      <c r="JSY429" s="1381"/>
      <c r="JSZ429" s="1381"/>
      <c r="JTA429" s="1381"/>
      <c r="JTB429" s="1381"/>
      <c r="JTC429" s="1381"/>
      <c r="JTD429" s="1381"/>
      <c r="JTE429" s="1381"/>
      <c r="JTF429" s="1381"/>
      <c r="JTG429" s="1381"/>
      <c r="JTH429" s="1381"/>
      <c r="JTI429" s="1381"/>
      <c r="JTJ429" s="1381"/>
      <c r="JTK429" s="1381"/>
      <c r="JTL429" s="1381"/>
      <c r="JTM429" s="1381"/>
      <c r="JTN429" s="1381"/>
      <c r="JTO429" s="1381"/>
      <c r="JTP429" s="1381"/>
      <c r="JTQ429" s="1381"/>
      <c r="JTR429" s="1381"/>
      <c r="JTS429" s="1381"/>
      <c r="JTT429" s="1381"/>
      <c r="JTU429" s="1381"/>
      <c r="JTV429" s="1381"/>
      <c r="JTW429" s="1381"/>
      <c r="JTX429" s="1381"/>
      <c r="JTY429" s="1381"/>
      <c r="JTZ429" s="1381"/>
      <c r="JUA429" s="1381"/>
      <c r="JUB429" s="1381"/>
      <c r="JUC429" s="1381"/>
      <c r="JUD429" s="1381"/>
      <c r="JUE429" s="1381"/>
      <c r="JUF429" s="1381"/>
      <c r="JUG429" s="1381"/>
      <c r="JUH429" s="1381"/>
      <c r="JUI429" s="1381"/>
      <c r="JUJ429" s="1381"/>
      <c r="JUK429" s="1381"/>
      <c r="JUL429" s="1381"/>
      <c r="JUM429" s="1381"/>
      <c r="JUN429" s="1381"/>
      <c r="JUO429" s="1381"/>
      <c r="JUP429" s="1381"/>
      <c r="JUQ429" s="1381"/>
      <c r="JUR429" s="1381"/>
      <c r="JUS429" s="1381"/>
      <c r="JUT429" s="1381"/>
      <c r="JUU429" s="1381"/>
      <c r="JUV429" s="1381"/>
      <c r="JUW429" s="1381"/>
      <c r="JUX429" s="1381"/>
      <c r="JUY429" s="1381"/>
      <c r="JUZ429" s="1381"/>
      <c r="JVA429" s="1381"/>
      <c r="JVB429" s="1381"/>
      <c r="JVC429" s="1381"/>
      <c r="JVD429" s="1381"/>
      <c r="JVE429" s="1381"/>
      <c r="JVF429" s="1381"/>
      <c r="JVG429" s="1381"/>
      <c r="JVH429" s="1381"/>
      <c r="JVI429" s="1381"/>
      <c r="JVJ429" s="1381"/>
      <c r="JVK429" s="1381"/>
      <c r="JVL429" s="1381"/>
      <c r="JVM429" s="1381"/>
      <c r="JVN429" s="1381"/>
      <c r="JVO429" s="1381"/>
      <c r="JVP429" s="1381"/>
      <c r="JVQ429" s="1381"/>
      <c r="JVR429" s="1381"/>
      <c r="JVS429" s="1381"/>
      <c r="JVT429" s="1381"/>
      <c r="JVU429" s="1381"/>
      <c r="JVV429" s="1381"/>
      <c r="JVW429" s="1381"/>
      <c r="JVX429" s="1381"/>
      <c r="JVY429" s="1381"/>
      <c r="JVZ429" s="1381"/>
      <c r="JWA429" s="1381"/>
      <c r="JWB429" s="1381"/>
      <c r="JWC429" s="1381"/>
      <c r="JWD429" s="1381"/>
      <c r="JWE429" s="1381"/>
      <c r="JWF429" s="1381"/>
      <c r="JWG429" s="1381"/>
      <c r="JWH429" s="1381"/>
      <c r="JWI429" s="1381"/>
      <c r="JWJ429" s="1381"/>
      <c r="JWK429" s="1381"/>
      <c r="JWL429" s="1381"/>
      <c r="JWM429" s="1381"/>
      <c r="JWN429" s="1381"/>
      <c r="JWO429" s="1381"/>
      <c r="JWP429" s="1381"/>
      <c r="JWQ429" s="1381"/>
      <c r="JWR429" s="1381"/>
      <c r="JWS429" s="1381"/>
      <c r="JWT429" s="1381"/>
      <c r="JWU429" s="1381"/>
      <c r="JWV429" s="1381"/>
      <c r="JWW429" s="1381"/>
      <c r="JWX429" s="1381"/>
      <c r="JWY429" s="1381"/>
      <c r="JWZ429" s="1381"/>
      <c r="JXA429" s="1381"/>
      <c r="JXB429" s="1381"/>
      <c r="JXC429" s="1381"/>
      <c r="JXD429" s="1381"/>
      <c r="JXE429" s="1381"/>
      <c r="JXF429" s="1381"/>
      <c r="JXG429" s="1381"/>
      <c r="JXH429" s="1381"/>
      <c r="JXI429" s="1381"/>
      <c r="JXJ429" s="1381"/>
      <c r="JXK429" s="1381"/>
      <c r="JXL429" s="1381"/>
      <c r="JXM429" s="1381"/>
      <c r="JXN429" s="1381"/>
      <c r="JXO429" s="1381"/>
      <c r="JXP429" s="1381"/>
      <c r="JXQ429" s="1381"/>
      <c r="JXR429" s="1381"/>
      <c r="JXS429" s="1381"/>
      <c r="JXT429" s="1381"/>
      <c r="JXU429" s="1381"/>
      <c r="JXV429" s="1381"/>
      <c r="JXW429" s="1381"/>
      <c r="JXX429" s="1381"/>
      <c r="JXY429" s="1381"/>
      <c r="JXZ429" s="1381"/>
      <c r="JYA429" s="1381"/>
      <c r="JYB429" s="1381"/>
      <c r="JYC429" s="1381"/>
      <c r="JYD429" s="1381"/>
      <c r="JYE429" s="1381"/>
      <c r="JYF429" s="1381"/>
      <c r="JYG429" s="1381"/>
      <c r="JYH429" s="1381"/>
      <c r="JYI429" s="1381"/>
      <c r="JYJ429" s="1381"/>
      <c r="JYK429" s="1381"/>
      <c r="JYL429" s="1381"/>
      <c r="JYM429" s="1381"/>
      <c r="JYN429" s="1381"/>
      <c r="JYO429" s="1381"/>
      <c r="JYP429" s="1381"/>
      <c r="JYQ429" s="1381"/>
      <c r="JYR429" s="1381"/>
      <c r="JYS429" s="1381"/>
      <c r="JYT429" s="1381"/>
      <c r="JYU429" s="1381"/>
      <c r="JYV429" s="1381"/>
      <c r="JYW429" s="1381"/>
      <c r="JYX429" s="1381"/>
      <c r="JYY429" s="1381"/>
      <c r="JYZ429" s="1381"/>
      <c r="JZA429" s="1381"/>
      <c r="JZB429" s="1381"/>
      <c r="JZC429" s="1381"/>
      <c r="JZD429" s="1381"/>
      <c r="JZE429" s="1381"/>
      <c r="JZF429" s="1381"/>
      <c r="JZG429" s="1381"/>
      <c r="JZH429" s="1381"/>
      <c r="JZI429" s="1381"/>
      <c r="JZJ429" s="1381"/>
      <c r="JZK429" s="1381"/>
      <c r="JZL429" s="1381"/>
      <c r="JZM429" s="1381"/>
      <c r="JZN429" s="1381"/>
      <c r="JZO429" s="1381"/>
      <c r="JZP429" s="1381"/>
      <c r="JZQ429" s="1381"/>
      <c r="JZR429" s="1381"/>
      <c r="JZS429" s="1381"/>
      <c r="JZT429" s="1381"/>
      <c r="JZU429" s="1381"/>
      <c r="JZV429" s="1381"/>
      <c r="JZW429" s="1381"/>
      <c r="JZX429" s="1381"/>
      <c r="JZY429" s="1381"/>
      <c r="JZZ429" s="1381"/>
      <c r="KAA429" s="1381"/>
      <c r="KAB429" s="1381"/>
      <c r="KAC429" s="1381"/>
      <c r="KAD429" s="1381"/>
      <c r="KAE429" s="1381"/>
      <c r="KAF429" s="1381"/>
      <c r="KAG429" s="1381"/>
      <c r="KAH429" s="1381"/>
      <c r="KAI429" s="1381"/>
      <c r="KAJ429" s="1381"/>
      <c r="KAK429" s="1381"/>
      <c r="KAL429" s="1381"/>
      <c r="KAM429" s="1381"/>
      <c r="KAN429" s="1381"/>
      <c r="KAO429" s="1381"/>
      <c r="KAP429" s="1381"/>
      <c r="KAQ429" s="1381"/>
      <c r="KAR429" s="1381"/>
      <c r="KAS429" s="1381"/>
      <c r="KAT429" s="1381"/>
      <c r="KAU429" s="1381"/>
      <c r="KAV429" s="1381"/>
      <c r="KAW429" s="1381"/>
      <c r="KAX429" s="1381"/>
      <c r="KAY429" s="1381"/>
      <c r="KAZ429" s="1381"/>
      <c r="KBA429" s="1381"/>
      <c r="KBB429" s="1381"/>
      <c r="KBC429" s="1381"/>
      <c r="KBD429" s="1381"/>
      <c r="KBE429" s="1381"/>
      <c r="KBF429" s="1381"/>
      <c r="KBG429" s="1381"/>
      <c r="KBH429" s="1381"/>
      <c r="KBI429" s="1381"/>
      <c r="KBJ429" s="1381"/>
      <c r="KBK429" s="1381"/>
      <c r="KBL429" s="1381"/>
      <c r="KBM429" s="1381"/>
      <c r="KBN429" s="1381"/>
      <c r="KBO429" s="1381"/>
      <c r="KBP429" s="1381"/>
      <c r="KBQ429" s="1381"/>
      <c r="KBR429" s="1381"/>
      <c r="KBS429" s="1381"/>
      <c r="KBT429" s="1381"/>
      <c r="KBU429" s="1381"/>
      <c r="KBV429" s="1381"/>
      <c r="KBW429" s="1381"/>
      <c r="KBX429" s="1381"/>
      <c r="KBY429" s="1381"/>
      <c r="KBZ429" s="1381"/>
      <c r="KCA429" s="1381"/>
      <c r="KCB429" s="1381"/>
      <c r="KCC429" s="1381"/>
      <c r="KCD429" s="1381"/>
      <c r="KCE429" s="1381"/>
      <c r="KCF429" s="1381"/>
      <c r="KCG429" s="1381"/>
      <c r="KCH429" s="1381"/>
      <c r="KCI429" s="1381"/>
      <c r="KCJ429" s="1381"/>
      <c r="KCK429" s="1381"/>
      <c r="KCL429" s="1381"/>
      <c r="KCM429" s="1381"/>
      <c r="KCN429" s="1381"/>
      <c r="KCO429" s="1381"/>
      <c r="KCP429" s="1381"/>
      <c r="KCQ429" s="1381"/>
      <c r="KCR429" s="1381"/>
      <c r="KCS429" s="1381"/>
      <c r="KCT429" s="1381"/>
      <c r="KCU429" s="1381"/>
      <c r="KCV429" s="1381"/>
      <c r="KCW429" s="1381"/>
      <c r="KCX429" s="1381"/>
      <c r="KCY429" s="1381"/>
      <c r="KCZ429" s="1381"/>
      <c r="KDA429" s="1381"/>
      <c r="KDB429" s="1381"/>
      <c r="KDC429" s="1381"/>
      <c r="KDD429" s="1381"/>
      <c r="KDE429" s="1381"/>
      <c r="KDF429" s="1381"/>
      <c r="KDG429" s="1381"/>
      <c r="KDH429" s="1381"/>
      <c r="KDI429" s="1381"/>
      <c r="KDJ429" s="1381"/>
      <c r="KDK429" s="1381"/>
      <c r="KDL429" s="1381"/>
      <c r="KDM429" s="1381"/>
      <c r="KDN429" s="1381"/>
      <c r="KDO429" s="1381"/>
      <c r="KDP429" s="1381"/>
      <c r="KDQ429" s="1381"/>
      <c r="KDR429" s="1381"/>
      <c r="KDS429" s="1381"/>
      <c r="KDT429" s="1381"/>
      <c r="KDU429" s="1381"/>
      <c r="KDV429" s="1381"/>
      <c r="KDW429" s="1381"/>
      <c r="KDX429" s="1381"/>
      <c r="KDY429" s="1381"/>
      <c r="KDZ429" s="1381"/>
      <c r="KEA429" s="1381"/>
      <c r="KEB429" s="1381"/>
      <c r="KEC429" s="1381"/>
      <c r="KED429" s="1381"/>
      <c r="KEE429" s="1381"/>
      <c r="KEF429" s="1381"/>
      <c r="KEG429" s="1381"/>
      <c r="KEH429" s="1381"/>
      <c r="KEI429" s="1381"/>
      <c r="KEJ429" s="1381"/>
      <c r="KEK429" s="1381"/>
      <c r="KEL429" s="1381"/>
      <c r="KEM429" s="1381"/>
      <c r="KEN429" s="1381"/>
      <c r="KEO429" s="1381"/>
      <c r="KEP429" s="1381"/>
      <c r="KEQ429" s="1381"/>
      <c r="KER429" s="1381"/>
      <c r="KES429" s="1381"/>
      <c r="KET429" s="1381"/>
      <c r="KEU429" s="1381"/>
      <c r="KEV429" s="1381"/>
      <c r="KEW429" s="1381"/>
      <c r="KEX429" s="1381"/>
      <c r="KEY429" s="1381"/>
      <c r="KEZ429" s="1381"/>
      <c r="KFA429" s="1381"/>
      <c r="KFB429" s="1381"/>
      <c r="KFC429" s="1381"/>
      <c r="KFD429" s="1381"/>
      <c r="KFE429" s="1381"/>
      <c r="KFF429" s="1381"/>
      <c r="KFG429" s="1381"/>
      <c r="KFH429" s="1381"/>
      <c r="KFI429" s="1381"/>
      <c r="KFJ429" s="1381"/>
      <c r="KFK429" s="1381"/>
      <c r="KFL429" s="1381"/>
      <c r="KFM429" s="1381"/>
      <c r="KFN429" s="1381"/>
      <c r="KFO429" s="1381"/>
      <c r="KFP429" s="1381"/>
      <c r="KFQ429" s="1381"/>
      <c r="KFR429" s="1381"/>
      <c r="KFS429" s="1381"/>
      <c r="KFT429" s="1381"/>
      <c r="KFU429" s="1381"/>
      <c r="KFV429" s="1381"/>
      <c r="KFW429" s="1381"/>
      <c r="KFX429" s="1381"/>
      <c r="KFY429" s="1381"/>
      <c r="KFZ429" s="1381"/>
      <c r="KGA429" s="1381"/>
      <c r="KGB429" s="1381"/>
      <c r="KGC429" s="1381"/>
      <c r="KGD429" s="1381"/>
      <c r="KGE429" s="1381"/>
      <c r="KGF429" s="1381"/>
      <c r="KGG429" s="1381"/>
      <c r="KGH429" s="1381"/>
      <c r="KGI429" s="1381"/>
      <c r="KGJ429" s="1381"/>
      <c r="KGK429" s="1381"/>
      <c r="KGL429" s="1381"/>
      <c r="KGM429" s="1381"/>
      <c r="KGN429" s="1381"/>
      <c r="KGO429" s="1381"/>
      <c r="KGP429" s="1381"/>
      <c r="KGQ429" s="1381"/>
      <c r="KGR429" s="1381"/>
      <c r="KGS429" s="1381"/>
      <c r="KGT429" s="1381"/>
      <c r="KGU429" s="1381"/>
      <c r="KGV429" s="1381"/>
      <c r="KGW429" s="1381"/>
      <c r="KGX429" s="1381"/>
      <c r="KGY429" s="1381"/>
      <c r="KGZ429" s="1381"/>
      <c r="KHA429" s="1381"/>
      <c r="KHB429" s="1381"/>
      <c r="KHC429" s="1381"/>
      <c r="KHD429" s="1381"/>
      <c r="KHE429" s="1381"/>
      <c r="KHF429" s="1381"/>
      <c r="KHG429" s="1381"/>
      <c r="KHH429" s="1381"/>
      <c r="KHI429" s="1381"/>
      <c r="KHJ429" s="1381"/>
      <c r="KHK429" s="1381"/>
      <c r="KHL429" s="1381"/>
      <c r="KHM429" s="1381"/>
      <c r="KHN429" s="1381"/>
      <c r="KHO429" s="1381"/>
      <c r="KHP429" s="1381"/>
      <c r="KHQ429" s="1381"/>
      <c r="KHR429" s="1381"/>
      <c r="KHS429" s="1381"/>
      <c r="KHT429" s="1381"/>
      <c r="KHU429" s="1381"/>
      <c r="KHV429" s="1381"/>
      <c r="KHW429" s="1381"/>
      <c r="KHX429" s="1381"/>
      <c r="KHY429" s="1381"/>
      <c r="KHZ429" s="1381"/>
      <c r="KIA429" s="1381"/>
      <c r="KIB429" s="1381"/>
      <c r="KIC429" s="1381"/>
      <c r="KID429" s="1381"/>
      <c r="KIE429" s="1381"/>
      <c r="KIF429" s="1381"/>
      <c r="KIG429" s="1381"/>
      <c r="KIH429" s="1381"/>
      <c r="KII429" s="1381"/>
      <c r="KIJ429" s="1381"/>
      <c r="KIK429" s="1381"/>
      <c r="KIL429" s="1381"/>
      <c r="KIM429" s="1381"/>
      <c r="KIN429" s="1381"/>
      <c r="KIO429" s="1381"/>
      <c r="KIP429" s="1381"/>
      <c r="KIQ429" s="1381"/>
      <c r="KIR429" s="1381"/>
      <c r="KIS429" s="1381"/>
      <c r="KIT429" s="1381"/>
      <c r="KIU429" s="1381"/>
      <c r="KIV429" s="1381"/>
      <c r="KIW429" s="1381"/>
      <c r="KIX429" s="1381"/>
      <c r="KIY429" s="1381"/>
      <c r="KIZ429" s="1381"/>
      <c r="KJA429" s="1381"/>
      <c r="KJB429" s="1381"/>
      <c r="KJC429" s="1381"/>
      <c r="KJD429" s="1381"/>
      <c r="KJE429" s="1381"/>
      <c r="KJF429" s="1381"/>
      <c r="KJG429" s="1381"/>
      <c r="KJH429" s="1381"/>
      <c r="KJI429" s="1381"/>
      <c r="KJJ429" s="1381"/>
      <c r="KJK429" s="1381"/>
      <c r="KJL429" s="1381"/>
      <c r="KJM429" s="1381"/>
      <c r="KJN429" s="1381"/>
      <c r="KJO429" s="1381"/>
      <c r="KJP429" s="1381"/>
      <c r="KJQ429" s="1381"/>
      <c r="KJR429" s="1381"/>
      <c r="KJS429" s="1381"/>
      <c r="KJT429" s="1381"/>
      <c r="KJU429" s="1381"/>
      <c r="KJV429" s="1381"/>
      <c r="KJW429" s="1381"/>
      <c r="KJX429" s="1381"/>
      <c r="KJY429" s="1381"/>
      <c r="KJZ429" s="1381"/>
      <c r="KKA429" s="1381"/>
      <c r="KKB429" s="1381"/>
      <c r="KKC429" s="1381"/>
      <c r="KKD429" s="1381"/>
      <c r="KKE429" s="1381"/>
      <c r="KKF429" s="1381"/>
      <c r="KKG429" s="1381"/>
      <c r="KKH429" s="1381"/>
      <c r="KKI429" s="1381"/>
      <c r="KKJ429" s="1381"/>
      <c r="KKK429" s="1381"/>
      <c r="KKL429" s="1381"/>
      <c r="KKM429" s="1381"/>
      <c r="KKN429" s="1381"/>
      <c r="KKO429" s="1381"/>
      <c r="KKP429" s="1381"/>
      <c r="KKQ429" s="1381"/>
      <c r="KKR429" s="1381"/>
      <c r="KKS429" s="1381"/>
      <c r="KKT429" s="1381"/>
      <c r="KKU429" s="1381"/>
      <c r="KKV429" s="1381"/>
      <c r="KKW429" s="1381"/>
      <c r="KKX429" s="1381"/>
      <c r="KKY429" s="1381"/>
      <c r="KKZ429" s="1381"/>
      <c r="KLA429" s="1381"/>
      <c r="KLB429" s="1381"/>
      <c r="KLC429" s="1381"/>
      <c r="KLD429" s="1381"/>
      <c r="KLE429" s="1381"/>
      <c r="KLF429" s="1381"/>
      <c r="KLG429" s="1381"/>
      <c r="KLH429" s="1381"/>
      <c r="KLI429" s="1381"/>
      <c r="KLJ429" s="1381"/>
      <c r="KLK429" s="1381"/>
      <c r="KLL429" s="1381"/>
      <c r="KLM429" s="1381"/>
      <c r="KLN429" s="1381"/>
      <c r="KLO429" s="1381"/>
      <c r="KLP429" s="1381"/>
      <c r="KLQ429" s="1381"/>
      <c r="KLR429" s="1381"/>
      <c r="KLS429" s="1381"/>
      <c r="KLT429" s="1381"/>
      <c r="KLU429" s="1381"/>
      <c r="KLV429" s="1381"/>
      <c r="KLW429" s="1381"/>
      <c r="KLX429" s="1381"/>
      <c r="KLY429" s="1381"/>
      <c r="KLZ429" s="1381"/>
      <c r="KMA429" s="1381"/>
      <c r="KMB429" s="1381"/>
      <c r="KMC429" s="1381"/>
      <c r="KMD429" s="1381"/>
      <c r="KME429" s="1381"/>
      <c r="KMF429" s="1381"/>
      <c r="KMG429" s="1381"/>
      <c r="KMH429" s="1381"/>
      <c r="KMI429" s="1381"/>
      <c r="KMJ429" s="1381"/>
      <c r="KMK429" s="1381"/>
      <c r="KML429" s="1381"/>
      <c r="KMM429" s="1381"/>
      <c r="KMN429" s="1381"/>
      <c r="KMO429" s="1381"/>
      <c r="KMP429" s="1381"/>
      <c r="KMQ429" s="1381"/>
      <c r="KMR429" s="1381"/>
      <c r="KMS429" s="1381"/>
      <c r="KMT429" s="1381"/>
      <c r="KMU429" s="1381"/>
      <c r="KMV429" s="1381"/>
      <c r="KMW429" s="1381"/>
      <c r="KMX429" s="1381"/>
      <c r="KMY429" s="1381"/>
      <c r="KMZ429" s="1381"/>
      <c r="KNA429" s="1381"/>
      <c r="KNB429" s="1381"/>
      <c r="KNC429" s="1381"/>
      <c r="KND429" s="1381"/>
      <c r="KNE429" s="1381"/>
      <c r="KNF429" s="1381"/>
      <c r="KNG429" s="1381"/>
      <c r="KNH429" s="1381"/>
      <c r="KNI429" s="1381"/>
      <c r="KNJ429" s="1381"/>
      <c r="KNK429" s="1381"/>
      <c r="KNL429" s="1381"/>
      <c r="KNM429" s="1381"/>
      <c r="KNN429" s="1381"/>
      <c r="KNO429" s="1381"/>
      <c r="KNP429" s="1381"/>
      <c r="KNQ429" s="1381"/>
      <c r="KNR429" s="1381"/>
      <c r="KNS429" s="1381"/>
      <c r="KNT429" s="1381"/>
      <c r="KNU429" s="1381"/>
      <c r="KNV429" s="1381"/>
      <c r="KNW429" s="1381"/>
      <c r="KNX429" s="1381"/>
      <c r="KNY429" s="1381"/>
      <c r="KNZ429" s="1381"/>
      <c r="KOA429" s="1381"/>
      <c r="KOB429" s="1381"/>
      <c r="KOC429" s="1381"/>
      <c r="KOD429" s="1381"/>
      <c r="KOE429" s="1381"/>
      <c r="KOF429" s="1381"/>
      <c r="KOG429" s="1381"/>
      <c r="KOH429" s="1381"/>
      <c r="KOI429" s="1381"/>
      <c r="KOJ429" s="1381"/>
      <c r="KOK429" s="1381"/>
      <c r="KOL429" s="1381"/>
      <c r="KOM429" s="1381"/>
      <c r="KON429" s="1381"/>
      <c r="KOO429" s="1381"/>
      <c r="KOP429" s="1381"/>
      <c r="KOQ429" s="1381"/>
      <c r="KOR429" s="1381"/>
      <c r="KOS429" s="1381"/>
      <c r="KOT429" s="1381"/>
      <c r="KOU429" s="1381"/>
      <c r="KOV429" s="1381"/>
      <c r="KOW429" s="1381"/>
      <c r="KOX429" s="1381"/>
      <c r="KOY429" s="1381"/>
      <c r="KOZ429" s="1381"/>
      <c r="KPA429" s="1381"/>
      <c r="KPB429" s="1381"/>
      <c r="KPC429" s="1381"/>
      <c r="KPD429" s="1381"/>
      <c r="KPE429" s="1381"/>
      <c r="KPF429" s="1381"/>
      <c r="KPG429" s="1381"/>
      <c r="KPH429" s="1381"/>
      <c r="KPI429" s="1381"/>
      <c r="KPJ429" s="1381"/>
      <c r="KPK429" s="1381"/>
      <c r="KPL429" s="1381"/>
      <c r="KPM429" s="1381"/>
      <c r="KPN429" s="1381"/>
      <c r="KPO429" s="1381"/>
      <c r="KPP429" s="1381"/>
      <c r="KPQ429" s="1381"/>
      <c r="KPR429" s="1381"/>
      <c r="KPS429" s="1381"/>
      <c r="KPT429" s="1381"/>
      <c r="KPU429" s="1381"/>
      <c r="KPV429" s="1381"/>
      <c r="KPW429" s="1381"/>
      <c r="KPX429" s="1381"/>
      <c r="KPY429" s="1381"/>
      <c r="KPZ429" s="1381"/>
      <c r="KQA429" s="1381"/>
      <c r="KQB429" s="1381"/>
      <c r="KQC429" s="1381"/>
      <c r="KQD429" s="1381"/>
      <c r="KQE429" s="1381"/>
      <c r="KQF429" s="1381"/>
      <c r="KQG429" s="1381"/>
      <c r="KQH429" s="1381"/>
      <c r="KQI429" s="1381"/>
      <c r="KQJ429" s="1381"/>
      <c r="KQK429" s="1381"/>
      <c r="KQL429" s="1381"/>
      <c r="KQM429" s="1381"/>
      <c r="KQN429" s="1381"/>
      <c r="KQO429" s="1381"/>
      <c r="KQP429" s="1381"/>
      <c r="KQQ429" s="1381"/>
      <c r="KQR429" s="1381"/>
      <c r="KQS429" s="1381"/>
      <c r="KQT429" s="1381"/>
      <c r="KQU429" s="1381"/>
      <c r="KQV429" s="1381"/>
      <c r="KQW429" s="1381"/>
      <c r="KQX429" s="1381"/>
      <c r="KQY429" s="1381"/>
      <c r="KQZ429" s="1381"/>
      <c r="KRA429" s="1381"/>
      <c r="KRB429" s="1381"/>
      <c r="KRC429" s="1381"/>
      <c r="KRD429" s="1381"/>
      <c r="KRE429" s="1381"/>
      <c r="KRF429" s="1381"/>
      <c r="KRG429" s="1381"/>
      <c r="KRH429" s="1381"/>
      <c r="KRI429" s="1381"/>
      <c r="KRJ429" s="1381"/>
      <c r="KRK429" s="1381"/>
      <c r="KRL429" s="1381"/>
      <c r="KRM429" s="1381"/>
      <c r="KRN429" s="1381"/>
      <c r="KRO429" s="1381"/>
      <c r="KRP429" s="1381"/>
      <c r="KRQ429" s="1381"/>
      <c r="KRR429" s="1381"/>
      <c r="KRS429" s="1381"/>
      <c r="KRT429" s="1381"/>
      <c r="KRU429" s="1381"/>
      <c r="KRV429" s="1381"/>
      <c r="KRW429" s="1381"/>
      <c r="KRX429" s="1381"/>
      <c r="KRY429" s="1381"/>
      <c r="KRZ429" s="1381"/>
      <c r="KSA429" s="1381"/>
      <c r="KSB429" s="1381"/>
      <c r="KSC429" s="1381"/>
      <c r="KSD429" s="1381"/>
      <c r="KSE429" s="1381"/>
      <c r="KSF429" s="1381"/>
      <c r="KSG429" s="1381"/>
      <c r="KSH429" s="1381"/>
      <c r="KSI429" s="1381"/>
      <c r="KSJ429" s="1381"/>
      <c r="KSK429" s="1381"/>
      <c r="KSL429" s="1381"/>
      <c r="KSM429" s="1381"/>
      <c r="KSN429" s="1381"/>
      <c r="KSO429" s="1381"/>
      <c r="KSP429" s="1381"/>
      <c r="KSQ429" s="1381"/>
      <c r="KSR429" s="1381"/>
      <c r="KSS429" s="1381"/>
      <c r="KST429" s="1381"/>
      <c r="KSU429" s="1381"/>
      <c r="KSV429" s="1381"/>
      <c r="KSW429" s="1381"/>
      <c r="KSX429" s="1381"/>
      <c r="KSY429" s="1381"/>
      <c r="KSZ429" s="1381"/>
      <c r="KTA429" s="1381"/>
      <c r="KTB429" s="1381"/>
      <c r="KTC429" s="1381"/>
      <c r="KTD429" s="1381"/>
      <c r="KTE429" s="1381"/>
      <c r="KTF429" s="1381"/>
      <c r="KTG429" s="1381"/>
      <c r="KTH429" s="1381"/>
      <c r="KTI429" s="1381"/>
      <c r="KTJ429" s="1381"/>
      <c r="KTK429" s="1381"/>
      <c r="KTL429" s="1381"/>
      <c r="KTM429" s="1381"/>
      <c r="KTN429" s="1381"/>
      <c r="KTO429" s="1381"/>
      <c r="KTP429" s="1381"/>
      <c r="KTQ429" s="1381"/>
      <c r="KTR429" s="1381"/>
      <c r="KTS429" s="1381"/>
      <c r="KTT429" s="1381"/>
      <c r="KTU429" s="1381"/>
      <c r="KTV429" s="1381"/>
      <c r="KTW429" s="1381"/>
      <c r="KTX429" s="1381"/>
      <c r="KTY429" s="1381"/>
      <c r="KTZ429" s="1381"/>
      <c r="KUA429" s="1381"/>
      <c r="KUB429" s="1381"/>
      <c r="KUC429" s="1381"/>
      <c r="KUD429" s="1381"/>
      <c r="KUE429" s="1381"/>
      <c r="KUF429" s="1381"/>
      <c r="KUG429" s="1381"/>
      <c r="KUH429" s="1381"/>
      <c r="KUI429" s="1381"/>
      <c r="KUJ429" s="1381"/>
      <c r="KUK429" s="1381"/>
      <c r="KUL429" s="1381"/>
      <c r="KUM429" s="1381"/>
      <c r="KUN429" s="1381"/>
      <c r="KUO429" s="1381"/>
      <c r="KUP429" s="1381"/>
      <c r="KUQ429" s="1381"/>
      <c r="KUR429" s="1381"/>
      <c r="KUS429" s="1381"/>
      <c r="KUT429" s="1381"/>
      <c r="KUU429" s="1381"/>
      <c r="KUV429" s="1381"/>
      <c r="KUW429" s="1381"/>
      <c r="KUX429" s="1381"/>
      <c r="KUY429" s="1381"/>
      <c r="KUZ429" s="1381"/>
      <c r="KVA429" s="1381"/>
      <c r="KVB429" s="1381"/>
      <c r="KVC429" s="1381"/>
      <c r="KVD429" s="1381"/>
      <c r="KVE429" s="1381"/>
      <c r="KVF429" s="1381"/>
      <c r="KVG429" s="1381"/>
      <c r="KVH429" s="1381"/>
      <c r="KVI429" s="1381"/>
      <c r="KVJ429" s="1381"/>
      <c r="KVK429" s="1381"/>
      <c r="KVL429" s="1381"/>
      <c r="KVM429" s="1381"/>
      <c r="KVN429" s="1381"/>
      <c r="KVO429" s="1381"/>
      <c r="KVP429" s="1381"/>
      <c r="KVQ429" s="1381"/>
      <c r="KVR429" s="1381"/>
      <c r="KVS429" s="1381"/>
      <c r="KVT429" s="1381"/>
      <c r="KVU429" s="1381"/>
      <c r="KVV429" s="1381"/>
      <c r="KVW429" s="1381"/>
      <c r="KVX429" s="1381"/>
      <c r="KVY429" s="1381"/>
      <c r="KVZ429" s="1381"/>
      <c r="KWA429" s="1381"/>
      <c r="KWB429" s="1381"/>
      <c r="KWC429" s="1381"/>
      <c r="KWD429" s="1381"/>
      <c r="KWE429" s="1381"/>
      <c r="KWF429" s="1381"/>
      <c r="KWG429" s="1381"/>
      <c r="KWH429" s="1381"/>
      <c r="KWI429" s="1381"/>
      <c r="KWJ429" s="1381"/>
      <c r="KWK429" s="1381"/>
      <c r="KWL429" s="1381"/>
      <c r="KWM429" s="1381"/>
      <c r="KWN429" s="1381"/>
      <c r="KWO429" s="1381"/>
      <c r="KWP429" s="1381"/>
      <c r="KWQ429" s="1381"/>
      <c r="KWR429" s="1381"/>
      <c r="KWS429" s="1381"/>
      <c r="KWT429" s="1381"/>
      <c r="KWU429" s="1381"/>
      <c r="KWV429" s="1381"/>
      <c r="KWW429" s="1381"/>
      <c r="KWX429" s="1381"/>
      <c r="KWY429" s="1381"/>
      <c r="KWZ429" s="1381"/>
      <c r="KXA429" s="1381"/>
      <c r="KXB429" s="1381"/>
      <c r="KXC429" s="1381"/>
      <c r="KXD429" s="1381"/>
      <c r="KXE429" s="1381"/>
      <c r="KXF429" s="1381"/>
      <c r="KXG429" s="1381"/>
      <c r="KXH429" s="1381"/>
      <c r="KXI429" s="1381"/>
      <c r="KXJ429" s="1381"/>
      <c r="KXK429" s="1381"/>
      <c r="KXL429" s="1381"/>
      <c r="KXM429" s="1381"/>
      <c r="KXN429" s="1381"/>
      <c r="KXO429" s="1381"/>
      <c r="KXP429" s="1381"/>
      <c r="KXQ429" s="1381"/>
      <c r="KXR429" s="1381"/>
      <c r="KXS429" s="1381"/>
      <c r="KXT429" s="1381"/>
      <c r="KXU429" s="1381"/>
      <c r="KXV429" s="1381"/>
      <c r="KXW429" s="1381"/>
      <c r="KXX429" s="1381"/>
      <c r="KXY429" s="1381"/>
      <c r="KXZ429" s="1381"/>
      <c r="KYA429" s="1381"/>
      <c r="KYB429" s="1381"/>
      <c r="KYC429" s="1381"/>
      <c r="KYD429" s="1381"/>
      <c r="KYE429" s="1381"/>
      <c r="KYF429" s="1381"/>
      <c r="KYG429" s="1381"/>
      <c r="KYH429" s="1381"/>
      <c r="KYI429" s="1381"/>
      <c r="KYJ429" s="1381"/>
      <c r="KYK429" s="1381"/>
      <c r="KYL429" s="1381"/>
      <c r="KYM429" s="1381"/>
      <c r="KYN429" s="1381"/>
      <c r="KYO429" s="1381"/>
      <c r="KYP429" s="1381"/>
      <c r="KYQ429" s="1381"/>
      <c r="KYR429" s="1381"/>
      <c r="KYS429" s="1381"/>
      <c r="KYT429" s="1381"/>
      <c r="KYU429" s="1381"/>
      <c r="KYV429" s="1381"/>
      <c r="KYW429" s="1381"/>
      <c r="KYX429" s="1381"/>
      <c r="KYY429" s="1381"/>
      <c r="KYZ429" s="1381"/>
      <c r="KZA429" s="1381"/>
      <c r="KZB429" s="1381"/>
      <c r="KZC429" s="1381"/>
      <c r="KZD429" s="1381"/>
      <c r="KZE429" s="1381"/>
      <c r="KZF429" s="1381"/>
      <c r="KZG429" s="1381"/>
      <c r="KZH429" s="1381"/>
      <c r="KZI429" s="1381"/>
      <c r="KZJ429" s="1381"/>
      <c r="KZK429" s="1381"/>
      <c r="KZL429" s="1381"/>
      <c r="KZM429" s="1381"/>
      <c r="KZN429" s="1381"/>
      <c r="KZO429" s="1381"/>
      <c r="KZP429" s="1381"/>
      <c r="KZQ429" s="1381"/>
      <c r="KZR429" s="1381"/>
      <c r="KZS429" s="1381"/>
      <c r="KZT429" s="1381"/>
      <c r="KZU429" s="1381"/>
      <c r="KZV429" s="1381"/>
      <c r="KZW429" s="1381"/>
      <c r="KZX429" s="1381"/>
      <c r="KZY429" s="1381"/>
      <c r="KZZ429" s="1381"/>
      <c r="LAA429" s="1381"/>
      <c r="LAB429" s="1381"/>
      <c r="LAC429" s="1381"/>
      <c r="LAD429" s="1381"/>
      <c r="LAE429" s="1381"/>
      <c r="LAF429" s="1381"/>
      <c r="LAG429" s="1381"/>
      <c r="LAH429" s="1381"/>
      <c r="LAI429" s="1381"/>
      <c r="LAJ429" s="1381"/>
      <c r="LAK429" s="1381"/>
      <c r="LAL429" s="1381"/>
      <c r="LAM429" s="1381"/>
      <c r="LAN429" s="1381"/>
      <c r="LAO429" s="1381"/>
      <c r="LAP429" s="1381"/>
      <c r="LAQ429" s="1381"/>
      <c r="LAR429" s="1381"/>
      <c r="LAS429" s="1381"/>
      <c r="LAT429" s="1381"/>
      <c r="LAU429" s="1381"/>
      <c r="LAV429" s="1381"/>
      <c r="LAW429" s="1381"/>
      <c r="LAX429" s="1381"/>
      <c r="LAY429" s="1381"/>
      <c r="LAZ429" s="1381"/>
      <c r="LBA429" s="1381"/>
      <c r="LBB429" s="1381"/>
      <c r="LBC429" s="1381"/>
      <c r="LBD429" s="1381"/>
      <c r="LBE429" s="1381"/>
      <c r="LBF429" s="1381"/>
      <c r="LBG429" s="1381"/>
      <c r="LBH429" s="1381"/>
      <c r="LBI429" s="1381"/>
      <c r="LBJ429" s="1381"/>
      <c r="LBK429" s="1381"/>
      <c r="LBL429" s="1381"/>
      <c r="LBM429" s="1381"/>
      <c r="LBN429" s="1381"/>
      <c r="LBO429" s="1381"/>
      <c r="LBP429" s="1381"/>
      <c r="LBQ429" s="1381"/>
      <c r="LBR429" s="1381"/>
      <c r="LBS429" s="1381"/>
      <c r="LBT429" s="1381"/>
      <c r="LBU429" s="1381"/>
      <c r="LBV429" s="1381"/>
      <c r="LBW429" s="1381"/>
      <c r="LBX429" s="1381"/>
      <c r="LBY429" s="1381"/>
      <c r="LBZ429" s="1381"/>
      <c r="LCA429" s="1381"/>
      <c r="LCB429" s="1381"/>
      <c r="LCC429" s="1381"/>
      <c r="LCD429" s="1381"/>
      <c r="LCE429" s="1381"/>
      <c r="LCF429" s="1381"/>
      <c r="LCG429" s="1381"/>
      <c r="LCH429" s="1381"/>
      <c r="LCI429" s="1381"/>
      <c r="LCJ429" s="1381"/>
      <c r="LCK429" s="1381"/>
      <c r="LCL429" s="1381"/>
      <c r="LCM429" s="1381"/>
      <c r="LCN429" s="1381"/>
      <c r="LCO429" s="1381"/>
      <c r="LCP429" s="1381"/>
      <c r="LCQ429" s="1381"/>
      <c r="LCR429" s="1381"/>
      <c r="LCS429" s="1381"/>
      <c r="LCT429" s="1381"/>
      <c r="LCU429" s="1381"/>
      <c r="LCV429" s="1381"/>
      <c r="LCW429" s="1381"/>
      <c r="LCX429" s="1381"/>
      <c r="LCY429" s="1381"/>
      <c r="LCZ429" s="1381"/>
      <c r="LDA429" s="1381"/>
      <c r="LDB429" s="1381"/>
      <c r="LDC429" s="1381"/>
      <c r="LDD429" s="1381"/>
      <c r="LDE429" s="1381"/>
      <c r="LDF429" s="1381"/>
      <c r="LDG429" s="1381"/>
      <c r="LDH429" s="1381"/>
      <c r="LDI429" s="1381"/>
      <c r="LDJ429" s="1381"/>
      <c r="LDK429" s="1381"/>
      <c r="LDL429" s="1381"/>
      <c r="LDM429" s="1381"/>
      <c r="LDN429" s="1381"/>
      <c r="LDO429" s="1381"/>
      <c r="LDP429" s="1381"/>
      <c r="LDQ429" s="1381"/>
      <c r="LDR429" s="1381"/>
      <c r="LDS429" s="1381"/>
      <c r="LDT429" s="1381"/>
      <c r="LDU429" s="1381"/>
      <c r="LDV429" s="1381"/>
      <c r="LDW429" s="1381"/>
      <c r="LDX429" s="1381"/>
      <c r="LDY429" s="1381"/>
      <c r="LDZ429" s="1381"/>
      <c r="LEA429" s="1381"/>
      <c r="LEB429" s="1381"/>
      <c r="LEC429" s="1381"/>
      <c r="LED429" s="1381"/>
      <c r="LEE429" s="1381"/>
      <c r="LEF429" s="1381"/>
      <c r="LEG429" s="1381"/>
      <c r="LEH429" s="1381"/>
      <c r="LEI429" s="1381"/>
      <c r="LEJ429" s="1381"/>
      <c r="LEK429" s="1381"/>
      <c r="LEL429" s="1381"/>
      <c r="LEM429" s="1381"/>
      <c r="LEN429" s="1381"/>
      <c r="LEO429" s="1381"/>
      <c r="LEP429" s="1381"/>
      <c r="LEQ429" s="1381"/>
      <c r="LER429" s="1381"/>
      <c r="LES429" s="1381"/>
      <c r="LET429" s="1381"/>
      <c r="LEU429" s="1381"/>
      <c r="LEV429" s="1381"/>
      <c r="LEW429" s="1381"/>
      <c r="LEX429" s="1381"/>
      <c r="LEY429" s="1381"/>
      <c r="LEZ429" s="1381"/>
      <c r="LFA429" s="1381"/>
      <c r="LFB429" s="1381"/>
      <c r="LFC429" s="1381"/>
      <c r="LFD429" s="1381"/>
      <c r="LFE429" s="1381"/>
      <c r="LFF429" s="1381"/>
      <c r="LFG429" s="1381"/>
      <c r="LFH429" s="1381"/>
      <c r="LFI429" s="1381"/>
      <c r="LFJ429" s="1381"/>
      <c r="LFK429" s="1381"/>
      <c r="LFL429" s="1381"/>
      <c r="LFM429" s="1381"/>
      <c r="LFN429" s="1381"/>
      <c r="LFO429" s="1381"/>
      <c r="LFP429" s="1381"/>
      <c r="LFQ429" s="1381"/>
      <c r="LFR429" s="1381"/>
      <c r="LFS429" s="1381"/>
      <c r="LFT429" s="1381"/>
      <c r="LFU429" s="1381"/>
      <c r="LFV429" s="1381"/>
      <c r="LFW429" s="1381"/>
      <c r="LFX429" s="1381"/>
      <c r="LFY429" s="1381"/>
      <c r="LFZ429" s="1381"/>
      <c r="LGA429" s="1381"/>
      <c r="LGB429" s="1381"/>
      <c r="LGC429" s="1381"/>
      <c r="LGD429" s="1381"/>
      <c r="LGE429" s="1381"/>
      <c r="LGF429" s="1381"/>
      <c r="LGG429" s="1381"/>
      <c r="LGH429" s="1381"/>
      <c r="LGI429" s="1381"/>
      <c r="LGJ429" s="1381"/>
      <c r="LGK429" s="1381"/>
      <c r="LGL429" s="1381"/>
      <c r="LGM429" s="1381"/>
      <c r="LGN429" s="1381"/>
      <c r="LGO429" s="1381"/>
      <c r="LGP429" s="1381"/>
      <c r="LGQ429" s="1381"/>
      <c r="LGR429" s="1381"/>
      <c r="LGS429" s="1381"/>
      <c r="LGT429" s="1381"/>
      <c r="LGU429" s="1381"/>
      <c r="LGV429" s="1381"/>
      <c r="LGW429" s="1381"/>
      <c r="LGX429" s="1381"/>
      <c r="LGY429" s="1381"/>
      <c r="LGZ429" s="1381"/>
      <c r="LHA429" s="1381"/>
      <c r="LHB429" s="1381"/>
      <c r="LHC429" s="1381"/>
      <c r="LHD429" s="1381"/>
      <c r="LHE429" s="1381"/>
      <c r="LHF429" s="1381"/>
      <c r="LHG429" s="1381"/>
      <c r="LHH429" s="1381"/>
      <c r="LHI429" s="1381"/>
      <c r="LHJ429" s="1381"/>
      <c r="LHK429" s="1381"/>
      <c r="LHL429" s="1381"/>
      <c r="LHM429" s="1381"/>
      <c r="LHN429" s="1381"/>
      <c r="LHO429" s="1381"/>
      <c r="LHP429" s="1381"/>
      <c r="LHQ429" s="1381"/>
      <c r="LHR429" s="1381"/>
      <c r="LHS429" s="1381"/>
      <c r="LHT429" s="1381"/>
      <c r="LHU429" s="1381"/>
      <c r="LHV429" s="1381"/>
      <c r="LHW429" s="1381"/>
      <c r="LHX429" s="1381"/>
      <c r="LHY429" s="1381"/>
      <c r="LHZ429" s="1381"/>
      <c r="LIA429" s="1381"/>
      <c r="LIB429" s="1381"/>
      <c r="LIC429" s="1381"/>
      <c r="LID429" s="1381"/>
      <c r="LIE429" s="1381"/>
      <c r="LIF429" s="1381"/>
      <c r="LIG429" s="1381"/>
      <c r="LIH429" s="1381"/>
      <c r="LII429" s="1381"/>
      <c r="LIJ429" s="1381"/>
      <c r="LIK429" s="1381"/>
      <c r="LIL429" s="1381"/>
      <c r="LIM429" s="1381"/>
      <c r="LIN429" s="1381"/>
      <c r="LIO429" s="1381"/>
      <c r="LIP429" s="1381"/>
      <c r="LIQ429" s="1381"/>
      <c r="LIR429" s="1381"/>
      <c r="LIS429" s="1381"/>
      <c r="LIT429" s="1381"/>
      <c r="LIU429" s="1381"/>
      <c r="LIV429" s="1381"/>
      <c r="LIW429" s="1381"/>
      <c r="LIX429" s="1381"/>
      <c r="LIY429" s="1381"/>
      <c r="LIZ429" s="1381"/>
      <c r="LJA429" s="1381"/>
      <c r="LJB429" s="1381"/>
      <c r="LJC429" s="1381"/>
      <c r="LJD429" s="1381"/>
      <c r="LJE429" s="1381"/>
      <c r="LJF429" s="1381"/>
      <c r="LJG429" s="1381"/>
      <c r="LJH429" s="1381"/>
      <c r="LJI429" s="1381"/>
      <c r="LJJ429" s="1381"/>
      <c r="LJK429" s="1381"/>
      <c r="LJL429" s="1381"/>
      <c r="LJM429" s="1381"/>
      <c r="LJN429" s="1381"/>
      <c r="LJO429" s="1381"/>
      <c r="LJP429" s="1381"/>
      <c r="LJQ429" s="1381"/>
      <c r="LJR429" s="1381"/>
      <c r="LJS429" s="1381"/>
      <c r="LJT429" s="1381"/>
      <c r="LJU429" s="1381"/>
      <c r="LJV429" s="1381"/>
      <c r="LJW429" s="1381"/>
      <c r="LJX429" s="1381"/>
      <c r="LJY429" s="1381"/>
      <c r="LJZ429" s="1381"/>
      <c r="LKA429" s="1381"/>
      <c r="LKB429" s="1381"/>
      <c r="LKC429" s="1381"/>
      <c r="LKD429" s="1381"/>
      <c r="LKE429" s="1381"/>
      <c r="LKF429" s="1381"/>
      <c r="LKG429" s="1381"/>
      <c r="LKH429" s="1381"/>
      <c r="LKI429" s="1381"/>
      <c r="LKJ429" s="1381"/>
      <c r="LKK429" s="1381"/>
      <c r="LKL429" s="1381"/>
      <c r="LKM429" s="1381"/>
      <c r="LKN429" s="1381"/>
      <c r="LKO429" s="1381"/>
      <c r="LKP429" s="1381"/>
      <c r="LKQ429" s="1381"/>
      <c r="LKR429" s="1381"/>
      <c r="LKS429" s="1381"/>
      <c r="LKT429" s="1381"/>
      <c r="LKU429" s="1381"/>
      <c r="LKV429" s="1381"/>
      <c r="LKW429" s="1381"/>
      <c r="LKX429" s="1381"/>
      <c r="LKY429" s="1381"/>
      <c r="LKZ429" s="1381"/>
      <c r="LLA429" s="1381"/>
      <c r="LLB429" s="1381"/>
      <c r="LLC429" s="1381"/>
      <c r="LLD429" s="1381"/>
      <c r="LLE429" s="1381"/>
      <c r="LLF429" s="1381"/>
      <c r="LLG429" s="1381"/>
      <c r="LLH429" s="1381"/>
      <c r="LLI429" s="1381"/>
      <c r="LLJ429" s="1381"/>
      <c r="LLK429" s="1381"/>
      <c r="LLL429" s="1381"/>
      <c r="LLM429" s="1381"/>
      <c r="LLN429" s="1381"/>
      <c r="LLO429" s="1381"/>
      <c r="LLP429" s="1381"/>
      <c r="LLQ429" s="1381"/>
      <c r="LLR429" s="1381"/>
      <c r="LLS429" s="1381"/>
      <c r="LLT429" s="1381"/>
      <c r="LLU429" s="1381"/>
      <c r="LLV429" s="1381"/>
      <c r="LLW429" s="1381"/>
      <c r="LLX429" s="1381"/>
      <c r="LLY429" s="1381"/>
      <c r="LLZ429" s="1381"/>
      <c r="LMA429" s="1381"/>
      <c r="LMB429" s="1381"/>
      <c r="LMC429" s="1381"/>
      <c r="LMD429" s="1381"/>
      <c r="LME429" s="1381"/>
      <c r="LMF429" s="1381"/>
      <c r="LMG429" s="1381"/>
      <c r="LMH429" s="1381"/>
      <c r="LMI429" s="1381"/>
      <c r="LMJ429" s="1381"/>
      <c r="LMK429" s="1381"/>
      <c r="LML429" s="1381"/>
      <c r="LMM429" s="1381"/>
      <c r="LMN429" s="1381"/>
      <c r="LMO429" s="1381"/>
      <c r="LMP429" s="1381"/>
      <c r="LMQ429" s="1381"/>
      <c r="LMR429" s="1381"/>
      <c r="LMS429" s="1381"/>
      <c r="LMT429" s="1381"/>
      <c r="LMU429" s="1381"/>
      <c r="LMV429" s="1381"/>
      <c r="LMW429" s="1381"/>
      <c r="LMX429" s="1381"/>
      <c r="LMY429" s="1381"/>
      <c r="LMZ429" s="1381"/>
      <c r="LNA429" s="1381"/>
      <c r="LNB429" s="1381"/>
      <c r="LNC429" s="1381"/>
      <c r="LND429" s="1381"/>
      <c r="LNE429" s="1381"/>
      <c r="LNF429" s="1381"/>
      <c r="LNG429" s="1381"/>
      <c r="LNH429" s="1381"/>
      <c r="LNI429" s="1381"/>
      <c r="LNJ429" s="1381"/>
      <c r="LNK429" s="1381"/>
      <c r="LNL429" s="1381"/>
      <c r="LNM429" s="1381"/>
      <c r="LNN429" s="1381"/>
      <c r="LNO429" s="1381"/>
      <c r="LNP429" s="1381"/>
      <c r="LNQ429" s="1381"/>
      <c r="LNR429" s="1381"/>
      <c r="LNS429" s="1381"/>
      <c r="LNT429" s="1381"/>
      <c r="LNU429" s="1381"/>
      <c r="LNV429" s="1381"/>
      <c r="LNW429" s="1381"/>
      <c r="LNX429" s="1381"/>
      <c r="LNY429" s="1381"/>
      <c r="LNZ429" s="1381"/>
      <c r="LOA429" s="1381"/>
      <c r="LOB429" s="1381"/>
      <c r="LOC429" s="1381"/>
      <c r="LOD429" s="1381"/>
      <c r="LOE429" s="1381"/>
      <c r="LOF429" s="1381"/>
      <c r="LOG429" s="1381"/>
      <c r="LOH429" s="1381"/>
      <c r="LOI429" s="1381"/>
      <c r="LOJ429" s="1381"/>
      <c r="LOK429" s="1381"/>
      <c r="LOL429" s="1381"/>
      <c r="LOM429" s="1381"/>
      <c r="LON429" s="1381"/>
      <c r="LOO429" s="1381"/>
      <c r="LOP429" s="1381"/>
      <c r="LOQ429" s="1381"/>
      <c r="LOR429" s="1381"/>
      <c r="LOS429" s="1381"/>
      <c r="LOT429" s="1381"/>
      <c r="LOU429" s="1381"/>
      <c r="LOV429" s="1381"/>
      <c r="LOW429" s="1381"/>
      <c r="LOX429" s="1381"/>
      <c r="LOY429" s="1381"/>
      <c r="LOZ429" s="1381"/>
      <c r="LPA429" s="1381"/>
      <c r="LPB429" s="1381"/>
      <c r="LPC429" s="1381"/>
      <c r="LPD429" s="1381"/>
      <c r="LPE429" s="1381"/>
      <c r="LPF429" s="1381"/>
      <c r="LPG429" s="1381"/>
      <c r="LPH429" s="1381"/>
      <c r="LPI429" s="1381"/>
      <c r="LPJ429" s="1381"/>
      <c r="LPK429" s="1381"/>
      <c r="LPL429" s="1381"/>
      <c r="LPM429" s="1381"/>
      <c r="LPN429" s="1381"/>
      <c r="LPO429" s="1381"/>
      <c r="LPP429" s="1381"/>
      <c r="LPQ429" s="1381"/>
      <c r="LPR429" s="1381"/>
      <c r="LPS429" s="1381"/>
      <c r="LPT429" s="1381"/>
      <c r="LPU429" s="1381"/>
      <c r="LPV429" s="1381"/>
      <c r="LPW429" s="1381"/>
      <c r="LPX429" s="1381"/>
      <c r="LPY429" s="1381"/>
      <c r="LPZ429" s="1381"/>
      <c r="LQA429" s="1381"/>
      <c r="LQB429" s="1381"/>
      <c r="LQC429" s="1381"/>
      <c r="LQD429" s="1381"/>
      <c r="LQE429" s="1381"/>
      <c r="LQF429" s="1381"/>
      <c r="LQG429" s="1381"/>
      <c r="LQH429" s="1381"/>
      <c r="LQI429" s="1381"/>
      <c r="LQJ429" s="1381"/>
      <c r="LQK429" s="1381"/>
      <c r="LQL429" s="1381"/>
      <c r="LQM429" s="1381"/>
      <c r="LQN429" s="1381"/>
      <c r="LQO429" s="1381"/>
      <c r="LQP429" s="1381"/>
      <c r="LQQ429" s="1381"/>
      <c r="LQR429" s="1381"/>
      <c r="LQS429" s="1381"/>
      <c r="LQT429" s="1381"/>
      <c r="LQU429" s="1381"/>
      <c r="LQV429" s="1381"/>
      <c r="LQW429" s="1381"/>
      <c r="LQX429" s="1381"/>
      <c r="LQY429" s="1381"/>
      <c r="LQZ429" s="1381"/>
      <c r="LRA429" s="1381"/>
      <c r="LRB429" s="1381"/>
      <c r="LRC429" s="1381"/>
      <c r="LRD429" s="1381"/>
      <c r="LRE429" s="1381"/>
      <c r="LRF429" s="1381"/>
      <c r="LRG429" s="1381"/>
      <c r="LRH429" s="1381"/>
      <c r="LRI429" s="1381"/>
      <c r="LRJ429" s="1381"/>
      <c r="LRK429" s="1381"/>
      <c r="LRL429" s="1381"/>
      <c r="LRM429" s="1381"/>
      <c r="LRN429" s="1381"/>
      <c r="LRO429" s="1381"/>
      <c r="LRP429" s="1381"/>
      <c r="LRQ429" s="1381"/>
      <c r="LRR429" s="1381"/>
      <c r="LRS429" s="1381"/>
      <c r="LRT429" s="1381"/>
      <c r="LRU429" s="1381"/>
      <c r="LRV429" s="1381"/>
      <c r="LRW429" s="1381"/>
      <c r="LRX429" s="1381"/>
      <c r="LRY429" s="1381"/>
      <c r="LRZ429" s="1381"/>
      <c r="LSA429" s="1381"/>
      <c r="LSB429" s="1381"/>
      <c r="LSC429" s="1381"/>
      <c r="LSD429" s="1381"/>
      <c r="LSE429" s="1381"/>
      <c r="LSF429" s="1381"/>
      <c r="LSG429" s="1381"/>
      <c r="LSH429" s="1381"/>
      <c r="LSI429" s="1381"/>
      <c r="LSJ429" s="1381"/>
      <c r="LSK429" s="1381"/>
      <c r="LSL429" s="1381"/>
      <c r="LSM429" s="1381"/>
      <c r="LSN429" s="1381"/>
      <c r="LSO429" s="1381"/>
      <c r="LSP429" s="1381"/>
      <c r="LSQ429" s="1381"/>
      <c r="LSR429" s="1381"/>
      <c r="LSS429" s="1381"/>
      <c r="LST429" s="1381"/>
      <c r="LSU429" s="1381"/>
      <c r="LSV429" s="1381"/>
      <c r="LSW429" s="1381"/>
      <c r="LSX429" s="1381"/>
      <c r="LSY429" s="1381"/>
      <c r="LSZ429" s="1381"/>
      <c r="LTA429" s="1381"/>
      <c r="LTB429" s="1381"/>
      <c r="LTC429" s="1381"/>
      <c r="LTD429" s="1381"/>
      <c r="LTE429" s="1381"/>
      <c r="LTF429" s="1381"/>
      <c r="LTG429" s="1381"/>
      <c r="LTH429" s="1381"/>
      <c r="LTI429" s="1381"/>
      <c r="LTJ429" s="1381"/>
      <c r="LTK429" s="1381"/>
      <c r="LTL429" s="1381"/>
      <c r="LTM429" s="1381"/>
      <c r="LTN429" s="1381"/>
      <c r="LTO429" s="1381"/>
      <c r="LTP429" s="1381"/>
      <c r="LTQ429" s="1381"/>
      <c r="LTR429" s="1381"/>
      <c r="LTS429" s="1381"/>
      <c r="LTT429" s="1381"/>
      <c r="LTU429" s="1381"/>
      <c r="LTV429" s="1381"/>
      <c r="LTW429" s="1381"/>
      <c r="LTX429" s="1381"/>
      <c r="LTY429" s="1381"/>
      <c r="LTZ429" s="1381"/>
      <c r="LUA429" s="1381"/>
      <c r="LUB429" s="1381"/>
      <c r="LUC429" s="1381"/>
      <c r="LUD429" s="1381"/>
      <c r="LUE429" s="1381"/>
      <c r="LUF429" s="1381"/>
      <c r="LUG429" s="1381"/>
      <c r="LUH429" s="1381"/>
      <c r="LUI429" s="1381"/>
      <c r="LUJ429" s="1381"/>
      <c r="LUK429" s="1381"/>
      <c r="LUL429" s="1381"/>
      <c r="LUM429" s="1381"/>
      <c r="LUN429" s="1381"/>
      <c r="LUO429" s="1381"/>
      <c r="LUP429" s="1381"/>
      <c r="LUQ429" s="1381"/>
      <c r="LUR429" s="1381"/>
      <c r="LUS429" s="1381"/>
      <c r="LUT429" s="1381"/>
      <c r="LUU429" s="1381"/>
      <c r="LUV429" s="1381"/>
      <c r="LUW429" s="1381"/>
      <c r="LUX429" s="1381"/>
      <c r="LUY429" s="1381"/>
      <c r="LUZ429" s="1381"/>
      <c r="LVA429" s="1381"/>
      <c r="LVB429" s="1381"/>
      <c r="LVC429" s="1381"/>
      <c r="LVD429" s="1381"/>
      <c r="LVE429" s="1381"/>
      <c r="LVF429" s="1381"/>
      <c r="LVG429" s="1381"/>
      <c r="LVH429" s="1381"/>
      <c r="LVI429" s="1381"/>
      <c r="LVJ429" s="1381"/>
      <c r="LVK429" s="1381"/>
      <c r="LVL429" s="1381"/>
      <c r="LVM429" s="1381"/>
      <c r="LVN429" s="1381"/>
      <c r="LVO429" s="1381"/>
      <c r="LVP429" s="1381"/>
      <c r="LVQ429" s="1381"/>
      <c r="LVR429" s="1381"/>
      <c r="LVS429" s="1381"/>
      <c r="LVT429" s="1381"/>
      <c r="LVU429" s="1381"/>
      <c r="LVV429" s="1381"/>
      <c r="LVW429" s="1381"/>
      <c r="LVX429" s="1381"/>
      <c r="LVY429" s="1381"/>
      <c r="LVZ429" s="1381"/>
      <c r="LWA429" s="1381"/>
      <c r="LWB429" s="1381"/>
      <c r="LWC429" s="1381"/>
      <c r="LWD429" s="1381"/>
      <c r="LWE429" s="1381"/>
      <c r="LWF429" s="1381"/>
      <c r="LWG429" s="1381"/>
      <c r="LWH429" s="1381"/>
      <c r="LWI429" s="1381"/>
      <c r="LWJ429" s="1381"/>
      <c r="LWK429" s="1381"/>
      <c r="LWL429" s="1381"/>
      <c r="LWM429" s="1381"/>
      <c r="LWN429" s="1381"/>
      <c r="LWO429" s="1381"/>
      <c r="LWP429" s="1381"/>
      <c r="LWQ429" s="1381"/>
      <c r="LWR429" s="1381"/>
      <c r="LWS429" s="1381"/>
      <c r="LWT429" s="1381"/>
      <c r="LWU429" s="1381"/>
      <c r="LWV429" s="1381"/>
      <c r="LWW429" s="1381"/>
      <c r="LWX429" s="1381"/>
      <c r="LWY429" s="1381"/>
      <c r="LWZ429" s="1381"/>
      <c r="LXA429" s="1381"/>
      <c r="LXB429" s="1381"/>
      <c r="LXC429" s="1381"/>
      <c r="LXD429" s="1381"/>
      <c r="LXE429" s="1381"/>
      <c r="LXF429" s="1381"/>
      <c r="LXG429" s="1381"/>
      <c r="LXH429" s="1381"/>
      <c r="LXI429" s="1381"/>
      <c r="LXJ429" s="1381"/>
      <c r="LXK429" s="1381"/>
      <c r="LXL429" s="1381"/>
      <c r="LXM429" s="1381"/>
      <c r="LXN429" s="1381"/>
      <c r="LXO429" s="1381"/>
      <c r="LXP429" s="1381"/>
      <c r="LXQ429" s="1381"/>
      <c r="LXR429" s="1381"/>
      <c r="LXS429" s="1381"/>
      <c r="LXT429" s="1381"/>
      <c r="LXU429" s="1381"/>
      <c r="LXV429" s="1381"/>
      <c r="LXW429" s="1381"/>
      <c r="LXX429" s="1381"/>
      <c r="LXY429" s="1381"/>
      <c r="LXZ429" s="1381"/>
      <c r="LYA429" s="1381"/>
      <c r="LYB429" s="1381"/>
      <c r="LYC429" s="1381"/>
      <c r="LYD429" s="1381"/>
      <c r="LYE429" s="1381"/>
      <c r="LYF429" s="1381"/>
      <c r="LYG429" s="1381"/>
      <c r="LYH429" s="1381"/>
      <c r="LYI429" s="1381"/>
      <c r="LYJ429" s="1381"/>
      <c r="LYK429" s="1381"/>
      <c r="LYL429" s="1381"/>
      <c r="LYM429" s="1381"/>
      <c r="LYN429" s="1381"/>
      <c r="LYO429" s="1381"/>
      <c r="LYP429" s="1381"/>
      <c r="LYQ429" s="1381"/>
      <c r="LYR429" s="1381"/>
      <c r="LYS429" s="1381"/>
      <c r="LYT429" s="1381"/>
      <c r="LYU429" s="1381"/>
      <c r="LYV429" s="1381"/>
      <c r="LYW429" s="1381"/>
      <c r="LYX429" s="1381"/>
      <c r="LYY429" s="1381"/>
      <c r="LYZ429" s="1381"/>
      <c r="LZA429" s="1381"/>
      <c r="LZB429" s="1381"/>
      <c r="LZC429" s="1381"/>
      <c r="LZD429" s="1381"/>
      <c r="LZE429" s="1381"/>
      <c r="LZF429" s="1381"/>
      <c r="LZG429" s="1381"/>
      <c r="LZH429" s="1381"/>
      <c r="LZI429" s="1381"/>
      <c r="LZJ429" s="1381"/>
      <c r="LZK429" s="1381"/>
      <c r="LZL429" s="1381"/>
      <c r="LZM429" s="1381"/>
      <c r="LZN429" s="1381"/>
      <c r="LZO429" s="1381"/>
      <c r="LZP429" s="1381"/>
      <c r="LZQ429" s="1381"/>
      <c r="LZR429" s="1381"/>
      <c r="LZS429" s="1381"/>
      <c r="LZT429" s="1381"/>
      <c r="LZU429" s="1381"/>
      <c r="LZV429" s="1381"/>
      <c r="LZW429" s="1381"/>
      <c r="LZX429" s="1381"/>
      <c r="LZY429" s="1381"/>
      <c r="LZZ429" s="1381"/>
      <c r="MAA429" s="1381"/>
      <c r="MAB429" s="1381"/>
      <c r="MAC429" s="1381"/>
      <c r="MAD429" s="1381"/>
      <c r="MAE429" s="1381"/>
      <c r="MAF429" s="1381"/>
      <c r="MAG429" s="1381"/>
      <c r="MAH429" s="1381"/>
      <c r="MAI429" s="1381"/>
      <c r="MAJ429" s="1381"/>
      <c r="MAK429" s="1381"/>
      <c r="MAL429" s="1381"/>
      <c r="MAM429" s="1381"/>
      <c r="MAN429" s="1381"/>
      <c r="MAO429" s="1381"/>
      <c r="MAP429" s="1381"/>
      <c r="MAQ429" s="1381"/>
      <c r="MAR429" s="1381"/>
      <c r="MAS429" s="1381"/>
      <c r="MAT429" s="1381"/>
      <c r="MAU429" s="1381"/>
      <c r="MAV429" s="1381"/>
      <c r="MAW429" s="1381"/>
      <c r="MAX429" s="1381"/>
      <c r="MAY429" s="1381"/>
      <c r="MAZ429" s="1381"/>
      <c r="MBA429" s="1381"/>
      <c r="MBB429" s="1381"/>
      <c r="MBC429" s="1381"/>
      <c r="MBD429" s="1381"/>
      <c r="MBE429" s="1381"/>
      <c r="MBF429" s="1381"/>
      <c r="MBG429" s="1381"/>
      <c r="MBH429" s="1381"/>
      <c r="MBI429" s="1381"/>
      <c r="MBJ429" s="1381"/>
      <c r="MBK429" s="1381"/>
      <c r="MBL429" s="1381"/>
      <c r="MBM429" s="1381"/>
      <c r="MBN429" s="1381"/>
      <c r="MBO429" s="1381"/>
      <c r="MBP429" s="1381"/>
      <c r="MBQ429" s="1381"/>
      <c r="MBR429" s="1381"/>
      <c r="MBS429" s="1381"/>
      <c r="MBT429" s="1381"/>
      <c r="MBU429" s="1381"/>
      <c r="MBV429" s="1381"/>
      <c r="MBW429" s="1381"/>
      <c r="MBX429" s="1381"/>
      <c r="MBY429" s="1381"/>
      <c r="MBZ429" s="1381"/>
      <c r="MCA429" s="1381"/>
      <c r="MCB429" s="1381"/>
      <c r="MCC429" s="1381"/>
      <c r="MCD429" s="1381"/>
      <c r="MCE429" s="1381"/>
      <c r="MCF429" s="1381"/>
      <c r="MCG429" s="1381"/>
      <c r="MCH429" s="1381"/>
      <c r="MCI429" s="1381"/>
      <c r="MCJ429" s="1381"/>
      <c r="MCK429" s="1381"/>
      <c r="MCL429" s="1381"/>
      <c r="MCM429" s="1381"/>
      <c r="MCN429" s="1381"/>
      <c r="MCO429" s="1381"/>
      <c r="MCP429" s="1381"/>
      <c r="MCQ429" s="1381"/>
      <c r="MCR429" s="1381"/>
      <c r="MCS429" s="1381"/>
      <c r="MCT429" s="1381"/>
      <c r="MCU429" s="1381"/>
      <c r="MCV429" s="1381"/>
      <c r="MCW429" s="1381"/>
      <c r="MCX429" s="1381"/>
      <c r="MCY429" s="1381"/>
      <c r="MCZ429" s="1381"/>
      <c r="MDA429" s="1381"/>
      <c r="MDB429" s="1381"/>
      <c r="MDC429" s="1381"/>
      <c r="MDD429" s="1381"/>
      <c r="MDE429" s="1381"/>
      <c r="MDF429" s="1381"/>
      <c r="MDG429" s="1381"/>
      <c r="MDH429" s="1381"/>
      <c r="MDI429" s="1381"/>
      <c r="MDJ429" s="1381"/>
      <c r="MDK429" s="1381"/>
      <c r="MDL429" s="1381"/>
      <c r="MDM429" s="1381"/>
      <c r="MDN429" s="1381"/>
      <c r="MDO429" s="1381"/>
      <c r="MDP429" s="1381"/>
      <c r="MDQ429" s="1381"/>
      <c r="MDR429" s="1381"/>
      <c r="MDS429" s="1381"/>
      <c r="MDT429" s="1381"/>
      <c r="MDU429" s="1381"/>
      <c r="MDV429" s="1381"/>
      <c r="MDW429" s="1381"/>
      <c r="MDX429" s="1381"/>
      <c r="MDY429" s="1381"/>
      <c r="MDZ429" s="1381"/>
      <c r="MEA429" s="1381"/>
      <c r="MEB429" s="1381"/>
      <c r="MEC429" s="1381"/>
      <c r="MED429" s="1381"/>
      <c r="MEE429" s="1381"/>
      <c r="MEF429" s="1381"/>
      <c r="MEG429" s="1381"/>
      <c r="MEH429" s="1381"/>
      <c r="MEI429" s="1381"/>
      <c r="MEJ429" s="1381"/>
      <c r="MEK429" s="1381"/>
      <c r="MEL429" s="1381"/>
      <c r="MEM429" s="1381"/>
      <c r="MEN429" s="1381"/>
      <c r="MEO429" s="1381"/>
      <c r="MEP429" s="1381"/>
      <c r="MEQ429" s="1381"/>
      <c r="MER429" s="1381"/>
      <c r="MES429" s="1381"/>
      <c r="MET429" s="1381"/>
      <c r="MEU429" s="1381"/>
      <c r="MEV429" s="1381"/>
      <c r="MEW429" s="1381"/>
      <c r="MEX429" s="1381"/>
      <c r="MEY429" s="1381"/>
      <c r="MEZ429" s="1381"/>
      <c r="MFA429" s="1381"/>
      <c r="MFB429" s="1381"/>
      <c r="MFC429" s="1381"/>
      <c r="MFD429" s="1381"/>
      <c r="MFE429" s="1381"/>
      <c r="MFF429" s="1381"/>
      <c r="MFG429" s="1381"/>
      <c r="MFH429" s="1381"/>
      <c r="MFI429" s="1381"/>
      <c r="MFJ429" s="1381"/>
      <c r="MFK429" s="1381"/>
      <c r="MFL429" s="1381"/>
      <c r="MFM429" s="1381"/>
      <c r="MFN429" s="1381"/>
      <c r="MFO429" s="1381"/>
      <c r="MFP429" s="1381"/>
      <c r="MFQ429" s="1381"/>
      <c r="MFR429" s="1381"/>
      <c r="MFS429" s="1381"/>
      <c r="MFT429" s="1381"/>
      <c r="MFU429" s="1381"/>
      <c r="MFV429" s="1381"/>
      <c r="MFW429" s="1381"/>
      <c r="MFX429" s="1381"/>
      <c r="MFY429" s="1381"/>
      <c r="MFZ429" s="1381"/>
      <c r="MGA429" s="1381"/>
      <c r="MGB429" s="1381"/>
      <c r="MGC429" s="1381"/>
      <c r="MGD429" s="1381"/>
      <c r="MGE429" s="1381"/>
      <c r="MGF429" s="1381"/>
      <c r="MGG429" s="1381"/>
      <c r="MGH429" s="1381"/>
      <c r="MGI429" s="1381"/>
      <c r="MGJ429" s="1381"/>
      <c r="MGK429" s="1381"/>
      <c r="MGL429" s="1381"/>
      <c r="MGM429" s="1381"/>
      <c r="MGN429" s="1381"/>
      <c r="MGO429" s="1381"/>
      <c r="MGP429" s="1381"/>
      <c r="MGQ429" s="1381"/>
      <c r="MGR429" s="1381"/>
      <c r="MGS429" s="1381"/>
      <c r="MGT429" s="1381"/>
      <c r="MGU429" s="1381"/>
      <c r="MGV429" s="1381"/>
      <c r="MGW429" s="1381"/>
      <c r="MGX429" s="1381"/>
      <c r="MGY429" s="1381"/>
      <c r="MGZ429" s="1381"/>
      <c r="MHA429" s="1381"/>
      <c r="MHB429" s="1381"/>
      <c r="MHC429" s="1381"/>
      <c r="MHD429" s="1381"/>
      <c r="MHE429" s="1381"/>
      <c r="MHF429" s="1381"/>
      <c r="MHG429" s="1381"/>
      <c r="MHH429" s="1381"/>
      <c r="MHI429" s="1381"/>
      <c r="MHJ429" s="1381"/>
      <c r="MHK429" s="1381"/>
      <c r="MHL429" s="1381"/>
      <c r="MHM429" s="1381"/>
      <c r="MHN429" s="1381"/>
      <c r="MHO429" s="1381"/>
      <c r="MHP429" s="1381"/>
      <c r="MHQ429" s="1381"/>
      <c r="MHR429" s="1381"/>
      <c r="MHS429" s="1381"/>
      <c r="MHT429" s="1381"/>
      <c r="MHU429" s="1381"/>
      <c r="MHV429" s="1381"/>
      <c r="MHW429" s="1381"/>
      <c r="MHX429" s="1381"/>
      <c r="MHY429" s="1381"/>
      <c r="MHZ429" s="1381"/>
      <c r="MIA429" s="1381"/>
      <c r="MIB429" s="1381"/>
      <c r="MIC429" s="1381"/>
      <c r="MID429" s="1381"/>
      <c r="MIE429" s="1381"/>
      <c r="MIF429" s="1381"/>
      <c r="MIG429" s="1381"/>
      <c r="MIH429" s="1381"/>
      <c r="MII429" s="1381"/>
      <c r="MIJ429" s="1381"/>
      <c r="MIK429" s="1381"/>
      <c r="MIL429" s="1381"/>
      <c r="MIM429" s="1381"/>
      <c r="MIN429" s="1381"/>
      <c r="MIO429" s="1381"/>
      <c r="MIP429" s="1381"/>
      <c r="MIQ429" s="1381"/>
      <c r="MIR429" s="1381"/>
      <c r="MIS429" s="1381"/>
      <c r="MIT429" s="1381"/>
      <c r="MIU429" s="1381"/>
      <c r="MIV429" s="1381"/>
      <c r="MIW429" s="1381"/>
      <c r="MIX429" s="1381"/>
      <c r="MIY429" s="1381"/>
      <c r="MIZ429" s="1381"/>
      <c r="MJA429" s="1381"/>
      <c r="MJB429" s="1381"/>
      <c r="MJC429" s="1381"/>
      <c r="MJD429" s="1381"/>
      <c r="MJE429" s="1381"/>
      <c r="MJF429" s="1381"/>
      <c r="MJG429" s="1381"/>
      <c r="MJH429" s="1381"/>
      <c r="MJI429" s="1381"/>
      <c r="MJJ429" s="1381"/>
      <c r="MJK429" s="1381"/>
      <c r="MJL429" s="1381"/>
      <c r="MJM429" s="1381"/>
      <c r="MJN429" s="1381"/>
      <c r="MJO429" s="1381"/>
      <c r="MJP429" s="1381"/>
      <c r="MJQ429" s="1381"/>
      <c r="MJR429" s="1381"/>
      <c r="MJS429" s="1381"/>
      <c r="MJT429" s="1381"/>
      <c r="MJU429" s="1381"/>
      <c r="MJV429" s="1381"/>
      <c r="MJW429" s="1381"/>
      <c r="MJX429" s="1381"/>
      <c r="MJY429" s="1381"/>
      <c r="MJZ429" s="1381"/>
      <c r="MKA429" s="1381"/>
      <c r="MKB429" s="1381"/>
      <c r="MKC429" s="1381"/>
      <c r="MKD429" s="1381"/>
      <c r="MKE429" s="1381"/>
      <c r="MKF429" s="1381"/>
      <c r="MKG429" s="1381"/>
      <c r="MKH429" s="1381"/>
      <c r="MKI429" s="1381"/>
      <c r="MKJ429" s="1381"/>
      <c r="MKK429" s="1381"/>
      <c r="MKL429" s="1381"/>
      <c r="MKM429" s="1381"/>
      <c r="MKN429" s="1381"/>
      <c r="MKO429" s="1381"/>
      <c r="MKP429" s="1381"/>
      <c r="MKQ429" s="1381"/>
      <c r="MKR429" s="1381"/>
      <c r="MKS429" s="1381"/>
      <c r="MKT429" s="1381"/>
      <c r="MKU429" s="1381"/>
      <c r="MKV429" s="1381"/>
      <c r="MKW429" s="1381"/>
      <c r="MKX429" s="1381"/>
      <c r="MKY429" s="1381"/>
      <c r="MKZ429" s="1381"/>
      <c r="MLA429" s="1381"/>
      <c r="MLB429" s="1381"/>
      <c r="MLC429" s="1381"/>
      <c r="MLD429" s="1381"/>
      <c r="MLE429" s="1381"/>
      <c r="MLF429" s="1381"/>
      <c r="MLG429" s="1381"/>
      <c r="MLH429" s="1381"/>
      <c r="MLI429" s="1381"/>
      <c r="MLJ429" s="1381"/>
      <c r="MLK429" s="1381"/>
      <c r="MLL429" s="1381"/>
      <c r="MLM429" s="1381"/>
      <c r="MLN429" s="1381"/>
      <c r="MLO429" s="1381"/>
      <c r="MLP429" s="1381"/>
      <c r="MLQ429" s="1381"/>
      <c r="MLR429" s="1381"/>
      <c r="MLS429" s="1381"/>
      <c r="MLT429" s="1381"/>
      <c r="MLU429" s="1381"/>
      <c r="MLV429" s="1381"/>
      <c r="MLW429" s="1381"/>
      <c r="MLX429" s="1381"/>
      <c r="MLY429" s="1381"/>
      <c r="MLZ429" s="1381"/>
      <c r="MMA429" s="1381"/>
      <c r="MMB429" s="1381"/>
      <c r="MMC429" s="1381"/>
      <c r="MMD429" s="1381"/>
      <c r="MME429" s="1381"/>
      <c r="MMF429" s="1381"/>
      <c r="MMG429" s="1381"/>
      <c r="MMH429" s="1381"/>
      <c r="MMI429" s="1381"/>
      <c r="MMJ429" s="1381"/>
      <c r="MMK429" s="1381"/>
      <c r="MML429" s="1381"/>
      <c r="MMM429" s="1381"/>
      <c r="MMN429" s="1381"/>
      <c r="MMO429" s="1381"/>
      <c r="MMP429" s="1381"/>
      <c r="MMQ429" s="1381"/>
      <c r="MMR429" s="1381"/>
      <c r="MMS429" s="1381"/>
      <c r="MMT429" s="1381"/>
      <c r="MMU429" s="1381"/>
      <c r="MMV429" s="1381"/>
      <c r="MMW429" s="1381"/>
      <c r="MMX429" s="1381"/>
      <c r="MMY429" s="1381"/>
      <c r="MMZ429" s="1381"/>
      <c r="MNA429" s="1381"/>
      <c r="MNB429" s="1381"/>
      <c r="MNC429" s="1381"/>
      <c r="MND429" s="1381"/>
      <c r="MNE429" s="1381"/>
      <c r="MNF429" s="1381"/>
      <c r="MNG429" s="1381"/>
      <c r="MNH429" s="1381"/>
      <c r="MNI429" s="1381"/>
      <c r="MNJ429" s="1381"/>
      <c r="MNK429" s="1381"/>
      <c r="MNL429" s="1381"/>
      <c r="MNM429" s="1381"/>
      <c r="MNN429" s="1381"/>
      <c r="MNO429" s="1381"/>
      <c r="MNP429" s="1381"/>
      <c r="MNQ429" s="1381"/>
      <c r="MNR429" s="1381"/>
      <c r="MNS429" s="1381"/>
      <c r="MNT429" s="1381"/>
      <c r="MNU429" s="1381"/>
      <c r="MNV429" s="1381"/>
      <c r="MNW429" s="1381"/>
      <c r="MNX429" s="1381"/>
      <c r="MNY429" s="1381"/>
      <c r="MNZ429" s="1381"/>
      <c r="MOA429" s="1381"/>
      <c r="MOB429" s="1381"/>
      <c r="MOC429" s="1381"/>
      <c r="MOD429" s="1381"/>
      <c r="MOE429" s="1381"/>
      <c r="MOF429" s="1381"/>
      <c r="MOG429" s="1381"/>
      <c r="MOH429" s="1381"/>
      <c r="MOI429" s="1381"/>
      <c r="MOJ429" s="1381"/>
      <c r="MOK429" s="1381"/>
      <c r="MOL429" s="1381"/>
      <c r="MOM429" s="1381"/>
      <c r="MON429" s="1381"/>
      <c r="MOO429" s="1381"/>
      <c r="MOP429" s="1381"/>
      <c r="MOQ429" s="1381"/>
      <c r="MOR429" s="1381"/>
      <c r="MOS429" s="1381"/>
      <c r="MOT429" s="1381"/>
      <c r="MOU429" s="1381"/>
      <c r="MOV429" s="1381"/>
      <c r="MOW429" s="1381"/>
      <c r="MOX429" s="1381"/>
      <c r="MOY429" s="1381"/>
      <c r="MOZ429" s="1381"/>
      <c r="MPA429" s="1381"/>
      <c r="MPB429" s="1381"/>
      <c r="MPC429" s="1381"/>
      <c r="MPD429" s="1381"/>
      <c r="MPE429" s="1381"/>
      <c r="MPF429" s="1381"/>
      <c r="MPG429" s="1381"/>
      <c r="MPH429" s="1381"/>
      <c r="MPI429" s="1381"/>
      <c r="MPJ429" s="1381"/>
      <c r="MPK429" s="1381"/>
      <c r="MPL429" s="1381"/>
      <c r="MPM429" s="1381"/>
      <c r="MPN429" s="1381"/>
      <c r="MPO429" s="1381"/>
      <c r="MPP429" s="1381"/>
      <c r="MPQ429" s="1381"/>
      <c r="MPR429" s="1381"/>
      <c r="MPS429" s="1381"/>
      <c r="MPT429" s="1381"/>
      <c r="MPU429" s="1381"/>
      <c r="MPV429" s="1381"/>
      <c r="MPW429" s="1381"/>
      <c r="MPX429" s="1381"/>
      <c r="MPY429" s="1381"/>
      <c r="MPZ429" s="1381"/>
      <c r="MQA429" s="1381"/>
      <c r="MQB429" s="1381"/>
      <c r="MQC429" s="1381"/>
      <c r="MQD429" s="1381"/>
      <c r="MQE429" s="1381"/>
      <c r="MQF429" s="1381"/>
      <c r="MQG429" s="1381"/>
      <c r="MQH429" s="1381"/>
      <c r="MQI429" s="1381"/>
      <c r="MQJ429" s="1381"/>
      <c r="MQK429" s="1381"/>
      <c r="MQL429" s="1381"/>
      <c r="MQM429" s="1381"/>
      <c r="MQN429" s="1381"/>
      <c r="MQO429" s="1381"/>
      <c r="MQP429" s="1381"/>
      <c r="MQQ429" s="1381"/>
      <c r="MQR429" s="1381"/>
      <c r="MQS429" s="1381"/>
      <c r="MQT429" s="1381"/>
      <c r="MQU429" s="1381"/>
      <c r="MQV429" s="1381"/>
      <c r="MQW429" s="1381"/>
      <c r="MQX429" s="1381"/>
      <c r="MQY429" s="1381"/>
      <c r="MQZ429" s="1381"/>
      <c r="MRA429" s="1381"/>
      <c r="MRB429" s="1381"/>
      <c r="MRC429" s="1381"/>
      <c r="MRD429" s="1381"/>
      <c r="MRE429" s="1381"/>
      <c r="MRF429" s="1381"/>
      <c r="MRG429" s="1381"/>
      <c r="MRH429" s="1381"/>
      <c r="MRI429" s="1381"/>
      <c r="MRJ429" s="1381"/>
      <c r="MRK429" s="1381"/>
      <c r="MRL429" s="1381"/>
      <c r="MRM429" s="1381"/>
      <c r="MRN429" s="1381"/>
      <c r="MRO429" s="1381"/>
      <c r="MRP429" s="1381"/>
      <c r="MRQ429" s="1381"/>
      <c r="MRR429" s="1381"/>
      <c r="MRS429" s="1381"/>
      <c r="MRT429" s="1381"/>
      <c r="MRU429" s="1381"/>
      <c r="MRV429" s="1381"/>
      <c r="MRW429" s="1381"/>
      <c r="MRX429" s="1381"/>
      <c r="MRY429" s="1381"/>
      <c r="MRZ429" s="1381"/>
      <c r="MSA429" s="1381"/>
      <c r="MSB429" s="1381"/>
      <c r="MSC429" s="1381"/>
      <c r="MSD429" s="1381"/>
      <c r="MSE429" s="1381"/>
      <c r="MSF429" s="1381"/>
      <c r="MSG429" s="1381"/>
      <c r="MSH429" s="1381"/>
      <c r="MSI429" s="1381"/>
      <c r="MSJ429" s="1381"/>
      <c r="MSK429" s="1381"/>
      <c r="MSL429" s="1381"/>
      <c r="MSM429" s="1381"/>
      <c r="MSN429" s="1381"/>
      <c r="MSO429" s="1381"/>
      <c r="MSP429" s="1381"/>
      <c r="MSQ429" s="1381"/>
      <c r="MSR429" s="1381"/>
      <c r="MSS429" s="1381"/>
      <c r="MST429" s="1381"/>
      <c r="MSU429" s="1381"/>
      <c r="MSV429" s="1381"/>
      <c r="MSW429" s="1381"/>
      <c r="MSX429" s="1381"/>
      <c r="MSY429" s="1381"/>
      <c r="MSZ429" s="1381"/>
      <c r="MTA429" s="1381"/>
      <c r="MTB429" s="1381"/>
      <c r="MTC429" s="1381"/>
      <c r="MTD429" s="1381"/>
      <c r="MTE429" s="1381"/>
      <c r="MTF429" s="1381"/>
      <c r="MTG429" s="1381"/>
      <c r="MTH429" s="1381"/>
      <c r="MTI429" s="1381"/>
      <c r="MTJ429" s="1381"/>
      <c r="MTK429" s="1381"/>
      <c r="MTL429" s="1381"/>
      <c r="MTM429" s="1381"/>
      <c r="MTN429" s="1381"/>
      <c r="MTO429" s="1381"/>
      <c r="MTP429" s="1381"/>
      <c r="MTQ429" s="1381"/>
      <c r="MTR429" s="1381"/>
      <c r="MTS429" s="1381"/>
      <c r="MTT429" s="1381"/>
      <c r="MTU429" s="1381"/>
      <c r="MTV429" s="1381"/>
      <c r="MTW429" s="1381"/>
      <c r="MTX429" s="1381"/>
      <c r="MTY429" s="1381"/>
      <c r="MTZ429" s="1381"/>
      <c r="MUA429" s="1381"/>
      <c r="MUB429" s="1381"/>
      <c r="MUC429" s="1381"/>
      <c r="MUD429" s="1381"/>
      <c r="MUE429" s="1381"/>
      <c r="MUF429" s="1381"/>
      <c r="MUG429" s="1381"/>
      <c r="MUH429" s="1381"/>
      <c r="MUI429" s="1381"/>
      <c r="MUJ429" s="1381"/>
      <c r="MUK429" s="1381"/>
      <c r="MUL429" s="1381"/>
      <c r="MUM429" s="1381"/>
      <c r="MUN429" s="1381"/>
      <c r="MUO429" s="1381"/>
      <c r="MUP429" s="1381"/>
      <c r="MUQ429" s="1381"/>
      <c r="MUR429" s="1381"/>
      <c r="MUS429" s="1381"/>
      <c r="MUT429" s="1381"/>
      <c r="MUU429" s="1381"/>
      <c r="MUV429" s="1381"/>
      <c r="MUW429" s="1381"/>
      <c r="MUX429" s="1381"/>
      <c r="MUY429" s="1381"/>
      <c r="MUZ429" s="1381"/>
      <c r="MVA429" s="1381"/>
      <c r="MVB429" s="1381"/>
      <c r="MVC429" s="1381"/>
      <c r="MVD429" s="1381"/>
      <c r="MVE429" s="1381"/>
      <c r="MVF429" s="1381"/>
      <c r="MVG429" s="1381"/>
      <c r="MVH429" s="1381"/>
      <c r="MVI429" s="1381"/>
      <c r="MVJ429" s="1381"/>
      <c r="MVK429" s="1381"/>
      <c r="MVL429" s="1381"/>
      <c r="MVM429" s="1381"/>
      <c r="MVN429" s="1381"/>
      <c r="MVO429" s="1381"/>
      <c r="MVP429" s="1381"/>
      <c r="MVQ429" s="1381"/>
      <c r="MVR429" s="1381"/>
      <c r="MVS429" s="1381"/>
      <c r="MVT429" s="1381"/>
      <c r="MVU429" s="1381"/>
      <c r="MVV429" s="1381"/>
      <c r="MVW429" s="1381"/>
      <c r="MVX429" s="1381"/>
      <c r="MVY429" s="1381"/>
      <c r="MVZ429" s="1381"/>
      <c r="MWA429" s="1381"/>
      <c r="MWB429" s="1381"/>
      <c r="MWC429" s="1381"/>
      <c r="MWD429" s="1381"/>
      <c r="MWE429" s="1381"/>
      <c r="MWF429" s="1381"/>
      <c r="MWG429" s="1381"/>
      <c r="MWH429" s="1381"/>
      <c r="MWI429" s="1381"/>
      <c r="MWJ429" s="1381"/>
      <c r="MWK429" s="1381"/>
      <c r="MWL429" s="1381"/>
      <c r="MWM429" s="1381"/>
      <c r="MWN429" s="1381"/>
      <c r="MWO429" s="1381"/>
      <c r="MWP429" s="1381"/>
      <c r="MWQ429" s="1381"/>
      <c r="MWR429" s="1381"/>
      <c r="MWS429" s="1381"/>
      <c r="MWT429" s="1381"/>
      <c r="MWU429" s="1381"/>
      <c r="MWV429" s="1381"/>
      <c r="MWW429" s="1381"/>
      <c r="MWX429" s="1381"/>
      <c r="MWY429" s="1381"/>
      <c r="MWZ429" s="1381"/>
      <c r="MXA429" s="1381"/>
      <c r="MXB429" s="1381"/>
      <c r="MXC429" s="1381"/>
      <c r="MXD429" s="1381"/>
      <c r="MXE429" s="1381"/>
      <c r="MXF429" s="1381"/>
      <c r="MXG429" s="1381"/>
      <c r="MXH429" s="1381"/>
      <c r="MXI429" s="1381"/>
      <c r="MXJ429" s="1381"/>
      <c r="MXK429" s="1381"/>
      <c r="MXL429" s="1381"/>
      <c r="MXM429" s="1381"/>
      <c r="MXN429" s="1381"/>
      <c r="MXO429" s="1381"/>
      <c r="MXP429" s="1381"/>
      <c r="MXQ429" s="1381"/>
      <c r="MXR429" s="1381"/>
      <c r="MXS429" s="1381"/>
      <c r="MXT429" s="1381"/>
      <c r="MXU429" s="1381"/>
      <c r="MXV429" s="1381"/>
      <c r="MXW429" s="1381"/>
      <c r="MXX429" s="1381"/>
      <c r="MXY429" s="1381"/>
      <c r="MXZ429" s="1381"/>
      <c r="MYA429" s="1381"/>
      <c r="MYB429" s="1381"/>
      <c r="MYC429" s="1381"/>
      <c r="MYD429" s="1381"/>
      <c r="MYE429" s="1381"/>
      <c r="MYF429" s="1381"/>
      <c r="MYG429" s="1381"/>
      <c r="MYH429" s="1381"/>
      <c r="MYI429" s="1381"/>
      <c r="MYJ429" s="1381"/>
      <c r="MYK429" s="1381"/>
      <c r="MYL429" s="1381"/>
      <c r="MYM429" s="1381"/>
      <c r="MYN429" s="1381"/>
      <c r="MYO429" s="1381"/>
      <c r="MYP429" s="1381"/>
      <c r="MYQ429" s="1381"/>
      <c r="MYR429" s="1381"/>
      <c r="MYS429" s="1381"/>
      <c r="MYT429" s="1381"/>
      <c r="MYU429" s="1381"/>
      <c r="MYV429" s="1381"/>
      <c r="MYW429" s="1381"/>
      <c r="MYX429" s="1381"/>
      <c r="MYY429" s="1381"/>
      <c r="MYZ429" s="1381"/>
      <c r="MZA429" s="1381"/>
      <c r="MZB429" s="1381"/>
      <c r="MZC429" s="1381"/>
      <c r="MZD429" s="1381"/>
      <c r="MZE429" s="1381"/>
      <c r="MZF429" s="1381"/>
      <c r="MZG429" s="1381"/>
      <c r="MZH429" s="1381"/>
      <c r="MZI429" s="1381"/>
      <c r="MZJ429" s="1381"/>
      <c r="MZK429" s="1381"/>
      <c r="MZL429" s="1381"/>
      <c r="MZM429" s="1381"/>
      <c r="MZN429" s="1381"/>
      <c r="MZO429" s="1381"/>
      <c r="MZP429" s="1381"/>
      <c r="MZQ429" s="1381"/>
      <c r="MZR429" s="1381"/>
      <c r="MZS429" s="1381"/>
      <c r="MZT429" s="1381"/>
      <c r="MZU429" s="1381"/>
      <c r="MZV429" s="1381"/>
      <c r="MZW429" s="1381"/>
      <c r="MZX429" s="1381"/>
      <c r="MZY429" s="1381"/>
      <c r="MZZ429" s="1381"/>
      <c r="NAA429" s="1381"/>
      <c r="NAB429" s="1381"/>
      <c r="NAC429" s="1381"/>
      <c r="NAD429" s="1381"/>
      <c r="NAE429" s="1381"/>
      <c r="NAF429" s="1381"/>
      <c r="NAG429" s="1381"/>
      <c r="NAH429" s="1381"/>
      <c r="NAI429" s="1381"/>
      <c r="NAJ429" s="1381"/>
      <c r="NAK429" s="1381"/>
      <c r="NAL429" s="1381"/>
      <c r="NAM429" s="1381"/>
      <c r="NAN429" s="1381"/>
      <c r="NAO429" s="1381"/>
      <c r="NAP429" s="1381"/>
      <c r="NAQ429" s="1381"/>
      <c r="NAR429" s="1381"/>
      <c r="NAS429" s="1381"/>
      <c r="NAT429" s="1381"/>
      <c r="NAU429" s="1381"/>
      <c r="NAV429" s="1381"/>
      <c r="NAW429" s="1381"/>
      <c r="NAX429" s="1381"/>
      <c r="NAY429" s="1381"/>
      <c r="NAZ429" s="1381"/>
      <c r="NBA429" s="1381"/>
      <c r="NBB429" s="1381"/>
      <c r="NBC429" s="1381"/>
      <c r="NBD429" s="1381"/>
      <c r="NBE429" s="1381"/>
      <c r="NBF429" s="1381"/>
      <c r="NBG429" s="1381"/>
      <c r="NBH429" s="1381"/>
      <c r="NBI429" s="1381"/>
      <c r="NBJ429" s="1381"/>
      <c r="NBK429" s="1381"/>
      <c r="NBL429" s="1381"/>
      <c r="NBM429" s="1381"/>
      <c r="NBN429" s="1381"/>
      <c r="NBO429" s="1381"/>
      <c r="NBP429" s="1381"/>
      <c r="NBQ429" s="1381"/>
      <c r="NBR429" s="1381"/>
      <c r="NBS429" s="1381"/>
      <c r="NBT429" s="1381"/>
      <c r="NBU429" s="1381"/>
      <c r="NBV429" s="1381"/>
      <c r="NBW429" s="1381"/>
      <c r="NBX429" s="1381"/>
      <c r="NBY429" s="1381"/>
      <c r="NBZ429" s="1381"/>
      <c r="NCA429" s="1381"/>
      <c r="NCB429" s="1381"/>
      <c r="NCC429" s="1381"/>
      <c r="NCD429" s="1381"/>
      <c r="NCE429" s="1381"/>
      <c r="NCF429" s="1381"/>
      <c r="NCG429" s="1381"/>
      <c r="NCH429" s="1381"/>
      <c r="NCI429" s="1381"/>
      <c r="NCJ429" s="1381"/>
      <c r="NCK429" s="1381"/>
      <c r="NCL429" s="1381"/>
      <c r="NCM429" s="1381"/>
      <c r="NCN429" s="1381"/>
      <c r="NCO429" s="1381"/>
      <c r="NCP429" s="1381"/>
      <c r="NCQ429" s="1381"/>
      <c r="NCR429" s="1381"/>
      <c r="NCS429" s="1381"/>
      <c r="NCT429" s="1381"/>
      <c r="NCU429" s="1381"/>
      <c r="NCV429" s="1381"/>
      <c r="NCW429" s="1381"/>
      <c r="NCX429" s="1381"/>
      <c r="NCY429" s="1381"/>
      <c r="NCZ429" s="1381"/>
      <c r="NDA429" s="1381"/>
      <c r="NDB429" s="1381"/>
      <c r="NDC429" s="1381"/>
      <c r="NDD429" s="1381"/>
      <c r="NDE429" s="1381"/>
      <c r="NDF429" s="1381"/>
      <c r="NDG429" s="1381"/>
      <c r="NDH429" s="1381"/>
      <c r="NDI429" s="1381"/>
      <c r="NDJ429" s="1381"/>
      <c r="NDK429" s="1381"/>
      <c r="NDL429" s="1381"/>
      <c r="NDM429" s="1381"/>
      <c r="NDN429" s="1381"/>
      <c r="NDO429" s="1381"/>
      <c r="NDP429" s="1381"/>
      <c r="NDQ429" s="1381"/>
      <c r="NDR429" s="1381"/>
      <c r="NDS429" s="1381"/>
      <c r="NDT429" s="1381"/>
      <c r="NDU429" s="1381"/>
      <c r="NDV429" s="1381"/>
      <c r="NDW429" s="1381"/>
      <c r="NDX429" s="1381"/>
      <c r="NDY429" s="1381"/>
      <c r="NDZ429" s="1381"/>
      <c r="NEA429" s="1381"/>
      <c r="NEB429" s="1381"/>
      <c r="NEC429" s="1381"/>
      <c r="NED429" s="1381"/>
      <c r="NEE429" s="1381"/>
      <c r="NEF429" s="1381"/>
      <c r="NEG429" s="1381"/>
      <c r="NEH429" s="1381"/>
      <c r="NEI429" s="1381"/>
      <c r="NEJ429" s="1381"/>
      <c r="NEK429" s="1381"/>
      <c r="NEL429" s="1381"/>
      <c r="NEM429" s="1381"/>
      <c r="NEN429" s="1381"/>
      <c r="NEO429" s="1381"/>
      <c r="NEP429" s="1381"/>
      <c r="NEQ429" s="1381"/>
      <c r="NER429" s="1381"/>
      <c r="NES429" s="1381"/>
      <c r="NET429" s="1381"/>
      <c r="NEU429" s="1381"/>
      <c r="NEV429" s="1381"/>
      <c r="NEW429" s="1381"/>
      <c r="NEX429" s="1381"/>
      <c r="NEY429" s="1381"/>
      <c r="NEZ429" s="1381"/>
      <c r="NFA429" s="1381"/>
      <c r="NFB429" s="1381"/>
      <c r="NFC429" s="1381"/>
      <c r="NFD429" s="1381"/>
      <c r="NFE429" s="1381"/>
      <c r="NFF429" s="1381"/>
      <c r="NFG429" s="1381"/>
      <c r="NFH429" s="1381"/>
      <c r="NFI429" s="1381"/>
      <c r="NFJ429" s="1381"/>
      <c r="NFK429" s="1381"/>
      <c r="NFL429" s="1381"/>
      <c r="NFM429" s="1381"/>
      <c r="NFN429" s="1381"/>
      <c r="NFO429" s="1381"/>
      <c r="NFP429" s="1381"/>
      <c r="NFQ429" s="1381"/>
      <c r="NFR429" s="1381"/>
      <c r="NFS429" s="1381"/>
      <c r="NFT429" s="1381"/>
      <c r="NFU429" s="1381"/>
      <c r="NFV429" s="1381"/>
      <c r="NFW429" s="1381"/>
      <c r="NFX429" s="1381"/>
      <c r="NFY429" s="1381"/>
      <c r="NFZ429" s="1381"/>
      <c r="NGA429" s="1381"/>
      <c r="NGB429" s="1381"/>
      <c r="NGC429" s="1381"/>
      <c r="NGD429" s="1381"/>
      <c r="NGE429" s="1381"/>
      <c r="NGF429" s="1381"/>
      <c r="NGG429" s="1381"/>
      <c r="NGH429" s="1381"/>
      <c r="NGI429" s="1381"/>
      <c r="NGJ429" s="1381"/>
      <c r="NGK429" s="1381"/>
      <c r="NGL429" s="1381"/>
      <c r="NGM429" s="1381"/>
      <c r="NGN429" s="1381"/>
      <c r="NGO429" s="1381"/>
      <c r="NGP429" s="1381"/>
      <c r="NGQ429" s="1381"/>
      <c r="NGR429" s="1381"/>
      <c r="NGS429" s="1381"/>
      <c r="NGT429" s="1381"/>
      <c r="NGU429" s="1381"/>
      <c r="NGV429" s="1381"/>
      <c r="NGW429" s="1381"/>
      <c r="NGX429" s="1381"/>
      <c r="NGY429" s="1381"/>
      <c r="NGZ429" s="1381"/>
      <c r="NHA429" s="1381"/>
      <c r="NHB429" s="1381"/>
      <c r="NHC429" s="1381"/>
      <c r="NHD429" s="1381"/>
      <c r="NHE429" s="1381"/>
      <c r="NHF429" s="1381"/>
      <c r="NHG429" s="1381"/>
      <c r="NHH429" s="1381"/>
      <c r="NHI429" s="1381"/>
      <c r="NHJ429" s="1381"/>
      <c r="NHK429" s="1381"/>
      <c r="NHL429" s="1381"/>
      <c r="NHM429" s="1381"/>
      <c r="NHN429" s="1381"/>
      <c r="NHO429" s="1381"/>
      <c r="NHP429" s="1381"/>
      <c r="NHQ429" s="1381"/>
      <c r="NHR429" s="1381"/>
      <c r="NHS429" s="1381"/>
      <c r="NHT429" s="1381"/>
      <c r="NHU429" s="1381"/>
      <c r="NHV429" s="1381"/>
      <c r="NHW429" s="1381"/>
      <c r="NHX429" s="1381"/>
      <c r="NHY429" s="1381"/>
      <c r="NHZ429" s="1381"/>
      <c r="NIA429" s="1381"/>
      <c r="NIB429" s="1381"/>
      <c r="NIC429" s="1381"/>
      <c r="NID429" s="1381"/>
      <c r="NIE429" s="1381"/>
      <c r="NIF429" s="1381"/>
      <c r="NIG429" s="1381"/>
      <c r="NIH429" s="1381"/>
      <c r="NII429" s="1381"/>
      <c r="NIJ429" s="1381"/>
      <c r="NIK429" s="1381"/>
      <c r="NIL429" s="1381"/>
      <c r="NIM429" s="1381"/>
      <c r="NIN429" s="1381"/>
      <c r="NIO429" s="1381"/>
      <c r="NIP429" s="1381"/>
      <c r="NIQ429" s="1381"/>
      <c r="NIR429" s="1381"/>
      <c r="NIS429" s="1381"/>
      <c r="NIT429" s="1381"/>
      <c r="NIU429" s="1381"/>
      <c r="NIV429" s="1381"/>
      <c r="NIW429" s="1381"/>
      <c r="NIX429" s="1381"/>
      <c r="NIY429" s="1381"/>
      <c r="NIZ429" s="1381"/>
      <c r="NJA429" s="1381"/>
      <c r="NJB429" s="1381"/>
      <c r="NJC429" s="1381"/>
      <c r="NJD429" s="1381"/>
      <c r="NJE429" s="1381"/>
      <c r="NJF429" s="1381"/>
      <c r="NJG429" s="1381"/>
      <c r="NJH429" s="1381"/>
      <c r="NJI429" s="1381"/>
      <c r="NJJ429" s="1381"/>
      <c r="NJK429" s="1381"/>
      <c r="NJL429" s="1381"/>
      <c r="NJM429" s="1381"/>
      <c r="NJN429" s="1381"/>
      <c r="NJO429" s="1381"/>
      <c r="NJP429" s="1381"/>
      <c r="NJQ429" s="1381"/>
      <c r="NJR429" s="1381"/>
      <c r="NJS429" s="1381"/>
      <c r="NJT429" s="1381"/>
      <c r="NJU429" s="1381"/>
      <c r="NJV429" s="1381"/>
      <c r="NJW429" s="1381"/>
      <c r="NJX429" s="1381"/>
      <c r="NJY429" s="1381"/>
      <c r="NJZ429" s="1381"/>
      <c r="NKA429" s="1381"/>
      <c r="NKB429" s="1381"/>
      <c r="NKC429" s="1381"/>
      <c r="NKD429" s="1381"/>
      <c r="NKE429" s="1381"/>
      <c r="NKF429" s="1381"/>
      <c r="NKG429" s="1381"/>
      <c r="NKH429" s="1381"/>
      <c r="NKI429" s="1381"/>
      <c r="NKJ429" s="1381"/>
      <c r="NKK429" s="1381"/>
      <c r="NKL429" s="1381"/>
      <c r="NKM429" s="1381"/>
      <c r="NKN429" s="1381"/>
      <c r="NKO429" s="1381"/>
      <c r="NKP429" s="1381"/>
      <c r="NKQ429" s="1381"/>
      <c r="NKR429" s="1381"/>
      <c r="NKS429" s="1381"/>
      <c r="NKT429" s="1381"/>
      <c r="NKU429" s="1381"/>
      <c r="NKV429" s="1381"/>
      <c r="NKW429" s="1381"/>
      <c r="NKX429" s="1381"/>
      <c r="NKY429" s="1381"/>
      <c r="NKZ429" s="1381"/>
      <c r="NLA429" s="1381"/>
      <c r="NLB429" s="1381"/>
      <c r="NLC429" s="1381"/>
      <c r="NLD429" s="1381"/>
      <c r="NLE429" s="1381"/>
      <c r="NLF429" s="1381"/>
      <c r="NLG429" s="1381"/>
      <c r="NLH429" s="1381"/>
      <c r="NLI429" s="1381"/>
      <c r="NLJ429" s="1381"/>
      <c r="NLK429" s="1381"/>
      <c r="NLL429" s="1381"/>
      <c r="NLM429" s="1381"/>
      <c r="NLN429" s="1381"/>
      <c r="NLO429" s="1381"/>
      <c r="NLP429" s="1381"/>
      <c r="NLQ429" s="1381"/>
      <c r="NLR429" s="1381"/>
      <c r="NLS429" s="1381"/>
      <c r="NLT429" s="1381"/>
      <c r="NLU429" s="1381"/>
      <c r="NLV429" s="1381"/>
      <c r="NLW429" s="1381"/>
      <c r="NLX429" s="1381"/>
      <c r="NLY429" s="1381"/>
      <c r="NLZ429" s="1381"/>
      <c r="NMA429" s="1381"/>
      <c r="NMB429" s="1381"/>
      <c r="NMC429" s="1381"/>
      <c r="NMD429" s="1381"/>
      <c r="NME429" s="1381"/>
      <c r="NMF429" s="1381"/>
      <c r="NMG429" s="1381"/>
      <c r="NMH429" s="1381"/>
      <c r="NMI429" s="1381"/>
      <c r="NMJ429" s="1381"/>
      <c r="NMK429" s="1381"/>
      <c r="NML429" s="1381"/>
      <c r="NMM429" s="1381"/>
      <c r="NMN429" s="1381"/>
      <c r="NMO429" s="1381"/>
      <c r="NMP429" s="1381"/>
      <c r="NMQ429" s="1381"/>
      <c r="NMR429" s="1381"/>
      <c r="NMS429" s="1381"/>
      <c r="NMT429" s="1381"/>
      <c r="NMU429" s="1381"/>
      <c r="NMV429" s="1381"/>
      <c r="NMW429" s="1381"/>
      <c r="NMX429" s="1381"/>
      <c r="NMY429" s="1381"/>
      <c r="NMZ429" s="1381"/>
      <c r="NNA429" s="1381"/>
      <c r="NNB429" s="1381"/>
      <c r="NNC429" s="1381"/>
      <c r="NND429" s="1381"/>
      <c r="NNE429" s="1381"/>
      <c r="NNF429" s="1381"/>
      <c r="NNG429" s="1381"/>
      <c r="NNH429" s="1381"/>
      <c r="NNI429" s="1381"/>
      <c r="NNJ429" s="1381"/>
      <c r="NNK429" s="1381"/>
      <c r="NNL429" s="1381"/>
      <c r="NNM429" s="1381"/>
      <c r="NNN429" s="1381"/>
      <c r="NNO429" s="1381"/>
      <c r="NNP429" s="1381"/>
      <c r="NNQ429" s="1381"/>
      <c r="NNR429" s="1381"/>
      <c r="NNS429" s="1381"/>
      <c r="NNT429" s="1381"/>
      <c r="NNU429" s="1381"/>
      <c r="NNV429" s="1381"/>
      <c r="NNW429" s="1381"/>
      <c r="NNX429" s="1381"/>
      <c r="NNY429" s="1381"/>
      <c r="NNZ429" s="1381"/>
      <c r="NOA429" s="1381"/>
      <c r="NOB429" s="1381"/>
      <c r="NOC429" s="1381"/>
      <c r="NOD429" s="1381"/>
      <c r="NOE429" s="1381"/>
      <c r="NOF429" s="1381"/>
      <c r="NOG429" s="1381"/>
      <c r="NOH429" s="1381"/>
      <c r="NOI429" s="1381"/>
      <c r="NOJ429" s="1381"/>
      <c r="NOK429" s="1381"/>
      <c r="NOL429" s="1381"/>
      <c r="NOM429" s="1381"/>
      <c r="NON429" s="1381"/>
      <c r="NOO429" s="1381"/>
      <c r="NOP429" s="1381"/>
      <c r="NOQ429" s="1381"/>
      <c r="NOR429" s="1381"/>
      <c r="NOS429" s="1381"/>
      <c r="NOT429" s="1381"/>
      <c r="NOU429" s="1381"/>
      <c r="NOV429" s="1381"/>
      <c r="NOW429" s="1381"/>
      <c r="NOX429" s="1381"/>
      <c r="NOY429" s="1381"/>
      <c r="NOZ429" s="1381"/>
      <c r="NPA429" s="1381"/>
      <c r="NPB429" s="1381"/>
      <c r="NPC429" s="1381"/>
      <c r="NPD429" s="1381"/>
      <c r="NPE429" s="1381"/>
      <c r="NPF429" s="1381"/>
      <c r="NPG429" s="1381"/>
      <c r="NPH429" s="1381"/>
      <c r="NPI429" s="1381"/>
      <c r="NPJ429" s="1381"/>
      <c r="NPK429" s="1381"/>
      <c r="NPL429" s="1381"/>
      <c r="NPM429" s="1381"/>
      <c r="NPN429" s="1381"/>
      <c r="NPO429" s="1381"/>
      <c r="NPP429" s="1381"/>
      <c r="NPQ429" s="1381"/>
      <c r="NPR429" s="1381"/>
      <c r="NPS429" s="1381"/>
      <c r="NPT429" s="1381"/>
      <c r="NPU429" s="1381"/>
      <c r="NPV429" s="1381"/>
      <c r="NPW429" s="1381"/>
      <c r="NPX429" s="1381"/>
      <c r="NPY429" s="1381"/>
      <c r="NPZ429" s="1381"/>
      <c r="NQA429" s="1381"/>
      <c r="NQB429" s="1381"/>
      <c r="NQC429" s="1381"/>
      <c r="NQD429" s="1381"/>
      <c r="NQE429" s="1381"/>
      <c r="NQF429" s="1381"/>
      <c r="NQG429" s="1381"/>
      <c r="NQH429" s="1381"/>
      <c r="NQI429" s="1381"/>
      <c r="NQJ429" s="1381"/>
      <c r="NQK429" s="1381"/>
      <c r="NQL429" s="1381"/>
      <c r="NQM429" s="1381"/>
      <c r="NQN429" s="1381"/>
      <c r="NQO429" s="1381"/>
      <c r="NQP429" s="1381"/>
      <c r="NQQ429" s="1381"/>
      <c r="NQR429" s="1381"/>
      <c r="NQS429" s="1381"/>
      <c r="NQT429" s="1381"/>
      <c r="NQU429" s="1381"/>
      <c r="NQV429" s="1381"/>
      <c r="NQW429" s="1381"/>
      <c r="NQX429" s="1381"/>
      <c r="NQY429" s="1381"/>
      <c r="NQZ429" s="1381"/>
      <c r="NRA429" s="1381"/>
      <c r="NRB429" s="1381"/>
      <c r="NRC429" s="1381"/>
      <c r="NRD429" s="1381"/>
      <c r="NRE429" s="1381"/>
      <c r="NRF429" s="1381"/>
      <c r="NRG429" s="1381"/>
      <c r="NRH429" s="1381"/>
      <c r="NRI429" s="1381"/>
      <c r="NRJ429" s="1381"/>
      <c r="NRK429" s="1381"/>
      <c r="NRL429" s="1381"/>
      <c r="NRM429" s="1381"/>
      <c r="NRN429" s="1381"/>
      <c r="NRO429" s="1381"/>
      <c r="NRP429" s="1381"/>
      <c r="NRQ429" s="1381"/>
      <c r="NRR429" s="1381"/>
      <c r="NRS429" s="1381"/>
      <c r="NRT429" s="1381"/>
      <c r="NRU429" s="1381"/>
      <c r="NRV429" s="1381"/>
      <c r="NRW429" s="1381"/>
      <c r="NRX429" s="1381"/>
      <c r="NRY429" s="1381"/>
      <c r="NRZ429" s="1381"/>
      <c r="NSA429" s="1381"/>
      <c r="NSB429" s="1381"/>
      <c r="NSC429" s="1381"/>
      <c r="NSD429" s="1381"/>
      <c r="NSE429" s="1381"/>
      <c r="NSF429" s="1381"/>
      <c r="NSG429" s="1381"/>
      <c r="NSH429" s="1381"/>
      <c r="NSI429" s="1381"/>
      <c r="NSJ429" s="1381"/>
      <c r="NSK429" s="1381"/>
      <c r="NSL429" s="1381"/>
      <c r="NSM429" s="1381"/>
      <c r="NSN429" s="1381"/>
      <c r="NSO429" s="1381"/>
      <c r="NSP429" s="1381"/>
      <c r="NSQ429" s="1381"/>
      <c r="NSR429" s="1381"/>
      <c r="NSS429" s="1381"/>
      <c r="NST429" s="1381"/>
      <c r="NSU429" s="1381"/>
      <c r="NSV429" s="1381"/>
      <c r="NSW429" s="1381"/>
      <c r="NSX429" s="1381"/>
      <c r="NSY429" s="1381"/>
      <c r="NSZ429" s="1381"/>
      <c r="NTA429" s="1381"/>
      <c r="NTB429" s="1381"/>
      <c r="NTC429" s="1381"/>
      <c r="NTD429" s="1381"/>
      <c r="NTE429" s="1381"/>
      <c r="NTF429" s="1381"/>
      <c r="NTG429" s="1381"/>
      <c r="NTH429" s="1381"/>
      <c r="NTI429" s="1381"/>
      <c r="NTJ429" s="1381"/>
      <c r="NTK429" s="1381"/>
      <c r="NTL429" s="1381"/>
      <c r="NTM429" s="1381"/>
      <c r="NTN429" s="1381"/>
      <c r="NTO429" s="1381"/>
      <c r="NTP429" s="1381"/>
      <c r="NTQ429" s="1381"/>
      <c r="NTR429" s="1381"/>
      <c r="NTS429" s="1381"/>
      <c r="NTT429" s="1381"/>
      <c r="NTU429" s="1381"/>
      <c r="NTV429" s="1381"/>
      <c r="NTW429" s="1381"/>
      <c r="NTX429" s="1381"/>
      <c r="NTY429" s="1381"/>
      <c r="NTZ429" s="1381"/>
      <c r="NUA429" s="1381"/>
      <c r="NUB429" s="1381"/>
      <c r="NUC429" s="1381"/>
      <c r="NUD429" s="1381"/>
      <c r="NUE429" s="1381"/>
      <c r="NUF429" s="1381"/>
      <c r="NUG429" s="1381"/>
      <c r="NUH429" s="1381"/>
      <c r="NUI429" s="1381"/>
      <c r="NUJ429" s="1381"/>
      <c r="NUK429" s="1381"/>
      <c r="NUL429" s="1381"/>
      <c r="NUM429" s="1381"/>
      <c r="NUN429" s="1381"/>
      <c r="NUO429" s="1381"/>
      <c r="NUP429" s="1381"/>
      <c r="NUQ429" s="1381"/>
      <c r="NUR429" s="1381"/>
      <c r="NUS429" s="1381"/>
      <c r="NUT429" s="1381"/>
      <c r="NUU429" s="1381"/>
      <c r="NUV429" s="1381"/>
      <c r="NUW429" s="1381"/>
      <c r="NUX429" s="1381"/>
      <c r="NUY429" s="1381"/>
      <c r="NUZ429" s="1381"/>
      <c r="NVA429" s="1381"/>
      <c r="NVB429" s="1381"/>
      <c r="NVC429" s="1381"/>
      <c r="NVD429" s="1381"/>
      <c r="NVE429" s="1381"/>
      <c r="NVF429" s="1381"/>
      <c r="NVG429" s="1381"/>
      <c r="NVH429" s="1381"/>
      <c r="NVI429" s="1381"/>
      <c r="NVJ429" s="1381"/>
      <c r="NVK429" s="1381"/>
      <c r="NVL429" s="1381"/>
      <c r="NVM429" s="1381"/>
      <c r="NVN429" s="1381"/>
      <c r="NVO429" s="1381"/>
      <c r="NVP429" s="1381"/>
      <c r="NVQ429" s="1381"/>
      <c r="NVR429" s="1381"/>
      <c r="NVS429" s="1381"/>
      <c r="NVT429" s="1381"/>
      <c r="NVU429" s="1381"/>
      <c r="NVV429" s="1381"/>
      <c r="NVW429" s="1381"/>
      <c r="NVX429" s="1381"/>
      <c r="NVY429" s="1381"/>
      <c r="NVZ429" s="1381"/>
      <c r="NWA429" s="1381"/>
      <c r="NWB429" s="1381"/>
      <c r="NWC429" s="1381"/>
      <c r="NWD429" s="1381"/>
      <c r="NWE429" s="1381"/>
      <c r="NWF429" s="1381"/>
      <c r="NWG429" s="1381"/>
      <c r="NWH429" s="1381"/>
      <c r="NWI429" s="1381"/>
      <c r="NWJ429" s="1381"/>
      <c r="NWK429" s="1381"/>
      <c r="NWL429" s="1381"/>
      <c r="NWM429" s="1381"/>
      <c r="NWN429" s="1381"/>
      <c r="NWO429" s="1381"/>
      <c r="NWP429" s="1381"/>
      <c r="NWQ429" s="1381"/>
      <c r="NWR429" s="1381"/>
      <c r="NWS429" s="1381"/>
      <c r="NWT429" s="1381"/>
      <c r="NWU429" s="1381"/>
      <c r="NWV429" s="1381"/>
      <c r="NWW429" s="1381"/>
      <c r="NWX429" s="1381"/>
      <c r="NWY429" s="1381"/>
      <c r="NWZ429" s="1381"/>
      <c r="NXA429" s="1381"/>
      <c r="NXB429" s="1381"/>
      <c r="NXC429" s="1381"/>
      <c r="NXD429" s="1381"/>
      <c r="NXE429" s="1381"/>
      <c r="NXF429" s="1381"/>
      <c r="NXG429" s="1381"/>
      <c r="NXH429" s="1381"/>
      <c r="NXI429" s="1381"/>
      <c r="NXJ429" s="1381"/>
      <c r="NXK429" s="1381"/>
      <c r="NXL429" s="1381"/>
      <c r="NXM429" s="1381"/>
      <c r="NXN429" s="1381"/>
      <c r="NXO429" s="1381"/>
      <c r="NXP429" s="1381"/>
      <c r="NXQ429" s="1381"/>
      <c r="NXR429" s="1381"/>
      <c r="NXS429" s="1381"/>
      <c r="NXT429" s="1381"/>
      <c r="NXU429" s="1381"/>
      <c r="NXV429" s="1381"/>
      <c r="NXW429" s="1381"/>
      <c r="NXX429" s="1381"/>
      <c r="NXY429" s="1381"/>
      <c r="NXZ429" s="1381"/>
      <c r="NYA429" s="1381"/>
      <c r="NYB429" s="1381"/>
      <c r="NYC429" s="1381"/>
      <c r="NYD429" s="1381"/>
      <c r="NYE429" s="1381"/>
      <c r="NYF429" s="1381"/>
      <c r="NYG429" s="1381"/>
      <c r="NYH429" s="1381"/>
      <c r="NYI429" s="1381"/>
      <c r="NYJ429" s="1381"/>
      <c r="NYK429" s="1381"/>
      <c r="NYL429" s="1381"/>
      <c r="NYM429" s="1381"/>
      <c r="NYN429" s="1381"/>
      <c r="NYO429" s="1381"/>
      <c r="NYP429" s="1381"/>
      <c r="NYQ429" s="1381"/>
      <c r="NYR429" s="1381"/>
      <c r="NYS429" s="1381"/>
      <c r="NYT429" s="1381"/>
      <c r="NYU429" s="1381"/>
      <c r="NYV429" s="1381"/>
      <c r="NYW429" s="1381"/>
      <c r="NYX429" s="1381"/>
      <c r="NYY429" s="1381"/>
      <c r="NYZ429" s="1381"/>
      <c r="NZA429" s="1381"/>
      <c r="NZB429" s="1381"/>
      <c r="NZC429" s="1381"/>
      <c r="NZD429" s="1381"/>
      <c r="NZE429" s="1381"/>
      <c r="NZF429" s="1381"/>
      <c r="NZG429" s="1381"/>
      <c r="NZH429" s="1381"/>
      <c r="NZI429" s="1381"/>
      <c r="NZJ429" s="1381"/>
      <c r="NZK429" s="1381"/>
      <c r="NZL429" s="1381"/>
      <c r="NZM429" s="1381"/>
      <c r="NZN429" s="1381"/>
      <c r="NZO429" s="1381"/>
      <c r="NZP429" s="1381"/>
      <c r="NZQ429" s="1381"/>
      <c r="NZR429" s="1381"/>
      <c r="NZS429" s="1381"/>
      <c r="NZT429" s="1381"/>
      <c r="NZU429" s="1381"/>
      <c r="NZV429" s="1381"/>
      <c r="NZW429" s="1381"/>
      <c r="NZX429" s="1381"/>
      <c r="NZY429" s="1381"/>
      <c r="NZZ429" s="1381"/>
      <c r="OAA429" s="1381"/>
      <c r="OAB429" s="1381"/>
      <c r="OAC429" s="1381"/>
      <c r="OAD429" s="1381"/>
      <c r="OAE429" s="1381"/>
      <c r="OAF429" s="1381"/>
      <c r="OAG429" s="1381"/>
      <c r="OAH429" s="1381"/>
      <c r="OAI429" s="1381"/>
      <c r="OAJ429" s="1381"/>
      <c r="OAK429" s="1381"/>
      <c r="OAL429" s="1381"/>
      <c r="OAM429" s="1381"/>
      <c r="OAN429" s="1381"/>
      <c r="OAO429" s="1381"/>
      <c r="OAP429" s="1381"/>
      <c r="OAQ429" s="1381"/>
      <c r="OAR429" s="1381"/>
      <c r="OAS429" s="1381"/>
      <c r="OAT429" s="1381"/>
      <c r="OAU429" s="1381"/>
      <c r="OAV429" s="1381"/>
      <c r="OAW429" s="1381"/>
      <c r="OAX429" s="1381"/>
      <c r="OAY429" s="1381"/>
      <c r="OAZ429" s="1381"/>
      <c r="OBA429" s="1381"/>
      <c r="OBB429" s="1381"/>
      <c r="OBC429" s="1381"/>
      <c r="OBD429" s="1381"/>
      <c r="OBE429" s="1381"/>
      <c r="OBF429" s="1381"/>
      <c r="OBG429" s="1381"/>
      <c r="OBH429" s="1381"/>
      <c r="OBI429" s="1381"/>
      <c r="OBJ429" s="1381"/>
      <c r="OBK429" s="1381"/>
      <c r="OBL429" s="1381"/>
      <c r="OBM429" s="1381"/>
      <c r="OBN429" s="1381"/>
      <c r="OBO429" s="1381"/>
      <c r="OBP429" s="1381"/>
      <c r="OBQ429" s="1381"/>
      <c r="OBR429" s="1381"/>
      <c r="OBS429" s="1381"/>
      <c r="OBT429" s="1381"/>
      <c r="OBU429" s="1381"/>
      <c r="OBV429" s="1381"/>
      <c r="OBW429" s="1381"/>
      <c r="OBX429" s="1381"/>
      <c r="OBY429" s="1381"/>
      <c r="OBZ429" s="1381"/>
      <c r="OCA429" s="1381"/>
      <c r="OCB429" s="1381"/>
      <c r="OCC429" s="1381"/>
      <c r="OCD429" s="1381"/>
      <c r="OCE429" s="1381"/>
      <c r="OCF429" s="1381"/>
      <c r="OCG429" s="1381"/>
      <c r="OCH429" s="1381"/>
      <c r="OCI429" s="1381"/>
      <c r="OCJ429" s="1381"/>
      <c r="OCK429" s="1381"/>
      <c r="OCL429" s="1381"/>
      <c r="OCM429" s="1381"/>
      <c r="OCN429" s="1381"/>
      <c r="OCO429" s="1381"/>
      <c r="OCP429" s="1381"/>
      <c r="OCQ429" s="1381"/>
      <c r="OCR429" s="1381"/>
      <c r="OCS429" s="1381"/>
      <c r="OCT429" s="1381"/>
      <c r="OCU429" s="1381"/>
      <c r="OCV429" s="1381"/>
      <c r="OCW429" s="1381"/>
      <c r="OCX429" s="1381"/>
      <c r="OCY429" s="1381"/>
      <c r="OCZ429" s="1381"/>
      <c r="ODA429" s="1381"/>
      <c r="ODB429" s="1381"/>
      <c r="ODC429" s="1381"/>
      <c r="ODD429" s="1381"/>
      <c r="ODE429" s="1381"/>
      <c r="ODF429" s="1381"/>
      <c r="ODG429" s="1381"/>
      <c r="ODH429" s="1381"/>
      <c r="ODI429" s="1381"/>
      <c r="ODJ429" s="1381"/>
      <c r="ODK429" s="1381"/>
      <c r="ODL429" s="1381"/>
      <c r="ODM429" s="1381"/>
      <c r="ODN429" s="1381"/>
      <c r="ODO429" s="1381"/>
      <c r="ODP429" s="1381"/>
      <c r="ODQ429" s="1381"/>
      <c r="ODR429" s="1381"/>
      <c r="ODS429" s="1381"/>
      <c r="ODT429" s="1381"/>
      <c r="ODU429" s="1381"/>
      <c r="ODV429" s="1381"/>
      <c r="ODW429" s="1381"/>
      <c r="ODX429" s="1381"/>
      <c r="ODY429" s="1381"/>
      <c r="ODZ429" s="1381"/>
      <c r="OEA429" s="1381"/>
      <c r="OEB429" s="1381"/>
      <c r="OEC429" s="1381"/>
      <c r="OED429" s="1381"/>
      <c r="OEE429" s="1381"/>
      <c r="OEF429" s="1381"/>
      <c r="OEG429" s="1381"/>
      <c r="OEH429" s="1381"/>
      <c r="OEI429" s="1381"/>
      <c r="OEJ429" s="1381"/>
      <c r="OEK429" s="1381"/>
      <c r="OEL429" s="1381"/>
      <c r="OEM429" s="1381"/>
      <c r="OEN429" s="1381"/>
      <c r="OEO429" s="1381"/>
      <c r="OEP429" s="1381"/>
      <c r="OEQ429" s="1381"/>
      <c r="OER429" s="1381"/>
      <c r="OES429" s="1381"/>
      <c r="OET429" s="1381"/>
      <c r="OEU429" s="1381"/>
      <c r="OEV429" s="1381"/>
      <c r="OEW429" s="1381"/>
      <c r="OEX429" s="1381"/>
      <c r="OEY429" s="1381"/>
      <c r="OEZ429" s="1381"/>
      <c r="OFA429" s="1381"/>
      <c r="OFB429" s="1381"/>
      <c r="OFC429" s="1381"/>
      <c r="OFD429" s="1381"/>
      <c r="OFE429" s="1381"/>
      <c r="OFF429" s="1381"/>
      <c r="OFG429" s="1381"/>
      <c r="OFH429" s="1381"/>
      <c r="OFI429" s="1381"/>
      <c r="OFJ429" s="1381"/>
      <c r="OFK429" s="1381"/>
      <c r="OFL429" s="1381"/>
      <c r="OFM429" s="1381"/>
      <c r="OFN429" s="1381"/>
      <c r="OFO429" s="1381"/>
      <c r="OFP429" s="1381"/>
      <c r="OFQ429" s="1381"/>
      <c r="OFR429" s="1381"/>
      <c r="OFS429" s="1381"/>
      <c r="OFT429" s="1381"/>
      <c r="OFU429" s="1381"/>
      <c r="OFV429" s="1381"/>
      <c r="OFW429" s="1381"/>
      <c r="OFX429" s="1381"/>
      <c r="OFY429" s="1381"/>
      <c r="OFZ429" s="1381"/>
      <c r="OGA429" s="1381"/>
      <c r="OGB429" s="1381"/>
      <c r="OGC429" s="1381"/>
      <c r="OGD429" s="1381"/>
      <c r="OGE429" s="1381"/>
      <c r="OGF429" s="1381"/>
      <c r="OGG429" s="1381"/>
      <c r="OGH429" s="1381"/>
      <c r="OGI429" s="1381"/>
      <c r="OGJ429" s="1381"/>
      <c r="OGK429" s="1381"/>
      <c r="OGL429" s="1381"/>
      <c r="OGM429" s="1381"/>
      <c r="OGN429" s="1381"/>
      <c r="OGO429" s="1381"/>
      <c r="OGP429" s="1381"/>
      <c r="OGQ429" s="1381"/>
      <c r="OGR429" s="1381"/>
      <c r="OGS429" s="1381"/>
      <c r="OGT429" s="1381"/>
      <c r="OGU429" s="1381"/>
      <c r="OGV429" s="1381"/>
      <c r="OGW429" s="1381"/>
      <c r="OGX429" s="1381"/>
      <c r="OGY429" s="1381"/>
      <c r="OGZ429" s="1381"/>
      <c r="OHA429" s="1381"/>
      <c r="OHB429" s="1381"/>
      <c r="OHC429" s="1381"/>
      <c r="OHD429" s="1381"/>
      <c r="OHE429" s="1381"/>
      <c r="OHF429" s="1381"/>
      <c r="OHG429" s="1381"/>
      <c r="OHH429" s="1381"/>
      <c r="OHI429" s="1381"/>
      <c r="OHJ429" s="1381"/>
      <c r="OHK429" s="1381"/>
      <c r="OHL429" s="1381"/>
      <c r="OHM429" s="1381"/>
      <c r="OHN429" s="1381"/>
      <c r="OHO429" s="1381"/>
      <c r="OHP429" s="1381"/>
      <c r="OHQ429" s="1381"/>
      <c r="OHR429" s="1381"/>
      <c r="OHS429" s="1381"/>
      <c r="OHT429" s="1381"/>
      <c r="OHU429" s="1381"/>
      <c r="OHV429" s="1381"/>
      <c r="OHW429" s="1381"/>
      <c r="OHX429" s="1381"/>
      <c r="OHY429" s="1381"/>
      <c r="OHZ429" s="1381"/>
      <c r="OIA429" s="1381"/>
      <c r="OIB429" s="1381"/>
      <c r="OIC429" s="1381"/>
      <c r="OID429" s="1381"/>
      <c r="OIE429" s="1381"/>
      <c r="OIF429" s="1381"/>
      <c r="OIG429" s="1381"/>
      <c r="OIH429" s="1381"/>
      <c r="OII429" s="1381"/>
      <c r="OIJ429" s="1381"/>
      <c r="OIK429" s="1381"/>
      <c r="OIL429" s="1381"/>
      <c r="OIM429" s="1381"/>
      <c r="OIN429" s="1381"/>
      <c r="OIO429" s="1381"/>
      <c r="OIP429" s="1381"/>
      <c r="OIQ429" s="1381"/>
      <c r="OIR429" s="1381"/>
      <c r="OIS429" s="1381"/>
      <c r="OIT429" s="1381"/>
      <c r="OIU429" s="1381"/>
      <c r="OIV429" s="1381"/>
      <c r="OIW429" s="1381"/>
      <c r="OIX429" s="1381"/>
      <c r="OIY429" s="1381"/>
      <c r="OIZ429" s="1381"/>
      <c r="OJA429" s="1381"/>
      <c r="OJB429" s="1381"/>
      <c r="OJC429" s="1381"/>
      <c r="OJD429" s="1381"/>
      <c r="OJE429" s="1381"/>
      <c r="OJF429" s="1381"/>
      <c r="OJG429" s="1381"/>
      <c r="OJH429" s="1381"/>
      <c r="OJI429" s="1381"/>
      <c r="OJJ429" s="1381"/>
      <c r="OJK429" s="1381"/>
      <c r="OJL429" s="1381"/>
      <c r="OJM429" s="1381"/>
      <c r="OJN429" s="1381"/>
      <c r="OJO429" s="1381"/>
      <c r="OJP429" s="1381"/>
      <c r="OJQ429" s="1381"/>
      <c r="OJR429" s="1381"/>
      <c r="OJS429" s="1381"/>
      <c r="OJT429" s="1381"/>
      <c r="OJU429" s="1381"/>
      <c r="OJV429" s="1381"/>
      <c r="OJW429" s="1381"/>
      <c r="OJX429" s="1381"/>
      <c r="OJY429" s="1381"/>
      <c r="OJZ429" s="1381"/>
      <c r="OKA429" s="1381"/>
      <c r="OKB429" s="1381"/>
      <c r="OKC429" s="1381"/>
      <c r="OKD429" s="1381"/>
      <c r="OKE429" s="1381"/>
      <c r="OKF429" s="1381"/>
      <c r="OKG429" s="1381"/>
      <c r="OKH429" s="1381"/>
      <c r="OKI429" s="1381"/>
      <c r="OKJ429" s="1381"/>
      <c r="OKK429" s="1381"/>
      <c r="OKL429" s="1381"/>
      <c r="OKM429" s="1381"/>
      <c r="OKN429" s="1381"/>
      <c r="OKO429" s="1381"/>
      <c r="OKP429" s="1381"/>
      <c r="OKQ429" s="1381"/>
      <c r="OKR429" s="1381"/>
      <c r="OKS429" s="1381"/>
      <c r="OKT429" s="1381"/>
      <c r="OKU429" s="1381"/>
      <c r="OKV429" s="1381"/>
      <c r="OKW429" s="1381"/>
      <c r="OKX429" s="1381"/>
      <c r="OKY429" s="1381"/>
      <c r="OKZ429" s="1381"/>
      <c r="OLA429" s="1381"/>
      <c r="OLB429" s="1381"/>
      <c r="OLC429" s="1381"/>
      <c r="OLD429" s="1381"/>
      <c r="OLE429" s="1381"/>
      <c r="OLF429" s="1381"/>
      <c r="OLG429" s="1381"/>
      <c r="OLH429" s="1381"/>
      <c r="OLI429" s="1381"/>
      <c r="OLJ429" s="1381"/>
      <c r="OLK429" s="1381"/>
      <c r="OLL429" s="1381"/>
      <c r="OLM429" s="1381"/>
      <c r="OLN429" s="1381"/>
      <c r="OLO429" s="1381"/>
      <c r="OLP429" s="1381"/>
      <c r="OLQ429" s="1381"/>
      <c r="OLR429" s="1381"/>
      <c r="OLS429" s="1381"/>
      <c r="OLT429" s="1381"/>
      <c r="OLU429" s="1381"/>
      <c r="OLV429" s="1381"/>
      <c r="OLW429" s="1381"/>
      <c r="OLX429" s="1381"/>
      <c r="OLY429" s="1381"/>
      <c r="OLZ429" s="1381"/>
      <c r="OMA429" s="1381"/>
      <c r="OMB429" s="1381"/>
      <c r="OMC429" s="1381"/>
      <c r="OMD429" s="1381"/>
      <c r="OME429" s="1381"/>
      <c r="OMF429" s="1381"/>
      <c r="OMG429" s="1381"/>
      <c r="OMH429" s="1381"/>
      <c r="OMI429" s="1381"/>
      <c r="OMJ429" s="1381"/>
      <c r="OMK429" s="1381"/>
      <c r="OML429" s="1381"/>
      <c r="OMM429" s="1381"/>
      <c r="OMN429" s="1381"/>
      <c r="OMO429" s="1381"/>
      <c r="OMP429" s="1381"/>
      <c r="OMQ429" s="1381"/>
      <c r="OMR429" s="1381"/>
      <c r="OMS429" s="1381"/>
      <c r="OMT429" s="1381"/>
      <c r="OMU429" s="1381"/>
      <c r="OMV429" s="1381"/>
      <c r="OMW429" s="1381"/>
      <c r="OMX429" s="1381"/>
      <c r="OMY429" s="1381"/>
      <c r="OMZ429" s="1381"/>
      <c r="ONA429" s="1381"/>
      <c r="ONB429" s="1381"/>
      <c r="ONC429" s="1381"/>
      <c r="OND429" s="1381"/>
      <c r="ONE429" s="1381"/>
      <c r="ONF429" s="1381"/>
      <c r="ONG429" s="1381"/>
      <c r="ONH429" s="1381"/>
      <c r="ONI429" s="1381"/>
      <c r="ONJ429" s="1381"/>
      <c r="ONK429" s="1381"/>
      <c r="ONL429" s="1381"/>
      <c r="ONM429" s="1381"/>
      <c r="ONN429" s="1381"/>
      <c r="ONO429" s="1381"/>
      <c r="ONP429" s="1381"/>
      <c r="ONQ429" s="1381"/>
      <c r="ONR429" s="1381"/>
      <c r="ONS429" s="1381"/>
      <c r="ONT429" s="1381"/>
      <c r="ONU429" s="1381"/>
      <c r="ONV429" s="1381"/>
      <c r="ONW429" s="1381"/>
      <c r="ONX429" s="1381"/>
      <c r="ONY429" s="1381"/>
      <c r="ONZ429" s="1381"/>
      <c r="OOA429" s="1381"/>
      <c r="OOB429" s="1381"/>
      <c r="OOC429" s="1381"/>
      <c r="OOD429" s="1381"/>
      <c r="OOE429" s="1381"/>
      <c r="OOF429" s="1381"/>
      <c r="OOG429" s="1381"/>
      <c r="OOH429" s="1381"/>
      <c r="OOI429" s="1381"/>
      <c r="OOJ429" s="1381"/>
      <c r="OOK429" s="1381"/>
      <c r="OOL429" s="1381"/>
      <c r="OOM429" s="1381"/>
      <c r="OON429" s="1381"/>
      <c r="OOO429" s="1381"/>
      <c r="OOP429" s="1381"/>
      <c r="OOQ429" s="1381"/>
      <c r="OOR429" s="1381"/>
      <c r="OOS429" s="1381"/>
      <c r="OOT429" s="1381"/>
      <c r="OOU429" s="1381"/>
      <c r="OOV429" s="1381"/>
      <c r="OOW429" s="1381"/>
      <c r="OOX429" s="1381"/>
      <c r="OOY429" s="1381"/>
      <c r="OOZ429" s="1381"/>
      <c r="OPA429" s="1381"/>
      <c r="OPB429" s="1381"/>
      <c r="OPC429" s="1381"/>
      <c r="OPD429" s="1381"/>
      <c r="OPE429" s="1381"/>
      <c r="OPF429" s="1381"/>
      <c r="OPG429" s="1381"/>
      <c r="OPH429" s="1381"/>
      <c r="OPI429" s="1381"/>
      <c r="OPJ429" s="1381"/>
      <c r="OPK429" s="1381"/>
      <c r="OPL429" s="1381"/>
      <c r="OPM429" s="1381"/>
      <c r="OPN429" s="1381"/>
      <c r="OPO429" s="1381"/>
      <c r="OPP429" s="1381"/>
      <c r="OPQ429" s="1381"/>
      <c r="OPR429" s="1381"/>
      <c r="OPS429" s="1381"/>
      <c r="OPT429" s="1381"/>
      <c r="OPU429" s="1381"/>
      <c r="OPV429" s="1381"/>
      <c r="OPW429" s="1381"/>
      <c r="OPX429" s="1381"/>
      <c r="OPY429" s="1381"/>
      <c r="OPZ429" s="1381"/>
      <c r="OQA429" s="1381"/>
      <c r="OQB429" s="1381"/>
      <c r="OQC429" s="1381"/>
      <c r="OQD429" s="1381"/>
      <c r="OQE429" s="1381"/>
      <c r="OQF429" s="1381"/>
      <c r="OQG429" s="1381"/>
      <c r="OQH429" s="1381"/>
      <c r="OQI429" s="1381"/>
      <c r="OQJ429" s="1381"/>
      <c r="OQK429" s="1381"/>
      <c r="OQL429" s="1381"/>
      <c r="OQM429" s="1381"/>
      <c r="OQN429" s="1381"/>
      <c r="OQO429" s="1381"/>
      <c r="OQP429" s="1381"/>
      <c r="OQQ429" s="1381"/>
      <c r="OQR429" s="1381"/>
      <c r="OQS429" s="1381"/>
      <c r="OQT429" s="1381"/>
      <c r="OQU429" s="1381"/>
      <c r="OQV429" s="1381"/>
      <c r="OQW429" s="1381"/>
      <c r="OQX429" s="1381"/>
      <c r="OQY429" s="1381"/>
      <c r="OQZ429" s="1381"/>
      <c r="ORA429" s="1381"/>
      <c r="ORB429" s="1381"/>
      <c r="ORC429" s="1381"/>
      <c r="ORD429" s="1381"/>
      <c r="ORE429" s="1381"/>
      <c r="ORF429" s="1381"/>
      <c r="ORG429" s="1381"/>
      <c r="ORH429" s="1381"/>
      <c r="ORI429" s="1381"/>
      <c r="ORJ429" s="1381"/>
      <c r="ORK429" s="1381"/>
      <c r="ORL429" s="1381"/>
      <c r="ORM429" s="1381"/>
      <c r="ORN429" s="1381"/>
      <c r="ORO429" s="1381"/>
      <c r="ORP429" s="1381"/>
      <c r="ORQ429" s="1381"/>
      <c r="ORR429" s="1381"/>
      <c r="ORS429" s="1381"/>
      <c r="ORT429" s="1381"/>
      <c r="ORU429" s="1381"/>
      <c r="ORV429" s="1381"/>
      <c r="ORW429" s="1381"/>
      <c r="ORX429" s="1381"/>
      <c r="ORY429" s="1381"/>
      <c r="ORZ429" s="1381"/>
      <c r="OSA429" s="1381"/>
      <c r="OSB429" s="1381"/>
      <c r="OSC429" s="1381"/>
      <c r="OSD429" s="1381"/>
      <c r="OSE429" s="1381"/>
      <c r="OSF429" s="1381"/>
      <c r="OSG429" s="1381"/>
      <c r="OSH429" s="1381"/>
      <c r="OSI429" s="1381"/>
      <c r="OSJ429" s="1381"/>
      <c r="OSK429" s="1381"/>
      <c r="OSL429" s="1381"/>
      <c r="OSM429" s="1381"/>
      <c r="OSN429" s="1381"/>
      <c r="OSO429" s="1381"/>
      <c r="OSP429" s="1381"/>
      <c r="OSQ429" s="1381"/>
      <c r="OSR429" s="1381"/>
      <c r="OSS429" s="1381"/>
      <c r="OST429" s="1381"/>
      <c r="OSU429" s="1381"/>
      <c r="OSV429" s="1381"/>
      <c r="OSW429" s="1381"/>
      <c r="OSX429" s="1381"/>
      <c r="OSY429" s="1381"/>
      <c r="OSZ429" s="1381"/>
      <c r="OTA429" s="1381"/>
      <c r="OTB429" s="1381"/>
      <c r="OTC429" s="1381"/>
      <c r="OTD429" s="1381"/>
      <c r="OTE429" s="1381"/>
      <c r="OTF429" s="1381"/>
      <c r="OTG429" s="1381"/>
      <c r="OTH429" s="1381"/>
      <c r="OTI429" s="1381"/>
      <c r="OTJ429" s="1381"/>
      <c r="OTK429" s="1381"/>
      <c r="OTL429" s="1381"/>
      <c r="OTM429" s="1381"/>
      <c r="OTN429" s="1381"/>
      <c r="OTO429" s="1381"/>
      <c r="OTP429" s="1381"/>
      <c r="OTQ429" s="1381"/>
      <c r="OTR429" s="1381"/>
      <c r="OTS429" s="1381"/>
      <c r="OTT429" s="1381"/>
      <c r="OTU429" s="1381"/>
      <c r="OTV429" s="1381"/>
      <c r="OTW429" s="1381"/>
      <c r="OTX429" s="1381"/>
      <c r="OTY429" s="1381"/>
      <c r="OTZ429" s="1381"/>
      <c r="OUA429" s="1381"/>
      <c r="OUB429" s="1381"/>
      <c r="OUC429" s="1381"/>
      <c r="OUD429" s="1381"/>
      <c r="OUE429" s="1381"/>
      <c r="OUF429" s="1381"/>
      <c r="OUG429" s="1381"/>
      <c r="OUH429" s="1381"/>
      <c r="OUI429" s="1381"/>
      <c r="OUJ429" s="1381"/>
      <c r="OUK429" s="1381"/>
      <c r="OUL429" s="1381"/>
      <c r="OUM429" s="1381"/>
      <c r="OUN429" s="1381"/>
      <c r="OUO429" s="1381"/>
      <c r="OUP429" s="1381"/>
      <c r="OUQ429" s="1381"/>
      <c r="OUR429" s="1381"/>
      <c r="OUS429" s="1381"/>
      <c r="OUT429" s="1381"/>
      <c r="OUU429" s="1381"/>
      <c r="OUV429" s="1381"/>
      <c r="OUW429" s="1381"/>
      <c r="OUX429" s="1381"/>
      <c r="OUY429" s="1381"/>
      <c r="OUZ429" s="1381"/>
      <c r="OVA429" s="1381"/>
      <c r="OVB429" s="1381"/>
      <c r="OVC429" s="1381"/>
      <c r="OVD429" s="1381"/>
      <c r="OVE429" s="1381"/>
      <c r="OVF429" s="1381"/>
      <c r="OVG429" s="1381"/>
      <c r="OVH429" s="1381"/>
      <c r="OVI429" s="1381"/>
      <c r="OVJ429" s="1381"/>
      <c r="OVK429" s="1381"/>
      <c r="OVL429" s="1381"/>
      <c r="OVM429" s="1381"/>
      <c r="OVN429" s="1381"/>
      <c r="OVO429" s="1381"/>
      <c r="OVP429" s="1381"/>
      <c r="OVQ429" s="1381"/>
      <c r="OVR429" s="1381"/>
      <c r="OVS429" s="1381"/>
      <c r="OVT429" s="1381"/>
      <c r="OVU429" s="1381"/>
      <c r="OVV429" s="1381"/>
      <c r="OVW429" s="1381"/>
      <c r="OVX429" s="1381"/>
      <c r="OVY429" s="1381"/>
      <c r="OVZ429" s="1381"/>
      <c r="OWA429" s="1381"/>
      <c r="OWB429" s="1381"/>
      <c r="OWC429" s="1381"/>
      <c r="OWD429" s="1381"/>
      <c r="OWE429" s="1381"/>
      <c r="OWF429" s="1381"/>
      <c r="OWG429" s="1381"/>
      <c r="OWH429" s="1381"/>
      <c r="OWI429" s="1381"/>
      <c r="OWJ429" s="1381"/>
      <c r="OWK429" s="1381"/>
      <c r="OWL429" s="1381"/>
      <c r="OWM429" s="1381"/>
      <c r="OWN429" s="1381"/>
      <c r="OWO429" s="1381"/>
      <c r="OWP429" s="1381"/>
      <c r="OWQ429" s="1381"/>
      <c r="OWR429" s="1381"/>
      <c r="OWS429" s="1381"/>
      <c r="OWT429" s="1381"/>
      <c r="OWU429" s="1381"/>
      <c r="OWV429" s="1381"/>
      <c r="OWW429" s="1381"/>
      <c r="OWX429" s="1381"/>
      <c r="OWY429" s="1381"/>
      <c r="OWZ429" s="1381"/>
      <c r="OXA429" s="1381"/>
      <c r="OXB429" s="1381"/>
      <c r="OXC429" s="1381"/>
      <c r="OXD429" s="1381"/>
      <c r="OXE429" s="1381"/>
      <c r="OXF429" s="1381"/>
      <c r="OXG429" s="1381"/>
      <c r="OXH429" s="1381"/>
      <c r="OXI429" s="1381"/>
      <c r="OXJ429" s="1381"/>
      <c r="OXK429" s="1381"/>
      <c r="OXL429" s="1381"/>
      <c r="OXM429" s="1381"/>
      <c r="OXN429" s="1381"/>
      <c r="OXO429" s="1381"/>
      <c r="OXP429" s="1381"/>
      <c r="OXQ429" s="1381"/>
      <c r="OXR429" s="1381"/>
      <c r="OXS429" s="1381"/>
      <c r="OXT429" s="1381"/>
      <c r="OXU429" s="1381"/>
      <c r="OXV429" s="1381"/>
      <c r="OXW429" s="1381"/>
      <c r="OXX429" s="1381"/>
      <c r="OXY429" s="1381"/>
      <c r="OXZ429" s="1381"/>
      <c r="OYA429" s="1381"/>
      <c r="OYB429" s="1381"/>
      <c r="OYC429" s="1381"/>
      <c r="OYD429" s="1381"/>
      <c r="OYE429" s="1381"/>
      <c r="OYF429" s="1381"/>
      <c r="OYG429" s="1381"/>
      <c r="OYH429" s="1381"/>
      <c r="OYI429" s="1381"/>
      <c r="OYJ429" s="1381"/>
      <c r="OYK429" s="1381"/>
      <c r="OYL429" s="1381"/>
      <c r="OYM429" s="1381"/>
      <c r="OYN429" s="1381"/>
      <c r="OYO429" s="1381"/>
      <c r="OYP429" s="1381"/>
      <c r="OYQ429" s="1381"/>
      <c r="OYR429" s="1381"/>
      <c r="OYS429" s="1381"/>
      <c r="OYT429" s="1381"/>
      <c r="OYU429" s="1381"/>
      <c r="OYV429" s="1381"/>
      <c r="OYW429" s="1381"/>
      <c r="OYX429" s="1381"/>
      <c r="OYY429" s="1381"/>
      <c r="OYZ429" s="1381"/>
      <c r="OZA429" s="1381"/>
      <c r="OZB429" s="1381"/>
      <c r="OZC429" s="1381"/>
      <c r="OZD429" s="1381"/>
      <c r="OZE429" s="1381"/>
      <c r="OZF429" s="1381"/>
      <c r="OZG429" s="1381"/>
      <c r="OZH429" s="1381"/>
      <c r="OZI429" s="1381"/>
      <c r="OZJ429" s="1381"/>
      <c r="OZK429" s="1381"/>
      <c r="OZL429" s="1381"/>
      <c r="OZM429" s="1381"/>
      <c r="OZN429" s="1381"/>
      <c r="OZO429" s="1381"/>
      <c r="OZP429" s="1381"/>
      <c r="OZQ429" s="1381"/>
      <c r="OZR429" s="1381"/>
      <c r="OZS429" s="1381"/>
      <c r="OZT429" s="1381"/>
      <c r="OZU429" s="1381"/>
      <c r="OZV429" s="1381"/>
      <c r="OZW429" s="1381"/>
      <c r="OZX429" s="1381"/>
      <c r="OZY429" s="1381"/>
      <c r="OZZ429" s="1381"/>
      <c r="PAA429" s="1381"/>
      <c r="PAB429" s="1381"/>
      <c r="PAC429" s="1381"/>
      <c r="PAD429" s="1381"/>
      <c r="PAE429" s="1381"/>
      <c r="PAF429" s="1381"/>
      <c r="PAG429" s="1381"/>
      <c r="PAH429" s="1381"/>
      <c r="PAI429" s="1381"/>
      <c r="PAJ429" s="1381"/>
      <c r="PAK429" s="1381"/>
      <c r="PAL429" s="1381"/>
      <c r="PAM429" s="1381"/>
      <c r="PAN429" s="1381"/>
      <c r="PAO429" s="1381"/>
      <c r="PAP429" s="1381"/>
      <c r="PAQ429" s="1381"/>
      <c r="PAR429" s="1381"/>
      <c r="PAS429" s="1381"/>
      <c r="PAT429" s="1381"/>
      <c r="PAU429" s="1381"/>
      <c r="PAV429" s="1381"/>
      <c r="PAW429" s="1381"/>
      <c r="PAX429" s="1381"/>
      <c r="PAY429" s="1381"/>
      <c r="PAZ429" s="1381"/>
      <c r="PBA429" s="1381"/>
      <c r="PBB429" s="1381"/>
      <c r="PBC429" s="1381"/>
      <c r="PBD429" s="1381"/>
      <c r="PBE429" s="1381"/>
      <c r="PBF429" s="1381"/>
      <c r="PBG429" s="1381"/>
      <c r="PBH429" s="1381"/>
      <c r="PBI429" s="1381"/>
      <c r="PBJ429" s="1381"/>
      <c r="PBK429" s="1381"/>
      <c r="PBL429" s="1381"/>
      <c r="PBM429" s="1381"/>
      <c r="PBN429" s="1381"/>
      <c r="PBO429" s="1381"/>
      <c r="PBP429" s="1381"/>
      <c r="PBQ429" s="1381"/>
      <c r="PBR429" s="1381"/>
      <c r="PBS429" s="1381"/>
      <c r="PBT429" s="1381"/>
      <c r="PBU429" s="1381"/>
      <c r="PBV429" s="1381"/>
      <c r="PBW429" s="1381"/>
      <c r="PBX429" s="1381"/>
      <c r="PBY429" s="1381"/>
      <c r="PBZ429" s="1381"/>
      <c r="PCA429" s="1381"/>
      <c r="PCB429" s="1381"/>
      <c r="PCC429" s="1381"/>
      <c r="PCD429" s="1381"/>
      <c r="PCE429" s="1381"/>
      <c r="PCF429" s="1381"/>
      <c r="PCG429" s="1381"/>
      <c r="PCH429" s="1381"/>
      <c r="PCI429" s="1381"/>
      <c r="PCJ429" s="1381"/>
      <c r="PCK429" s="1381"/>
      <c r="PCL429" s="1381"/>
      <c r="PCM429" s="1381"/>
      <c r="PCN429" s="1381"/>
      <c r="PCO429" s="1381"/>
      <c r="PCP429" s="1381"/>
      <c r="PCQ429" s="1381"/>
      <c r="PCR429" s="1381"/>
      <c r="PCS429" s="1381"/>
      <c r="PCT429" s="1381"/>
      <c r="PCU429" s="1381"/>
      <c r="PCV429" s="1381"/>
      <c r="PCW429" s="1381"/>
      <c r="PCX429" s="1381"/>
      <c r="PCY429" s="1381"/>
      <c r="PCZ429" s="1381"/>
      <c r="PDA429" s="1381"/>
      <c r="PDB429" s="1381"/>
      <c r="PDC429" s="1381"/>
      <c r="PDD429" s="1381"/>
      <c r="PDE429" s="1381"/>
      <c r="PDF429" s="1381"/>
      <c r="PDG429" s="1381"/>
      <c r="PDH429" s="1381"/>
      <c r="PDI429" s="1381"/>
      <c r="PDJ429" s="1381"/>
      <c r="PDK429" s="1381"/>
      <c r="PDL429" s="1381"/>
      <c r="PDM429" s="1381"/>
      <c r="PDN429" s="1381"/>
      <c r="PDO429" s="1381"/>
      <c r="PDP429" s="1381"/>
      <c r="PDQ429" s="1381"/>
      <c r="PDR429" s="1381"/>
      <c r="PDS429" s="1381"/>
      <c r="PDT429" s="1381"/>
      <c r="PDU429" s="1381"/>
      <c r="PDV429" s="1381"/>
      <c r="PDW429" s="1381"/>
      <c r="PDX429" s="1381"/>
      <c r="PDY429" s="1381"/>
      <c r="PDZ429" s="1381"/>
      <c r="PEA429" s="1381"/>
      <c r="PEB429" s="1381"/>
      <c r="PEC429" s="1381"/>
      <c r="PED429" s="1381"/>
      <c r="PEE429" s="1381"/>
      <c r="PEF429" s="1381"/>
      <c r="PEG429" s="1381"/>
      <c r="PEH429" s="1381"/>
      <c r="PEI429" s="1381"/>
      <c r="PEJ429" s="1381"/>
      <c r="PEK429" s="1381"/>
      <c r="PEL429" s="1381"/>
      <c r="PEM429" s="1381"/>
      <c r="PEN429" s="1381"/>
      <c r="PEO429" s="1381"/>
      <c r="PEP429" s="1381"/>
      <c r="PEQ429" s="1381"/>
      <c r="PER429" s="1381"/>
      <c r="PES429" s="1381"/>
      <c r="PET429" s="1381"/>
      <c r="PEU429" s="1381"/>
      <c r="PEV429" s="1381"/>
      <c r="PEW429" s="1381"/>
      <c r="PEX429" s="1381"/>
      <c r="PEY429" s="1381"/>
      <c r="PEZ429" s="1381"/>
      <c r="PFA429" s="1381"/>
      <c r="PFB429" s="1381"/>
      <c r="PFC429" s="1381"/>
      <c r="PFD429" s="1381"/>
      <c r="PFE429" s="1381"/>
      <c r="PFF429" s="1381"/>
      <c r="PFG429" s="1381"/>
      <c r="PFH429" s="1381"/>
      <c r="PFI429" s="1381"/>
      <c r="PFJ429" s="1381"/>
      <c r="PFK429" s="1381"/>
      <c r="PFL429" s="1381"/>
      <c r="PFM429" s="1381"/>
      <c r="PFN429" s="1381"/>
      <c r="PFO429" s="1381"/>
      <c r="PFP429" s="1381"/>
      <c r="PFQ429" s="1381"/>
      <c r="PFR429" s="1381"/>
      <c r="PFS429" s="1381"/>
      <c r="PFT429" s="1381"/>
      <c r="PFU429" s="1381"/>
      <c r="PFV429" s="1381"/>
      <c r="PFW429" s="1381"/>
      <c r="PFX429" s="1381"/>
      <c r="PFY429" s="1381"/>
      <c r="PFZ429" s="1381"/>
      <c r="PGA429" s="1381"/>
      <c r="PGB429" s="1381"/>
      <c r="PGC429" s="1381"/>
      <c r="PGD429" s="1381"/>
      <c r="PGE429" s="1381"/>
      <c r="PGF429" s="1381"/>
      <c r="PGG429" s="1381"/>
      <c r="PGH429" s="1381"/>
      <c r="PGI429" s="1381"/>
      <c r="PGJ429" s="1381"/>
      <c r="PGK429" s="1381"/>
      <c r="PGL429" s="1381"/>
      <c r="PGM429" s="1381"/>
      <c r="PGN429" s="1381"/>
      <c r="PGO429" s="1381"/>
      <c r="PGP429" s="1381"/>
      <c r="PGQ429" s="1381"/>
      <c r="PGR429" s="1381"/>
      <c r="PGS429" s="1381"/>
      <c r="PGT429" s="1381"/>
      <c r="PGU429" s="1381"/>
      <c r="PGV429" s="1381"/>
      <c r="PGW429" s="1381"/>
      <c r="PGX429" s="1381"/>
      <c r="PGY429" s="1381"/>
      <c r="PGZ429" s="1381"/>
      <c r="PHA429" s="1381"/>
      <c r="PHB429" s="1381"/>
      <c r="PHC429" s="1381"/>
      <c r="PHD429" s="1381"/>
      <c r="PHE429" s="1381"/>
      <c r="PHF429" s="1381"/>
      <c r="PHG429" s="1381"/>
      <c r="PHH429" s="1381"/>
      <c r="PHI429" s="1381"/>
      <c r="PHJ429" s="1381"/>
      <c r="PHK429" s="1381"/>
      <c r="PHL429" s="1381"/>
      <c r="PHM429" s="1381"/>
      <c r="PHN429" s="1381"/>
      <c r="PHO429" s="1381"/>
      <c r="PHP429" s="1381"/>
      <c r="PHQ429" s="1381"/>
      <c r="PHR429" s="1381"/>
      <c r="PHS429" s="1381"/>
      <c r="PHT429" s="1381"/>
      <c r="PHU429" s="1381"/>
      <c r="PHV429" s="1381"/>
      <c r="PHW429" s="1381"/>
      <c r="PHX429" s="1381"/>
      <c r="PHY429" s="1381"/>
      <c r="PHZ429" s="1381"/>
      <c r="PIA429" s="1381"/>
      <c r="PIB429" s="1381"/>
      <c r="PIC429" s="1381"/>
      <c r="PID429" s="1381"/>
      <c r="PIE429" s="1381"/>
      <c r="PIF429" s="1381"/>
      <c r="PIG429" s="1381"/>
      <c r="PIH429" s="1381"/>
      <c r="PII429" s="1381"/>
      <c r="PIJ429" s="1381"/>
      <c r="PIK429" s="1381"/>
      <c r="PIL429" s="1381"/>
      <c r="PIM429" s="1381"/>
      <c r="PIN429" s="1381"/>
      <c r="PIO429" s="1381"/>
      <c r="PIP429" s="1381"/>
      <c r="PIQ429" s="1381"/>
      <c r="PIR429" s="1381"/>
      <c r="PIS429" s="1381"/>
      <c r="PIT429" s="1381"/>
      <c r="PIU429" s="1381"/>
      <c r="PIV429" s="1381"/>
      <c r="PIW429" s="1381"/>
      <c r="PIX429" s="1381"/>
      <c r="PIY429" s="1381"/>
      <c r="PIZ429" s="1381"/>
      <c r="PJA429" s="1381"/>
      <c r="PJB429" s="1381"/>
      <c r="PJC429" s="1381"/>
      <c r="PJD429" s="1381"/>
      <c r="PJE429" s="1381"/>
      <c r="PJF429" s="1381"/>
      <c r="PJG429" s="1381"/>
      <c r="PJH429" s="1381"/>
      <c r="PJI429" s="1381"/>
      <c r="PJJ429" s="1381"/>
      <c r="PJK429" s="1381"/>
      <c r="PJL429" s="1381"/>
      <c r="PJM429" s="1381"/>
      <c r="PJN429" s="1381"/>
      <c r="PJO429" s="1381"/>
      <c r="PJP429" s="1381"/>
      <c r="PJQ429" s="1381"/>
      <c r="PJR429" s="1381"/>
      <c r="PJS429" s="1381"/>
      <c r="PJT429" s="1381"/>
      <c r="PJU429" s="1381"/>
      <c r="PJV429" s="1381"/>
      <c r="PJW429" s="1381"/>
      <c r="PJX429" s="1381"/>
      <c r="PJY429" s="1381"/>
      <c r="PJZ429" s="1381"/>
      <c r="PKA429" s="1381"/>
      <c r="PKB429" s="1381"/>
      <c r="PKC429" s="1381"/>
      <c r="PKD429" s="1381"/>
      <c r="PKE429" s="1381"/>
      <c r="PKF429" s="1381"/>
      <c r="PKG429" s="1381"/>
      <c r="PKH429" s="1381"/>
      <c r="PKI429" s="1381"/>
      <c r="PKJ429" s="1381"/>
      <c r="PKK429" s="1381"/>
      <c r="PKL429" s="1381"/>
      <c r="PKM429" s="1381"/>
      <c r="PKN429" s="1381"/>
      <c r="PKO429" s="1381"/>
      <c r="PKP429" s="1381"/>
      <c r="PKQ429" s="1381"/>
      <c r="PKR429" s="1381"/>
      <c r="PKS429" s="1381"/>
      <c r="PKT429" s="1381"/>
      <c r="PKU429" s="1381"/>
      <c r="PKV429" s="1381"/>
      <c r="PKW429" s="1381"/>
      <c r="PKX429" s="1381"/>
      <c r="PKY429" s="1381"/>
      <c r="PKZ429" s="1381"/>
      <c r="PLA429" s="1381"/>
      <c r="PLB429" s="1381"/>
      <c r="PLC429" s="1381"/>
      <c r="PLD429" s="1381"/>
      <c r="PLE429" s="1381"/>
      <c r="PLF429" s="1381"/>
      <c r="PLG429" s="1381"/>
      <c r="PLH429" s="1381"/>
      <c r="PLI429" s="1381"/>
      <c r="PLJ429" s="1381"/>
      <c r="PLK429" s="1381"/>
      <c r="PLL429" s="1381"/>
      <c r="PLM429" s="1381"/>
      <c r="PLN429" s="1381"/>
      <c r="PLO429" s="1381"/>
      <c r="PLP429" s="1381"/>
      <c r="PLQ429" s="1381"/>
      <c r="PLR429" s="1381"/>
      <c r="PLS429" s="1381"/>
      <c r="PLT429" s="1381"/>
      <c r="PLU429" s="1381"/>
      <c r="PLV429" s="1381"/>
      <c r="PLW429" s="1381"/>
      <c r="PLX429" s="1381"/>
      <c r="PLY429" s="1381"/>
      <c r="PLZ429" s="1381"/>
      <c r="PMA429" s="1381"/>
      <c r="PMB429" s="1381"/>
      <c r="PMC429" s="1381"/>
      <c r="PMD429" s="1381"/>
      <c r="PME429" s="1381"/>
      <c r="PMF429" s="1381"/>
      <c r="PMG429" s="1381"/>
      <c r="PMH429" s="1381"/>
      <c r="PMI429" s="1381"/>
      <c r="PMJ429" s="1381"/>
      <c r="PMK429" s="1381"/>
      <c r="PML429" s="1381"/>
      <c r="PMM429" s="1381"/>
      <c r="PMN429" s="1381"/>
      <c r="PMO429" s="1381"/>
      <c r="PMP429" s="1381"/>
      <c r="PMQ429" s="1381"/>
      <c r="PMR429" s="1381"/>
      <c r="PMS429" s="1381"/>
      <c r="PMT429" s="1381"/>
      <c r="PMU429" s="1381"/>
      <c r="PMV429" s="1381"/>
      <c r="PMW429" s="1381"/>
      <c r="PMX429" s="1381"/>
      <c r="PMY429" s="1381"/>
      <c r="PMZ429" s="1381"/>
      <c r="PNA429" s="1381"/>
      <c r="PNB429" s="1381"/>
      <c r="PNC429" s="1381"/>
      <c r="PND429" s="1381"/>
      <c r="PNE429" s="1381"/>
      <c r="PNF429" s="1381"/>
      <c r="PNG429" s="1381"/>
      <c r="PNH429" s="1381"/>
      <c r="PNI429" s="1381"/>
      <c r="PNJ429" s="1381"/>
      <c r="PNK429" s="1381"/>
      <c r="PNL429" s="1381"/>
      <c r="PNM429" s="1381"/>
      <c r="PNN429" s="1381"/>
      <c r="PNO429" s="1381"/>
      <c r="PNP429" s="1381"/>
      <c r="PNQ429" s="1381"/>
      <c r="PNR429" s="1381"/>
      <c r="PNS429" s="1381"/>
      <c r="PNT429" s="1381"/>
      <c r="PNU429" s="1381"/>
      <c r="PNV429" s="1381"/>
      <c r="PNW429" s="1381"/>
      <c r="PNX429" s="1381"/>
      <c r="PNY429" s="1381"/>
      <c r="PNZ429" s="1381"/>
      <c r="POA429" s="1381"/>
      <c r="POB429" s="1381"/>
      <c r="POC429" s="1381"/>
      <c r="POD429" s="1381"/>
      <c r="POE429" s="1381"/>
      <c r="POF429" s="1381"/>
      <c r="POG429" s="1381"/>
      <c r="POH429" s="1381"/>
      <c r="POI429" s="1381"/>
      <c r="POJ429" s="1381"/>
      <c r="POK429" s="1381"/>
      <c r="POL429" s="1381"/>
      <c r="POM429" s="1381"/>
      <c r="PON429" s="1381"/>
      <c r="POO429" s="1381"/>
      <c r="POP429" s="1381"/>
      <c r="POQ429" s="1381"/>
      <c r="POR429" s="1381"/>
      <c r="POS429" s="1381"/>
      <c r="POT429" s="1381"/>
      <c r="POU429" s="1381"/>
      <c r="POV429" s="1381"/>
      <c r="POW429" s="1381"/>
      <c r="POX429" s="1381"/>
      <c r="POY429" s="1381"/>
      <c r="POZ429" s="1381"/>
      <c r="PPA429" s="1381"/>
      <c r="PPB429" s="1381"/>
      <c r="PPC429" s="1381"/>
      <c r="PPD429" s="1381"/>
      <c r="PPE429" s="1381"/>
      <c r="PPF429" s="1381"/>
      <c r="PPG429" s="1381"/>
      <c r="PPH429" s="1381"/>
      <c r="PPI429" s="1381"/>
      <c r="PPJ429" s="1381"/>
      <c r="PPK429" s="1381"/>
      <c r="PPL429" s="1381"/>
      <c r="PPM429" s="1381"/>
      <c r="PPN429" s="1381"/>
      <c r="PPO429" s="1381"/>
      <c r="PPP429" s="1381"/>
      <c r="PPQ429" s="1381"/>
      <c r="PPR429" s="1381"/>
      <c r="PPS429" s="1381"/>
      <c r="PPT429" s="1381"/>
      <c r="PPU429" s="1381"/>
      <c r="PPV429" s="1381"/>
      <c r="PPW429" s="1381"/>
      <c r="PPX429" s="1381"/>
      <c r="PPY429" s="1381"/>
      <c r="PPZ429" s="1381"/>
      <c r="PQA429" s="1381"/>
      <c r="PQB429" s="1381"/>
      <c r="PQC429" s="1381"/>
      <c r="PQD429" s="1381"/>
      <c r="PQE429" s="1381"/>
      <c r="PQF429" s="1381"/>
      <c r="PQG429" s="1381"/>
      <c r="PQH429" s="1381"/>
      <c r="PQI429" s="1381"/>
      <c r="PQJ429" s="1381"/>
      <c r="PQK429" s="1381"/>
      <c r="PQL429" s="1381"/>
      <c r="PQM429" s="1381"/>
      <c r="PQN429" s="1381"/>
      <c r="PQO429" s="1381"/>
      <c r="PQP429" s="1381"/>
      <c r="PQQ429" s="1381"/>
      <c r="PQR429" s="1381"/>
      <c r="PQS429" s="1381"/>
      <c r="PQT429" s="1381"/>
      <c r="PQU429" s="1381"/>
      <c r="PQV429" s="1381"/>
      <c r="PQW429" s="1381"/>
      <c r="PQX429" s="1381"/>
      <c r="PQY429" s="1381"/>
      <c r="PQZ429" s="1381"/>
      <c r="PRA429" s="1381"/>
      <c r="PRB429" s="1381"/>
      <c r="PRC429" s="1381"/>
      <c r="PRD429" s="1381"/>
      <c r="PRE429" s="1381"/>
      <c r="PRF429" s="1381"/>
      <c r="PRG429" s="1381"/>
      <c r="PRH429" s="1381"/>
      <c r="PRI429" s="1381"/>
      <c r="PRJ429" s="1381"/>
      <c r="PRK429" s="1381"/>
      <c r="PRL429" s="1381"/>
      <c r="PRM429" s="1381"/>
      <c r="PRN429" s="1381"/>
      <c r="PRO429" s="1381"/>
      <c r="PRP429" s="1381"/>
      <c r="PRQ429" s="1381"/>
      <c r="PRR429" s="1381"/>
      <c r="PRS429" s="1381"/>
      <c r="PRT429" s="1381"/>
      <c r="PRU429" s="1381"/>
      <c r="PRV429" s="1381"/>
      <c r="PRW429" s="1381"/>
      <c r="PRX429" s="1381"/>
      <c r="PRY429" s="1381"/>
      <c r="PRZ429" s="1381"/>
      <c r="PSA429" s="1381"/>
      <c r="PSB429" s="1381"/>
      <c r="PSC429" s="1381"/>
      <c r="PSD429" s="1381"/>
      <c r="PSE429" s="1381"/>
      <c r="PSF429" s="1381"/>
      <c r="PSG429" s="1381"/>
      <c r="PSH429" s="1381"/>
      <c r="PSI429" s="1381"/>
      <c r="PSJ429" s="1381"/>
      <c r="PSK429" s="1381"/>
      <c r="PSL429" s="1381"/>
      <c r="PSM429" s="1381"/>
      <c r="PSN429" s="1381"/>
      <c r="PSO429" s="1381"/>
      <c r="PSP429" s="1381"/>
      <c r="PSQ429" s="1381"/>
      <c r="PSR429" s="1381"/>
      <c r="PSS429" s="1381"/>
      <c r="PST429" s="1381"/>
      <c r="PSU429" s="1381"/>
      <c r="PSV429" s="1381"/>
      <c r="PSW429" s="1381"/>
      <c r="PSX429" s="1381"/>
      <c r="PSY429" s="1381"/>
      <c r="PSZ429" s="1381"/>
      <c r="PTA429" s="1381"/>
      <c r="PTB429" s="1381"/>
      <c r="PTC429" s="1381"/>
      <c r="PTD429" s="1381"/>
      <c r="PTE429" s="1381"/>
      <c r="PTF429" s="1381"/>
      <c r="PTG429" s="1381"/>
      <c r="PTH429" s="1381"/>
      <c r="PTI429" s="1381"/>
      <c r="PTJ429" s="1381"/>
      <c r="PTK429" s="1381"/>
      <c r="PTL429" s="1381"/>
      <c r="PTM429" s="1381"/>
      <c r="PTN429" s="1381"/>
      <c r="PTO429" s="1381"/>
      <c r="PTP429" s="1381"/>
      <c r="PTQ429" s="1381"/>
      <c r="PTR429" s="1381"/>
      <c r="PTS429" s="1381"/>
      <c r="PTT429" s="1381"/>
      <c r="PTU429" s="1381"/>
      <c r="PTV429" s="1381"/>
      <c r="PTW429" s="1381"/>
      <c r="PTX429" s="1381"/>
      <c r="PTY429" s="1381"/>
      <c r="PTZ429" s="1381"/>
      <c r="PUA429" s="1381"/>
      <c r="PUB429" s="1381"/>
      <c r="PUC429" s="1381"/>
      <c r="PUD429" s="1381"/>
      <c r="PUE429" s="1381"/>
      <c r="PUF429" s="1381"/>
      <c r="PUG429" s="1381"/>
      <c r="PUH429" s="1381"/>
      <c r="PUI429" s="1381"/>
      <c r="PUJ429" s="1381"/>
      <c r="PUK429" s="1381"/>
      <c r="PUL429" s="1381"/>
      <c r="PUM429" s="1381"/>
      <c r="PUN429" s="1381"/>
      <c r="PUO429" s="1381"/>
      <c r="PUP429" s="1381"/>
      <c r="PUQ429" s="1381"/>
      <c r="PUR429" s="1381"/>
      <c r="PUS429" s="1381"/>
      <c r="PUT429" s="1381"/>
      <c r="PUU429" s="1381"/>
      <c r="PUV429" s="1381"/>
      <c r="PUW429" s="1381"/>
      <c r="PUX429" s="1381"/>
      <c r="PUY429" s="1381"/>
      <c r="PUZ429" s="1381"/>
      <c r="PVA429" s="1381"/>
      <c r="PVB429" s="1381"/>
      <c r="PVC429" s="1381"/>
      <c r="PVD429" s="1381"/>
      <c r="PVE429" s="1381"/>
      <c r="PVF429" s="1381"/>
      <c r="PVG429" s="1381"/>
      <c r="PVH429" s="1381"/>
      <c r="PVI429" s="1381"/>
      <c r="PVJ429" s="1381"/>
      <c r="PVK429" s="1381"/>
      <c r="PVL429" s="1381"/>
      <c r="PVM429" s="1381"/>
      <c r="PVN429" s="1381"/>
      <c r="PVO429" s="1381"/>
      <c r="PVP429" s="1381"/>
      <c r="PVQ429" s="1381"/>
      <c r="PVR429" s="1381"/>
      <c r="PVS429" s="1381"/>
      <c r="PVT429" s="1381"/>
      <c r="PVU429" s="1381"/>
      <c r="PVV429" s="1381"/>
      <c r="PVW429" s="1381"/>
      <c r="PVX429" s="1381"/>
      <c r="PVY429" s="1381"/>
      <c r="PVZ429" s="1381"/>
      <c r="PWA429" s="1381"/>
      <c r="PWB429" s="1381"/>
      <c r="PWC429" s="1381"/>
      <c r="PWD429" s="1381"/>
      <c r="PWE429" s="1381"/>
      <c r="PWF429" s="1381"/>
      <c r="PWG429" s="1381"/>
      <c r="PWH429" s="1381"/>
      <c r="PWI429" s="1381"/>
      <c r="PWJ429" s="1381"/>
      <c r="PWK429" s="1381"/>
      <c r="PWL429" s="1381"/>
      <c r="PWM429" s="1381"/>
      <c r="PWN429" s="1381"/>
      <c r="PWO429" s="1381"/>
      <c r="PWP429" s="1381"/>
      <c r="PWQ429" s="1381"/>
      <c r="PWR429" s="1381"/>
      <c r="PWS429" s="1381"/>
      <c r="PWT429" s="1381"/>
      <c r="PWU429" s="1381"/>
      <c r="PWV429" s="1381"/>
      <c r="PWW429" s="1381"/>
      <c r="PWX429" s="1381"/>
      <c r="PWY429" s="1381"/>
      <c r="PWZ429" s="1381"/>
      <c r="PXA429" s="1381"/>
      <c r="PXB429" s="1381"/>
      <c r="PXC429" s="1381"/>
      <c r="PXD429" s="1381"/>
      <c r="PXE429" s="1381"/>
      <c r="PXF429" s="1381"/>
      <c r="PXG429" s="1381"/>
      <c r="PXH429" s="1381"/>
      <c r="PXI429" s="1381"/>
      <c r="PXJ429" s="1381"/>
      <c r="PXK429" s="1381"/>
      <c r="PXL429" s="1381"/>
      <c r="PXM429" s="1381"/>
      <c r="PXN429" s="1381"/>
      <c r="PXO429" s="1381"/>
      <c r="PXP429" s="1381"/>
      <c r="PXQ429" s="1381"/>
      <c r="PXR429" s="1381"/>
      <c r="PXS429" s="1381"/>
      <c r="PXT429" s="1381"/>
      <c r="PXU429" s="1381"/>
      <c r="PXV429" s="1381"/>
      <c r="PXW429" s="1381"/>
      <c r="PXX429" s="1381"/>
      <c r="PXY429" s="1381"/>
      <c r="PXZ429" s="1381"/>
      <c r="PYA429" s="1381"/>
      <c r="PYB429" s="1381"/>
      <c r="PYC429" s="1381"/>
      <c r="PYD429" s="1381"/>
      <c r="PYE429" s="1381"/>
      <c r="PYF429" s="1381"/>
      <c r="PYG429" s="1381"/>
      <c r="PYH429" s="1381"/>
      <c r="PYI429" s="1381"/>
      <c r="PYJ429" s="1381"/>
      <c r="PYK429" s="1381"/>
      <c r="PYL429" s="1381"/>
      <c r="PYM429" s="1381"/>
      <c r="PYN429" s="1381"/>
      <c r="PYO429" s="1381"/>
      <c r="PYP429" s="1381"/>
      <c r="PYQ429" s="1381"/>
      <c r="PYR429" s="1381"/>
      <c r="PYS429" s="1381"/>
      <c r="PYT429" s="1381"/>
      <c r="PYU429" s="1381"/>
      <c r="PYV429" s="1381"/>
      <c r="PYW429" s="1381"/>
      <c r="PYX429" s="1381"/>
      <c r="PYY429" s="1381"/>
      <c r="PYZ429" s="1381"/>
      <c r="PZA429" s="1381"/>
      <c r="PZB429" s="1381"/>
      <c r="PZC429" s="1381"/>
      <c r="PZD429" s="1381"/>
      <c r="PZE429" s="1381"/>
      <c r="PZF429" s="1381"/>
      <c r="PZG429" s="1381"/>
      <c r="PZH429" s="1381"/>
      <c r="PZI429" s="1381"/>
      <c r="PZJ429" s="1381"/>
      <c r="PZK429" s="1381"/>
      <c r="PZL429" s="1381"/>
      <c r="PZM429" s="1381"/>
      <c r="PZN429" s="1381"/>
      <c r="PZO429" s="1381"/>
      <c r="PZP429" s="1381"/>
      <c r="PZQ429" s="1381"/>
      <c r="PZR429" s="1381"/>
      <c r="PZS429" s="1381"/>
      <c r="PZT429" s="1381"/>
      <c r="PZU429" s="1381"/>
      <c r="PZV429" s="1381"/>
      <c r="PZW429" s="1381"/>
      <c r="PZX429" s="1381"/>
      <c r="PZY429" s="1381"/>
      <c r="PZZ429" s="1381"/>
      <c r="QAA429" s="1381"/>
      <c r="QAB429" s="1381"/>
      <c r="QAC429" s="1381"/>
      <c r="QAD429" s="1381"/>
      <c r="QAE429" s="1381"/>
      <c r="QAF429" s="1381"/>
      <c r="QAG429" s="1381"/>
      <c r="QAH429" s="1381"/>
      <c r="QAI429" s="1381"/>
      <c r="QAJ429" s="1381"/>
      <c r="QAK429" s="1381"/>
      <c r="QAL429" s="1381"/>
      <c r="QAM429" s="1381"/>
      <c r="QAN429" s="1381"/>
      <c r="QAO429" s="1381"/>
      <c r="QAP429" s="1381"/>
      <c r="QAQ429" s="1381"/>
      <c r="QAR429" s="1381"/>
      <c r="QAS429" s="1381"/>
      <c r="QAT429" s="1381"/>
      <c r="QAU429" s="1381"/>
      <c r="QAV429" s="1381"/>
      <c r="QAW429" s="1381"/>
      <c r="QAX429" s="1381"/>
      <c r="QAY429" s="1381"/>
      <c r="QAZ429" s="1381"/>
      <c r="QBA429" s="1381"/>
      <c r="QBB429" s="1381"/>
      <c r="QBC429" s="1381"/>
      <c r="QBD429" s="1381"/>
      <c r="QBE429" s="1381"/>
      <c r="QBF429" s="1381"/>
      <c r="QBG429" s="1381"/>
      <c r="QBH429" s="1381"/>
      <c r="QBI429" s="1381"/>
      <c r="QBJ429" s="1381"/>
      <c r="QBK429" s="1381"/>
      <c r="QBL429" s="1381"/>
      <c r="QBM429" s="1381"/>
      <c r="QBN429" s="1381"/>
      <c r="QBO429" s="1381"/>
      <c r="QBP429" s="1381"/>
      <c r="QBQ429" s="1381"/>
      <c r="QBR429" s="1381"/>
      <c r="QBS429" s="1381"/>
      <c r="QBT429" s="1381"/>
      <c r="QBU429" s="1381"/>
      <c r="QBV429" s="1381"/>
      <c r="QBW429" s="1381"/>
      <c r="QBX429" s="1381"/>
      <c r="QBY429" s="1381"/>
      <c r="QBZ429" s="1381"/>
      <c r="QCA429" s="1381"/>
      <c r="QCB429" s="1381"/>
      <c r="QCC429" s="1381"/>
      <c r="QCD429" s="1381"/>
      <c r="QCE429" s="1381"/>
      <c r="QCF429" s="1381"/>
      <c r="QCG429" s="1381"/>
      <c r="QCH429" s="1381"/>
      <c r="QCI429" s="1381"/>
      <c r="QCJ429" s="1381"/>
      <c r="QCK429" s="1381"/>
      <c r="QCL429" s="1381"/>
      <c r="QCM429" s="1381"/>
      <c r="QCN429" s="1381"/>
      <c r="QCO429" s="1381"/>
      <c r="QCP429" s="1381"/>
      <c r="QCQ429" s="1381"/>
      <c r="QCR429" s="1381"/>
      <c r="QCS429" s="1381"/>
      <c r="QCT429" s="1381"/>
      <c r="QCU429" s="1381"/>
      <c r="QCV429" s="1381"/>
      <c r="QCW429" s="1381"/>
      <c r="QCX429" s="1381"/>
      <c r="QCY429" s="1381"/>
      <c r="QCZ429" s="1381"/>
      <c r="QDA429" s="1381"/>
      <c r="QDB429" s="1381"/>
      <c r="QDC429" s="1381"/>
      <c r="QDD429" s="1381"/>
      <c r="QDE429" s="1381"/>
      <c r="QDF429" s="1381"/>
      <c r="QDG429" s="1381"/>
      <c r="QDH429" s="1381"/>
      <c r="QDI429" s="1381"/>
      <c r="QDJ429" s="1381"/>
      <c r="QDK429" s="1381"/>
      <c r="QDL429" s="1381"/>
      <c r="QDM429" s="1381"/>
      <c r="QDN429" s="1381"/>
      <c r="QDO429" s="1381"/>
      <c r="QDP429" s="1381"/>
      <c r="QDQ429" s="1381"/>
      <c r="QDR429" s="1381"/>
      <c r="QDS429" s="1381"/>
      <c r="QDT429" s="1381"/>
      <c r="QDU429" s="1381"/>
      <c r="QDV429" s="1381"/>
      <c r="QDW429" s="1381"/>
      <c r="QDX429" s="1381"/>
      <c r="QDY429" s="1381"/>
      <c r="QDZ429" s="1381"/>
      <c r="QEA429" s="1381"/>
      <c r="QEB429" s="1381"/>
      <c r="QEC429" s="1381"/>
      <c r="QED429" s="1381"/>
      <c r="QEE429" s="1381"/>
      <c r="QEF429" s="1381"/>
      <c r="QEG429" s="1381"/>
      <c r="QEH429" s="1381"/>
      <c r="QEI429" s="1381"/>
      <c r="QEJ429" s="1381"/>
      <c r="QEK429" s="1381"/>
      <c r="QEL429" s="1381"/>
      <c r="QEM429" s="1381"/>
      <c r="QEN429" s="1381"/>
      <c r="QEO429" s="1381"/>
      <c r="QEP429" s="1381"/>
      <c r="QEQ429" s="1381"/>
      <c r="QER429" s="1381"/>
      <c r="QES429" s="1381"/>
      <c r="QET429" s="1381"/>
      <c r="QEU429" s="1381"/>
      <c r="QEV429" s="1381"/>
      <c r="QEW429" s="1381"/>
      <c r="QEX429" s="1381"/>
      <c r="QEY429" s="1381"/>
      <c r="QEZ429" s="1381"/>
      <c r="QFA429" s="1381"/>
      <c r="QFB429" s="1381"/>
      <c r="QFC429" s="1381"/>
      <c r="QFD429" s="1381"/>
      <c r="QFE429" s="1381"/>
      <c r="QFF429" s="1381"/>
      <c r="QFG429" s="1381"/>
      <c r="QFH429" s="1381"/>
      <c r="QFI429" s="1381"/>
      <c r="QFJ429" s="1381"/>
      <c r="QFK429" s="1381"/>
      <c r="QFL429" s="1381"/>
      <c r="QFM429" s="1381"/>
      <c r="QFN429" s="1381"/>
      <c r="QFO429" s="1381"/>
      <c r="QFP429" s="1381"/>
      <c r="QFQ429" s="1381"/>
      <c r="QFR429" s="1381"/>
      <c r="QFS429" s="1381"/>
      <c r="QFT429" s="1381"/>
      <c r="QFU429" s="1381"/>
      <c r="QFV429" s="1381"/>
      <c r="QFW429" s="1381"/>
      <c r="QFX429" s="1381"/>
      <c r="QFY429" s="1381"/>
      <c r="QFZ429" s="1381"/>
      <c r="QGA429" s="1381"/>
      <c r="QGB429" s="1381"/>
      <c r="QGC429" s="1381"/>
      <c r="QGD429" s="1381"/>
      <c r="QGE429" s="1381"/>
      <c r="QGF429" s="1381"/>
      <c r="QGG429" s="1381"/>
      <c r="QGH429" s="1381"/>
      <c r="QGI429" s="1381"/>
      <c r="QGJ429" s="1381"/>
      <c r="QGK429" s="1381"/>
      <c r="QGL429" s="1381"/>
      <c r="QGM429" s="1381"/>
      <c r="QGN429" s="1381"/>
      <c r="QGO429" s="1381"/>
      <c r="QGP429" s="1381"/>
      <c r="QGQ429" s="1381"/>
      <c r="QGR429" s="1381"/>
      <c r="QGS429" s="1381"/>
      <c r="QGT429" s="1381"/>
      <c r="QGU429" s="1381"/>
      <c r="QGV429" s="1381"/>
      <c r="QGW429" s="1381"/>
      <c r="QGX429" s="1381"/>
      <c r="QGY429" s="1381"/>
      <c r="QGZ429" s="1381"/>
      <c r="QHA429" s="1381"/>
      <c r="QHB429" s="1381"/>
      <c r="QHC429" s="1381"/>
      <c r="QHD429" s="1381"/>
      <c r="QHE429" s="1381"/>
      <c r="QHF429" s="1381"/>
      <c r="QHG429" s="1381"/>
      <c r="QHH429" s="1381"/>
      <c r="QHI429" s="1381"/>
      <c r="QHJ429" s="1381"/>
      <c r="QHK429" s="1381"/>
      <c r="QHL429" s="1381"/>
      <c r="QHM429" s="1381"/>
      <c r="QHN429" s="1381"/>
      <c r="QHO429" s="1381"/>
      <c r="QHP429" s="1381"/>
      <c r="QHQ429" s="1381"/>
      <c r="QHR429" s="1381"/>
      <c r="QHS429" s="1381"/>
      <c r="QHT429" s="1381"/>
      <c r="QHU429" s="1381"/>
      <c r="QHV429" s="1381"/>
      <c r="QHW429" s="1381"/>
      <c r="QHX429" s="1381"/>
      <c r="QHY429" s="1381"/>
      <c r="QHZ429" s="1381"/>
      <c r="QIA429" s="1381"/>
      <c r="QIB429" s="1381"/>
      <c r="QIC429" s="1381"/>
      <c r="QID429" s="1381"/>
      <c r="QIE429" s="1381"/>
      <c r="QIF429" s="1381"/>
      <c r="QIG429" s="1381"/>
      <c r="QIH429" s="1381"/>
      <c r="QII429" s="1381"/>
      <c r="QIJ429" s="1381"/>
      <c r="QIK429" s="1381"/>
      <c r="QIL429" s="1381"/>
      <c r="QIM429" s="1381"/>
      <c r="QIN429" s="1381"/>
      <c r="QIO429" s="1381"/>
      <c r="QIP429" s="1381"/>
      <c r="QIQ429" s="1381"/>
      <c r="QIR429" s="1381"/>
      <c r="QIS429" s="1381"/>
      <c r="QIT429" s="1381"/>
      <c r="QIU429" s="1381"/>
      <c r="QIV429" s="1381"/>
      <c r="QIW429" s="1381"/>
      <c r="QIX429" s="1381"/>
      <c r="QIY429" s="1381"/>
      <c r="QIZ429" s="1381"/>
      <c r="QJA429" s="1381"/>
      <c r="QJB429" s="1381"/>
      <c r="QJC429" s="1381"/>
      <c r="QJD429" s="1381"/>
      <c r="QJE429" s="1381"/>
      <c r="QJF429" s="1381"/>
      <c r="QJG429" s="1381"/>
      <c r="QJH429" s="1381"/>
      <c r="QJI429" s="1381"/>
      <c r="QJJ429" s="1381"/>
      <c r="QJK429" s="1381"/>
      <c r="QJL429" s="1381"/>
      <c r="QJM429" s="1381"/>
      <c r="QJN429" s="1381"/>
      <c r="QJO429" s="1381"/>
      <c r="QJP429" s="1381"/>
      <c r="QJQ429" s="1381"/>
      <c r="QJR429" s="1381"/>
      <c r="QJS429" s="1381"/>
      <c r="QJT429" s="1381"/>
      <c r="QJU429" s="1381"/>
      <c r="QJV429" s="1381"/>
      <c r="QJW429" s="1381"/>
      <c r="QJX429" s="1381"/>
      <c r="QJY429" s="1381"/>
      <c r="QJZ429" s="1381"/>
      <c r="QKA429" s="1381"/>
      <c r="QKB429" s="1381"/>
      <c r="QKC429" s="1381"/>
      <c r="QKD429" s="1381"/>
      <c r="QKE429" s="1381"/>
      <c r="QKF429" s="1381"/>
      <c r="QKG429" s="1381"/>
      <c r="QKH429" s="1381"/>
      <c r="QKI429" s="1381"/>
      <c r="QKJ429" s="1381"/>
      <c r="QKK429" s="1381"/>
      <c r="QKL429" s="1381"/>
      <c r="QKM429" s="1381"/>
      <c r="QKN429" s="1381"/>
      <c r="QKO429" s="1381"/>
      <c r="QKP429" s="1381"/>
      <c r="QKQ429" s="1381"/>
      <c r="QKR429" s="1381"/>
      <c r="QKS429" s="1381"/>
      <c r="QKT429" s="1381"/>
      <c r="QKU429" s="1381"/>
      <c r="QKV429" s="1381"/>
      <c r="QKW429" s="1381"/>
      <c r="QKX429" s="1381"/>
      <c r="QKY429" s="1381"/>
      <c r="QKZ429" s="1381"/>
      <c r="QLA429" s="1381"/>
      <c r="QLB429" s="1381"/>
      <c r="QLC429" s="1381"/>
      <c r="QLD429" s="1381"/>
      <c r="QLE429" s="1381"/>
      <c r="QLF429" s="1381"/>
      <c r="QLG429" s="1381"/>
      <c r="QLH429" s="1381"/>
      <c r="QLI429" s="1381"/>
      <c r="QLJ429" s="1381"/>
      <c r="QLK429" s="1381"/>
      <c r="QLL429" s="1381"/>
      <c r="QLM429" s="1381"/>
      <c r="QLN429" s="1381"/>
      <c r="QLO429" s="1381"/>
      <c r="QLP429" s="1381"/>
      <c r="QLQ429" s="1381"/>
      <c r="QLR429" s="1381"/>
      <c r="QLS429" s="1381"/>
      <c r="QLT429" s="1381"/>
      <c r="QLU429" s="1381"/>
      <c r="QLV429" s="1381"/>
      <c r="QLW429" s="1381"/>
      <c r="QLX429" s="1381"/>
      <c r="QLY429" s="1381"/>
      <c r="QLZ429" s="1381"/>
      <c r="QMA429" s="1381"/>
      <c r="QMB429" s="1381"/>
      <c r="QMC429" s="1381"/>
      <c r="QMD429" s="1381"/>
      <c r="QME429" s="1381"/>
      <c r="QMF429" s="1381"/>
      <c r="QMG429" s="1381"/>
      <c r="QMH429" s="1381"/>
      <c r="QMI429" s="1381"/>
      <c r="QMJ429" s="1381"/>
      <c r="QMK429" s="1381"/>
      <c r="QML429" s="1381"/>
      <c r="QMM429" s="1381"/>
      <c r="QMN429" s="1381"/>
      <c r="QMO429" s="1381"/>
      <c r="QMP429" s="1381"/>
      <c r="QMQ429" s="1381"/>
      <c r="QMR429" s="1381"/>
      <c r="QMS429" s="1381"/>
      <c r="QMT429" s="1381"/>
      <c r="QMU429" s="1381"/>
      <c r="QMV429" s="1381"/>
      <c r="QMW429" s="1381"/>
      <c r="QMX429" s="1381"/>
      <c r="QMY429" s="1381"/>
      <c r="QMZ429" s="1381"/>
      <c r="QNA429" s="1381"/>
      <c r="QNB429" s="1381"/>
      <c r="QNC429" s="1381"/>
      <c r="QND429" s="1381"/>
      <c r="QNE429" s="1381"/>
      <c r="QNF429" s="1381"/>
      <c r="QNG429" s="1381"/>
      <c r="QNH429" s="1381"/>
      <c r="QNI429" s="1381"/>
      <c r="QNJ429" s="1381"/>
      <c r="QNK429" s="1381"/>
      <c r="QNL429" s="1381"/>
      <c r="QNM429" s="1381"/>
      <c r="QNN429" s="1381"/>
      <c r="QNO429" s="1381"/>
      <c r="QNP429" s="1381"/>
      <c r="QNQ429" s="1381"/>
      <c r="QNR429" s="1381"/>
      <c r="QNS429" s="1381"/>
      <c r="QNT429" s="1381"/>
      <c r="QNU429" s="1381"/>
      <c r="QNV429" s="1381"/>
      <c r="QNW429" s="1381"/>
      <c r="QNX429" s="1381"/>
      <c r="QNY429" s="1381"/>
      <c r="QNZ429" s="1381"/>
      <c r="QOA429" s="1381"/>
      <c r="QOB429" s="1381"/>
      <c r="QOC429" s="1381"/>
      <c r="QOD429" s="1381"/>
      <c r="QOE429" s="1381"/>
      <c r="QOF429" s="1381"/>
      <c r="QOG429" s="1381"/>
      <c r="QOH429" s="1381"/>
      <c r="QOI429" s="1381"/>
      <c r="QOJ429" s="1381"/>
      <c r="QOK429" s="1381"/>
      <c r="QOL429" s="1381"/>
      <c r="QOM429" s="1381"/>
      <c r="QON429" s="1381"/>
      <c r="QOO429" s="1381"/>
      <c r="QOP429" s="1381"/>
      <c r="QOQ429" s="1381"/>
      <c r="QOR429" s="1381"/>
      <c r="QOS429" s="1381"/>
      <c r="QOT429" s="1381"/>
      <c r="QOU429" s="1381"/>
      <c r="QOV429" s="1381"/>
      <c r="QOW429" s="1381"/>
      <c r="QOX429" s="1381"/>
      <c r="QOY429" s="1381"/>
      <c r="QOZ429" s="1381"/>
      <c r="QPA429" s="1381"/>
      <c r="QPB429" s="1381"/>
      <c r="QPC429" s="1381"/>
      <c r="QPD429" s="1381"/>
      <c r="QPE429" s="1381"/>
      <c r="QPF429" s="1381"/>
      <c r="QPG429" s="1381"/>
      <c r="QPH429" s="1381"/>
      <c r="QPI429" s="1381"/>
      <c r="QPJ429" s="1381"/>
      <c r="QPK429" s="1381"/>
      <c r="QPL429" s="1381"/>
      <c r="QPM429" s="1381"/>
      <c r="QPN429" s="1381"/>
      <c r="QPO429" s="1381"/>
      <c r="QPP429" s="1381"/>
      <c r="QPQ429" s="1381"/>
      <c r="QPR429" s="1381"/>
      <c r="QPS429" s="1381"/>
      <c r="QPT429" s="1381"/>
      <c r="QPU429" s="1381"/>
      <c r="QPV429" s="1381"/>
      <c r="QPW429" s="1381"/>
      <c r="QPX429" s="1381"/>
      <c r="QPY429" s="1381"/>
      <c r="QPZ429" s="1381"/>
      <c r="QQA429" s="1381"/>
      <c r="QQB429" s="1381"/>
      <c r="QQC429" s="1381"/>
      <c r="QQD429" s="1381"/>
      <c r="QQE429" s="1381"/>
      <c r="QQF429" s="1381"/>
      <c r="QQG429" s="1381"/>
      <c r="QQH429" s="1381"/>
      <c r="QQI429" s="1381"/>
      <c r="QQJ429" s="1381"/>
      <c r="QQK429" s="1381"/>
      <c r="QQL429" s="1381"/>
      <c r="QQM429" s="1381"/>
      <c r="QQN429" s="1381"/>
      <c r="QQO429" s="1381"/>
      <c r="QQP429" s="1381"/>
      <c r="QQQ429" s="1381"/>
      <c r="QQR429" s="1381"/>
      <c r="QQS429" s="1381"/>
      <c r="QQT429" s="1381"/>
      <c r="QQU429" s="1381"/>
      <c r="QQV429" s="1381"/>
      <c r="QQW429" s="1381"/>
      <c r="QQX429" s="1381"/>
      <c r="QQY429" s="1381"/>
      <c r="QQZ429" s="1381"/>
      <c r="QRA429" s="1381"/>
      <c r="QRB429" s="1381"/>
      <c r="QRC429" s="1381"/>
      <c r="QRD429" s="1381"/>
      <c r="QRE429" s="1381"/>
      <c r="QRF429" s="1381"/>
      <c r="QRG429" s="1381"/>
      <c r="QRH429" s="1381"/>
      <c r="QRI429" s="1381"/>
      <c r="QRJ429" s="1381"/>
      <c r="QRK429" s="1381"/>
      <c r="QRL429" s="1381"/>
      <c r="QRM429" s="1381"/>
      <c r="QRN429" s="1381"/>
      <c r="QRO429" s="1381"/>
      <c r="QRP429" s="1381"/>
      <c r="QRQ429" s="1381"/>
      <c r="QRR429" s="1381"/>
      <c r="QRS429" s="1381"/>
      <c r="QRT429" s="1381"/>
      <c r="QRU429" s="1381"/>
      <c r="QRV429" s="1381"/>
      <c r="QRW429" s="1381"/>
      <c r="QRX429" s="1381"/>
      <c r="QRY429" s="1381"/>
      <c r="QRZ429" s="1381"/>
      <c r="QSA429" s="1381"/>
      <c r="QSB429" s="1381"/>
      <c r="QSC429" s="1381"/>
      <c r="QSD429" s="1381"/>
      <c r="QSE429" s="1381"/>
      <c r="QSF429" s="1381"/>
      <c r="QSG429" s="1381"/>
      <c r="QSH429" s="1381"/>
      <c r="QSI429" s="1381"/>
      <c r="QSJ429" s="1381"/>
      <c r="QSK429" s="1381"/>
      <c r="QSL429" s="1381"/>
      <c r="QSM429" s="1381"/>
      <c r="QSN429" s="1381"/>
      <c r="QSO429" s="1381"/>
      <c r="QSP429" s="1381"/>
      <c r="QSQ429" s="1381"/>
      <c r="QSR429" s="1381"/>
      <c r="QSS429" s="1381"/>
      <c r="QST429" s="1381"/>
      <c r="QSU429" s="1381"/>
      <c r="QSV429" s="1381"/>
      <c r="QSW429" s="1381"/>
      <c r="QSX429" s="1381"/>
      <c r="QSY429" s="1381"/>
      <c r="QSZ429" s="1381"/>
      <c r="QTA429" s="1381"/>
      <c r="QTB429" s="1381"/>
      <c r="QTC429" s="1381"/>
      <c r="QTD429" s="1381"/>
      <c r="QTE429" s="1381"/>
      <c r="QTF429" s="1381"/>
      <c r="QTG429" s="1381"/>
      <c r="QTH429" s="1381"/>
      <c r="QTI429" s="1381"/>
      <c r="QTJ429" s="1381"/>
      <c r="QTK429" s="1381"/>
      <c r="QTL429" s="1381"/>
      <c r="QTM429" s="1381"/>
      <c r="QTN429" s="1381"/>
      <c r="QTO429" s="1381"/>
      <c r="QTP429" s="1381"/>
      <c r="QTQ429" s="1381"/>
      <c r="QTR429" s="1381"/>
      <c r="QTS429" s="1381"/>
      <c r="QTT429" s="1381"/>
      <c r="QTU429" s="1381"/>
      <c r="QTV429" s="1381"/>
      <c r="QTW429" s="1381"/>
      <c r="QTX429" s="1381"/>
      <c r="QTY429" s="1381"/>
      <c r="QTZ429" s="1381"/>
      <c r="QUA429" s="1381"/>
      <c r="QUB429" s="1381"/>
      <c r="QUC429" s="1381"/>
      <c r="QUD429" s="1381"/>
      <c r="QUE429" s="1381"/>
      <c r="QUF429" s="1381"/>
      <c r="QUG429" s="1381"/>
      <c r="QUH429" s="1381"/>
      <c r="QUI429" s="1381"/>
      <c r="QUJ429" s="1381"/>
      <c r="QUK429" s="1381"/>
      <c r="QUL429" s="1381"/>
      <c r="QUM429" s="1381"/>
      <c r="QUN429" s="1381"/>
      <c r="QUO429" s="1381"/>
      <c r="QUP429" s="1381"/>
      <c r="QUQ429" s="1381"/>
      <c r="QUR429" s="1381"/>
      <c r="QUS429" s="1381"/>
      <c r="QUT429" s="1381"/>
      <c r="QUU429" s="1381"/>
      <c r="QUV429" s="1381"/>
      <c r="QUW429" s="1381"/>
      <c r="QUX429" s="1381"/>
      <c r="QUY429" s="1381"/>
      <c r="QUZ429" s="1381"/>
      <c r="QVA429" s="1381"/>
      <c r="QVB429" s="1381"/>
      <c r="QVC429" s="1381"/>
      <c r="QVD429" s="1381"/>
      <c r="QVE429" s="1381"/>
      <c r="QVF429" s="1381"/>
      <c r="QVG429" s="1381"/>
      <c r="QVH429" s="1381"/>
      <c r="QVI429" s="1381"/>
      <c r="QVJ429" s="1381"/>
      <c r="QVK429" s="1381"/>
      <c r="QVL429" s="1381"/>
      <c r="QVM429" s="1381"/>
      <c r="QVN429" s="1381"/>
      <c r="QVO429" s="1381"/>
      <c r="QVP429" s="1381"/>
      <c r="QVQ429" s="1381"/>
      <c r="QVR429" s="1381"/>
      <c r="QVS429" s="1381"/>
      <c r="QVT429" s="1381"/>
      <c r="QVU429" s="1381"/>
      <c r="QVV429" s="1381"/>
      <c r="QVW429" s="1381"/>
      <c r="QVX429" s="1381"/>
      <c r="QVY429" s="1381"/>
      <c r="QVZ429" s="1381"/>
      <c r="QWA429" s="1381"/>
      <c r="QWB429" s="1381"/>
      <c r="QWC429" s="1381"/>
      <c r="QWD429" s="1381"/>
      <c r="QWE429" s="1381"/>
      <c r="QWF429" s="1381"/>
      <c r="QWG429" s="1381"/>
      <c r="QWH429" s="1381"/>
      <c r="QWI429" s="1381"/>
      <c r="QWJ429" s="1381"/>
      <c r="QWK429" s="1381"/>
      <c r="QWL429" s="1381"/>
      <c r="QWM429" s="1381"/>
      <c r="QWN429" s="1381"/>
      <c r="QWO429" s="1381"/>
      <c r="QWP429" s="1381"/>
      <c r="QWQ429" s="1381"/>
      <c r="QWR429" s="1381"/>
      <c r="QWS429" s="1381"/>
      <c r="QWT429" s="1381"/>
      <c r="QWU429" s="1381"/>
      <c r="QWV429" s="1381"/>
      <c r="QWW429" s="1381"/>
      <c r="QWX429" s="1381"/>
      <c r="QWY429" s="1381"/>
      <c r="QWZ429" s="1381"/>
      <c r="QXA429" s="1381"/>
      <c r="QXB429" s="1381"/>
      <c r="QXC429" s="1381"/>
      <c r="QXD429" s="1381"/>
      <c r="QXE429" s="1381"/>
      <c r="QXF429" s="1381"/>
      <c r="QXG429" s="1381"/>
      <c r="QXH429" s="1381"/>
      <c r="QXI429" s="1381"/>
      <c r="QXJ429" s="1381"/>
      <c r="QXK429" s="1381"/>
      <c r="QXL429" s="1381"/>
      <c r="QXM429" s="1381"/>
      <c r="QXN429" s="1381"/>
      <c r="QXO429" s="1381"/>
      <c r="QXP429" s="1381"/>
      <c r="QXQ429" s="1381"/>
      <c r="QXR429" s="1381"/>
      <c r="QXS429" s="1381"/>
      <c r="QXT429" s="1381"/>
      <c r="QXU429" s="1381"/>
      <c r="QXV429" s="1381"/>
      <c r="QXW429" s="1381"/>
      <c r="QXX429" s="1381"/>
      <c r="QXY429" s="1381"/>
      <c r="QXZ429" s="1381"/>
      <c r="QYA429" s="1381"/>
      <c r="QYB429" s="1381"/>
      <c r="QYC429" s="1381"/>
      <c r="QYD429" s="1381"/>
      <c r="QYE429" s="1381"/>
      <c r="QYF429" s="1381"/>
      <c r="QYG429" s="1381"/>
      <c r="QYH429" s="1381"/>
      <c r="QYI429" s="1381"/>
      <c r="QYJ429" s="1381"/>
      <c r="QYK429" s="1381"/>
      <c r="QYL429" s="1381"/>
      <c r="QYM429" s="1381"/>
      <c r="QYN429" s="1381"/>
      <c r="QYO429" s="1381"/>
      <c r="QYP429" s="1381"/>
      <c r="QYQ429" s="1381"/>
      <c r="QYR429" s="1381"/>
      <c r="QYS429" s="1381"/>
      <c r="QYT429" s="1381"/>
      <c r="QYU429" s="1381"/>
      <c r="QYV429" s="1381"/>
      <c r="QYW429" s="1381"/>
      <c r="QYX429" s="1381"/>
      <c r="QYY429" s="1381"/>
      <c r="QYZ429" s="1381"/>
      <c r="QZA429" s="1381"/>
      <c r="QZB429" s="1381"/>
      <c r="QZC429" s="1381"/>
      <c r="QZD429" s="1381"/>
      <c r="QZE429" s="1381"/>
      <c r="QZF429" s="1381"/>
      <c r="QZG429" s="1381"/>
      <c r="QZH429" s="1381"/>
      <c r="QZI429" s="1381"/>
      <c r="QZJ429" s="1381"/>
      <c r="QZK429" s="1381"/>
      <c r="QZL429" s="1381"/>
      <c r="QZM429" s="1381"/>
      <c r="QZN429" s="1381"/>
      <c r="QZO429" s="1381"/>
      <c r="QZP429" s="1381"/>
      <c r="QZQ429" s="1381"/>
      <c r="QZR429" s="1381"/>
      <c r="QZS429" s="1381"/>
      <c r="QZT429" s="1381"/>
      <c r="QZU429" s="1381"/>
      <c r="QZV429" s="1381"/>
      <c r="QZW429" s="1381"/>
      <c r="QZX429" s="1381"/>
      <c r="QZY429" s="1381"/>
      <c r="QZZ429" s="1381"/>
      <c r="RAA429" s="1381"/>
      <c r="RAB429" s="1381"/>
      <c r="RAC429" s="1381"/>
      <c r="RAD429" s="1381"/>
      <c r="RAE429" s="1381"/>
      <c r="RAF429" s="1381"/>
      <c r="RAG429" s="1381"/>
      <c r="RAH429" s="1381"/>
      <c r="RAI429" s="1381"/>
      <c r="RAJ429" s="1381"/>
      <c r="RAK429" s="1381"/>
      <c r="RAL429" s="1381"/>
      <c r="RAM429" s="1381"/>
      <c r="RAN429" s="1381"/>
      <c r="RAO429" s="1381"/>
      <c r="RAP429" s="1381"/>
      <c r="RAQ429" s="1381"/>
      <c r="RAR429" s="1381"/>
      <c r="RAS429" s="1381"/>
      <c r="RAT429" s="1381"/>
      <c r="RAU429" s="1381"/>
      <c r="RAV429" s="1381"/>
      <c r="RAW429" s="1381"/>
      <c r="RAX429" s="1381"/>
      <c r="RAY429" s="1381"/>
      <c r="RAZ429" s="1381"/>
      <c r="RBA429" s="1381"/>
      <c r="RBB429" s="1381"/>
      <c r="RBC429" s="1381"/>
      <c r="RBD429" s="1381"/>
      <c r="RBE429" s="1381"/>
      <c r="RBF429" s="1381"/>
      <c r="RBG429" s="1381"/>
      <c r="RBH429" s="1381"/>
      <c r="RBI429" s="1381"/>
      <c r="RBJ429" s="1381"/>
      <c r="RBK429" s="1381"/>
      <c r="RBL429" s="1381"/>
      <c r="RBM429" s="1381"/>
      <c r="RBN429" s="1381"/>
      <c r="RBO429" s="1381"/>
      <c r="RBP429" s="1381"/>
      <c r="RBQ429" s="1381"/>
      <c r="RBR429" s="1381"/>
      <c r="RBS429" s="1381"/>
      <c r="RBT429" s="1381"/>
      <c r="RBU429" s="1381"/>
      <c r="RBV429" s="1381"/>
      <c r="RBW429" s="1381"/>
      <c r="RBX429" s="1381"/>
      <c r="RBY429" s="1381"/>
      <c r="RBZ429" s="1381"/>
      <c r="RCA429" s="1381"/>
      <c r="RCB429" s="1381"/>
      <c r="RCC429" s="1381"/>
      <c r="RCD429" s="1381"/>
      <c r="RCE429" s="1381"/>
      <c r="RCF429" s="1381"/>
      <c r="RCG429" s="1381"/>
      <c r="RCH429" s="1381"/>
      <c r="RCI429" s="1381"/>
      <c r="RCJ429" s="1381"/>
      <c r="RCK429" s="1381"/>
      <c r="RCL429" s="1381"/>
      <c r="RCM429" s="1381"/>
      <c r="RCN429" s="1381"/>
      <c r="RCO429" s="1381"/>
      <c r="RCP429" s="1381"/>
      <c r="RCQ429" s="1381"/>
      <c r="RCR429" s="1381"/>
      <c r="RCS429" s="1381"/>
      <c r="RCT429" s="1381"/>
      <c r="RCU429" s="1381"/>
      <c r="RCV429" s="1381"/>
      <c r="RCW429" s="1381"/>
      <c r="RCX429" s="1381"/>
      <c r="RCY429" s="1381"/>
      <c r="RCZ429" s="1381"/>
      <c r="RDA429" s="1381"/>
      <c r="RDB429" s="1381"/>
      <c r="RDC429" s="1381"/>
      <c r="RDD429" s="1381"/>
      <c r="RDE429" s="1381"/>
      <c r="RDF429" s="1381"/>
      <c r="RDG429" s="1381"/>
      <c r="RDH429" s="1381"/>
      <c r="RDI429" s="1381"/>
      <c r="RDJ429" s="1381"/>
      <c r="RDK429" s="1381"/>
      <c r="RDL429" s="1381"/>
      <c r="RDM429" s="1381"/>
      <c r="RDN429" s="1381"/>
      <c r="RDO429" s="1381"/>
      <c r="RDP429" s="1381"/>
      <c r="RDQ429" s="1381"/>
      <c r="RDR429" s="1381"/>
      <c r="RDS429" s="1381"/>
      <c r="RDT429" s="1381"/>
      <c r="RDU429" s="1381"/>
      <c r="RDV429" s="1381"/>
      <c r="RDW429" s="1381"/>
      <c r="RDX429" s="1381"/>
      <c r="RDY429" s="1381"/>
      <c r="RDZ429" s="1381"/>
      <c r="REA429" s="1381"/>
      <c r="REB429" s="1381"/>
      <c r="REC429" s="1381"/>
      <c r="RED429" s="1381"/>
      <c r="REE429" s="1381"/>
      <c r="REF429" s="1381"/>
      <c r="REG429" s="1381"/>
      <c r="REH429" s="1381"/>
      <c r="REI429" s="1381"/>
      <c r="REJ429" s="1381"/>
      <c r="REK429" s="1381"/>
      <c r="REL429" s="1381"/>
      <c r="REM429" s="1381"/>
      <c r="REN429" s="1381"/>
      <c r="REO429" s="1381"/>
      <c r="REP429" s="1381"/>
      <c r="REQ429" s="1381"/>
      <c r="RER429" s="1381"/>
      <c r="RES429" s="1381"/>
      <c r="RET429" s="1381"/>
      <c r="REU429" s="1381"/>
      <c r="REV429" s="1381"/>
      <c r="REW429" s="1381"/>
      <c r="REX429" s="1381"/>
      <c r="REY429" s="1381"/>
      <c r="REZ429" s="1381"/>
      <c r="RFA429" s="1381"/>
      <c r="RFB429" s="1381"/>
      <c r="RFC429" s="1381"/>
      <c r="RFD429" s="1381"/>
      <c r="RFE429" s="1381"/>
      <c r="RFF429" s="1381"/>
      <c r="RFG429" s="1381"/>
      <c r="RFH429" s="1381"/>
      <c r="RFI429" s="1381"/>
      <c r="RFJ429" s="1381"/>
      <c r="RFK429" s="1381"/>
      <c r="RFL429" s="1381"/>
      <c r="RFM429" s="1381"/>
      <c r="RFN429" s="1381"/>
      <c r="RFO429" s="1381"/>
      <c r="RFP429" s="1381"/>
      <c r="RFQ429" s="1381"/>
      <c r="RFR429" s="1381"/>
      <c r="RFS429" s="1381"/>
      <c r="RFT429" s="1381"/>
      <c r="RFU429" s="1381"/>
      <c r="RFV429" s="1381"/>
      <c r="RFW429" s="1381"/>
      <c r="RFX429" s="1381"/>
      <c r="RFY429" s="1381"/>
      <c r="RFZ429" s="1381"/>
      <c r="RGA429" s="1381"/>
      <c r="RGB429" s="1381"/>
      <c r="RGC429" s="1381"/>
      <c r="RGD429" s="1381"/>
      <c r="RGE429" s="1381"/>
      <c r="RGF429" s="1381"/>
      <c r="RGG429" s="1381"/>
      <c r="RGH429" s="1381"/>
      <c r="RGI429" s="1381"/>
      <c r="RGJ429" s="1381"/>
      <c r="RGK429" s="1381"/>
      <c r="RGL429" s="1381"/>
      <c r="RGM429" s="1381"/>
      <c r="RGN429" s="1381"/>
      <c r="RGO429" s="1381"/>
      <c r="RGP429" s="1381"/>
      <c r="RGQ429" s="1381"/>
      <c r="RGR429" s="1381"/>
      <c r="RGS429" s="1381"/>
      <c r="RGT429" s="1381"/>
      <c r="RGU429" s="1381"/>
      <c r="RGV429" s="1381"/>
      <c r="RGW429" s="1381"/>
      <c r="RGX429" s="1381"/>
      <c r="RGY429" s="1381"/>
      <c r="RGZ429" s="1381"/>
      <c r="RHA429" s="1381"/>
      <c r="RHB429" s="1381"/>
      <c r="RHC429" s="1381"/>
      <c r="RHD429" s="1381"/>
      <c r="RHE429" s="1381"/>
      <c r="RHF429" s="1381"/>
      <c r="RHG429" s="1381"/>
      <c r="RHH429" s="1381"/>
      <c r="RHI429" s="1381"/>
      <c r="RHJ429" s="1381"/>
      <c r="RHK429" s="1381"/>
      <c r="RHL429" s="1381"/>
      <c r="RHM429" s="1381"/>
      <c r="RHN429" s="1381"/>
      <c r="RHO429" s="1381"/>
      <c r="RHP429" s="1381"/>
      <c r="RHQ429" s="1381"/>
      <c r="RHR429" s="1381"/>
      <c r="RHS429" s="1381"/>
      <c r="RHT429" s="1381"/>
      <c r="RHU429" s="1381"/>
      <c r="RHV429" s="1381"/>
      <c r="RHW429" s="1381"/>
      <c r="RHX429" s="1381"/>
      <c r="RHY429" s="1381"/>
      <c r="RHZ429" s="1381"/>
      <c r="RIA429" s="1381"/>
      <c r="RIB429" s="1381"/>
      <c r="RIC429" s="1381"/>
      <c r="RID429" s="1381"/>
      <c r="RIE429" s="1381"/>
      <c r="RIF429" s="1381"/>
      <c r="RIG429" s="1381"/>
      <c r="RIH429" s="1381"/>
      <c r="RII429" s="1381"/>
      <c r="RIJ429" s="1381"/>
      <c r="RIK429" s="1381"/>
      <c r="RIL429" s="1381"/>
      <c r="RIM429" s="1381"/>
      <c r="RIN429" s="1381"/>
      <c r="RIO429" s="1381"/>
      <c r="RIP429" s="1381"/>
      <c r="RIQ429" s="1381"/>
      <c r="RIR429" s="1381"/>
      <c r="RIS429" s="1381"/>
      <c r="RIT429" s="1381"/>
      <c r="RIU429" s="1381"/>
      <c r="RIV429" s="1381"/>
      <c r="RIW429" s="1381"/>
      <c r="RIX429" s="1381"/>
      <c r="RIY429" s="1381"/>
      <c r="RIZ429" s="1381"/>
      <c r="RJA429" s="1381"/>
      <c r="RJB429" s="1381"/>
      <c r="RJC429" s="1381"/>
      <c r="RJD429" s="1381"/>
      <c r="RJE429" s="1381"/>
      <c r="RJF429" s="1381"/>
      <c r="RJG429" s="1381"/>
      <c r="RJH429" s="1381"/>
      <c r="RJI429" s="1381"/>
      <c r="RJJ429" s="1381"/>
      <c r="RJK429" s="1381"/>
      <c r="RJL429" s="1381"/>
      <c r="RJM429" s="1381"/>
      <c r="RJN429" s="1381"/>
      <c r="RJO429" s="1381"/>
      <c r="RJP429" s="1381"/>
      <c r="RJQ429" s="1381"/>
      <c r="RJR429" s="1381"/>
      <c r="RJS429" s="1381"/>
      <c r="RJT429" s="1381"/>
      <c r="RJU429" s="1381"/>
      <c r="RJV429" s="1381"/>
      <c r="RJW429" s="1381"/>
      <c r="RJX429" s="1381"/>
      <c r="RJY429" s="1381"/>
      <c r="RJZ429" s="1381"/>
      <c r="RKA429" s="1381"/>
      <c r="RKB429" s="1381"/>
      <c r="RKC429" s="1381"/>
      <c r="RKD429" s="1381"/>
      <c r="RKE429" s="1381"/>
      <c r="RKF429" s="1381"/>
      <c r="RKG429" s="1381"/>
      <c r="RKH429" s="1381"/>
      <c r="RKI429" s="1381"/>
      <c r="RKJ429" s="1381"/>
      <c r="RKK429" s="1381"/>
      <c r="RKL429" s="1381"/>
      <c r="RKM429" s="1381"/>
      <c r="RKN429" s="1381"/>
      <c r="RKO429" s="1381"/>
      <c r="RKP429" s="1381"/>
      <c r="RKQ429" s="1381"/>
      <c r="RKR429" s="1381"/>
      <c r="RKS429" s="1381"/>
      <c r="RKT429" s="1381"/>
      <c r="RKU429" s="1381"/>
      <c r="RKV429" s="1381"/>
      <c r="RKW429" s="1381"/>
      <c r="RKX429" s="1381"/>
      <c r="RKY429" s="1381"/>
      <c r="RKZ429" s="1381"/>
      <c r="RLA429" s="1381"/>
      <c r="RLB429" s="1381"/>
      <c r="RLC429" s="1381"/>
      <c r="RLD429" s="1381"/>
      <c r="RLE429" s="1381"/>
      <c r="RLF429" s="1381"/>
      <c r="RLG429" s="1381"/>
      <c r="RLH429" s="1381"/>
      <c r="RLI429" s="1381"/>
      <c r="RLJ429" s="1381"/>
      <c r="RLK429" s="1381"/>
      <c r="RLL429" s="1381"/>
      <c r="RLM429" s="1381"/>
      <c r="RLN429" s="1381"/>
      <c r="RLO429" s="1381"/>
      <c r="RLP429" s="1381"/>
      <c r="RLQ429" s="1381"/>
      <c r="RLR429" s="1381"/>
      <c r="RLS429" s="1381"/>
      <c r="RLT429" s="1381"/>
      <c r="RLU429" s="1381"/>
      <c r="RLV429" s="1381"/>
      <c r="RLW429" s="1381"/>
      <c r="RLX429" s="1381"/>
      <c r="RLY429" s="1381"/>
      <c r="RLZ429" s="1381"/>
      <c r="RMA429" s="1381"/>
      <c r="RMB429" s="1381"/>
      <c r="RMC429" s="1381"/>
      <c r="RMD429" s="1381"/>
      <c r="RME429" s="1381"/>
      <c r="RMF429" s="1381"/>
      <c r="RMG429" s="1381"/>
      <c r="RMH429" s="1381"/>
      <c r="RMI429" s="1381"/>
      <c r="RMJ429" s="1381"/>
      <c r="RMK429" s="1381"/>
      <c r="RML429" s="1381"/>
      <c r="RMM429" s="1381"/>
      <c r="RMN429" s="1381"/>
      <c r="RMO429" s="1381"/>
      <c r="RMP429" s="1381"/>
      <c r="RMQ429" s="1381"/>
      <c r="RMR429" s="1381"/>
      <c r="RMS429" s="1381"/>
      <c r="RMT429" s="1381"/>
      <c r="RMU429" s="1381"/>
      <c r="RMV429" s="1381"/>
      <c r="RMW429" s="1381"/>
      <c r="RMX429" s="1381"/>
      <c r="RMY429" s="1381"/>
      <c r="RMZ429" s="1381"/>
      <c r="RNA429" s="1381"/>
      <c r="RNB429" s="1381"/>
      <c r="RNC429" s="1381"/>
      <c r="RND429" s="1381"/>
      <c r="RNE429" s="1381"/>
      <c r="RNF429" s="1381"/>
      <c r="RNG429" s="1381"/>
      <c r="RNH429" s="1381"/>
      <c r="RNI429" s="1381"/>
      <c r="RNJ429" s="1381"/>
      <c r="RNK429" s="1381"/>
      <c r="RNL429" s="1381"/>
      <c r="RNM429" s="1381"/>
      <c r="RNN429" s="1381"/>
      <c r="RNO429" s="1381"/>
      <c r="RNP429" s="1381"/>
      <c r="RNQ429" s="1381"/>
      <c r="RNR429" s="1381"/>
      <c r="RNS429" s="1381"/>
      <c r="RNT429" s="1381"/>
      <c r="RNU429" s="1381"/>
      <c r="RNV429" s="1381"/>
      <c r="RNW429" s="1381"/>
      <c r="RNX429" s="1381"/>
      <c r="RNY429" s="1381"/>
      <c r="RNZ429" s="1381"/>
      <c r="ROA429" s="1381"/>
      <c r="ROB429" s="1381"/>
      <c r="ROC429" s="1381"/>
      <c r="ROD429" s="1381"/>
      <c r="ROE429" s="1381"/>
      <c r="ROF429" s="1381"/>
      <c r="ROG429" s="1381"/>
      <c r="ROH429" s="1381"/>
      <c r="ROI429" s="1381"/>
      <c r="ROJ429" s="1381"/>
      <c r="ROK429" s="1381"/>
      <c r="ROL429" s="1381"/>
      <c r="ROM429" s="1381"/>
      <c r="RON429" s="1381"/>
      <c r="ROO429" s="1381"/>
      <c r="ROP429" s="1381"/>
      <c r="ROQ429" s="1381"/>
      <c r="ROR429" s="1381"/>
      <c r="ROS429" s="1381"/>
      <c r="ROT429" s="1381"/>
      <c r="ROU429" s="1381"/>
      <c r="ROV429" s="1381"/>
      <c r="ROW429" s="1381"/>
      <c r="ROX429" s="1381"/>
      <c r="ROY429" s="1381"/>
      <c r="ROZ429" s="1381"/>
      <c r="RPA429" s="1381"/>
      <c r="RPB429" s="1381"/>
      <c r="RPC429" s="1381"/>
      <c r="RPD429" s="1381"/>
      <c r="RPE429" s="1381"/>
      <c r="RPF429" s="1381"/>
      <c r="RPG429" s="1381"/>
      <c r="RPH429" s="1381"/>
      <c r="RPI429" s="1381"/>
      <c r="RPJ429" s="1381"/>
      <c r="RPK429" s="1381"/>
      <c r="RPL429" s="1381"/>
      <c r="RPM429" s="1381"/>
      <c r="RPN429" s="1381"/>
      <c r="RPO429" s="1381"/>
      <c r="RPP429" s="1381"/>
      <c r="RPQ429" s="1381"/>
      <c r="RPR429" s="1381"/>
      <c r="RPS429" s="1381"/>
      <c r="RPT429" s="1381"/>
      <c r="RPU429" s="1381"/>
      <c r="RPV429" s="1381"/>
      <c r="RPW429" s="1381"/>
      <c r="RPX429" s="1381"/>
      <c r="RPY429" s="1381"/>
      <c r="RPZ429" s="1381"/>
      <c r="RQA429" s="1381"/>
      <c r="RQB429" s="1381"/>
      <c r="RQC429" s="1381"/>
      <c r="RQD429" s="1381"/>
      <c r="RQE429" s="1381"/>
      <c r="RQF429" s="1381"/>
      <c r="RQG429" s="1381"/>
      <c r="RQH429" s="1381"/>
      <c r="RQI429" s="1381"/>
      <c r="RQJ429" s="1381"/>
      <c r="RQK429" s="1381"/>
      <c r="RQL429" s="1381"/>
      <c r="RQM429" s="1381"/>
      <c r="RQN429" s="1381"/>
      <c r="RQO429" s="1381"/>
      <c r="RQP429" s="1381"/>
      <c r="RQQ429" s="1381"/>
      <c r="RQR429" s="1381"/>
      <c r="RQS429" s="1381"/>
      <c r="RQT429" s="1381"/>
      <c r="RQU429" s="1381"/>
      <c r="RQV429" s="1381"/>
      <c r="RQW429" s="1381"/>
      <c r="RQX429" s="1381"/>
      <c r="RQY429" s="1381"/>
      <c r="RQZ429" s="1381"/>
      <c r="RRA429" s="1381"/>
      <c r="RRB429" s="1381"/>
      <c r="RRC429" s="1381"/>
      <c r="RRD429" s="1381"/>
      <c r="RRE429" s="1381"/>
      <c r="RRF429" s="1381"/>
      <c r="RRG429" s="1381"/>
      <c r="RRH429" s="1381"/>
      <c r="RRI429" s="1381"/>
      <c r="RRJ429" s="1381"/>
      <c r="RRK429" s="1381"/>
      <c r="RRL429" s="1381"/>
      <c r="RRM429" s="1381"/>
      <c r="RRN429" s="1381"/>
      <c r="RRO429" s="1381"/>
      <c r="RRP429" s="1381"/>
      <c r="RRQ429" s="1381"/>
      <c r="RRR429" s="1381"/>
      <c r="RRS429" s="1381"/>
      <c r="RRT429" s="1381"/>
      <c r="RRU429" s="1381"/>
      <c r="RRV429" s="1381"/>
      <c r="RRW429" s="1381"/>
      <c r="RRX429" s="1381"/>
      <c r="RRY429" s="1381"/>
      <c r="RRZ429" s="1381"/>
      <c r="RSA429" s="1381"/>
      <c r="RSB429" s="1381"/>
      <c r="RSC429" s="1381"/>
      <c r="RSD429" s="1381"/>
      <c r="RSE429" s="1381"/>
      <c r="RSF429" s="1381"/>
      <c r="RSG429" s="1381"/>
      <c r="RSH429" s="1381"/>
      <c r="RSI429" s="1381"/>
      <c r="RSJ429" s="1381"/>
      <c r="RSK429" s="1381"/>
      <c r="RSL429" s="1381"/>
      <c r="RSM429" s="1381"/>
      <c r="RSN429" s="1381"/>
      <c r="RSO429" s="1381"/>
      <c r="RSP429" s="1381"/>
      <c r="RSQ429" s="1381"/>
      <c r="RSR429" s="1381"/>
      <c r="RSS429" s="1381"/>
      <c r="RST429" s="1381"/>
      <c r="RSU429" s="1381"/>
      <c r="RSV429" s="1381"/>
      <c r="RSW429" s="1381"/>
      <c r="RSX429" s="1381"/>
      <c r="RSY429" s="1381"/>
      <c r="RSZ429" s="1381"/>
      <c r="RTA429" s="1381"/>
      <c r="RTB429" s="1381"/>
      <c r="RTC429" s="1381"/>
      <c r="RTD429" s="1381"/>
      <c r="RTE429" s="1381"/>
      <c r="RTF429" s="1381"/>
      <c r="RTG429" s="1381"/>
      <c r="RTH429" s="1381"/>
      <c r="RTI429" s="1381"/>
      <c r="RTJ429" s="1381"/>
      <c r="RTK429" s="1381"/>
      <c r="RTL429" s="1381"/>
      <c r="RTM429" s="1381"/>
      <c r="RTN429" s="1381"/>
      <c r="RTO429" s="1381"/>
      <c r="RTP429" s="1381"/>
      <c r="RTQ429" s="1381"/>
      <c r="RTR429" s="1381"/>
      <c r="RTS429" s="1381"/>
      <c r="RTT429" s="1381"/>
      <c r="RTU429" s="1381"/>
      <c r="RTV429" s="1381"/>
      <c r="RTW429" s="1381"/>
      <c r="RTX429" s="1381"/>
      <c r="RTY429" s="1381"/>
      <c r="RTZ429" s="1381"/>
      <c r="RUA429" s="1381"/>
      <c r="RUB429" s="1381"/>
      <c r="RUC429" s="1381"/>
      <c r="RUD429" s="1381"/>
      <c r="RUE429" s="1381"/>
      <c r="RUF429" s="1381"/>
      <c r="RUG429" s="1381"/>
      <c r="RUH429" s="1381"/>
      <c r="RUI429" s="1381"/>
      <c r="RUJ429" s="1381"/>
      <c r="RUK429" s="1381"/>
      <c r="RUL429" s="1381"/>
      <c r="RUM429" s="1381"/>
      <c r="RUN429" s="1381"/>
      <c r="RUO429" s="1381"/>
      <c r="RUP429" s="1381"/>
      <c r="RUQ429" s="1381"/>
      <c r="RUR429" s="1381"/>
      <c r="RUS429" s="1381"/>
      <c r="RUT429" s="1381"/>
      <c r="RUU429" s="1381"/>
      <c r="RUV429" s="1381"/>
      <c r="RUW429" s="1381"/>
      <c r="RUX429" s="1381"/>
      <c r="RUY429" s="1381"/>
      <c r="RUZ429" s="1381"/>
      <c r="RVA429" s="1381"/>
      <c r="RVB429" s="1381"/>
      <c r="RVC429" s="1381"/>
      <c r="RVD429" s="1381"/>
      <c r="RVE429" s="1381"/>
      <c r="RVF429" s="1381"/>
      <c r="RVG429" s="1381"/>
      <c r="RVH429" s="1381"/>
      <c r="RVI429" s="1381"/>
      <c r="RVJ429" s="1381"/>
      <c r="RVK429" s="1381"/>
      <c r="RVL429" s="1381"/>
      <c r="RVM429" s="1381"/>
      <c r="RVN429" s="1381"/>
      <c r="RVO429" s="1381"/>
      <c r="RVP429" s="1381"/>
      <c r="RVQ429" s="1381"/>
      <c r="RVR429" s="1381"/>
      <c r="RVS429" s="1381"/>
      <c r="RVT429" s="1381"/>
      <c r="RVU429" s="1381"/>
      <c r="RVV429" s="1381"/>
      <c r="RVW429" s="1381"/>
      <c r="RVX429" s="1381"/>
      <c r="RVY429" s="1381"/>
      <c r="RVZ429" s="1381"/>
      <c r="RWA429" s="1381"/>
      <c r="RWB429" s="1381"/>
      <c r="RWC429" s="1381"/>
      <c r="RWD429" s="1381"/>
      <c r="RWE429" s="1381"/>
      <c r="RWF429" s="1381"/>
      <c r="RWG429" s="1381"/>
      <c r="RWH429" s="1381"/>
      <c r="RWI429" s="1381"/>
      <c r="RWJ429" s="1381"/>
      <c r="RWK429" s="1381"/>
      <c r="RWL429" s="1381"/>
      <c r="RWM429" s="1381"/>
      <c r="RWN429" s="1381"/>
      <c r="RWO429" s="1381"/>
      <c r="RWP429" s="1381"/>
      <c r="RWQ429" s="1381"/>
      <c r="RWR429" s="1381"/>
      <c r="RWS429" s="1381"/>
      <c r="RWT429" s="1381"/>
      <c r="RWU429" s="1381"/>
      <c r="RWV429" s="1381"/>
      <c r="RWW429" s="1381"/>
      <c r="RWX429" s="1381"/>
      <c r="RWY429" s="1381"/>
      <c r="RWZ429" s="1381"/>
      <c r="RXA429" s="1381"/>
      <c r="RXB429" s="1381"/>
      <c r="RXC429" s="1381"/>
      <c r="RXD429" s="1381"/>
      <c r="RXE429" s="1381"/>
      <c r="RXF429" s="1381"/>
      <c r="RXG429" s="1381"/>
      <c r="RXH429" s="1381"/>
      <c r="RXI429" s="1381"/>
      <c r="RXJ429" s="1381"/>
      <c r="RXK429" s="1381"/>
      <c r="RXL429" s="1381"/>
      <c r="RXM429" s="1381"/>
      <c r="RXN429" s="1381"/>
      <c r="RXO429" s="1381"/>
      <c r="RXP429" s="1381"/>
      <c r="RXQ429" s="1381"/>
      <c r="RXR429" s="1381"/>
      <c r="RXS429" s="1381"/>
      <c r="RXT429" s="1381"/>
      <c r="RXU429" s="1381"/>
      <c r="RXV429" s="1381"/>
      <c r="RXW429" s="1381"/>
      <c r="RXX429" s="1381"/>
      <c r="RXY429" s="1381"/>
      <c r="RXZ429" s="1381"/>
      <c r="RYA429" s="1381"/>
      <c r="RYB429" s="1381"/>
      <c r="RYC429" s="1381"/>
      <c r="RYD429" s="1381"/>
      <c r="RYE429" s="1381"/>
      <c r="RYF429" s="1381"/>
      <c r="RYG429" s="1381"/>
      <c r="RYH429" s="1381"/>
      <c r="RYI429" s="1381"/>
      <c r="RYJ429" s="1381"/>
      <c r="RYK429" s="1381"/>
      <c r="RYL429" s="1381"/>
      <c r="RYM429" s="1381"/>
      <c r="RYN429" s="1381"/>
      <c r="RYO429" s="1381"/>
      <c r="RYP429" s="1381"/>
      <c r="RYQ429" s="1381"/>
      <c r="RYR429" s="1381"/>
      <c r="RYS429" s="1381"/>
      <c r="RYT429" s="1381"/>
      <c r="RYU429" s="1381"/>
      <c r="RYV429" s="1381"/>
      <c r="RYW429" s="1381"/>
      <c r="RYX429" s="1381"/>
      <c r="RYY429" s="1381"/>
      <c r="RYZ429" s="1381"/>
      <c r="RZA429" s="1381"/>
      <c r="RZB429" s="1381"/>
      <c r="RZC429" s="1381"/>
      <c r="RZD429" s="1381"/>
      <c r="RZE429" s="1381"/>
      <c r="RZF429" s="1381"/>
      <c r="RZG429" s="1381"/>
      <c r="RZH429" s="1381"/>
      <c r="RZI429" s="1381"/>
      <c r="RZJ429" s="1381"/>
      <c r="RZK429" s="1381"/>
      <c r="RZL429" s="1381"/>
      <c r="RZM429" s="1381"/>
      <c r="RZN429" s="1381"/>
      <c r="RZO429" s="1381"/>
      <c r="RZP429" s="1381"/>
      <c r="RZQ429" s="1381"/>
      <c r="RZR429" s="1381"/>
      <c r="RZS429" s="1381"/>
      <c r="RZT429" s="1381"/>
      <c r="RZU429" s="1381"/>
      <c r="RZV429" s="1381"/>
      <c r="RZW429" s="1381"/>
      <c r="RZX429" s="1381"/>
      <c r="RZY429" s="1381"/>
      <c r="RZZ429" s="1381"/>
      <c r="SAA429" s="1381"/>
      <c r="SAB429" s="1381"/>
      <c r="SAC429" s="1381"/>
      <c r="SAD429" s="1381"/>
      <c r="SAE429" s="1381"/>
      <c r="SAF429" s="1381"/>
      <c r="SAG429" s="1381"/>
      <c r="SAH429" s="1381"/>
      <c r="SAI429" s="1381"/>
      <c r="SAJ429" s="1381"/>
      <c r="SAK429" s="1381"/>
      <c r="SAL429" s="1381"/>
      <c r="SAM429" s="1381"/>
      <c r="SAN429" s="1381"/>
      <c r="SAO429" s="1381"/>
      <c r="SAP429" s="1381"/>
      <c r="SAQ429" s="1381"/>
      <c r="SAR429" s="1381"/>
      <c r="SAS429" s="1381"/>
      <c r="SAT429" s="1381"/>
      <c r="SAU429" s="1381"/>
      <c r="SAV429" s="1381"/>
      <c r="SAW429" s="1381"/>
      <c r="SAX429" s="1381"/>
      <c r="SAY429" s="1381"/>
      <c r="SAZ429" s="1381"/>
      <c r="SBA429" s="1381"/>
      <c r="SBB429" s="1381"/>
      <c r="SBC429" s="1381"/>
      <c r="SBD429" s="1381"/>
      <c r="SBE429" s="1381"/>
      <c r="SBF429" s="1381"/>
      <c r="SBG429" s="1381"/>
      <c r="SBH429" s="1381"/>
      <c r="SBI429" s="1381"/>
      <c r="SBJ429" s="1381"/>
      <c r="SBK429" s="1381"/>
      <c r="SBL429" s="1381"/>
      <c r="SBM429" s="1381"/>
      <c r="SBN429" s="1381"/>
      <c r="SBO429" s="1381"/>
      <c r="SBP429" s="1381"/>
      <c r="SBQ429" s="1381"/>
      <c r="SBR429" s="1381"/>
      <c r="SBS429" s="1381"/>
      <c r="SBT429" s="1381"/>
      <c r="SBU429" s="1381"/>
      <c r="SBV429" s="1381"/>
      <c r="SBW429" s="1381"/>
      <c r="SBX429" s="1381"/>
      <c r="SBY429" s="1381"/>
      <c r="SBZ429" s="1381"/>
      <c r="SCA429" s="1381"/>
      <c r="SCB429" s="1381"/>
      <c r="SCC429" s="1381"/>
      <c r="SCD429" s="1381"/>
      <c r="SCE429" s="1381"/>
      <c r="SCF429" s="1381"/>
      <c r="SCG429" s="1381"/>
      <c r="SCH429" s="1381"/>
      <c r="SCI429" s="1381"/>
      <c r="SCJ429" s="1381"/>
      <c r="SCK429" s="1381"/>
      <c r="SCL429" s="1381"/>
      <c r="SCM429" s="1381"/>
      <c r="SCN429" s="1381"/>
      <c r="SCO429" s="1381"/>
      <c r="SCP429" s="1381"/>
      <c r="SCQ429" s="1381"/>
      <c r="SCR429" s="1381"/>
      <c r="SCS429" s="1381"/>
      <c r="SCT429" s="1381"/>
      <c r="SCU429" s="1381"/>
      <c r="SCV429" s="1381"/>
      <c r="SCW429" s="1381"/>
      <c r="SCX429" s="1381"/>
      <c r="SCY429" s="1381"/>
      <c r="SCZ429" s="1381"/>
      <c r="SDA429" s="1381"/>
      <c r="SDB429" s="1381"/>
      <c r="SDC429" s="1381"/>
      <c r="SDD429" s="1381"/>
      <c r="SDE429" s="1381"/>
      <c r="SDF429" s="1381"/>
      <c r="SDG429" s="1381"/>
      <c r="SDH429" s="1381"/>
      <c r="SDI429" s="1381"/>
      <c r="SDJ429" s="1381"/>
      <c r="SDK429" s="1381"/>
      <c r="SDL429" s="1381"/>
      <c r="SDM429" s="1381"/>
      <c r="SDN429" s="1381"/>
      <c r="SDO429" s="1381"/>
      <c r="SDP429" s="1381"/>
      <c r="SDQ429" s="1381"/>
      <c r="SDR429" s="1381"/>
      <c r="SDS429" s="1381"/>
      <c r="SDT429" s="1381"/>
      <c r="SDU429" s="1381"/>
      <c r="SDV429" s="1381"/>
      <c r="SDW429" s="1381"/>
      <c r="SDX429" s="1381"/>
      <c r="SDY429" s="1381"/>
      <c r="SDZ429" s="1381"/>
      <c r="SEA429" s="1381"/>
      <c r="SEB429" s="1381"/>
      <c r="SEC429" s="1381"/>
      <c r="SED429" s="1381"/>
      <c r="SEE429" s="1381"/>
      <c r="SEF429" s="1381"/>
      <c r="SEG429" s="1381"/>
      <c r="SEH429" s="1381"/>
      <c r="SEI429" s="1381"/>
      <c r="SEJ429" s="1381"/>
      <c r="SEK429" s="1381"/>
      <c r="SEL429" s="1381"/>
      <c r="SEM429" s="1381"/>
      <c r="SEN429" s="1381"/>
      <c r="SEO429" s="1381"/>
      <c r="SEP429" s="1381"/>
      <c r="SEQ429" s="1381"/>
      <c r="SER429" s="1381"/>
      <c r="SES429" s="1381"/>
      <c r="SET429" s="1381"/>
      <c r="SEU429" s="1381"/>
      <c r="SEV429" s="1381"/>
      <c r="SEW429" s="1381"/>
      <c r="SEX429" s="1381"/>
      <c r="SEY429" s="1381"/>
      <c r="SEZ429" s="1381"/>
      <c r="SFA429" s="1381"/>
      <c r="SFB429" s="1381"/>
      <c r="SFC429" s="1381"/>
      <c r="SFD429" s="1381"/>
      <c r="SFE429" s="1381"/>
      <c r="SFF429" s="1381"/>
      <c r="SFG429" s="1381"/>
      <c r="SFH429" s="1381"/>
      <c r="SFI429" s="1381"/>
      <c r="SFJ429" s="1381"/>
      <c r="SFK429" s="1381"/>
      <c r="SFL429" s="1381"/>
      <c r="SFM429" s="1381"/>
      <c r="SFN429" s="1381"/>
      <c r="SFO429" s="1381"/>
      <c r="SFP429" s="1381"/>
      <c r="SFQ429" s="1381"/>
      <c r="SFR429" s="1381"/>
      <c r="SFS429" s="1381"/>
      <c r="SFT429" s="1381"/>
      <c r="SFU429" s="1381"/>
      <c r="SFV429" s="1381"/>
      <c r="SFW429" s="1381"/>
      <c r="SFX429" s="1381"/>
      <c r="SFY429" s="1381"/>
      <c r="SFZ429" s="1381"/>
      <c r="SGA429" s="1381"/>
      <c r="SGB429" s="1381"/>
      <c r="SGC429" s="1381"/>
      <c r="SGD429" s="1381"/>
      <c r="SGE429" s="1381"/>
      <c r="SGF429" s="1381"/>
      <c r="SGG429" s="1381"/>
      <c r="SGH429" s="1381"/>
      <c r="SGI429" s="1381"/>
      <c r="SGJ429" s="1381"/>
      <c r="SGK429" s="1381"/>
      <c r="SGL429" s="1381"/>
      <c r="SGM429" s="1381"/>
      <c r="SGN429" s="1381"/>
      <c r="SGO429" s="1381"/>
      <c r="SGP429" s="1381"/>
      <c r="SGQ429" s="1381"/>
      <c r="SGR429" s="1381"/>
      <c r="SGS429" s="1381"/>
      <c r="SGT429" s="1381"/>
      <c r="SGU429" s="1381"/>
      <c r="SGV429" s="1381"/>
      <c r="SGW429" s="1381"/>
      <c r="SGX429" s="1381"/>
      <c r="SGY429" s="1381"/>
      <c r="SGZ429" s="1381"/>
      <c r="SHA429" s="1381"/>
      <c r="SHB429" s="1381"/>
      <c r="SHC429" s="1381"/>
      <c r="SHD429" s="1381"/>
      <c r="SHE429" s="1381"/>
      <c r="SHF429" s="1381"/>
      <c r="SHG429" s="1381"/>
      <c r="SHH429" s="1381"/>
      <c r="SHI429" s="1381"/>
      <c r="SHJ429" s="1381"/>
      <c r="SHK429" s="1381"/>
      <c r="SHL429" s="1381"/>
      <c r="SHM429" s="1381"/>
      <c r="SHN429" s="1381"/>
      <c r="SHO429" s="1381"/>
      <c r="SHP429" s="1381"/>
      <c r="SHQ429" s="1381"/>
      <c r="SHR429" s="1381"/>
      <c r="SHS429" s="1381"/>
      <c r="SHT429" s="1381"/>
      <c r="SHU429" s="1381"/>
      <c r="SHV429" s="1381"/>
      <c r="SHW429" s="1381"/>
      <c r="SHX429" s="1381"/>
      <c r="SHY429" s="1381"/>
      <c r="SHZ429" s="1381"/>
      <c r="SIA429" s="1381"/>
      <c r="SIB429" s="1381"/>
      <c r="SIC429" s="1381"/>
      <c r="SID429" s="1381"/>
      <c r="SIE429" s="1381"/>
      <c r="SIF429" s="1381"/>
      <c r="SIG429" s="1381"/>
      <c r="SIH429" s="1381"/>
      <c r="SII429" s="1381"/>
      <c r="SIJ429" s="1381"/>
      <c r="SIK429" s="1381"/>
      <c r="SIL429" s="1381"/>
      <c r="SIM429" s="1381"/>
      <c r="SIN429" s="1381"/>
      <c r="SIO429" s="1381"/>
      <c r="SIP429" s="1381"/>
      <c r="SIQ429" s="1381"/>
      <c r="SIR429" s="1381"/>
      <c r="SIS429" s="1381"/>
      <c r="SIT429" s="1381"/>
      <c r="SIU429" s="1381"/>
      <c r="SIV429" s="1381"/>
      <c r="SIW429" s="1381"/>
      <c r="SIX429" s="1381"/>
      <c r="SIY429" s="1381"/>
      <c r="SIZ429" s="1381"/>
      <c r="SJA429" s="1381"/>
      <c r="SJB429" s="1381"/>
      <c r="SJC429" s="1381"/>
      <c r="SJD429" s="1381"/>
      <c r="SJE429" s="1381"/>
      <c r="SJF429" s="1381"/>
      <c r="SJG429" s="1381"/>
      <c r="SJH429" s="1381"/>
      <c r="SJI429" s="1381"/>
      <c r="SJJ429" s="1381"/>
      <c r="SJK429" s="1381"/>
      <c r="SJL429" s="1381"/>
      <c r="SJM429" s="1381"/>
      <c r="SJN429" s="1381"/>
      <c r="SJO429" s="1381"/>
      <c r="SJP429" s="1381"/>
      <c r="SJQ429" s="1381"/>
      <c r="SJR429" s="1381"/>
      <c r="SJS429" s="1381"/>
      <c r="SJT429" s="1381"/>
      <c r="SJU429" s="1381"/>
      <c r="SJV429" s="1381"/>
      <c r="SJW429" s="1381"/>
      <c r="SJX429" s="1381"/>
      <c r="SJY429" s="1381"/>
      <c r="SJZ429" s="1381"/>
      <c r="SKA429" s="1381"/>
      <c r="SKB429" s="1381"/>
      <c r="SKC429" s="1381"/>
      <c r="SKD429" s="1381"/>
      <c r="SKE429" s="1381"/>
      <c r="SKF429" s="1381"/>
      <c r="SKG429" s="1381"/>
      <c r="SKH429" s="1381"/>
      <c r="SKI429" s="1381"/>
      <c r="SKJ429" s="1381"/>
      <c r="SKK429" s="1381"/>
      <c r="SKL429" s="1381"/>
      <c r="SKM429" s="1381"/>
      <c r="SKN429" s="1381"/>
      <c r="SKO429" s="1381"/>
      <c r="SKP429" s="1381"/>
      <c r="SKQ429" s="1381"/>
      <c r="SKR429" s="1381"/>
      <c r="SKS429" s="1381"/>
      <c r="SKT429" s="1381"/>
      <c r="SKU429" s="1381"/>
      <c r="SKV429" s="1381"/>
      <c r="SKW429" s="1381"/>
      <c r="SKX429" s="1381"/>
      <c r="SKY429" s="1381"/>
      <c r="SKZ429" s="1381"/>
      <c r="SLA429" s="1381"/>
      <c r="SLB429" s="1381"/>
      <c r="SLC429" s="1381"/>
      <c r="SLD429" s="1381"/>
      <c r="SLE429" s="1381"/>
      <c r="SLF429" s="1381"/>
      <c r="SLG429" s="1381"/>
      <c r="SLH429" s="1381"/>
      <c r="SLI429" s="1381"/>
      <c r="SLJ429" s="1381"/>
      <c r="SLK429" s="1381"/>
      <c r="SLL429" s="1381"/>
      <c r="SLM429" s="1381"/>
      <c r="SLN429" s="1381"/>
      <c r="SLO429" s="1381"/>
      <c r="SLP429" s="1381"/>
      <c r="SLQ429" s="1381"/>
      <c r="SLR429" s="1381"/>
      <c r="SLS429" s="1381"/>
      <c r="SLT429" s="1381"/>
      <c r="SLU429" s="1381"/>
      <c r="SLV429" s="1381"/>
      <c r="SLW429" s="1381"/>
      <c r="SLX429" s="1381"/>
      <c r="SLY429" s="1381"/>
      <c r="SLZ429" s="1381"/>
      <c r="SMA429" s="1381"/>
      <c r="SMB429" s="1381"/>
      <c r="SMC429" s="1381"/>
      <c r="SMD429" s="1381"/>
      <c r="SME429" s="1381"/>
      <c r="SMF429" s="1381"/>
      <c r="SMG429" s="1381"/>
      <c r="SMH429" s="1381"/>
      <c r="SMI429" s="1381"/>
      <c r="SMJ429" s="1381"/>
      <c r="SMK429" s="1381"/>
      <c r="SML429" s="1381"/>
      <c r="SMM429" s="1381"/>
      <c r="SMN429" s="1381"/>
      <c r="SMO429" s="1381"/>
      <c r="SMP429" s="1381"/>
      <c r="SMQ429" s="1381"/>
      <c r="SMR429" s="1381"/>
      <c r="SMS429" s="1381"/>
      <c r="SMT429" s="1381"/>
      <c r="SMU429" s="1381"/>
      <c r="SMV429" s="1381"/>
      <c r="SMW429" s="1381"/>
      <c r="SMX429" s="1381"/>
      <c r="SMY429" s="1381"/>
      <c r="SMZ429" s="1381"/>
      <c r="SNA429" s="1381"/>
      <c r="SNB429" s="1381"/>
      <c r="SNC429" s="1381"/>
      <c r="SND429" s="1381"/>
      <c r="SNE429" s="1381"/>
      <c r="SNF429" s="1381"/>
      <c r="SNG429" s="1381"/>
      <c r="SNH429" s="1381"/>
      <c r="SNI429" s="1381"/>
      <c r="SNJ429" s="1381"/>
      <c r="SNK429" s="1381"/>
      <c r="SNL429" s="1381"/>
      <c r="SNM429" s="1381"/>
      <c r="SNN429" s="1381"/>
      <c r="SNO429" s="1381"/>
      <c r="SNP429" s="1381"/>
      <c r="SNQ429" s="1381"/>
      <c r="SNR429" s="1381"/>
      <c r="SNS429" s="1381"/>
      <c r="SNT429" s="1381"/>
      <c r="SNU429" s="1381"/>
      <c r="SNV429" s="1381"/>
      <c r="SNW429" s="1381"/>
      <c r="SNX429" s="1381"/>
      <c r="SNY429" s="1381"/>
      <c r="SNZ429" s="1381"/>
      <c r="SOA429" s="1381"/>
      <c r="SOB429" s="1381"/>
      <c r="SOC429" s="1381"/>
      <c r="SOD429" s="1381"/>
      <c r="SOE429" s="1381"/>
      <c r="SOF429" s="1381"/>
      <c r="SOG429" s="1381"/>
      <c r="SOH429" s="1381"/>
      <c r="SOI429" s="1381"/>
      <c r="SOJ429" s="1381"/>
      <c r="SOK429" s="1381"/>
      <c r="SOL429" s="1381"/>
      <c r="SOM429" s="1381"/>
      <c r="SON429" s="1381"/>
      <c r="SOO429" s="1381"/>
      <c r="SOP429" s="1381"/>
      <c r="SOQ429" s="1381"/>
      <c r="SOR429" s="1381"/>
      <c r="SOS429" s="1381"/>
      <c r="SOT429" s="1381"/>
      <c r="SOU429" s="1381"/>
      <c r="SOV429" s="1381"/>
      <c r="SOW429" s="1381"/>
      <c r="SOX429" s="1381"/>
      <c r="SOY429" s="1381"/>
      <c r="SOZ429" s="1381"/>
      <c r="SPA429" s="1381"/>
      <c r="SPB429" s="1381"/>
      <c r="SPC429" s="1381"/>
      <c r="SPD429" s="1381"/>
      <c r="SPE429" s="1381"/>
      <c r="SPF429" s="1381"/>
      <c r="SPG429" s="1381"/>
      <c r="SPH429" s="1381"/>
      <c r="SPI429" s="1381"/>
      <c r="SPJ429" s="1381"/>
      <c r="SPK429" s="1381"/>
      <c r="SPL429" s="1381"/>
      <c r="SPM429" s="1381"/>
      <c r="SPN429" s="1381"/>
      <c r="SPO429" s="1381"/>
      <c r="SPP429" s="1381"/>
      <c r="SPQ429" s="1381"/>
      <c r="SPR429" s="1381"/>
      <c r="SPS429" s="1381"/>
      <c r="SPT429" s="1381"/>
      <c r="SPU429" s="1381"/>
      <c r="SPV429" s="1381"/>
      <c r="SPW429" s="1381"/>
      <c r="SPX429" s="1381"/>
      <c r="SPY429" s="1381"/>
      <c r="SPZ429" s="1381"/>
      <c r="SQA429" s="1381"/>
      <c r="SQB429" s="1381"/>
      <c r="SQC429" s="1381"/>
      <c r="SQD429" s="1381"/>
      <c r="SQE429" s="1381"/>
      <c r="SQF429" s="1381"/>
      <c r="SQG429" s="1381"/>
      <c r="SQH429" s="1381"/>
      <c r="SQI429" s="1381"/>
      <c r="SQJ429" s="1381"/>
      <c r="SQK429" s="1381"/>
      <c r="SQL429" s="1381"/>
      <c r="SQM429" s="1381"/>
      <c r="SQN429" s="1381"/>
      <c r="SQO429" s="1381"/>
      <c r="SQP429" s="1381"/>
      <c r="SQQ429" s="1381"/>
      <c r="SQR429" s="1381"/>
      <c r="SQS429" s="1381"/>
      <c r="SQT429" s="1381"/>
      <c r="SQU429" s="1381"/>
      <c r="SQV429" s="1381"/>
      <c r="SQW429" s="1381"/>
      <c r="SQX429" s="1381"/>
      <c r="SQY429" s="1381"/>
      <c r="SQZ429" s="1381"/>
      <c r="SRA429" s="1381"/>
      <c r="SRB429" s="1381"/>
      <c r="SRC429" s="1381"/>
      <c r="SRD429" s="1381"/>
      <c r="SRE429" s="1381"/>
      <c r="SRF429" s="1381"/>
      <c r="SRG429" s="1381"/>
      <c r="SRH429" s="1381"/>
      <c r="SRI429" s="1381"/>
      <c r="SRJ429" s="1381"/>
      <c r="SRK429" s="1381"/>
      <c r="SRL429" s="1381"/>
      <c r="SRM429" s="1381"/>
      <c r="SRN429" s="1381"/>
      <c r="SRO429" s="1381"/>
      <c r="SRP429" s="1381"/>
      <c r="SRQ429" s="1381"/>
      <c r="SRR429" s="1381"/>
      <c r="SRS429" s="1381"/>
      <c r="SRT429" s="1381"/>
      <c r="SRU429" s="1381"/>
      <c r="SRV429" s="1381"/>
      <c r="SRW429" s="1381"/>
      <c r="SRX429" s="1381"/>
      <c r="SRY429" s="1381"/>
      <c r="SRZ429" s="1381"/>
      <c r="SSA429" s="1381"/>
      <c r="SSB429" s="1381"/>
      <c r="SSC429" s="1381"/>
      <c r="SSD429" s="1381"/>
      <c r="SSE429" s="1381"/>
      <c r="SSF429" s="1381"/>
      <c r="SSG429" s="1381"/>
      <c r="SSH429" s="1381"/>
      <c r="SSI429" s="1381"/>
      <c r="SSJ429" s="1381"/>
      <c r="SSK429" s="1381"/>
      <c r="SSL429" s="1381"/>
      <c r="SSM429" s="1381"/>
      <c r="SSN429" s="1381"/>
      <c r="SSO429" s="1381"/>
      <c r="SSP429" s="1381"/>
      <c r="SSQ429" s="1381"/>
      <c r="SSR429" s="1381"/>
      <c r="SSS429" s="1381"/>
      <c r="SST429" s="1381"/>
      <c r="SSU429" s="1381"/>
      <c r="SSV429" s="1381"/>
      <c r="SSW429" s="1381"/>
      <c r="SSX429" s="1381"/>
      <c r="SSY429" s="1381"/>
      <c r="SSZ429" s="1381"/>
      <c r="STA429" s="1381"/>
      <c r="STB429" s="1381"/>
      <c r="STC429" s="1381"/>
      <c r="STD429" s="1381"/>
      <c r="STE429" s="1381"/>
      <c r="STF429" s="1381"/>
      <c r="STG429" s="1381"/>
      <c r="STH429" s="1381"/>
      <c r="STI429" s="1381"/>
      <c r="STJ429" s="1381"/>
      <c r="STK429" s="1381"/>
      <c r="STL429" s="1381"/>
      <c r="STM429" s="1381"/>
      <c r="STN429" s="1381"/>
      <c r="STO429" s="1381"/>
      <c r="STP429" s="1381"/>
      <c r="STQ429" s="1381"/>
      <c r="STR429" s="1381"/>
      <c r="STS429" s="1381"/>
      <c r="STT429" s="1381"/>
      <c r="STU429" s="1381"/>
      <c r="STV429" s="1381"/>
      <c r="STW429" s="1381"/>
      <c r="STX429" s="1381"/>
      <c r="STY429" s="1381"/>
      <c r="STZ429" s="1381"/>
      <c r="SUA429" s="1381"/>
      <c r="SUB429" s="1381"/>
      <c r="SUC429" s="1381"/>
      <c r="SUD429" s="1381"/>
      <c r="SUE429" s="1381"/>
      <c r="SUF429" s="1381"/>
      <c r="SUG429" s="1381"/>
      <c r="SUH429" s="1381"/>
      <c r="SUI429" s="1381"/>
      <c r="SUJ429" s="1381"/>
      <c r="SUK429" s="1381"/>
      <c r="SUL429" s="1381"/>
      <c r="SUM429" s="1381"/>
      <c r="SUN429" s="1381"/>
      <c r="SUO429" s="1381"/>
      <c r="SUP429" s="1381"/>
      <c r="SUQ429" s="1381"/>
      <c r="SUR429" s="1381"/>
      <c r="SUS429" s="1381"/>
      <c r="SUT429" s="1381"/>
      <c r="SUU429" s="1381"/>
      <c r="SUV429" s="1381"/>
      <c r="SUW429" s="1381"/>
      <c r="SUX429" s="1381"/>
      <c r="SUY429" s="1381"/>
      <c r="SUZ429" s="1381"/>
      <c r="SVA429" s="1381"/>
      <c r="SVB429" s="1381"/>
      <c r="SVC429" s="1381"/>
      <c r="SVD429" s="1381"/>
      <c r="SVE429" s="1381"/>
      <c r="SVF429" s="1381"/>
      <c r="SVG429" s="1381"/>
      <c r="SVH429" s="1381"/>
      <c r="SVI429" s="1381"/>
      <c r="SVJ429" s="1381"/>
      <c r="SVK429" s="1381"/>
      <c r="SVL429" s="1381"/>
      <c r="SVM429" s="1381"/>
      <c r="SVN429" s="1381"/>
      <c r="SVO429" s="1381"/>
      <c r="SVP429" s="1381"/>
      <c r="SVQ429" s="1381"/>
      <c r="SVR429" s="1381"/>
      <c r="SVS429" s="1381"/>
      <c r="SVT429" s="1381"/>
      <c r="SVU429" s="1381"/>
      <c r="SVV429" s="1381"/>
      <c r="SVW429" s="1381"/>
      <c r="SVX429" s="1381"/>
      <c r="SVY429" s="1381"/>
      <c r="SVZ429" s="1381"/>
      <c r="SWA429" s="1381"/>
      <c r="SWB429" s="1381"/>
      <c r="SWC429" s="1381"/>
      <c r="SWD429" s="1381"/>
      <c r="SWE429" s="1381"/>
      <c r="SWF429" s="1381"/>
      <c r="SWG429" s="1381"/>
      <c r="SWH429" s="1381"/>
      <c r="SWI429" s="1381"/>
      <c r="SWJ429" s="1381"/>
      <c r="SWK429" s="1381"/>
      <c r="SWL429" s="1381"/>
      <c r="SWM429" s="1381"/>
      <c r="SWN429" s="1381"/>
      <c r="SWO429" s="1381"/>
      <c r="SWP429" s="1381"/>
      <c r="SWQ429" s="1381"/>
      <c r="SWR429" s="1381"/>
      <c r="SWS429" s="1381"/>
      <c r="SWT429" s="1381"/>
      <c r="SWU429" s="1381"/>
      <c r="SWV429" s="1381"/>
      <c r="SWW429" s="1381"/>
      <c r="SWX429" s="1381"/>
      <c r="SWY429" s="1381"/>
      <c r="SWZ429" s="1381"/>
      <c r="SXA429" s="1381"/>
      <c r="SXB429" s="1381"/>
      <c r="SXC429" s="1381"/>
      <c r="SXD429" s="1381"/>
      <c r="SXE429" s="1381"/>
      <c r="SXF429" s="1381"/>
      <c r="SXG429" s="1381"/>
      <c r="SXH429" s="1381"/>
      <c r="SXI429" s="1381"/>
      <c r="SXJ429" s="1381"/>
      <c r="SXK429" s="1381"/>
      <c r="SXL429" s="1381"/>
      <c r="SXM429" s="1381"/>
      <c r="SXN429" s="1381"/>
      <c r="SXO429" s="1381"/>
      <c r="SXP429" s="1381"/>
      <c r="SXQ429" s="1381"/>
      <c r="SXR429" s="1381"/>
      <c r="SXS429" s="1381"/>
      <c r="SXT429" s="1381"/>
      <c r="SXU429" s="1381"/>
      <c r="SXV429" s="1381"/>
      <c r="SXW429" s="1381"/>
      <c r="SXX429" s="1381"/>
      <c r="SXY429" s="1381"/>
      <c r="SXZ429" s="1381"/>
      <c r="SYA429" s="1381"/>
      <c r="SYB429" s="1381"/>
      <c r="SYC429" s="1381"/>
      <c r="SYD429" s="1381"/>
      <c r="SYE429" s="1381"/>
      <c r="SYF429" s="1381"/>
      <c r="SYG429" s="1381"/>
      <c r="SYH429" s="1381"/>
      <c r="SYI429" s="1381"/>
      <c r="SYJ429" s="1381"/>
      <c r="SYK429" s="1381"/>
      <c r="SYL429" s="1381"/>
      <c r="SYM429" s="1381"/>
      <c r="SYN429" s="1381"/>
      <c r="SYO429" s="1381"/>
      <c r="SYP429" s="1381"/>
      <c r="SYQ429" s="1381"/>
      <c r="SYR429" s="1381"/>
      <c r="SYS429" s="1381"/>
      <c r="SYT429" s="1381"/>
      <c r="SYU429" s="1381"/>
      <c r="SYV429" s="1381"/>
      <c r="SYW429" s="1381"/>
      <c r="SYX429" s="1381"/>
      <c r="SYY429" s="1381"/>
      <c r="SYZ429" s="1381"/>
      <c r="SZA429" s="1381"/>
      <c r="SZB429" s="1381"/>
      <c r="SZC429" s="1381"/>
      <c r="SZD429" s="1381"/>
      <c r="SZE429" s="1381"/>
      <c r="SZF429" s="1381"/>
      <c r="SZG429" s="1381"/>
      <c r="SZH429" s="1381"/>
      <c r="SZI429" s="1381"/>
      <c r="SZJ429" s="1381"/>
      <c r="SZK429" s="1381"/>
      <c r="SZL429" s="1381"/>
      <c r="SZM429" s="1381"/>
      <c r="SZN429" s="1381"/>
      <c r="SZO429" s="1381"/>
      <c r="SZP429" s="1381"/>
      <c r="SZQ429" s="1381"/>
      <c r="SZR429" s="1381"/>
      <c r="SZS429" s="1381"/>
      <c r="SZT429" s="1381"/>
      <c r="SZU429" s="1381"/>
      <c r="SZV429" s="1381"/>
      <c r="SZW429" s="1381"/>
      <c r="SZX429" s="1381"/>
      <c r="SZY429" s="1381"/>
      <c r="SZZ429" s="1381"/>
      <c r="TAA429" s="1381"/>
      <c r="TAB429" s="1381"/>
      <c r="TAC429" s="1381"/>
      <c r="TAD429" s="1381"/>
      <c r="TAE429" s="1381"/>
      <c r="TAF429" s="1381"/>
      <c r="TAG429" s="1381"/>
      <c r="TAH429" s="1381"/>
      <c r="TAI429" s="1381"/>
      <c r="TAJ429" s="1381"/>
      <c r="TAK429" s="1381"/>
      <c r="TAL429" s="1381"/>
      <c r="TAM429" s="1381"/>
      <c r="TAN429" s="1381"/>
      <c r="TAO429" s="1381"/>
      <c r="TAP429" s="1381"/>
      <c r="TAQ429" s="1381"/>
      <c r="TAR429" s="1381"/>
      <c r="TAS429" s="1381"/>
      <c r="TAT429" s="1381"/>
      <c r="TAU429" s="1381"/>
      <c r="TAV429" s="1381"/>
      <c r="TAW429" s="1381"/>
      <c r="TAX429" s="1381"/>
      <c r="TAY429" s="1381"/>
      <c r="TAZ429" s="1381"/>
      <c r="TBA429" s="1381"/>
      <c r="TBB429" s="1381"/>
      <c r="TBC429" s="1381"/>
      <c r="TBD429" s="1381"/>
      <c r="TBE429" s="1381"/>
      <c r="TBF429" s="1381"/>
      <c r="TBG429" s="1381"/>
      <c r="TBH429" s="1381"/>
      <c r="TBI429" s="1381"/>
      <c r="TBJ429" s="1381"/>
      <c r="TBK429" s="1381"/>
      <c r="TBL429" s="1381"/>
      <c r="TBM429" s="1381"/>
      <c r="TBN429" s="1381"/>
      <c r="TBO429" s="1381"/>
      <c r="TBP429" s="1381"/>
      <c r="TBQ429" s="1381"/>
      <c r="TBR429" s="1381"/>
      <c r="TBS429" s="1381"/>
      <c r="TBT429" s="1381"/>
      <c r="TBU429" s="1381"/>
      <c r="TBV429" s="1381"/>
      <c r="TBW429" s="1381"/>
      <c r="TBX429" s="1381"/>
      <c r="TBY429" s="1381"/>
      <c r="TBZ429" s="1381"/>
      <c r="TCA429" s="1381"/>
      <c r="TCB429" s="1381"/>
      <c r="TCC429" s="1381"/>
      <c r="TCD429" s="1381"/>
      <c r="TCE429" s="1381"/>
      <c r="TCF429" s="1381"/>
      <c r="TCG429" s="1381"/>
      <c r="TCH429" s="1381"/>
      <c r="TCI429" s="1381"/>
      <c r="TCJ429" s="1381"/>
      <c r="TCK429" s="1381"/>
      <c r="TCL429" s="1381"/>
      <c r="TCM429" s="1381"/>
      <c r="TCN429" s="1381"/>
      <c r="TCO429" s="1381"/>
      <c r="TCP429" s="1381"/>
      <c r="TCQ429" s="1381"/>
      <c r="TCR429" s="1381"/>
      <c r="TCS429" s="1381"/>
      <c r="TCT429" s="1381"/>
      <c r="TCU429" s="1381"/>
      <c r="TCV429" s="1381"/>
      <c r="TCW429" s="1381"/>
      <c r="TCX429" s="1381"/>
      <c r="TCY429" s="1381"/>
      <c r="TCZ429" s="1381"/>
      <c r="TDA429" s="1381"/>
      <c r="TDB429" s="1381"/>
      <c r="TDC429" s="1381"/>
      <c r="TDD429" s="1381"/>
      <c r="TDE429" s="1381"/>
      <c r="TDF429" s="1381"/>
      <c r="TDG429" s="1381"/>
      <c r="TDH429" s="1381"/>
      <c r="TDI429" s="1381"/>
      <c r="TDJ429" s="1381"/>
      <c r="TDK429" s="1381"/>
      <c r="TDL429" s="1381"/>
      <c r="TDM429" s="1381"/>
      <c r="TDN429" s="1381"/>
      <c r="TDO429" s="1381"/>
      <c r="TDP429" s="1381"/>
      <c r="TDQ429" s="1381"/>
      <c r="TDR429" s="1381"/>
      <c r="TDS429" s="1381"/>
      <c r="TDT429" s="1381"/>
      <c r="TDU429" s="1381"/>
      <c r="TDV429" s="1381"/>
      <c r="TDW429" s="1381"/>
      <c r="TDX429" s="1381"/>
      <c r="TDY429" s="1381"/>
      <c r="TDZ429" s="1381"/>
      <c r="TEA429" s="1381"/>
      <c r="TEB429" s="1381"/>
      <c r="TEC429" s="1381"/>
      <c r="TED429" s="1381"/>
      <c r="TEE429" s="1381"/>
      <c r="TEF429" s="1381"/>
      <c r="TEG429" s="1381"/>
      <c r="TEH429" s="1381"/>
      <c r="TEI429" s="1381"/>
      <c r="TEJ429" s="1381"/>
      <c r="TEK429" s="1381"/>
      <c r="TEL429" s="1381"/>
      <c r="TEM429" s="1381"/>
      <c r="TEN429" s="1381"/>
      <c r="TEO429" s="1381"/>
      <c r="TEP429" s="1381"/>
      <c r="TEQ429" s="1381"/>
      <c r="TER429" s="1381"/>
      <c r="TES429" s="1381"/>
      <c r="TET429" s="1381"/>
      <c r="TEU429" s="1381"/>
      <c r="TEV429" s="1381"/>
      <c r="TEW429" s="1381"/>
      <c r="TEX429" s="1381"/>
      <c r="TEY429" s="1381"/>
      <c r="TEZ429" s="1381"/>
      <c r="TFA429" s="1381"/>
      <c r="TFB429" s="1381"/>
      <c r="TFC429" s="1381"/>
      <c r="TFD429" s="1381"/>
      <c r="TFE429" s="1381"/>
      <c r="TFF429" s="1381"/>
      <c r="TFG429" s="1381"/>
      <c r="TFH429" s="1381"/>
      <c r="TFI429" s="1381"/>
      <c r="TFJ429" s="1381"/>
      <c r="TFK429" s="1381"/>
      <c r="TFL429" s="1381"/>
      <c r="TFM429" s="1381"/>
      <c r="TFN429" s="1381"/>
      <c r="TFO429" s="1381"/>
      <c r="TFP429" s="1381"/>
      <c r="TFQ429" s="1381"/>
      <c r="TFR429" s="1381"/>
      <c r="TFS429" s="1381"/>
      <c r="TFT429" s="1381"/>
      <c r="TFU429" s="1381"/>
      <c r="TFV429" s="1381"/>
      <c r="TFW429" s="1381"/>
      <c r="TFX429" s="1381"/>
      <c r="TFY429" s="1381"/>
      <c r="TFZ429" s="1381"/>
      <c r="TGA429" s="1381"/>
      <c r="TGB429" s="1381"/>
      <c r="TGC429" s="1381"/>
      <c r="TGD429" s="1381"/>
      <c r="TGE429" s="1381"/>
      <c r="TGF429" s="1381"/>
      <c r="TGG429" s="1381"/>
      <c r="TGH429" s="1381"/>
      <c r="TGI429" s="1381"/>
      <c r="TGJ429" s="1381"/>
      <c r="TGK429" s="1381"/>
      <c r="TGL429" s="1381"/>
      <c r="TGM429" s="1381"/>
      <c r="TGN429" s="1381"/>
      <c r="TGO429" s="1381"/>
      <c r="TGP429" s="1381"/>
      <c r="TGQ429" s="1381"/>
      <c r="TGR429" s="1381"/>
      <c r="TGS429" s="1381"/>
      <c r="TGT429" s="1381"/>
      <c r="TGU429" s="1381"/>
      <c r="TGV429" s="1381"/>
      <c r="TGW429" s="1381"/>
      <c r="TGX429" s="1381"/>
      <c r="TGY429" s="1381"/>
      <c r="TGZ429" s="1381"/>
      <c r="THA429" s="1381"/>
      <c r="THB429" s="1381"/>
      <c r="THC429" s="1381"/>
      <c r="THD429" s="1381"/>
      <c r="THE429" s="1381"/>
      <c r="THF429" s="1381"/>
      <c r="THG429" s="1381"/>
      <c r="THH429" s="1381"/>
      <c r="THI429" s="1381"/>
      <c r="THJ429" s="1381"/>
      <c r="THK429" s="1381"/>
      <c r="THL429" s="1381"/>
      <c r="THM429" s="1381"/>
      <c r="THN429" s="1381"/>
      <c r="THO429" s="1381"/>
      <c r="THP429" s="1381"/>
      <c r="THQ429" s="1381"/>
      <c r="THR429" s="1381"/>
      <c r="THS429" s="1381"/>
      <c r="THT429" s="1381"/>
      <c r="THU429" s="1381"/>
      <c r="THV429" s="1381"/>
      <c r="THW429" s="1381"/>
      <c r="THX429" s="1381"/>
      <c r="THY429" s="1381"/>
      <c r="THZ429" s="1381"/>
      <c r="TIA429" s="1381"/>
      <c r="TIB429" s="1381"/>
      <c r="TIC429" s="1381"/>
      <c r="TID429" s="1381"/>
      <c r="TIE429" s="1381"/>
      <c r="TIF429" s="1381"/>
      <c r="TIG429" s="1381"/>
      <c r="TIH429" s="1381"/>
      <c r="TII429" s="1381"/>
      <c r="TIJ429" s="1381"/>
      <c r="TIK429" s="1381"/>
      <c r="TIL429" s="1381"/>
      <c r="TIM429" s="1381"/>
      <c r="TIN429" s="1381"/>
      <c r="TIO429" s="1381"/>
      <c r="TIP429" s="1381"/>
      <c r="TIQ429" s="1381"/>
      <c r="TIR429" s="1381"/>
      <c r="TIS429" s="1381"/>
      <c r="TIT429" s="1381"/>
      <c r="TIU429" s="1381"/>
      <c r="TIV429" s="1381"/>
      <c r="TIW429" s="1381"/>
      <c r="TIX429" s="1381"/>
      <c r="TIY429" s="1381"/>
      <c r="TIZ429" s="1381"/>
      <c r="TJA429" s="1381"/>
      <c r="TJB429" s="1381"/>
      <c r="TJC429" s="1381"/>
      <c r="TJD429" s="1381"/>
      <c r="TJE429" s="1381"/>
      <c r="TJF429" s="1381"/>
      <c r="TJG429" s="1381"/>
      <c r="TJH429" s="1381"/>
      <c r="TJI429" s="1381"/>
      <c r="TJJ429" s="1381"/>
      <c r="TJK429" s="1381"/>
      <c r="TJL429" s="1381"/>
      <c r="TJM429" s="1381"/>
      <c r="TJN429" s="1381"/>
      <c r="TJO429" s="1381"/>
      <c r="TJP429" s="1381"/>
      <c r="TJQ429" s="1381"/>
      <c r="TJR429" s="1381"/>
      <c r="TJS429" s="1381"/>
      <c r="TJT429" s="1381"/>
      <c r="TJU429" s="1381"/>
      <c r="TJV429" s="1381"/>
      <c r="TJW429" s="1381"/>
      <c r="TJX429" s="1381"/>
      <c r="TJY429" s="1381"/>
      <c r="TJZ429" s="1381"/>
      <c r="TKA429" s="1381"/>
      <c r="TKB429" s="1381"/>
      <c r="TKC429" s="1381"/>
      <c r="TKD429" s="1381"/>
      <c r="TKE429" s="1381"/>
      <c r="TKF429" s="1381"/>
      <c r="TKG429" s="1381"/>
      <c r="TKH429" s="1381"/>
      <c r="TKI429" s="1381"/>
      <c r="TKJ429" s="1381"/>
      <c r="TKK429" s="1381"/>
      <c r="TKL429" s="1381"/>
      <c r="TKM429" s="1381"/>
      <c r="TKN429" s="1381"/>
      <c r="TKO429" s="1381"/>
      <c r="TKP429" s="1381"/>
      <c r="TKQ429" s="1381"/>
      <c r="TKR429" s="1381"/>
      <c r="TKS429" s="1381"/>
      <c r="TKT429" s="1381"/>
      <c r="TKU429" s="1381"/>
      <c r="TKV429" s="1381"/>
      <c r="TKW429" s="1381"/>
      <c r="TKX429" s="1381"/>
      <c r="TKY429" s="1381"/>
      <c r="TKZ429" s="1381"/>
      <c r="TLA429" s="1381"/>
      <c r="TLB429" s="1381"/>
      <c r="TLC429" s="1381"/>
      <c r="TLD429" s="1381"/>
      <c r="TLE429" s="1381"/>
      <c r="TLF429" s="1381"/>
      <c r="TLG429" s="1381"/>
      <c r="TLH429" s="1381"/>
      <c r="TLI429" s="1381"/>
      <c r="TLJ429" s="1381"/>
      <c r="TLK429" s="1381"/>
      <c r="TLL429" s="1381"/>
      <c r="TLM429" s="1381"/>
      <c r="TLN429" s="1381"/>
      <c r="TLO429" s="1381"/>
      <c r="TLP429" s="1381"/>
      <c r="TLQ429" s="1381"/>
      <c r="TLR429" s="1381"/>
      <c r="TLS429" s="1381"/>
      <c r="TLT429" s="1381"/>
      <c r="TLU429" s="1381"/>
      <c r="TLV429" s="1381"/>
      <c r="TLW429" s="1381"/>
      <c r="TLX429" s="1381"/>
      <c r="TLY429" s="1381"/>
      <c r="TLZ429" s="1381"/>
      <c r="TMA429" s="1381"/>
      <c r="TMB429" s="1381"/>
      <c r="TMC429" s="1381"/>
      <c r="TMD429" s="1381"/>
      <c r="TME429" s="1381"/>
      <c r="TMF429" s="1381"/>
      <c r="TMG429" s="1381"/>
      <c r="TMH429" s="1381"/>
      <c r="TMI429" s="1381"/>
      <c r="TMJ429" s="1381"/>
      <c r="TMK429" s="1381"/>
      <c r="TML429" s="1381"/>
      <c r="TMM429" s="1381"/>
      <c r="TMN429" s="1381"/>
      <c r="TMO429" s="1381"/>
      <c r="TMP429" s="1381"/>
      <c r="TMQ429" s="1381"/>
      <c r="TMR429" s="1381"/>
      <c r="TMS429" s="1381"/>
      <c r="TMT429" s="1381"/>
      <c r="TMU429" s="1381"/>
      <c r="TMV429" s="1381"/>
      <c r="TMW429" s="1381"/>
      <c r="TMX429" s="1381"/>
      <c r="TMY429" s="1381"/>
      <c r="TMZ429" s="1381"/>
      <c r="TNA429" s="1381"/>
      <c r="TNB429" s="1381"/>
      <c r="TNC429" s="1381"/>
      <c r="TND429" s="1381"/>
      <c r="TNE429" s="1381"/>
      <c r="TNF429" s="1381"/>
      <c r="TNG429" s="1381"/>
      <c r="TNH429" s="1381"/>
      <c r="TNI429" s="1381"/>
      <c r="TNJ429" s="1381"/>
      <c r="TNK429" s="1381"/>
      <c r="TNL429" s="1381"/>
      <c r="TNM429" s="1381"/>
      <c r="TNN429" s="1381"/>
      <c r="TNO429" s="1381"/>
      <c r="TNP429" s="1381"/>
      <c r="TNQ429" s="1381"/>
      <c r="TNR429" s="1381"/>
      <c r="TNS429" s="1381"/>
      <c r="TNT429" s="1381"/>
      <c r="TNU429" s="1381"/>
      <c r="TNV429" s="1381"/>
      <c r="TNW429" s="1381"/>
      <c r="TNX429" s="1381"/>
      <c r="TNY429" s="1381"/>
      <c r="TNZ429" s="1381"/>
      <c r="TOA429" s="1381"/>
      <c r="TOB429" s="1381"/>
      <c r="TOC429" s="1381"/>
      <c r="TOD429" s="1381"/>
      <c r="TOE429" s="1381"/>
      <c r="TOF429" s="1381"/>
      <c r="TOG429" s="1381"/>
      <c r="TOH429" s="1381"/>
      <c r="TOI429" s="1381"/>
      <c r="TOJ429" s="1381"/>
      <c r="TOK429" s="1381"/>
      <c r="TOL429" s="1381"/>
      <c r="TOM429" s="1381"/>
      <c r="TON429" s="1381"/>
      <c r="TOO429" s="1381"/>
      <c r="TOP429" s="1381"/>
      <c r="TOQ429" s="1381"/>
      <c r="TOR429" s="1381"/>
      <c r="TOS429" s="1381"/>
      <c r="TOT429" s="1381"/>
      <c r="TOU429" s="1381"/>
      <c r="TOV429" s="1381"/>
      <c r="TOW429" s="1381"/>
      <c r="TOX429" s="1381"/>
      <c r="TOY429" s="1381"/>
      <c r="TOZ429" s="1381"/>
      <c r="TPA429" s="1381"/>
      <c r="TPB429" s="1381"/>
      <c r="TPC429" s="1381"/>
      <c r="TPD429" s="1381"/>
      <c r="TPE429" s="1381"/>
      <c r="TPF429" s="1381"/>
      <c r="TPG429" s="1381"/>
      <c r="TPH429" s="1381"/>
      <c r="TPI429" s="1381"/>
      <c r="TPJ429" s="1381"/>
      <c r="TPK429" s="1381"/>
      <c r="TPL429" s="1381"/>
      <c r="TPM429" s="1381"/>
      <c r="TPN429" s="1381"/>
      <c r="TPO429" s="1381"/>
      <c r="TPP429" s="1381"/>
      <c r="TPQ429" s="1381"/>
      <c r="TPR429" s="1381"/>
      <c r="TPS429" s="1381"/>
      <c r="TPT429" s="1381"/>
      <c r="TPU429" s="1381"/>
      <c r="TPV429" s="1381"/>
      <c r="TPW429" s="1381"/>
      <c r="TPX429" s="1381"/>
      <c r="TPY429" s="1381"/>
      <c r="TPZ429" s="1381"/>
      <c r="TQA429" s="1381"/>
      <c r="TQB429" s="1381"/>
      <c r="TQC429" s="1381"/>
      <c r="TQD429" s="1381"/>
      <c r="TQE429" s="1381"/>
      <c r="TQF429" s="1381"/>
      <c r="TQG429" s="1381"/>
      <c r="TQH429" s="1381"/>
      <c r="TQI429" s="1381"/>
      <c r="TQJ429" s="1381"/>
      <c r="TQK429" s="1381"/>
      <c r="TQL429" s="1381"/>
      <c r="TQM429" s="1381"/>
      <c r="TQN429" s="1381"/>
      <c r="TQO429" s="1381"/>
      <c r="TQP429" s="1381"/>
      <c r="TQQ429" s="1381"/>
      <c r="TQR429" s="1381"/>
      <c r="TQS429" s="1381"/>
      <c r="TQT429" s="1381"/>
      <c r="TQU429" s="1381"/>
      <c r="TQV429" s="1381"/>
      <c r="TQW429" s="1381"/>
      <c r="TQX429" s="1381"/>
      <c r="TQY429" s="1381"/>
      <c r="TQZ429" s="1381"/>
      <c r="TRA429" s="1381"/>
      <c r="TRB429" s="1381"/>
      <c r="TRC429" s="1381"/>
      <c r="TRD429" s="1381"/>
      <c r="TRE429" s="1381"/>
      <c r="TRF429" s="1381"/>
      <c r="TRG429" s="1381"/>
      <c r="TRH429" s="1381"/>
      <c r="TRI429" s="1381"/>
      <c r="TRJ429" s="1381"/>
      <c r="TRK429" s="1381"/>
      <c r="TRL429" s="1381"/>
      <c r="TRM429" s="1381"/>
      <c r="TRN429" s="1381"/>
      <c r="TRO429" s="1381"/>
      <c r="TRP429" s="1381"/>
      <c r="TRQ429" s="1381"/>
      <c r="TRR429" s="1381"/>
      <c r="TRS429" s="1381"/>
      <c r="TRT429" s="1381"/>
      <c r="TRU429" s="1381"/>
      <c r="TRV429" s="1381"/>
      <c r="TRW429" s="1381"/>
      <c r="TRX429" s="1381"/>
      <c r="TRY429" s="1381"/>
      <c r="TRZ429" s="1381"/>
      <c r="TSA429" s="1381"/>
      <c r="TSB429" s="1381"/>
      <c r="TSC429" s="1381"/>
      <c r="TSD429" s="1381"/>
      <c r="TSE429" s="1381"/>
      <c r="TSF429" s="1381"/>
      <c r="TSG429" s="1381"/>
      <c r="TSH429" s="1381"/>
      <c r="TSI429" s="1381"/>
      <c r="TSJ429" s="1381"/>
      <c r="TSK429" s="1381"/>
      <c r="TSL429" s="1381"/>
      <c r="TSM429" s="1381"/>
      <c r="TSN429" s="1381"/>
      <c r="TSO429" s="1381"/>
      <c r="TSP429" s="1381"/>
      <c r="TSQ429" s="1381"/>
      <c r="TSR429" s="1381"/>
      <c r="TSS429" s="1381"/>
      <c r="TST429" s="1381"/>
      <c r="TSU429" s="1381"/>
      <c r="TSV429" s="1381"/>
      <c r="TSW429" s="1381"/>
      <c r="TSX429" s="1381"/>
      <c r="TSY429" s="1381"/>
      <c r="TSZ429" s="1381"/>
      <c r="TTA429" s="1381"/>
      <c r="TTB429" s="1381"/>
      <c r="TTC429" s="1381"/>
      <c r="TTD429" s="1381"/>
      <c r="TTE429" s="1381"/>
      <c r="TTF429" s="1381"/>
      <c r="TTG429" s="1381"/>
      <c r="TTH429" s="1381"/>
      <c r="TTI429" s="1381"/>
      <c r="TTJ429" s="1381"/>
      <c r="TTK429" s="1381"/>
      <c r="TTL429" s="1381"/>
      <c r="TTM429" s="1381"/>
      <c r="TTN429" s="1381"/>
      <c r="TTO429" s="1381"/>
      <c r="TTP429" s="1381"/>
      <c r="TTQ429" s="1381"/>
      <c r="TTR429" s="1381"/>
      <c r="TTS429" s="1381"/>
      <c r="TTT429" s="1381"/>
      <c r="TTU429" s="1381"/>
      <c r="TTV429" s="1381"/>
      <c r="TTW429" s="1381"/>
      <c r="TTX429" s="1381"/>
      <c r="TTY429" s="1381"/>
      <c r="TTZ429" s="1381"/>
      <c r="TUA429" s="1381"/>
      <c r="TUB429" s="1381"/>
      <c r="TUC429" s="1381"/>
      <c r="TUD429" s="1381"/>
      <c r="TUE429" s="1381"/>
      <c r="TUF429" s="1381"/>
      <c r="TUG429" s="1381"/>
      <c r="TUH429" s="1381"/>
      <c r="TUI429" s="1381"/>
      <c r="TUJ429" s="1381"/>
      <c r="TUK429" s="1381"/>
      <c r="TUL429" s="1381"/>
      <c r="TUM429" s="1381"/>
      <c r="TUN429" s="1381"/>
      <c r="TUO429" s="1381"/>
      <c r="TUP429" s="1381"/>
      <c r="TUQ429" s="1381"/>
      <c r="TUR429" s="1381"/>
      <c r="TUS429" s="1381"/>
      <c r="TUT429" s="1381"/>
      <c r="TUU429" s="1381"/>
      <c r="TUV429" s="1381"/>
      <c r="TUW429" s="1381"/>
      <c r="TUX429" s="1381"/>
      <c r="TUY429" s="1381"/>
      <c r="TUZ429" s="1381"/>
      <c r="TVA429" s="1381"/>
      <c r="TVB429" s="1381"/>
      <c r="TVC429" s="1381"/>
      <c r="TVD429" s="1381"/>
      <c r="TVE429" s="1381"/>
      <c r="TVF429" s="1381"/>
      <c r="TVG429" s="1381"/>
      <c r="TVH429" s="1381"/>
      <c r="TVI429" s="1381"/>
      <c r="TVJ429" s="1381"/>
      <c r="TVK429" s="1381"/>
      <c r="TVL429" s="1381"/>
      <c r="TVM429" s="1381"/>
      <c r="TVN429" s="1381"/>
      <c r="TVO429" s="1381"/>
      <c r="TVP429" s="1381"/>
      <c r="TVQ429" s="1381"/>
      <c r="TVR429" s="1381"/>
      <c r="TVS429" s="1381"/>
      <c r="TVT429" s="1381"/>
      <c r="TVU429" s="1381"/>
      <c r="TVV429" s="1381"/>
      <c r="TVW429" s="1381"/>
      <c r="TVX429" s="1381"/>
      <c r="TVY429" s="1381"/>
      <c r="TVZ429" s="1381"/>
      <c r="TWA429" s="1381"/>
      <c r="TWB429" s="1381"/>
      <c r="TWC429" s="1381"/>
      <c r="TWD429" s="1381"/>
      <c r="TWE429" s="1381"/>
      <c r="TWF429" s="1381"/>
      <c r="TWG429" s="1381"/>
      <c r="TWH429" s="1381"/>
      <c r="TWI429" s="1381"/>
      <c r="TWJ429" s="1381"/>
      <c r="TWK429" s="1381"/>
      <c r="TWL429" s="1381"/>
      <c r="TWM429" s="1381"/>
      <c r="TWN429" s="1381"/>
      <c r="TWO429" s="1381"/>
      <c r="TWP429" s="1381"/>
      <c r="TWQ429" s="1381"/>
      <c r="TWR429" s="1381"/>
      <c r="TWS429" s="1381"/>
      <c r="TWT429" s="1381"/>
      <c r="TWU429" s="1381"/>
      <c r="TWV429" s="1381"/>
      <c r="TWW429" s="1381"/>
      <c r="TWX429" s="1381"/>
      <c r="TWY429" s="1381"/>
      <c r="TWZ429" s="1381"/>
      <c r="TXA429" s="1381"/>
      <c r="TXB429" s="1381"/>
      <c r="TXC429" s="1381"/>
      <c r="TXD429" s="1381"/>
      <c r="TXE429" s="1381"/>
      <c r="TXF429" s="1381"/>
      <c r="TXG429" s="1381"/>
      <c r="TXH429" s="1381"/>
      <c r="TXI429" s="1381"/>
      <c r="TXJ429" s="1381"/>
      <c r="TXK429" s="1381"/>
      <c r="TXL429" s="1381"/>
      <c r="TXM429" s="1381"/>
      <c r="TXN429" s="1381"/>
      <c r="TXO429" s="1381"/>
      <c r="TXP429" s="1381"/>
      <c r="TXQ429" s="1381"/>
      <c r="TXR429" s="1381"/>
      <c r="TXS429" s="1381"/>
      <c r="TXT429" s="1381"/>
      <c r="TXU429" s="1381"/>
      <c r="TXV429" s="1381"/>
      <c r="TXW429" s="1381"/>
      <c r="TXX429" s="1381"/>
      <c r="TXY429" s="1381"/>
      <c r="TXZ429" s="1381"/>
      <c r="TYA429" s="1381"/>
      <c r="TYB429" s="1381"/>
      <c r="TYC429" s="1381"/>
      <c r="TYD429" s="1381"/>
      <c r="TYE429" s="1381"/>
      <c r="TYF429" s="1381"/>
      <c r="TYG429" s="1381"/>
      <c r="TYH429" s="1381"/>
      <c r="TYI429" s="1381"/>
      <c r="TYJ429" s="1381"/>
      <c r="TYK429" s="1381"/>
      <c r="TYL429" s="1381"/>
      <c r="TYM429" s="1381"/>
      <c r="TYN429" s="1381"/>
      <c r="TYO429" s="1381"/>
      <c r="TYP429" s="1381"/>
      <c r="TYQ429" s="1381"/>
      <c r="TYR429" s="1381"/>
      <c r="TYS429" s="1381"/>
      <c r="TYT429" s="1381"/>
      <c r="TYU429" s="1381"/>
      <c r="TYV429" s="1381"/>
      <c r="TYW429" s="1381"/>
      <c r="TYX429" s="1381"/>
      <c r="TYY429" s="1381"/>
      <c r="TYZ429" s="1381"/>
      <c r="TZA429" s="1381"/>
      <c r="TZB429" s="1381"/>
      <c r="TZC429" s="1381"/>
      <c r="TZD429" s="1381"/>
      <c r="TZE429" s="1381"/>
      <c r="TZF429" s="1381"/>
      <c r="TZG429" s="1381"/>
      <c r="TZH429" s="1381"/>
      <c r="TZI429" s="1381"/>
      <c r="TZJ429" s="1381"/>
      <c r="TZK429" s="1381"/>
      <c r="TZL429" s="1381"/>
      <c r="TZM429" s="1381"/>
      <c r="TZN429" s="1381"/>
      <c r="TZO429" s="1381"/>
      <c r="TZP429" s="1381"/>
      <c r="TZQ429" s="1381"/>
      <c r="TZR429" s="1381"/>
      <c r="TZS429" s="1381"/>
      <c r="TZT429" s="1381"/>
      <c r="TZU429" s="1381"/>
      <c r="TZV429" s="1381"/>
      <c r="TZW429" s="1381"/>
      <c r="TZX429" s="1381"/>
      <c r="TZY429" s="1381"/>
      <c r="TZZ429" s="1381"/>
      <c r="UAA429" s="1381"/>
      <c r="UAB429" s="1381"/>
      <c r="UAC429" s="1381"/>
      <c r="UAD429" s="1381"/>
      <c r="UAE429" s="1381"/>
      <c r="UAF429" s="1381"/>
      <c r="UAG429" s="1381"/>
      <c r="UAH429" s="1381"/>
      <c r="UAI429" s="1381"/>
      <c r="UAJ429" s="1381"/>
      <c r="UAK429" s="1381"/>
      <c r="UAL429" s="1381"/>
      <c r="UAM429" s="1381"/>
      <c r="UAN429" s="1381"/>
      <c r="UAO429" s="1381"/>
      <c r="UAP429" s="1381"/>
      <c r="UAQ429" s="1381"/>
      <c r="UAR429" s="1381"/>
      <c r="UAS429" s="1381"/>
      <c r="UAT429" s="1381"/>
      <c r="UAU429" s="1381"/>
      <c r="UAV429" s="1381"/>
      <c r="UAW429" s="1381"/>
      <c r="UAX429" s="1381"/>
      <c r="UAY429" s="1381"/>
      <c r="UAZ429" s="1381"/>
      <c r="UBA429" s="1381"/>
      <c r="UBB429" s="1381"/>
      <c r="UBC429" s="1381"/>
      <c r="UBD429" s="1381"/>
      <c r="UBE429" s="1381"/>
      <c r="UBF429" s="1381"/>
      <c r="UBG429" s="1381"/>
      <c r="UBH429" s="1381"/>
      <c r="UBI429" s="1381"/>
      <c r="UBJ429" s="1381"/>
      <c r="UBK429" s="1381"/>
      <c r="UBL429" s="1381"/>
      <c r="UBM429" s="1381"/>
      <c r="UBN429" s="1381"/>
      <c r="UBO429" s="1381"/>
      <c r="UBP429" s="1381"/>
      <c r="UBQ429" s="1381"/>
      <c r="UBR429" s="1381"/>
      <c r="UBS429" s="1381"/>
      <c r="UBT429" s="1381"/>
      <c r="UBU429" s="1381"/>
      <c r="UBV429" s="1381"/>
      <c r="UBW429" s="1381"/>
      <c r="UBX429" s="1381"/>
      <c r="UBY429" s="1381"/>
      <c r="UBZ429" s="1381"/>
      <c r="UCA429" s="1381"/>
      <c r="UCB429" s="1381"/>
      <c r="UCC429" s="1381"/>
      <c r="UCD429" s="1381"/>
      <c r="UCE429" s="1381"/>
      <c r="UCF429" s="1381"/>
      <c r="UCG429" s="1381"/>
      <c r="UCH429" s="1381"/>
      <c r="UCI429" s="1381"/>
      <c r="UCJ429" s="1381"/>
      <c r="UCK429" s="1381"/>
      <c r="UCL429" s="1381"/>
      <c r="UCM429" s="1381"/>
      <c r="UCN429" s="1381"/>
      <c r="UCO429" s="1381"/>
      <c r="UCP429" s="1381"/>
      <c r="UCQ429" s="1381"/>
      <c r="UCR429" s="1381"/>
      <c r="UCS429" s="1381"/>
      <c r="UCT429" s="1381"/>
      <c r="UCU429" s="1381"/>
      <c r="UCV429" s="1381"/>
      <c r="UCW429" s="1381"/>
      <c r="UCX429" s="1381"/>
      <c r="UCY429" s="1381"/>
      <c r="UCZ429" s="1381"/>
      <c r="UDA429" s="1381"/>
      <c r="UDB429" s="1381"/>
      <c r="UDC429" s="1381"/>
      <c r="UDD429" s="1381"/>
      <c r="UDE429" s="1381"/>
      <c r="UDF429" s="1381"/>
      <c r="UDG429" s="1381"/>
      <c r="UDH429" s="1381"/>
      <c r="UDI429" s="1381"/>
      <c r="UDJ429" s="1381"/>
      <c r="UDK429" s="1381"/>
      <c r="UDL429" s="1381"/>
      <c r="UDM429" s="1381"/>
      <c r="UDN429" s="1381"/>
      <c r="UDO429" s="1381"/>
      <c r="UDP429" s="1381"/>
      <c r="UDQ429" s="1381"/>
      <c r="UDR429" s="1381"/>
      <c r="UDS429" s="1381"/>
      <c r="UDT429" s="1381"/>
      <c r="UDU429" s="1381"/>
      <c r="UDV429" s="1381"/>
      <c r="UDW429" s="1381"/>
      <c r="UDX429" s="1381"/>
      <c r="UDY429" s="1381"/>
      <c r="UDZ429" s="1381"/>
      <c r="UEA429" s="1381"/>
      <c r="UEB429" s="1381"/>
      <c r="UEC429" s="1381"/>
      <c r="UED429" s="1381"/>
      <c r="UEE429" s="1381"/>
      <c r="UEF429" s="1381"/>
      <c r="UEG429" s="1381"/>
      <c r="UEH429" s="1381"/>
      <c r="UEI429" s="1381"/>
      <c r="UEJ429" s="1381"/>
      <c r="UEK429" s="1381"/>
      <c r="UEL429" s="1381"/>
      <c r="UEM429" s="1381"/>
      <c r="UEN429" s="1381"/>
      <c r="UEO429" s="1381"/>
      <c r="UEP429" s="1381"/>
      <c r="UEQ429" s="1381"/>
      <c r="UER429" s="1381"/>
      <c r="UES429" s="1381"/>
      <c r="UET429" s="1381"/>
      <c r="UEU429" s="1381"/>
      <c r="UEV429" s="1381"/>
      <c r="UEW429" s="1381"/>
      <c r="UEX429" s="1381"/>
      <c r="UEY429" s="1381"/>
      <c r="UEZ429" s="1381"/>
      <c r="UFA429" s="1381"/>
      <c r="UFB429" s="1381"/>
      <c r="UFC429" s="1381"/>
      <c r="UFD429" s="1381"/>
      <c r="UFE429" s="1381"/>
      <c r="UFF429" s="1381"/>
      <c r="UFG429" s="1381"/>
      <c r="UFH429" s="1381"/>
      <c r="UFI429" s="1381"/>
      <c r="UFJ429" s="1381"/>
      <c r="UFK429" s="1381"/>
      <c r="UFL429" s="1381"/>
      <c r="UFM429" s="1381"/>
      <c r="UFN429" s="1381"/>
      <c r="UFO429" s="1381"/>
      <c r="UFP429" s="1381"/>
      <c r="UFQ429" s="1381"/>
      <c r="UFR429" s="1381"/>
      <c r="UFS429" s="1381"/>
      <c r="UFT429" s="1381"/>
      <c r="UFU429" s="1381"/>
      <c r="UFV429" s="1381"/>
      <c r="UFW429" s="1381"/>
      <c r="UFX429" s="1381"/>
      <c r="UFY429" s="1381"/>
      <c r="UFZ429" s="1381"/>
      <c r="UGA429" s="1381"/>
      <c r="UGB429" s="1381"/>
      <c r="UGC429" s="1381"/>
      <c r="UGD429" s="1381"/>
      <c r="UGE429" s="1381"/>
      <c r="UGF429" s="1381"/>
      <c r="UGG429" s="1381"/>
      <c r="UGH429" s="1381"/>
      <c r="UGI429" s="1381"/>
      <c r="UGJ429" s="1381"/>
      <c r="UGK429" s="1381"/>
      <c r="UGL429" s="1381"/>
      <c r="UGM429" s="1381"/>
      <c r="UGN429" s="1381"/>
      <c r="UGO429" s="1381"/>
      <c r="UGP429" s="1381"/>
      <c r="UGQ429" s="1381"/>
      <c r="UGR429" s="1381"/>
      <c r="UGS429" s="1381"/>
      <c r="UGT429" s="1381"/>
      <c r="UGU429" s="1381"/>
      <c r="UGV429" s="1381"/>
      <c r="UGW429" s="1381"/>
      <c r="UGX429" s="1381"/>
      <c r="UGY429" s="1381"/>
      <c r="UGZ429" s="1381"/>
      <c r="UHA429" s="1381"/>
      <c r="UHB429" s="1381"/>
      <c r="UHC429" s="1381"/>
      <c r="UHD429" s="1381"/>
      <c r="UHE429" s="1381"/>
      <c r="UHF429" s="1381"/>
      <c r="UHG429" s="1381"/>
      <c r="UHH429" s="1381"/>
      <c r="UHI429" s="1381"/>
      <c r="UHJ429" s="1381"/>
      <c r="UHK429" s="1381"/>
      <c r="UHL429" s="1381"/>
      <c r="UHM429" s="1381"/>
      <c r="UHN429" s="1381"/>
      <c r="UHO429" s="1381"/>
      <c r="UHP429" s="1381"/>
      <c r="UHQ429" s="1381"/>
      <c r="UHR429" s="1381"/>
      <c r="UHS429" s="1381"/>
      <c r="UHT429" s="1381"/>
      <c r="UHU429" s="1381"/>
      <c r="UHV429" s="1381"/>
      <c r="UHW429" s="1381"/>
      <c r="UHX429" s="1381"/>
      <c r="UHY429" s="1381"/>
      <c r="UHZ429" s="1381"/>
      <c r="UIA429" s="1381"/>
      <c r="UIB429" s="1381"/>
      <c r="UIC429" s="1381"/>
      <c r="UID429" s="1381"/>
      <c r="UIE429" s="1381"/>
      <c r="UIF429" s="1381"/>
      <c r="UIG429" s="1381"/>
      <c r="UIH429" s="1381"/>
      <c r="UII429" s="1381"/>
      <c r="UIJ429" s="1381"/>
      <c r="UIK429" s="1381"/>
      <c r="UIL429" s="1381"/>
      <c r="UIM429" s="1381"/>
      <c r="UIN429" s="1381"/>
      <c r="UIO429" s="1381"/>
      <c r="UIP429" s="1381"/>
      <c r="UIQ429" s="1381"/>
      <c r="UIR429" s="1381"/>
      <c r="UIS429" s="1381"/>
      <c r="UIT429" s="1381"/>
      <c r="UIU429" s="1381"/>
      <c r="UIV429" s="1381"/>
      <c r="UIW429" s="1381"/>
      <c r="UIX429" s="1381"/>
      <c r="UIY429" s="1381"/>
      <c r="UIZ429" s="1381"/>
      <c r="UJA429" s="1381"/>
      <c r="UJB429" s="1381"/>
      <c r="UJC429" s="1381"/>
      <c r="UJD429" s="1381"/>
      <c r="UJE429" s="1381"/>
      <c r="UJF429" s="1381"/>
      <c r="UJG429" s="1381"/>
      <c r="UJH429" s="1381"/>
      <c r="UJI429" s="1381"/>
      <c r="UJJ429" s="1381"/>
      <c r="UJK429" s="1381"/>
      <c r="UJL429" s="1381"/>
      <c r="UJM429" s="1381"/>
      <c r="UJN429" s="1381"/>
      <c r="UJO429" s="1381"/>
      <c r="UJP429" s="1381"/>
      <c r="UJQ429" s="1381"/>
      <c r="UJR429" s="1381"/>
      <c r="UJS429" s="1381"/>
      <c r="UJT429" s="1381"/>
      <c r="UJU429" s="1381"/>
      <c r="UJV429" s="1381"/>
      <c r="UJW429" s="1381"/>
      <c r="UJX429" s="1381"/>
      <c r="UJY429" s="1381"/>
      <c r="UJZ429" s="1381"/>
      <c r="UKA429" s="1381"/>
      <c r="UKB429" s="1381"/>
      <c r="UKC429" s="1381"/>
      <c r="UKD429" s="1381"/>
      <c r="UKE429" s="1381"/>
      <c r="UKF429" s="1381"/>
      <c r="UKG429" s="1381"/>
      <c r="UKH429" s="1381"/>
      <c r="UKI429" s="1381"/>
      <c r="UKJ429" s="1381"/>
      <c r="UKK429" s="1381"/>
      <c r="UKL429" s="1381"/>
      <c r="UKM429" s="1381"/>
      <c r="UKN429" s="1381"/>
      <c r="UKO429" s="1381"/>
      <c r="UKP429" s="1381"/>
      <c r="UKQ429" s="1381"/>
      <c r="UKR429" s="1381"/>
      <c r="UKS429" s="1381"/>
      <c r="UKT429" s="1381"/>
      <c r="UKU429" s="1381"/>
      <c r="UKV429" s="1381"/>
      <c r="UKW429" s="1381"/>
      <c r="UKX429" s="1381"/>
      <c r="UKY429" s="1381"/>
      <c r="UKZ429" s="1381"/>
      <c r="ULA429" s="1381"/>
      <c r="ULB429" s="1381"/>
      <c r="ULC429" s="1381"/>
      <c r="ULD429" s="1381"/>
      <c r="ULE429" s="1381"/>
      <c r="ULF429" s="1381"/>
      <c r="ULG429" s="1381"/>
      <c r="ULH429" s="1381"/>
      <c r="ULI429" s="1381"/>
      <c r="ULJ429" s="1381"/>
      <c r="ULK429" s="1381"/>
      <c r="ULL429" s="1381"/>
      <c r="ULM429" s="1381"/>
      <c r="ULN429" s="1381"/>
      <c r="ULO429" s="1381"/>
      <c r="ULP429" s="1381"/>
      <c r="ULQ429" s="1381"/>
      <c r="ULR429" s="1381"/>
      <c r="ULS429" s="1381"/>
      <c r="ULT429" s="1381"/>
      <c r="ULU429" s="1381"/>
      <c r="ULV429" s="1381"/>
      <c r="ULW429" s="1381"/>
      <c r="ULX429" s="1381"/>
      <c r="ULY429" s="1381"/>
      <c r="ULZ429" s="1381"/>
      <c r="UMA429" s="1381"/>
      <c r="UMB429" s="1381"/>
      <c r="UMC429" s="1381"/>
      <c r="UMD429" s="1381"/>
      <c r="UME429" s="1381"/>
      <c r="UMF429" s="1381"/>
      <c r="UMG429" s="1381"/>
      <c r="UMH429" s="1381"/>
      <c r="UMI429" s="1381"/>
      <c r="UMJ429" s="1381"/>
      <c r="UMK429" s="1381"/>
      <c r="UML429" s="1381"/>
      <c r="UMM429" s="1381"/>
      <c r="UMN429" s="1381"/>
      <c r="UMO429" s="1381"/>
      <c r="UMP429" s="1381"/>
      <c r="UMQ429" s="1381"/>
      <c r="UMR429" s="1381"/>
      <c r="UMS429" s="1381"/>
      <c r="UMT429" s="1381"/>
      <c r="UMU429" s="1381"/>
      <c r="UMV429" s="1381"/>
      <c r="UMW429" s="1381"/>
      <c r="UMX429" s="1381"/>
      <c r="UMY429" s="1381"/>
      <c r="UMZ429" s="1381"/>
      <c r="UNA429" s="1381"/>
      <c r="UNB429" s="1381"/>
      <c r="UNC429" s="1381"/>
      <c r="UND429" s="1381"/>
      <c r="UNE429" s="1381"/>
      <c r="UNF429" s="1381"/>
      <c r="UNG429" s="1381"/>
      <c r="UNH429" s="1381"/>
      <c r="UNI429" s="1381"/>
      <c r="UNJ429" s="1381"/>
      <c r="UNK429" s="1381"/>
      <c r="UNL429" s="1381"/>
      <c r="UNM429" s="1381"/>
      <c r="UNN429" s="1381"/>
      <c r="UNO429" s="1381"/>
      <c r="UNP429" s="1381"/>
      <c r="UNQ429" s="1381"/>
      <c r="UNR429" s="1381"/>
      <c r="UNS429" s="1381"/>
      <c r="UNT429" s="1381"/>
      <c r="UNU429" s="1381"/>
      <c r="UNV429" s="1381"/>
      <c r="UNW429" s="1381"/>
      <c r="UNX429" s="1381"/>
      <c r="UNY429" s="1381"/>
      <c r="UNZ429" s="1381"/>
      <c r="UOA429" s="1381"/>
      <c r="UOB429" s="1381"/>
      <c r="UOC429" s="1381"/>
      <c r="UOD429" s="1381"/>
      <c r="UOE429" s="1381"/>
      <c r="UOF429" s="1381"/>
      <c r="UOG429" s="1381"/>
      <c r="UOH429" s="1381"/>
      <c r="UOI429" s="1381"/>
      <c r="UOJ429" s="1381"/>
      <c r="UOK429" s="1381"/>
      <c r="UOL429" s="1381"/>
      <c r="UOM429" s="1381"/>
      <c r="UON429" s="1381"/>
      <c r="UOO429" s="1381"/>
      <c r="UOP429" s="1381"/>
      <c r="UOQ429" s="1381"/>
      <c r="UOR429" s="1381"/>
      <c r="UOS429" s="1381"/>
      <c r="UOT429" s="1381"/>
      <c r="UOU429" s="1381"/>
      <c r="UOV429" s="1381"/>
      <c r="UOW429" s="1381"/>
      <c r="UOX429" s="1381"/>
      <c r="UOY429" s="1381"/>
      <c r="UOZ429" s="1381"/>
      <c r="UPA429" s="1381"/>
      <c r="UPB429" s="1381"/>
      <c r="UPC429" s="1381"/>
      <c r="UPD429" s="1381"/>
      <c r="UPE429" s="1381"/>
      <c r="UPF429" s="1381"/>
      <c r="UPG429" s="1381"/>
      <c r="UPH429" s="1381"/>
      <c r="UPI429" s="1381"/>
      <c r="UPJ429" s="1381"/>
      <c r="UPK429" s="1381"/>
      <c r="UPL429" s="1381"/>
      <c r="UPM429" s="1381"/>
      <c r="UPN429" s="1381"/>
      <c r="UPO429" s="1381"/>
      <c r="UPP429" s="1381"/>
      <c r="UPQ429" s="1381"/>
      <c r="UPR429" s="1381"/>
      <c r="UPS429" s="1381"/>
      <c r="UPT429" s="1381"/>
      <c r="UPU429" s="1381"/>
      <c r="UPV429" s="1381"/>
      <c r="UPW429" s="1381"/>
      <c r="UPX429" s="1381"/>
      <c r="UPY429" s="1381"/>
      <c r="UPZ429" s="1381"/>
      <c r="UQA429" s="1381"/>
      <c r="UQB429" s="1381"/>
      <c r="UQC429" s="1381"/>
      <c r="UQD429" s="1381"/>
      <c r="UQE429" s="1381"/>
      <c r="UQF429" s="1381"/>
      <c r="UQG429" s="1381"/>
      <c r="UQH429" s="1381"/>
      <c r="UQI429" s="1381"/>
      <c r="UQJ429" s="1381"/>
      <c r="UQK429" s="1381"/>
      <c r="UQL429" s="1381"/>
      <c r="UQM429" s="1381"/>
      <c r="UQN429" s="1381"/>
      <c r="UQO429" s="1381"/>
      <c r="UQP429" s="1381"/>
      <c r="UQQ429" s="1381"/>
      <c r="UQR429" s="1381"/>
      <c r="UQS429" s="1381"/>
      <c r="UQT429" s="1381"/>
      <c r="UQU429" s="1381"/>
      <c r="UQV429" s="1381"/>
      <c r="UQW429" s="1381"/>
      <c r="UQX429" s="1381"/>
      <c r="UQY429" s="1381"/>
      <c r="UQZ429" s="1381"/>
      <c r="URA429" s="1381"/>
      <c r="URB429" s="1381"/>
      <c r="URC429" s="1381"/>
      <c r="URD429" s="1381"/>
      <c r="URE429" s="1381"/>
      <c r="URF429" s="1381"/>
      <c r="URG429" s="1381"/>
      <c r="URH429" s="1381"/>
      <c r="URI429" s="1381"/>
      <c r="URJ429" s="1381"/>
      <c r="URK429" s="1381"/>
      <c r="URL429" s="1381"/>
      <c r="URM429" s="1381"/>
      <c r="URN429" s="1381"/>
      <c r="URO429" s="1381"/>
      <c r="URP429" s="1381"/>
      <c r="URQ429" s="1381"/>
      <c r="URR429" s="1381"/>
      <c r="URS429" s="1381"/>
      <c r="URT429" s="1381"/>
      <c r="URU429" s="1381"/>
      <c r="URV429" s="1381"/>
      <c r="URW429" s="1381"/>
      <c r="URX429" s="1381"/>
      <c r="URY429" s="1381"/>
      <c r="URZ429" s="1381"/>
      <c r="USA429" s="1381"/>
      <c r="USB429" s="1381"/>
      <c r="USC429" s="1381"/>
      <c r="USD429" s="1381"/>
      <c r="USE429" s="1381"/>
      <c r="USF429" s="1381"/>
      <c r="USG429" s="1381"/>
      <c r="USH429" s="1381"/>
      <c r="USI429" s="1381"/>
      <c r="USJ429" s="1381"/>
      <c r="USK429" s="1381"/>
      <c r="USL429" s="1381"/>
      <c r="USM429" s="1381"/>
      <c r="USN429" s="1381"/>
      <c r="USO429" s="1381"/>
      <c r="USP429" s="1381"/>
      <c r="USQ429" s="1381"/>
      <c r="USR429" s="1381"/>
      <c r="USS429" s="1381"/>
      <c r="UST429" s="1381"/>
      <c r="USU429" s="1381"/>
      <c r="USV429" s="1381"/>
      <c r="USW429" s="1381"/>
      <c r="USX429" s="1381"/>
      <c r="USY429" s="1381"/>
      <c r="USZ429" s="1381"/>
      <c r="UTA429" s="1381"/>
      <c r="UTB429" s="1381"/>
      <c r="UTC429" s="1381"/>
      <c r="UTD429" s="1381"/>
      <c r="UTE429" s="1381"/>
      <c r="UTF429" s="1381"/>
      <c r="UTG429" s="1381"/>
      <c r="UTH429" s="1381"/>
      <c r="UTI429" s="1381"/>
      <c r="UTJ429" s="1381"/>
      <c r="UTK429" s="1381"/>
      <c r="UTL429" s="1381"/>
      <c r="UTM429" s="1381"/>
      <c r="UTN429" s="1381"/>
      <c r="UTO429" s="1381"/>
      <c r="UTP429" s="1381"/>
      <c r="UTQ429" s="1381"/>
      <c r="UTR429" s="1381"/>
      <c r="UTS429" s="1381"/>
      <c r="UTT429" s="1381"/>
      <c r="UTU429" s="1381"/>
      <c r="UTV429" s="1381"/>
      <c r="UTW429" s="1381"/>
      <c r="UTX429" s="1381"/>
      <c r="UTY429" s="1381"/>
      <c r="UTZ429" s="1381"/>
      <c r="UUA429" s="1381"/>
      <c r="UUB429" s="1381"/>
      <c r="UUC429" s="1381"/>
      <c r="UUD429" s="1381"/>
      <c r="UUE429" s="1381"/>
      <c r="UUF429" s="1381"/>
      <c r="UUG429" s="1381"/>
      <c r="UUH429" s="1381"/>
      <c r="UUI429" s="1381"/>
      <c r="UUJ429" s="1381"/>
      <c r="UUK429" s="1381"/>
      <c r="UUL429" s="1381"/>
      <c r="UUM429" s="1381"/>
      <c r="UUN429" s="1381"/>
      <c r="UUO429" s="1381"/>
      <c r="UUP429" s="1381"/>
      <c r="UUQ429" s="1381"/>
      <c r="UUR429" s="1381"/>
      <c r="UUS429" s="1381"/>
      <c r="UUT429" s="1381"/>
      <c r="UUU429" s="1381"/>
      <c r="UUV429" s="1381"/>
      <c r="UUW429" s="1381"/>
      <c r="UUX429" s="1381"/>
      <c r="UUY429" s="1381"/>
      <c r="UUZ429" s="1381"/>
      <c r="UVA429" s="1381"/>
      <c r="UVB429" s="1381"/>
      <c r="UVC429" s="1381"/>
      <c r="UVD429" s="1381"/>
      <c r="UVE429" s="1381"/>
      <c r="UVF429" s="1381"/>
      <c r="UVG429" s="1381"/>
      <c r="UVH429" s="1381"/>
      <c r="UVI429" s="1381"/>
      <c r="UVJ429" s="1381"/>
      <c r="UVK429" s="1381"/>
      <c r="UVL429" s="1381"/>
      <c r="UVM429" s="1381"/>
      <c r="UVN429" s="1381"/>
      <c r="UVO429" s="1381"/>
      <c r="UVP429" s="1381"/>
      <c r="UVQ429" s="1381"/>
      <c r="UVR429" s="1381"/>
      <c r="UVS429" s="1381"/>
      <c r="UVT429" s="1381"/>
      <c r="UVU429" s="1381"/>
      <c r="UVV429" s="1381"/>
      <c r="UVW429" s="1381"/>
      <c r="UVX429" s="1381"/>
      <c r="UVY429" s="1381"/>
      <c r="UVZ429" s="1381"/>
      <c r="UWA429" s="1381"/>
      <c r="UWB429" s="1381"/>
      <c r="UWC429" s="1381"/>
      <c r="UWD429" s="1381"/>
      <c r="UWE429" s="1381"/>
      <c r="UWF429" s="1381"/>
      <c r="UWG429" s="1381"/>
      <c r="UWH429" s="1381"/>
      <c r="UWI429" s="1381"/>
      <c r="UWJ429" s="1381"/>
      <c r="UWK429" s="1381"/>
      <c r="UWL429" s="1381"/>
      <c r="UWM429" s="1381"/>
      <c r="UWN429" s="1381"/>
      <c r="UWO429" s="1381"/>
      <c r="UWP429" s="1381"/>
      <c r="UWQ429" s="1381"/>
      <c r="UWR429" s="1381"/>
      <c r="UWS429" s="1381"/>
      <c r="UWT429" s="1381"/>
      <c r="UWU429" s="1381"/>
      <c r="UWV429" s="1381"/>
      <c r="UWW429" s="1381"/>
      <c r="UWX429" s="1381"/>
      <c r="UWY429" s="1381"/>
      <c r="UWZ429" s="1381"/>
      <c r="UXA429" s="1381"/>
      <c r="UXB429" s="1381"/>
      <c r="UXC429" s="1381"/>
      <c r="UXD429" s="1381"/>
      <c r="UXE429" s="1381"/>
      <c r="UXF429" s="1381"/>
      <c r="UXG429" s="1381"/>
      <c r="UXH429" s="1381"/>
      <c r="UXI429" s="1381"/>
      <c r="UXJ429" s="1381"/>
      <c r="UXK429" s="1381"/>
      <c r="UXL429" s="1381"/>
      <c r="UXM429" s="1381"/>
      <c r="UXN429" s="1381"/>
      <c r="UXO429" s="1381"/>
      <c r="UXP429" s="1381"/>
      <c r="UXQ429" s="1381"/>
      <c r="UXR429" s="1381"/>
      <c r="UXS429" s="1381"/>
      <c r="UXT429" s="1381"/>
      <c r="UXU429" s="1381"/>
      <c r="UXV429" s="1381"/>
      <c r="UXW429" s="1381"/>
      <c r="UXX429" s="1381"/>
      <c r="UXY429" s="1381"/>
      <c r="UXZ429" s="1381"/>
      <c r="UYA429" s="1381"/>
      <c r="UYB429" s="1381"/>
      <c r="UYC429" s="1381"/>
      <c r="UYD429" s="1381"/>
      <c r="UYE429" s="1381"/>
      <c r="UYF429" s="1381"/>
      <c r="UYG429" s="1381"/>
      <c r="UYH429" s="1381"/>
      <c r="UYI429" s="1381"/>
      <c r="UYJ429" s="1381"/>
      <c r="UYK429" s="1381"/>
      <c r="UYL429" s="1381"/>
      <c r="UYM429" s="1381"/>
      <c r="UYN429" s="1381"/>
      <c r="UYO429" s="1381"/>
      <c r="UYP429" s="1381"/>
      <c r="UYQ429" s="1381"/>
      <c r="UYR429" s="1381"/>
      <c r="UYS429" s="1381"/>
      <c r="UYT429" s="1381"/>
      <c r="UYU429" s="1381"/>
      <c r="UYV429" s="1381"/>
      <c r="UYW429" s="1381"/>
      <c r="UYX429" s="1381"/>
      <c r="UYY429" s="1381"/>
      <c r="UYZ429" s="1381"/>
      <c r="UZA429" s="1381"/>
      <c r="UZB429" s="1381"/>
      <c r="UZC429" s="1381"/>
      <c r="UZD429" s="1381"/>
      <c r="UZE429" s="1381"/>
      <c r="UZF429" s="1381"/>
      <c r="UZG429" s="1381"/>
      <c r="UZH429" s="1381"/>
      <c r="UZI429" s="1381"/>
      <c r="UZJ429" s="1381"/>
      <c r="UZK429" s="1381"/>
      <c r="UZL429" s="1381"/>
      <c r="UZM429" s="1381"/>
      <c r="UZN429" s="1381"/>
      <c r="UZO429" s="1381"/>
      <c r="UZP429" s="1381"/>
      <c r="UZQ429" s="1381"/>
      <c r="UZR429" s="1381"/>
      <c r="UZS429" s="1381"/>
      <c r="UZT429" s="1381"/>
      <c r="UZU429" s="1381"/>
      <c r="UZV429" s="1381"/>
      <c r="UZW429" s="1381"/>
      <c r="UZX429" s="1381"/>
      <c r="UZY429" s="1381"/>
      <c r="UZZ429" s="1381"/>
      <c r="VAA429" s="1381"/>
      <c r="VAB429" s="1381"/>
      <c r="VAC429" s="1381"/>
      <c r="VAD429" s="1381"/>
      <c r="VAE429" s="1381"/>
      <c r="VAF429" s="1381"/>
      <c r="VAG429" s="1381"/>
      <c r="VAH429" s="1381"/>
      <c r="VAI429" s="1381"/>
      <c r="VAJ429" s="1381"/>
      <c r="VAK429" s="1381"/>
      <c r="VAL429" s="1381"/>
      <c r="VAM429" s="1381"/>
      <c r="VAN429" s="1381"/>
      <c r="VAO429" s="1381"/>
      <c r="VAP429" s="1381"/>
      <c r="VAQ429" s="1381"/>
      <c r="VAR429" s="1381"/>
      <c r="VAS429" s="1381"/>
      <c r="VAT429" s="1381"/>
      <c r="VAU429" s="1381"/>
      <c r="VAV429" s="1381"/>
      <c r="VAW429" s="1381"/>
      <c r="VAX429" s="1381"/>
      <c r="VAY429" s="1381"/>
      <c r="VAZ429" s="1381"/>
      <c r="VBA429" s="1381"/>
      <c r="VBB429" s="1381"/>
      <c r="VBC429" s="1381"/>
      <c r="VBD429" s="1381"/>
      <c r="VBE429" s="1381"/>
      <c r="VBF429" s="1381"/>
      <c r="VBG429" s="1381"/>
      <c r="VBH429" s="1381"/>
      <c r="VBI429" s="1381"/>
      <c r="VBJ429" s="1381"/>
      <c r="VBK429" s="1381"/>
      <c r="VBL429" s="1381"/>
      <c r="VBM429" s="1381"/>
      <c r="VBN429" s="1381"/>
      <c r="VBO429" s="1381"/>
      <c r="VBP429" s="1381"/>
      <c r="VBQ429" s="1381"/>
      <c r="VBR429" s="1381"/>
      <c r="VBS429" s="1381"/>
      <c r="VBT429" s="1381"/>
      <c r="VBU429" s="1381"/>
      <c r="VBV429" s="1381"/>
      <c r="VBW429" s="1381"/>
      <c r="VBX429" s="1381"/>
      <c r="VBY429" s="1381"/>
      <c r="VBZ429" s="1381"/>
      <c r="VCA429" s="1381"/>
      <c r="VCB429" s="1381"/>
      <c r="VCC429" s="1381"/>
      <c r="VCD429" s="1381"/>
      <c r="VCE429" s="1381"/>
      <c r="VCF429" s="1381"/>
      <c r="VCG429" s="1381"/>
      <c r="VCH429" s="1381"/>
      <c r="VCI429" s="1381"/>
      <c r="VCJ429" s="1381"/>
      <c r="VCK429" s="1381"/>
      <c r="VCL429" s="1381"/>
      <c r="VCM429" s="1381"/>
      <c r="VCN429" s="1381"/>
      <c r="VCO429" s="1381"/>
      <c r="VCP429" s="1381"/>
      <c r="VCQ429" s="1381"/>
      <c r="VCR429" s="1381"/>
      <c r="VCS429" s="1381"/>
      <c r="VCT429" s="1381"/>
      <c r="VCU429" s="1381"/>
      <c r="VCV429" s="1381"/>
      <c r="VCW429" s="1381"/>
      <c r="VCX429" s="1381"/>
      <c r="VCY429" s="1381"/>
      <c r="VCZ429" s="1381"/>
      <c r="VDA429" s="1381"/>
      <c r="VDB429" s="1381"/>
      <c r="VDC429" s="1381"/>
      <c r="VDD429" s="1381"/>
      <c r="VDE429" s="1381"/>
      <c r="VDF429" s="1381"/>
      <c r="VDG429" s="1381"/>
      <c r="VDH429" s="1381"/>
      <c r="VDI429" s="1381"/>
      <c r="VDJ429" s="1381"/>
      <c r="VDK429" s="1381"/>
      <c r="VDL429" s="1381"/>
      <c r="VDM429" s="1381"/>
      <c r="VDN429" s="1381"/>
      <c r="VDO429" s="1381"/>
      <c r="VDP429" s="1381"/>
      <c r="VDQ429" s="1381"/>
      <c r="VDR429" s="1381"/>
      <c r="VDS429" s="1381"/>
      <c r="VDT429" s="1381"/>
      <c r="VDU429" s="1381"/>
      <c r="VDV429" s="1381"/>
      <c r="VDW429" s="1381"/>
      <c r="VDX429" s="1381"/>
      <c r="VDY429" s="1381"/>
      <c r="VDZ429" s="1381"/>
      <c r="VEA429" s="1381"/>
      <c r="VEB429" s="1381"/>
      <c r="VEC429" s="1381"/>
      <c r="VED429" s="1381"/>
      <c r="VEE429" s="1381"/>
      <c r="VEF429" s="1381"/>
      <c r="VEG429" s="1381"/>
      <c r="VEH429" s="1381"/>
      <c r="VEI429" s="1381"/>
      <c r="VEJ429" s="1381"/>
      <c r="VEK429" s="1381"/>
      <c r="VEL429" s="1381"/>
      <c r="VEM429" s="1381"/>
      <c r="VEN429" s="1381"/>
      <c r="VEO429" s="1381"/>
      <c r="VEP429" s="1381"/>
      <c r="VEQ429" s="1381"/>
      <c r="VER429" s="1381"/>
      <c r="VES429" s="1381"/>
      <c r="VET429" s="1381"/>
      <c r="VEU429" s="1381"/>
      <c r="VEV429" s="1381"/>
      <c r="VEW429" s="1381"/>
      <c r="VEX429" s="1381"/>
      <c r="VEY429" s="1381"/>
      <c r="VEZ429" s="1381"/>
      <c r="VFA429" s="1381"/>
      <c r="VFB429" s="1381"/>
      <c r="VFC429" s="1381"/>
      <c r="VFD429" s="1381"/>
      <c r="VFE429" s="1381"/>
      <c r="VFF429" s="1381"/>
      <c r="VFG429" s="1381"/>
      <c r="VFH429" s="1381"/>
      <c r="VFI429" s="1381"/>
      <c r="VFJ429" s="1381"/>
      <c r="VFK429" s="1381"/>
      <c r="VFL429" s="1381"/>
      <c r="VFM429" s="1381"/>
      <c r="VFN429" s="1381"/>
      <c r="VFO429" s="1381"/>
      <c r="VFP429" s="1381"/>
      <c r="VFQ429" s="1381"/>
      <c r="VFR429" s="1381"/>
      <c r="VFS429" s="1381"/>
      <c r="VFT429" s="1381"/>
      <c r="VFU429" s="1381"/>
      <c r="VFV429" s="1381"/>
      <c r="VFW429" s="1381"/>
      <c r="VFX429" s="1381"/>
      <c r="VFY429" s="1381"/>
      <c r="VFZ429" s="1381"/>
      <c r="VGA429" s="1381"/>
      <c r="VGB429" s="1381"/>
      <c r="VGC429" s="1381"/>
      <c r="VGD429" s="1381"/>
      <c r="VGE429" s="1381"/>
      <c r="VGF429" s="1381"/>
      <c r="VGG429" s="1381"/>
      <c r="VGH429" s="1381"/>
      <c r="VGI429" s="1381"/>
      <c r="VGJ429" s="1381"/>
      <c r="VGK429" s="1381"/>
      <c r="VGL429" s="1381"/>
      <c r="VGM429" s="1381"/>
      <c r="VGN429" s="1381"/>
      <c r="VGO429" s="1381"/>
      <c r="VGP429" s="1381"/>
      <c r="VGQ429" s="1381"/>
      <c r="VGR429" s="1381"/>
      <c r="VGS429" s="1381"/>
      <c r="VGT429" s="1381"/>
      <c r="VGU429" s="1381"/>
      <c r="VGV429" s="1381"/>
      <c r="VGW429" s="1381"/>
      <c r="VGX429" s="1381"/>
      <c r="VGY429" s="1381"/>
      <c r="VGZ429" s="1381"/>
      <c r="VHA429" s="1381"/>
      <c r="VHB429" s="1381"/>
      <c r="VHC429" s="1381"/>
      <c r="VHD429" s="1381"/>
      <c r="VHE429" s="1381"/>
      <c r="VHF429" s="1381"/>
      <c r="VHG429" s="1381"/>
      <c r="VHH429" s="1381"/>
      <c r="VHI429" s="1381"/>
      <c r="VHJ429" s="1381"/>
      <c r="VHK429" s="1381"/>
      <c r="VHL429" s="1381"/>
      <c r="VHM429" s="1381"/>
      <c r="VHN429" s="1381"/>
      <c r="VHO429" s="1381"/>
      <c r="VHP429" s="1381"/>
      <c r="VHQ429" s="1381"/>
      <c r="VHR429" s="1381"/>
      <c r="VHS429" s="1381"/>
      <c r="VHT429" s="1381"/>
      <c r="VHU429" s="1381"/>
      <c r="VHV429" s="1381"/>
      <c r="VHW429" s="1381"/>
      <c r="VHX429" s="1381"/>
      <c r="VHY429" s="1381"/>
      <c r="VHZ429" s="1381"/>
      <c r="VIA429" s="1381"/>
      <c r="VIB429" s="1381"/>
      <c r="VIC429" s="1381"/>
      <c r="VID429" s="1381"/>
      <c r="VIE429" s="1381"/>
      <c r="VIF429" s="1381"/>
      <c r="VIG429" s="1381"/>
      <c r="VIH429" s="1381"/>
      <c r="VII429" s="1381"/>
      <c r="VIJ429" s="1381"/>
      <c r="VIK429" s="1381"/>
      <c r="VIL429" s="1381"/>
      <c r="VIM429" s="1381"/>
      <c r="VIN429" s="1381"/>
      <c r="VIO429" s="1381"/>
      <c r="VIP429" s="1381"/>
      <c r="VIQ429" s="1381"/>
      <c r="VIR429" s="1381"/>
      <c r="VIS429" s="1381"/>
      <c r="VIT429" s="1381"/>
      <c r="VIU429" s="1381"/>
      <c r="VIV429" s="1381"/>
      <c r="VIW429" s="1381"/>
      <c r="VIX429" s="1381"/>
      <c r="VIY429" s="1381"/>
      <c r="VIZ429" s="1381"/>
      <c r="VJA429" s="1381"/>
      <c r="VJB429" s="1381"/>
      <c r="VJC429" s="1381"/>
      <c r="VJD429" s="1381"/>
      <c r="VJE429" s="1381"/>
      <c r="VJF429" s="1381"/>
      <c r="VJG429" s="1381"/>
      <c r="VJH429" s="1381"/>
      <c r="VJI429" s="1381"/>
      <c r="VJJ429" s="1381"/>
      <c r="VJK429" s="1381"/>
      <c r="VJL429" s="1381"/>
      <c r="VJM429" s="1381"/>
      <c r="VJN429" s="1381"/>
      <c r="VJO429" s="1381"/>
      <c r="VJP429" s="1381"/>
      <c r="VJQ429" s="1381"/>
      <c r="VJR429" s="1381"/>
      <c r="VJS429" s="1381"/>
      <c r="VJT429" s="1381"/>
      <c r="VJU429" s="1381"/>
      <c r="VJV429" s="1381"/>
      <c r="VJW429" s="1381"/>
      <c r="VJX429" s="1381"/>
      <c r="VJY429" s="1381"/>
      <c r="VJZ429" s="1381"/>
      <c r="VKA429" s="1381"/>
      <c r="VKB429" s="1381"/>
      <c r="VKC429" s="1381"/>
      <c r="VKD429" s="1381"/>
      <c r="VKE429" s="1381"/>
      <c r="VKF429" s="1381"/>
      <c r="VKG429" s="1381"/>
      <c r="VKH429" s="1381"/>
      <c r="VKI429" s="1381"/>
      <c r="VKJ429" s="1381"/>
      <c r="VKK429" s="1381"/>
      <c r="VKL429" s="1381"/>
      <c r="VKM429" s="1381"/>
      <c r="VKN429" s="1381"/>
      <c r="VKO429" s="1381"/>
      <c r="VKP429" s="1381"/>
      <c r="VKQ429" s="1381"/>
      <c r="VKR429" s="1381"/>
      <c r="VKS429" s="1381"/>
      <c r="VKT429" s="1381"/>
      <c r="VKU429" s="1381"/>
      <c r="VKV429" s="1381"/>
      <c r="VKW429" s="1381"/>
      <c r="VKX429" s="1381"/>
      <c r="VKY429" s="1381"/>
      <c r="VKZ429" s="1381"/>
      <c r="VLA429" s="1381"/>
      <c r="VLB429" s="1381"/>
      <c r="VLC429" s="1381"/>
      <c r="VLD429" s="1381"/>
      <c r="VLE429" s="1381"/>
      <c r="VLF429" s="1381"/>
      <c r="VLG429" s="1381"/>
      <c r="VLH429" s="1381"/>
      <c r="VLI429" s="1381"/>
      <c r="VLJ429" s="1381"/>
      <c r="VLK429" s="1381"/>
      <c r="VLL429" s="1381"/>
      <c r="VLM429" s="1381"/>
      <c r="VLN429" s="1381"/>
      <c r="VLO429" s="1381"/>
      <c r="VLP429" s="1381"/>
      <c r="VLQ429" s="1381"/>
      <c r="VLR429" s="1381"/>
      <c r="VLS429" s="1381"/>
      <c r="VLT429" s="1381"/>
      <c r="VLU429" s="1381"/>
      <c r="VLV429" s="1381"/>
      <c r="VLW429" s="1381"/>
      <c r="VLX429" s="1381"/>
      <c r="VLY429" s="1381"/>
      <c r="VLZ429" s="1381"/>
      <c r="VMA429" s="1381"/>
      <c r="VMB429" s="1381"/>
      <c r="VMC429" s="1381"/>
      <c r="VMD429" s="1381"/>
      <c r="VME429" s="1381"/>
      <c r="VMF429" s="1381"/>
      <c r="VMG429" s="1381"/>
      <c r="VMH429" s="1381"/>
      <c r="VMI429" s="1381"/>
      <c r="VMJ429" s="1381"/>
      <c r="VMK429" s="1381"/>
      <c r="VML429" s="1381"/>
      <c r="VMM429" s="1381"/>
      <c r="VMN429" s="1381"/>
      <c r="VMO429" s="1381"/>
      <c r="VMP429" s="1381"/>
      <c r="VMQ429" s="1381"/>
      <c r="VMR429" s="1381"/>
      <c r="VMS429" s="1381"/>
      <c r="VMT429" s="1381"/>
      <c r="VMU429" s="1381"/>
      <c r="VMV429" s="1381"/>
      <c r="VMW429" s="1381"/>
      <c r="VMX429" s="1381"/>
      <c r="VMY429" s="1381"/>
      <c r="VMZ429" s="1381"/>
      <c r="VNA429" s="1381"/>
      <c r="VNB429" s="1381"/>
      <c r="VNC429" s="1381"/>
      <c r="VND429" s="1381"/>
      <c r="VNE429" s="1381"/>
      <c r="VNF429" s="1381"/>
      <c r="VNG429" s="1381"/>
      <c r="VNH429" s="1381"/>
      <c r="VNI429" s="1381"/>
      <c r="VNJ429" s="1381"/>
      <c r="VNK429" s="1381"/>
      <c r="VNL429" s="1381"/>
      <c r="VNM429" s="1381"/>
      <c r="VNN429" s="1381"/>
      <c r="VNO429" s="1381"/>
      <c r="VNP429" s="1381"/>
      <c r="VNQ429" s="1381"/>
      <c r="VNR429" s="1381"/>
      <c r="VNS429" s="1381"/>
      <c r="VNT429" s="1381"/>
      <c r="VNU429" s="1381"/>
      <c r="VNV429" s="1381"/>
      <c r="VNW429" s="1381"/>
      <c r="VNX429" s="1381"/>
      <c r="VNY429" s="1381"/>
      <c r="VNZ429" s="1381"/>
      <c r="VOA429" s="1381"/>
      <c r="VOB429" s="1381"/>
      <c r="VOC429" s="1381"/>
      <c r="VOD429" s="1381"/>
      <c r="VOE429" s="1381"/>
      <c r="VOF429" s="1381"/>
      <c r="VOG429" s="1381"/>
      <c r="VOH429" s="1381"/>
      <c r="VOI429" s="1381"/>
      <c r="VOJ429" s="1381"/>
      <c r="VOK429" s="1381"/>
      <c r="VOL429" s="1381"/>
      <c r="VOM429" s="1381"/>
      <c r="VON429" s="1381"/>
      <c r="VOO429" s="1381"/>
      <c r="VOP429" s="1381"/>
      <c r="VOQ429" s="1381"/>
      <c r="VOR429" s="1381"/>
      <c r="VOS429" s="1381"/>
      <c r="VOT429" s="1381"/>
      <c r="VOU429" s="1381"/>
      <c r="VOV429" s="1381"/>
      <c r="VOW429" s="1381"/>
      <c r="VOX429" s="1381"/>
      <c r="VOY429" s="1381"/>
      <c r="VOZ429" s="1381"/>
      <c r="VPA429" s="1381"/>
      <c r="VPB429" s="1381"/>
      <c r="VPC429" s="1381"/>
      <c r="VPD429" s="1381"/>
      <c r="VPE429" s="1381"/>
      <c r="VPF429" s="1381"/>
      <c r="VPG429" s="1381"/>
      <c r="VPH429" s="1381"/>
      <c r="VPI429" s="1381"/>
      <c r="VPJ429" s="1381"/>
      <c r="VPK429" s="1381"/>
      <c r="VPL429" s="1381"/>
      <c r="VPM429" s="1381"/>
      <c r="VPN429" s="1381"/>
      <c r="VPO429" s="1381"/>
      <c r="VPP429" s="1381"/>
      <c r="VPQ429" s="1381"/>
      <c r="VPR429" s="1381"/>
      <c r="VPS429" s="1381"/>
      <c r="VPT429" s="1381"/>
      <c r="VPU429" s="1381"/>
      <c r="VPV429" s="1381"/>
      <c r="VPW429" s="1381"/>
      <c r="VPX429" s="1381"/>
      <c r="VPY429" s="1381"/>
      <c r="VPZ429" s="1381"/>
      <c r="VQA429" s="1381"/>
      <c r="VQB429" s="1381"/>
      <c r="VQC429" s="1381"/>
      <c r="VQD429" s="1381"/>
      <c r="VQE429" s="1381"/>
      <c r="VQF429" s="1381"/>
      <c r="VQG429" s="1381"/>
      <c r="VQH429" s="1381"/>
      <c r="VQI429" s="1381"/>
      <c r="VQJ429" s="1381"/>
      <c r="VQK429" s="1381"/>
      <c r="VQL429" s="1381"/>
      <c r="VQM429" s="1381"/>
      <c r="VQN429" s="1381"/>
      <c r="VQO429" s="1381"/>
      <c r="VQP429" s="1381"/>
      <c r="VQQ429" s="1381"/>
      <c r="VQR429" s="1381"/>
      <c r="VQS429" s="1381"/>
      <c r="VQT429" s="1381"/>
      <c r="VQU429" s="1381"/>
      <c r="VQV429" s="1381"/>
      <c r="VQW429" s="1381"/>
      <c r="VQX429" s="1381"/>
      <c r="VQY429" s="1381"/>
      <c r="VQZ429" s="1381"/>
      <c r="VRA429" s="1381"/>
      <c r="VRB429" s="1381"/>
      <c r="VRC429" s="1381"/>
      <c r="VRD429" s="1381"/>
      <c r="VRE429" s="1381"/>
      <c r="VRF429" s="1381"/>
      <c r="VRG429" s="1381"/>
      <c r="VRH429" s="1381"/>
      <c r="VRI429" s="1381"/>
      <c r="VRJ429" s="1381"/>
      <c r="VRK429" s="1381"/>
      <c r="VRL429" s="1381"/>
      <c r="VRM429" s="1381"/>
      <c r="VRN429" s="1381"/>
      <c r="VRO429" s="1381"/>
      <c r="VRP429" s="1381"/>
      <c r="VRQ429" s="1381"/>
      <c r="VRR429" s="1381"/>
      <c r="VRS429" s="1381"/>
      <c r="VRT429" s="1381"/>
      <c r="VRU429" s="1381"/>
      <c r="VRV429" s="1381"/>
      <c r="VRW429" s="1381"/>
      <c r="VRX429" s="1381"/>
      <c r="VRY429" s="1381"/>
      <c r="VRZ429" s="1381"/>
      <c r="VSA429" s="1381"/>
      <c r="VSB429" s="1381"/>
      <c r="VSC429" s="1381"/>
      <c r="VSD429" s="1381"/>
      <c r="VSE429" s="1381"/>
      <c r="VSF429" s="1381"/>
      <c r="VSG429" s="1381"/>
      <c r="VSH429" s="1381"/>
      <c r="VSI429" s="1381"/>
      <c r="VSJ429" s="1381"/>
      <c r="VSK429" s="1381"/>
      <c r="VSL429" s="1381"/>
      <c r="VSM429" s="1381"/>
      <c r="VSN429" s="1381"/>
      <c r="VSO429" s="1381"/>
      <c r="VSP429" s="1381"/>
      <c r="VSQ429" s="1381"/>
      <c r="VSR429" s="1381"/>
      <c r="VSS429" s="1381"/>
      <c r="VST429" s="1381"/>
      <c r="VSU429" s="1381"/>
      <c r="VSV429" s="1381"/>
      <c r="VSW429" s="1381"/>
      <c r="VSX429" s="1381"/>
      <c r="VSY429" s="1381"/>
      <c r="VSZ429" s="1381"/>
      <c r="VTA429" s="1381"/>
      <c r="VTB429" s="1381"/>
      <c r="VTC429" s="1381"/>
      <c r="VTD429" s="1381"/>
      <c r="VTE429" s="1381"/>
      <c r="VTF429" s="1381"/>
      <c r="VTG429" s="1381"/>
      <c r="VTH429" s="1381"/>
      <c r="VTI429" s="1381"/>
      <c r="VTJ429" s="1381"/>
      <c r="VTK429" s="1381"/>
      <c r="VTL429" s="1381"/>
      <c r="VTM429" s="1381"/>
      <c r="VTN429" s="1381"/>
      <c r="VTO429" s="1381"/>
      <c r="VTP429" s="1381"/>
      <c r="VTQ429" s="1381"/>
      <c r="VTR429" s="1381"/>
      <c r="VTS429" s="1381"/>
      <c r="VTT429" s="1381"/>
      <c r="VTU429" s="1381"/>
      <c r="VTV429" s="1381"/>
      <c r="VTW429" s="1381"/>
      <c r="VTX429" s="1381"/>
      <c r="VTY429" s="1381"/>
      <c r="VTZ429" s="1381"/>
      <c r="VUA429" s="1381"/>
      <c r="VUB429" s="1381"/>
      <c r="VUC429" s="1381"/>
      <c r="VUD429" s="1381"/>
      <c r="VUE429" s="1381"/>
      <c r="VUF429" s="1381"/>
      <c r="VUG429" s="1381"/>
      <c r="VUH429" s="1381"/>
      <c r="VUI429" s="1381"/>
      <c r="VUJ429" s="1381"/>
      <c r="VUK429" s="1381"/>
      <c r="VUL429" s="1381"/>
      <c r="VUM429" s="1381"/>
      <c r="VUN429" s="1381"/>
      <c r="VUO429" s="1381"/>
      <c r="VUP429" s="1381"/>
      <c r="VUQ429" s="1381"/>
      <c r="VUR429" s="1381"/>
      <c r="VUS429" s="1381"/>
      <c r="VUT429" s="1381"/>
      <c r="VUU429" s="1381"/>
      <c r="VUV429" s="1381"/>
      <c r="VUW429" s="1381"/>
      <c r="VUX429" s="1381"/>
      <c r="VUY429" s="1381"/>
      <c r="VUZ429" s="1381"/>
      <c r="VVA429" s="1381"/>
      <c r="VVB429" s="1381"/>
      <c r="VVC429" s="1381"/>
      <c r="VVD429" s="1381"/>
      <c r="VVE429" s="1381"/>
      <c r="VVF429" s="1381"/>
      <c r="VVG429" s="1381"/>
      <c r="VVH429" s="1381"/>
      <c r="VVI429" s="1381"/>
      <c r="VVJ429" s="1381"/>
      <c r="VVK429" s="1381"/>
      <c r="VVL429" s="1381"/>
      <c r="VVM429" s="1381"/>
      <c r="VVN429" s="1381"/>
      <c r="VVO429" s="1381"/>
      <c r="VVP429" s="1381"/>
      <c r="VVQ429" s="1381"/>
      <c r="VVR429" s="1381"/>
      <c r="VVS429" s="1381"/>
      <c r="VVT429" s="1381"/>
      <c r="VVU429" s="1381"/>
      <c r="VVV429" s="1381"/>
      <c r="VVW429" s="1381"/>
      <c r="VVX429" s="1381"/>
      <c r="VVY429" s="1381"/>
      <c r="VVZ429" s="1381"/>
      <c r="VWA429" s="1381"/>
      <c r="VWB429" s="1381"/>
      <c r="VWC429" s="1381"/>
      <c r="VWD429" s="1381"/>
      <c r="VWE429" s="1381"/>
      <c r="VWF429" s="1381"/>
      <c r="VWG429" s="1381"/>
      <c r="VWH429" s="1381"/>
      <c r="VWI429" s="1381"/>
      <c r="VWJ429" s="1381"/>
      <c r="VWK429" s="1381"/>
      <c r="VWL429" s="1381"/>
      <c r="VWM429" s="1381"/>
      <c r="VWN429" s="1381"/>
      <c r="VWO429" s="1381"/>
      <c r="VWP429" s="1381"/>
      <c r="VWQ429" s="1381"/>
      <c r="VWR429" s="1381"/>
      <c r="VWS429" s="1381"/>
      <c r="VWT429" s="1381"/>
      <c r="VWU429" s="1381"/>
      <c r="VWV429" s="1381"/>
      <c r="VWW429" s="1381"/>
      <c r="VWX429" s="1381"/>
      <c r="VWY429" s="1381"/>
      <c r="VWZ429" s="1381"/>
      <c r="VXA429" s="1381"/>
      <c r="VXB429" s="1381"/>
      <c r="VXC429" s="1381"/>
      <c r="VXD429" s="1381"/>
      <c r="VXE429" s="1381"/>
      <c r="VXF429" s="1381"/>
      <c r="VXG429" s="1381"/>
      <c r="VXH429" s="1381"/>
      <c r="VXI429" s="1381"/>
      <c r="VXJ429" s="1381"/>
      <c r="VXK429" s="1381"/>
      <c r="VXL429" s="1381"/>
      <c r="VXM429" s="1381"/>
      <c r="VXN429" s="1381"/>
      <c r="VXO429" s="1381"/>
      <c r="VXP429" s="1381"/>
      <c r="VXQ429" s="1381"/>
      <c r="VXR429" s="1381"/>
      <c r="VXS429" s="1381"/>
      <c r="VXT429" s="1381"/>
      <c r="VXU429" s="1381"/>
      <c r="VXV429" s="1381"/>
      <c r="VXW429" s="1381"/>
      <c r="VXX429" s="1381"/>
      <c r="VXY429" s="1381"/>
      <c r="VXZ429" s="1381"/>
      <c r="VYA429" s="1381"/>
      <c r="VYB429" s="1381"/>
      <c r="VYC429" s="1381"/>
      <c r="VYD429" s="1381"/>
      <c r="VYE429" s="1381"/>
      <c r="VYF429" s="1381"/>
      <c r="VYG429" s="1381"/>
      <c r="VYH429" s="1381"/>
      <c r="VYI429" s="1381"/>
      <c r="VYJ429" s="1381"/>
      <c r="VYK429" s="1381"/>
      <c r="VYL429" s="1381"/>
      <c r="VYM429" s="1381"/>
      <c r="VYN429" s="1381"/>
      <c r="VYO429" s="1381"/>
      <c r="VYP429" s="1381"/>
      <c r="VYQ429" s="1381"/>
      <c r="VYR429" s="1381"/>
      <c r="VYS429" s="1381"/>
      <c r="VYT429" s="1381"/>
      <c r="VYU429" s="1381"/>
      <c r="VYV429" s="1381"/>
      <c r="VYW429" s="1381"/>
      <c r="VYX429" s="1381"/>
      <c r="VYY429" s="1381"/>
      <c r="VYZ429" s="1381"/>
      <c r="VZA429" s="1381"/>
      <c r="VZB429" s="1381"/>
      <c r="VZC429" s="1381"/>
      <c r="VZD429" s="1381"/>
      <c r="VZE429" s="1381"/>
      <c r="VZF429" s="1381"/>
      <c r="VZG429" s="1381"/>
      <c r="VZH429" s="1381"/>
      <c r="VZI429" s="1381"/>
      <c r="VZJ429" s="1381"/>
      <c r="VZK429" s="1381"/>
      <c r="VZL429" s="1381"/>
      <c r="VZM429" s="1381"/>
      <c r="VZN429" s="1381"/>
      <c r="VZO429" s="1381"/>
      <c r="VZP429" s="1381"/>
      <c r="VZQ429" s="1381"/>
      <c r="VZR429" s="1381"/>
      <c r="VZS429" s="1381"/>
      <c r="VZT429" s="1381"/>
      <c r="VZU429" s="1381"/>
      <c r="VZV429" s="1381"/>
      <c r="VZW429" s="1381"/>
      <c r="VZX429" s="1381"/>
      <c r="VZY429" s="1381"/>
      <c r="VZZ429" s="1381"/>
      <c r="WAA429" s="1381"/>
      <c r="WAB429" s="1381"/>
      <c r="WAC429" s="1381"/>
      <c r="WAD429" s="1381"/>
      <c r="WAE429" s="1381"/>
      <c r="WAF429" s="1381"/>
      <c r="WAG429" s="1381"/>
      <c r="WAH429" s="1381"/>
      <c r="WAI429" s="1381"/>
      <c r="WAJ429" s="1381"/>
      <c r="WAK429" s="1381"/>
      <c r="WAL429" s="1381"/>
      <c r="WAM429" s="1381"/>
      <c r="WAN429" s="1381"/>
      <c r="WAO429" s="1381"/>
      <c r="WAP429" s="1381"/>
      <c r="WAQ429" s="1381"/>
      <c r="WAR429" s="1381"/>
      <c r="WAS429" s="1381"/>
      <c r="WAT429" s="1381"/>
      <c r="WAU429" s="1381"/>
      <c r="WAV429" s="1381"/>
      <c r="WAW429" s="1381"/>
      <c r="WAX429" s="1381"/>
      <c r="WAY429" s="1381"/>
      <c r="WAZ429" s="1381"/>
      <c r="WBA429" s="1381"/>
      <c r="WBB429" s="1381"/>
      <c r="WBC429" s="1381"/>
      <c r="WBD429" s="1381"/>
      <c r="WBE429" s="1381"/>
      <c r="WBF429" s="1381"/>
      <c r="WBG429" s="1381"/>
      <c r="WBH429" s="1381"/>
      <c r="WBI429" s="1381"/>
      <c r="WBJ429" s="1381"/>
      <c r="WBK429" s="1381"/>
      <c r="WBL429" s="1381"/>
      <c r="WBM429" s="1381"/>
      <c r="WBN429" s="1381"/>
      <c r="WBO429" s="1381"/>
      <c r="WBP429" s="1381"/>
      <c r="WBQ429" s="1381"/>
      <c r="WBR429" s="1381"/>
      <c r="WBS429" s="1381"/>
      <c r="WBT429" s="1381"/>
      <c r="WBU429" s="1381"/>
      <c r="WBV429" s="1381"/>
      <c r="WBW429" s="1381"/>
      <c r="WBX429" s="1381"/>
      <c r="WBY429" s="1381"/>
      <c r="WBZ429" s="1381"/>
      <c r="WCA429" s="1381"/>
      <c r="WCB429" s="1381"/>
      <c r="WCC429" s="1381"/>
      <c r="WCD429" s="1381"/>
      <c r="WCE429" s="1381"/>
      <c r="WCF429" s="1381"/>
      <c r="WCG429" s="1381"/>
      <c r="WCH429" s="1381"/>
      <c r="WCI429" s="1381"/>
      <c r="WCJ429" s="1381"/>
      <c r="WCK429" s="1381"/>
      <c r="WCL429" s="1381"/>
      <c r="WCM429" s="1381"/>
      <c r="WCN429" s="1381"/>
      <c r="WCO429" s="1381"/>
      <c r="WCP429" s="1381"/>
      <c r="WCQ429" s="1381"/>
      <c r="WCR429" s="1381"/>
      <c r="WCS429" s="1381"/>
      <c r="WCT429" s="1381"/>
      <c r="WCU429" s="1381"/>
      <c r="WCV429" s="1381"/>
      <c r="WCW429" s="1381"/>
      <c r="WCX429" s="1381"/>
      <c r="WCY429" s="1381"/>
      <c r="WCZ429" s="1381"/>
      <c r="WDA429" s="1381"/>
      <c r="WDB429" s="1381"/>
      <c r="WDC429" s="1381"/>
      <c r="WDD429" s="1381"/>
      <c r="WDE429" s="1381"/>
      <c r="WDF429" s="1381"/>
      <c r="WDG429" s="1381"/>
      <c r="WDH429" s="1381"/>
      <c r="WDI429" s="1381"/>
      <c r="WDJ429" s="1381"/>
      <c r="WDK429" s="1381"/>
      <c r="WDL429" s="1381"/>
      <c r="WDM429" s="1381"/>
      <c r="WDN429" s="1381"/>
      <c r="WDO429" s="1381"/>
      <c r="WDP429" s="1381"/>
      <c r="WDQ429" s="1381"/>
      <c r="WDR429" s="1381"/>
      <c r="WDS429" s="1381"/>
      <c r="WDT429" s="1381"/>
      <c r="WDU429" s="1381"/>
      <c r="WDV429" s="1381"/>
      <c r="WDW429" s="1381"/>
      <c r="WDX429" s="1381"/>
      <c r="WDY429" s="1381"/>
      <c r="WDZ429" s="1381"/>
      <c r="WEA429" s="1381"/>
      <c r="WEB429" s="1381"/>
      <c r="WEC429" s="1381"/>
      <c r="WED429" s="1381"/>
      <c r="WEE429" s="1381"/>
      <c r="WEF429" s="1381"/>
      <c r="WEG429" s="1381"/>
      <c r="WEH429" s="1381"/>
      <c r="WEI429" s="1381"/>
      <c r="WEJ429" s="1381"/>
      <c r="WEK429" s="1381"/>
      <c r="WEL429" s="1381"/>
      <c r="WEM429" s="1381"/>
      <c r="WEN429" s="1381"/>
      <c r="WEO429" s="1381"/>
      <c r="WEP429" s="1381"/>
      <c r="WEQ429" s="1381"/>
      <c r="WER429" s="1381"/>
      <c r="WES429" s="1381"/>
      <c r="WET429" s="1381"/>
      <c r="WEU429" s="1381"/>
      <c r="WEV429" s="1381"/>
      <c r="WEW429" s="1381"/>
      <c r="WEX429" s="1381"/>
      <c r="WEY429" s="1381"/>
      <c r="WEZ429" s="1381"/>
      <c r="WFA429" s="1381"/>
      <c r="WFB429" s="1381"/>
      <c r="WFC429" s="1381"/>
      <c r="WFD429" s="1381"/>
      <c r="WFE429" s="1381"/>
      <c r="WFF429" s="1381"/>
      <c r="WFG429" s="1381"/>
      <c r="WFH429" s="1381"/>
      <c r="WFI429" s="1381"/>
      <c r="WFJ429" s="1381"/>
      <c r="WFK429" s="1381"/>
      <c r="WFL429" s="1381"/>
      <c r="WFM429" s="1381"/>
      <c r="WFN429" s="1381"/>
      <c r="WFO429" s="1381"/>
      <c r="WFP429" s="1381"/>
      <c r="WFQ429" s="1381"/>
      <c r="WFR429" s="1381"/>
      <c r="WFS429" s="1381"/>
      <c r="WFT429" s="1381"/>
      <c r="WFU429" s="1381"/>
      <c r="WFV429" s="1381"/>
      <c r="WFW429" s="1381"/>
      <c r="WFX429" s="1381"/>
      <c r="WFY429" s="1381"/>
      <c r="WFZ429" s="1381"/>
      <c r="WGA429" s="1381"/>
      <c r="WGB429" s="1381"/>
      <c r="WGC429" s="1381"/>
      <c r="WGD429" s="1381"/>
      <c r="WGE429" s="1381"/>
      <c r="WGF429" s="1381"/>
      <c r="WGG429" s="1381"/>
      <c r="WGH429" s="1381"/>
      <c r="WGI429" s="1381"/>
      <c r="WGJ429" s="1381"/>
      <c r="WGK429" s="1381"/>
      <c r="WGL429" s="1381"/>
      <c r="WGM429" s="1381"/>
      <c r="WGN429" s="1381"/>
      <c r="WGO429" s="1381"/>
      <c r="WGP429" s="1381"/>
      <c r="WGQ429" s="1381"/>
      <c r="WGR429" s="1381"/>
      <c r="WGS429" s="1381"/>
      <c r="WGT429" s="1381"/>
      <c r="WGU429" s="1381"/>
      <c r="WGV429" s="1381"/>
      <c r="WGW429" s="1381"/>
      <c r="WGX429" s="1381"/>
      <c r="WGY429" s="1381"/>
      <c r="WGZ429" s="1381"/>
      <c r="WHA429" s="1381"/>
      <c r="WHB429" s="1381"/>
      <c r="WHC429" s="1381"/>
      <c r="WHD429" s="1381"/>
      <c r="WHE429" s="1381"/>
      <c r="WHF429" s="1381"/>
      <c r="WHG429" s="1381"/>
      <c r="WHH429" s="1381"/>
      <c r="WHI429" s="1381"/>
      <c r="WHJ429" s="1381"/>
      <c r="WHK429" s="1381"/>
      <c r="WHL429" s="1381"/>
      <c r="WHM429" s="1381"/>
      <c r="WHN429" s="1381"/>
      <c r="WHO429" s="1381"/>
      <c r="WHP429" s="1381"/>
      <c r="WHQ429" s="1381"/>
      <c r="WHR429" s="1381"/>
      <c r="WHS429" s="1381"/>
      <c r="WHT429" s="1381"/>
      <c r="WHU429" s="1381"/>
      <c r="WHV429" s="1381"/>
      <c r="WHW429" s="1381"/>
      <c r="WHX429" s="1381"/>
      <c r="WHY429" s="1381"/>
      <c r="WHZ429" s="1381"/>
      <c r="WIA429" s="1381"/>
      <c r="WIB429" s="1381"/>
      <c r="WIC429" s="1381"/>
      <c r="WID429" s="1381"/>
      <c r="WIE429" s="1381"/>
      <c r="WIF429" s="1381"/>
      <c r="WIG429" s="1381"/>
      <c r="WIH429" s="1381"/>
      <c r="WII429" s="1381"/>
      <c r="WIJ429" s="1381"/>
      <c r="WIK429" s="1381"/>
      <c r="WIL429" s="1381"/>
      <c r="WIM429" s="1381"/>
      <c r="WIN429" s="1381"/>
      <c r="WIO429" s="1381"/>
      <c r="WIP429" s="1381"/>
      <c r="WIQ429" s="1381"/>
      <c r="WIR429" s="1381"/>
      <c r="WIS429" s="1381"/>
      <c r="WIT429" s="1381"/>
      <c r="WIU429" s="1381"/>
      <c r="WIV429" s="1381"/>
      <c r="WIW429" s="1381"/>
      <c r="WIX429" s="1381"/>
      <c r="WIY429" s="1381"/>
      <c r="WIZ429" s="1381"/>
      <c r="WJA429" s="1381"/>
      <c r="WJB429" s="1381"/>
      <c r="WJC429" s="1381"/>
      <c r="WJD429" s="1381"/>
      <c r="WJE429" s="1381"/>
      <c r="WJF429" s="1381"/>
      <c r="WJG429" s="1381"/>
      <c r="WJH429" s="1381"/>
      <c r="WJI429" s="1381"/>
      <c r="WJJ429" s="1381"/>
      <c r="WJK429" s="1381"/>
      <c r="WJL429" s="1381"/>
      <c r="WJM429" s="1381"/>
      <c r="WJN429" s="1381"/>
      <c r="WJO429" s="1381"/>
      <c r="WJP429" s="1381"/>
      <c r="WJQ429" s="1381"/>
      <c r="WJR429" s="1381"/>
      <c r="WJS429" s="1381"/>
      <c r="WJT429" s="1381"/>
      <c r="WJU429" s="1381"/>
      <c r="WJV429" s="1381"/>
      <c r="WJW429" s="1381"/>
      <c r="WJX429" s="1381"/>
      <c r="WJY429" s="1381"/>
      <c r="WJZ429" s="1381"/>
      <c r="WKA429" s="1381"/>
      <c r="WKB429" s="1381"/>
      <c r="WKC429" s="1381"/>
      <c r="WKD429" s="1381"/>
      <c r="WKE429" s="1381"/>
      <c r="WKF429" s="1381"/>
      <c r="WKG429" s="1381"/>
      <c r="WKH429" s="1381"/>
      <c r="WKI429" s="1381"/>
      <c r="WKJ429" s="1381"/>
      <c r="WKK429" s="1381"/>
      <c r="WKL429" s="1381"/>
      <c r="WKM429" s="1381"/>
      <c r="WKN429" s="1381"/>
      <c r="WKO429" s="1381"/>
      <c r="WKP429" s="1381"/>
      <c r="WKQ429" s="1381"/>
      <c r="WKR429" s="1381"/>
      <c r="WKS429" s="1381"/>
      <c r="WKT429" s="1381"/>
      <c r="WKU429" s="1381"/>
      <c r="WKV429" s="1381"/>
      <c r="WKW429" s="1381"/>
      <c r="WKX429" s="1381"/>
      <c r="WKY429" s="1381"/>
      <c r="WKZ429" s="1381"/>
      <c r="WLA429" s="1381"/>
      <c r="WLB429" s="1381"/>
      <c r="WLC429" s="1381"/>
      <c r="WLD429" s="1381"/>
      <c r="WLE429" s="1381"/>
      <c r="WLF429" s="1381"/>
      <c r="WLG429" s="1381"/>
      <c r="WLH429" s="1381"/>
      <c r="WLI429" s="1381"/>
      <c r="WLJ429" s="1381"/>
      <c r="WLK429" s="1381"/>
      <c r="WLL429" s="1381"/>
      <c r="WLM429" s="1381"/>
      <c r="WLN429" s="1381"/>
      <c r="WLO429" s="1381"/>
      <c r="WLP429" s="1381"/>
      <c r="WLQ429" s="1381"/>
      <c r="WLR429" s="1381"/>
      <c r="WLS429" s="1381"/>
      <c r="WLT429" s="1381"/>
      <c r="WLU429" s="1381"/>
      <c r="WLV429" s="1381"/>
      <c r="WLW429" s="1381"/>
      <c r="WLX429" s="1381"/>
      <c r="WLY429" s="1381"/>
      <c r="WLZ429" s="1381"/>
      <c r="WMA429" s="1381"/>
      <c r="WMB429" s="1381"/>
      <c r="WMC429" s="1381"/>
      <c r="WMD429" s="1381"/>
      <c r="WME429" s="1381"/>
      <c r="WMF429" s="1381"/>
      <c r="WMG429" s="1381"/>
      <c r="WMH429" s="1381"/>
      <c r="WMI429" s="1381"/>
      <c r="WMJ429" s="1381"/>
      <c r="WMK429" s="1381"/>
      <c r="WML429" s="1381"/>
      <c r="WMM429" s="1381"/>
      <c r="WMN429" s="1381"/>
      <c r="WMO429" s="1381"/>
      <c r="WMP429" s="1381"/>
      <c r="WMQ429" s="1381"/>
      <c r="WMR429" s="1381"/>
      <c r="WMS429" s="1381"/>
      <c r="WMT429" s="1381"/>
      <c r="WMU429" s="1381"/>
      <c r="WMV429" s="1381"/>
      <c r="WMW429" s="1381"/>
      <c r="WMX429" s="1381"/>
      <c r="WMY429" s="1381"/>
      <c r="WMZ429" s="1381"/>
      <c r="WNA429" s="1381"/>
      <c r="WNB429" s="1381"/>
      <c r="WNC429" s="1381"/>
      <c r="WND429" s="1381"/>
      <c r="WNE429" s="1381"/>
      <c r="WNF429" s="1381"/>
      <c r="WNG429" s="1381"/>
      <c r="WNH429" s="1381"/>
      <c r="WNI429" s="1381"/>
      <c r="WNJ429" s="1381"/>
      <c r="WNK429" s="1381"/>
      <c r="WNL429" s="1381"/>
      <c r="WNM429" s="1381"/>
      <c r="WNN429" s="1381"/>
      <c r="WNO429" s="1381"/>
      <c r="WNP429" s="1381"/>
      <c r="WNQ429" s="1381"/>
      <c r="WNR429" s="1381"/>
      <c r="WNS429" s="1381"/>
      <c r="WNT429" s="1381"/>
      <c r="WNU429" s="1381"/>
      <c r="WNV429" s="1381"/>
      <c r="WNW429" s="1381"/>
      <c r="WNX429" s="1381"/>
      <c r="WNY429" s="1381"/>
      <c r="WNZ429" s="1381"/>
      <c r="WOA429" s="1381"/>
      <c r="WOB429" s="1381"/>
      <c r="WOC429" s="1381"/>
      <c r="WOD429" s="1381"/>
      <c r="WOE429" s="1381"/>
      <c r="WOF429" s="1381"/>
      <c r="WOG429" s="1381"/>
      <c r="WOH429" s="1381"/>
      <c r="WOI429" s="1381"/>
      <c r="WOJ429" s="1381"/>
      <c r="WOK429" s="1381"/>
      <c r="WOL429" s="1381"/>
      <c r="WOM429" s="1381"/>
      <c r="WON429" s="1381"/>
      <c r="WOO429" s="1381"/>
      <c r="WOP429" s="1381"/>
      <c r="WOQ429" s="1381"/>
      <c r="WOR429" s="1381"/>
      <c r="WOS429" s="1381"/>
      <c r="WOT429" s="1381"/>
      <c r="WOU429" s="1381"/>
      <c r="WOV429" s="1381"/>
      <c r="WOW429" s="1381"/>
      <c r="WOX429" s="1381"/>
      <c r="WOY429" s="1381"/>
      <c r="WOZ429" s="1381"/>
      <c r="WPA429" s="1381"/>
      <c r="WPB429" s="1381"/>
      <c r="WPC429" s="1381"/>
      <c r="WPD429" s="1381"/>
      <c r="WPE429" s="1381"/>
      <c r="WPF429" s="1381"/>
      <c r="WPG429" s="1381"/>
      <c r="WPH429" s="1381"/>
      <c r="WPI429" s="1381"/>
      <c r="WPJ429" s="1381"/>
      <c r="WPK429" s="1381"/>
      <c r="WPL429" s="1381"/>
      <c r="WPM429" s="1381"/>
      <c r="WPN429" s="1381"/>
      <c r="WPO429" s="1381"/>
      <c r="WPP429" s="1381"/>
      <c r="WPQ429" s="1381"/>
      <c r="WPR429" s="1381"/>
      <c r="WPS429" s="1381"/>
      <c r="WPT429" s="1381"/>
      <c r="WPU429" s="1381"/>
      <c r="WPV429" s="1381"/>
      <c r="WPW429" s="1381"/>
      <c r="WPX429" s="1381"/>
      <c r="WPY429" s="1381"/>
      <c r="WPZ429" s="1381"/>
      <c r="WQA429" s="1381"/>
      <c r="WQB429" s="1381"/>
      <c r="WQC429" s="1381"/>
      <c r="WQD429" s="1381"/>
      <c r="WQE429" s="1381"/>
      <c r="WQF429" s="1381"/>
      <c r="WQG429" s="1381"/>
      <c r="WQH429" s="1381"/>
      <c r="WQI429" s="1381"/>
      <c r="WQJ429" s="1381"/>
      <c r="WQK429" s="1381"/>
      <c r="WQL429" s="1381"/>
      <c r="WQM429" s="1381"/>
      <c r="WQN429" s="1381"/>
      <c r="WQO429" s="1381"/>
      <c r="WQP429" s="1381"/>
      <c r="WQQ429" s="1381"/>
      <c r="WQR429" s="1381"/>
      <c r="WQS429" s="1381"/>
      <c r="WQT429" s="1381"/>
      <c r="WQU429" s="1381"/>
      <c r="WQV429" s="1381"/>
      <c r="WQW429" s="1381"/>
      <c r="WQX429" s="1381"/>
      <c r="WQY429" s="1381"/>
      <c r="WQZ429" s="1381"/>
      <c r="WRA429" s="1381"/>
      <c r="WRB429" s="1381"/>
      <c r="WRC429" s="1381"/>
      <c r="WRD429" s="1381"/>
      <c r="WRE429" s="1381"/>
      <c r="WRF429" s="1381"/>
      <c r="WRG429" s="1381"/>
      <c r="WRH429" s="1381"/>
      <c r="WRI429" s="1381"/>
      <c r="WRJ429" s="1381"/>
      <c r="WRK429" s="1381"/>
      <c r="WRL429" s="1381"/>
      <c r="WRM429" s="1381"/>
      <c r="WRN429" s="1381"/>
      <c r="WRO429" s="1381"/>
      <c r="WRP429" s="1381"/>
      <c r="WRQ429" s="1381"/>
      <c r="WRR429" s="1381"/>
      <c r="WRS429" s="1381"/>
      <c r="WRT429" s="1381"/>
      <c r="WRU429" s="1381"/>
      <c r="WRV429" s="1381"/>
      <c r="WRW429" s="1381"/>
      <c r="WRX429" s="1381"/>
      <c r="WRY429" s="1381"/>
      <c r="WRZ429" s="1381"/>
      <c r="WSA429" s="1381"/>
      <c r="WSB429" s="1381"/>
      <c r="WSC429" s="1381"/>
      <c r="WSD429" s="1381"/>
      <c r="WSE429" s="1381"/>
      <c r="WSF429" s="1381"/>
      <c r="WSG429" s="1381"/>
      <c r="WSH429" s="1381"/>
      <c r="WSI429" s="1381"/>
      <c r="WSJ429" s="1381"/>
      <c r="WSK429" s="1381"/>
      <c r="WSL429" s="1381"/>
      <c r="WSM429" s="1381"/>
      <c r="WSN429" s="1381"/>
      <c r="WSO429" s="1381"/>
      <c r="WSP429" s="1381"/>
      <c r="WSQ429" s="1381"/>
      <c r="WSR429" s="1381"/>
      <c r="WSS429" s="1381"/>
      <c r="WST429" s="1381"/>
      <c r="WSU429" s="1381"/>
      <c r="WSV429" s="1381"/>
      <c r="WSW429" s="1381"/>
      <c r="WSX429" s="1381"/>
      <c r="WSY429" s="1381"/>
      <c r="WSZ429" s="1381"/>
      <c r="WTA429" s="1381"/>
      <c r="WTB429" s="1381"/>
      <c r="WTC429" s="1381"/>
      <c r="WTD429" s="1381"/>
      <c r="WTE429" s="1381"/>
      <c r="WTF429" s="1381"/>
      <c r="WTG429" s="1381"/>
      <c r="WTH429" s="1381"/>
      <c r="WTI429" s="1381"/>
      <c r="WTJ429" s="1381"/>
      <c r="WTK429" s="1381"/>
      <c r="WTL429" s="1381"/>
      <c r="WTM429" s="1381"/>
      <c r="WTN429" s="1381"/>
      <c r="WTO429" s="1381"/>
      <c r="WTP429" s="1381"/>
      <c r="WTQ429" s="1381"/>
      <c r="WTR429" s="1381"/>
      <c r="WTS429" s="1381"/>
      <c r="WTT429" s="1381"/>
      <c r="WTU429" s="1381"/>
      <c r="WTV429" s="1381"/>
      <c r="WTW429" s="1381"/>
      <c r="WTX429" s="1381"/>
      <c r="WTY429" s="1381"/>
      <c r="WTZ429" s="1381"/>
      <c r="WUA429" s="1381"/>
      <c r="WUB429" s="1381"/>
      <c r="WUC429" s="1381"/>
      <c r="WUD429" s="1381"/>
      <c r="WUE429" s="1381"/>
      <c r="WUF429" s="1381"/>
      <c r="WUG429" s="1381"/>
      <c r="WUH429" s="1381"/>
      <c r="WUI429" s="1381"/>
      <c r="WUJ429" s="1381"/>
      <c r="WUK429" s="1381"/>
      <c r="WUL429" s="1381"/>
      <c r="WUM429" s="1381"/>
      <c r="WUN429" s="1381"/>
      <c r="WUO429" s="1381"/>
      <c r="WUP429" s="1381"/>
      <c r="WUQ429" s="1381"/>
      <c r="WUR429" s="1381"/>
      <c r="WUS429" s="1381"/>
      <c r="WUT429" s="1381"/>
      <c r="WUU429" s="1381"/>
      <c r="WUV429" s="1381"/>
      <c r="WUW429" s="1381"/>
      <c r="WUX429" s="1381"/>
      <c r="WUY429" s="1381"/>
      <c r="WUZ429" s="1381"/>
      <c r="WVA429" s="1381"/>
      <c r="WVB429" s="1381"/>
      <c r="WVC429" s="1381"/>
      <c r="WVD429" s="1381"/>
      <c r="WVE429" s="1381"/>
      <c r="WVF429" s="1381"/>
      <c r="WVG429" s="1381"/>
      <c r="WVH429" s="1381"/>
      <c r="WVI429" s="1381"/>
      <c r="WVJ429" s="1381"/>
      <c r="WVK429" s="1381"/>
      <c r="WVL429" s="1381"/>
      <c r="WVM429" s="1381"/>
      <c r="WVN429" s="1381"/>
      <c r="WVO429" s="1381"/>
      <c r="WVP429" s="1381"/>
      <c r="WVQ429" s="1381"/>
      <c r="WVR429" s="1381"/>
      <c r="WVS429" s="1381"/>
      <c r="WVT429" s="1381"/>
      <c r="WVU429" s="1381"/>
      <c r="WVV429" s="1381"/>
      <c r="WVW429" s="1381"/>
      <c r="WVX429" s="1381"/>
      <c r="WVY429" s="1381"/>
      <c r="WVZ429" s="1381"/>
      <c r="WWA429" s="1381"/>
      <c r="WWB429" s="1381"/>
      <c r="WWC429" s="1381"/>
      <c r="WWD429" s="1381"/>
      <c r="WWE429" s="1381"/>
      <c r="WWF429" s="1381"/>
      <c r="WWG429" s="1381"/>
      <c r="WWH429" s="1381"/>
      <c r="WWI429" s="1381"/>
      <c r="WWJ429" s="1381"/>
      <c r="WWK429" s="1381"/>
      <c r="WWL429" s="1381"/>
      <c r="WWM429" s="1381"/>
      <c r="WWN429" s="1381"/>
      <c r="WWO429" s="1381"/>
      <c r="WWP429" s="1381"/>
      <c r="WWQ429" s="1381"/>
      <c r="WWR429" s="1381"/>
      <c r="WWS429" s="1381"/>
      <c r="WWT429" s="1381"/>
      <c r="WWU429" s="1381"/>
      <c r="WWV429" s="1381"/>
      <c r="WWW429" s="1381"/>
      <c r="WWX429" s="1381"/>
      <c r="WWY429" s="1381"/>
      <c r="WWZ429" s="1381"/>
      <c r="WXA429" s="1381"/>
      <c r="WXB429" s="1381"/>
      <c r="WXC429" s="1381"/>
      <c r="WXD429" s="1381"/>
      <c r="WXE429" s="1381"/>
      <c r="WXF429" s="1381"/>
      <c r="WXG429" s="1381"/>
      <c r="WXH429" s="1381"/>
      <c r="WXI429" s="1381"/>
      <c r="WXJ429" s="1381"/>
      <c r="WXK429" s="1381"/>
      <c r="WXL429" s="1381"/>
      <c r="WXM429" s="1381"/>
      <c r="WXN429" s="1381"/>
      <c r="WXO429" s="1381"/>
      <c r="WXP429" s="1381"/>
      <c r="WXQ429" s="1381"/>
      <c r="WXR429" s="1381"/>
      <c r="WXS429" s="1381"/>
      <c r="WXT429" s="1381"/>
      <c r="WXU429" s="1381"/>
      <c r="WXV429" s="1381"/>
      <c r="WXW429" s="1381"/>
      <c r="WXX429" s="1381"/>
      <c r="WXY429" s="1381"/>
      <c r="WXZ429" s="1381"/>
      <c r="WYA429" s="1381"/>
      <c r="WYB429" s="1381"/>
      <c r="WYC429" s="1381"/>
      <c r="WYD429" s="1381"/>
      <c r="WYE429" s="1381"/>
      <c r="WYF429" s="1381"/>
      <c r="WYG429" s="1381"/>
      <c r="WYH429" s="1381"/>
      <c r="WYI429" s="1381"/>
      <c r="WYJ429" s="1381"/>
      <c r="WYK429" s="1381"/>
      <c r="WYL429" s="1381"/>
      <c r="WYM429" s="1381"/>
      <c r="WYN429" s="1381"/>
      <c r="WYO429" s="1381"/>
      <c r="WYP429" s="1381"/>
      <c r="WYQ429" s="1381"/>
      <c r="WYR429" s="1381"/>
      <c r="WYS429" s="1381"/>
      <c r="WYT429" s="1381"/>
      <c r="WYU429" s="1381"/>
      <c r="WYV429" s="1381"/>
      <c r="WYW429" s="1381"/>
      <c r="WYX429" s="1381"/>
      <c r="WYY429" s="1381"/>
      <c r="WYZ429" s="1381"/>
      <c r="WZA429" s="1381"/>
      <c r="WZB429" s="1381"/>
      <c r="WZC429" s="1381"/>
      <c r="WZD429" s="1381"/>
      <c r="WZE429" s="1381"/>
      <c r="WZF429" s="1381"/>
      <c r="WZG429" s="1381"/>
      <c r="WZH429" s="1381"/>
      <c r="WZI429" s="1381"/>
      <c r="WZJ429" s="1381"/>
      <c r="WZK429" s="1381"/>
      <c r="WZL429" s="1381"/>
      <c r="WZM429" s="1381"/>
      <c r="WZN429" s="1381"/>
      <c r="WZO429" s="1381"/>
      <c r="WZP429" s="1381"/>
      <c r="WZQ429" s="1381"/>
      <c r="WZR429" s="1381"/>
      <c r="WZS429" s="1381"/>
      <c r="WZT429" s="1381"/>
      <c r="WZU429" s="1381"/>
      <c r="WZV429" s="1381"/>
      <c r="WZW429" s="1381"/>
      <c r="WZX429" s="1381"/>
      <c r="WZY429" s="1381"/>
      <c r="WZZ429" s="1381"/>
      <c r="XAA429" s="1381"/>
      <c r="XAB429" s="1381"/>
      <c r="XAC429" s="1381"/>
      <c r="XAD429" s="1381"/>
      <c r="XAE429" s="1381"/>
      <c r="XAF429" s="1381"/>
      <c r="XAG429" s="1381"/>
      <c r="XAH429" s="1381"/>
      <c r="XAI429" s="1381"/>
      <c r="XAJ429" s="1381"/>
      <c r="XAK429" s="1381"/>
      <c r="XAL429" s="1381"/>
      <c r="XAM429" s="1381"/>
      <c r="XAN429" s="1381"/>
      <c r="XAO429" s="1381"/>
      <c r="XAP429" s="1381"/>
      <c r="XAQ429" s="1381"/>
      <c r="XAR429" s="1381"/>
      <c r="XAS429" s="1381"/>
      <c r="XAT429" s="1381"/>
      <c r="XAU429" s="1381"/>
      <c r="XAV429" s="1381"/>
      <c r="XAW429" s="1381"/>
      <c r="XAX429" s="1381"/>
      <c r="XAY429" s="1381"/>
      <c r="XAZ429" s="1381"/>
      <c r="XBA429" s="1381"/>
      <c r="XBB429" s="1381"/>
      <c r="XBC429" s="1381"/>
      <c r="XBD429" s="1381"/>
      <c r="XBE429" s="1381"/>
      <c r="XBF429" s="1381"/>
      <c r="XBG429" s="1381"/>
      <c r="XBH429" s="1381"/>
      <c r="XBI429" s="1381"/>
      <c r="XBJ429" s="1381"/>
      <c r="XBK429" s="1381"/>
      <c r="XBL429" s="1381"/>
      <c r="XBM429" s="1381"/>
      <c r="XBN429" s="1381"/>
      <c r="XBO429" s="1381"/>
      <c r="XBP429" s="1381"/>
      <c r="XBQ429" s="1381"/>
      <c r="XBR429" s="1381"/>
      <c r="XBS429" s="1381"/>
      <c r="XBT429" s="1381"/>
      <c r="XBU429" s="1381"/>
      <c r="XBV429" s="1381"/>
      <c r="XBW429" s="1381"/>
      <c r="XBX429" s="1381"/>
      <c r="XBY429" s="1381"/>
      <c r="XBZ429" s="1381"/>
      <c r="XCA429" s="1381"/>
      <c r="XCB429" s="1381"/>
      <c r="XCC429" s="1381"/>
      <c r="XCD429" s="1381"/>
      <c r="XCE429" s="1381"/>
      <c r="XCF429" s="1381"/>
      <c r="XCG429" s="1381"/>
      <c r="XCH429" s="1381"/>
      <c r="XCI429" s="1381"/>
      <c r="XCJ429" s="1381"/>
      <c r="XCK429" s="1381"/>
      <c r="XCL429" s="1381"/>
      <c r="XCM429" s="1381"/>
      <c r="XCN429" s="1381"/>
      <c r="XCO429" s="1381"/>
      <c r="XCP429" s="1381"/>
      <c r="XCQ429" s="1381"/>
      <c r="XCR429" s="1381"/>
      <c r="XCS429" s="1381"/>
      <c r="XCT429" s="1381"/>
      <c r="XCU429" s="1381"/>
      <c r="XCV429" s="1381"/>
      <c r="XCW429" s="1381"/>
      <c r="XCX429" s="1381"/>
      <c r="XCY429" s="1381"/>
      <c r="XCZ429" s="1381"/>
      <c r="XDA429" s="1381"/>
      <c r="XDB429" s="1381"/>
      <c r="XDC429" s="1381"/>
      <c r="XDD429" s="1381"/>
      <c r="XDE429" s="1381"/>
      <c r="XDF429" s="1381"/>
      <c r="XDG429" s="1381"/>
      <c r="XDH429" s="1381"/>
      <c r="XDI429" s="1381"/>
      <c r="XDJ429" s="1381"/>
      <c r="XDK429" s="1381"/>
      <c r="XDL429" s="1381"/>
      <c r="XDM429" s="1381"/>
      <c r="XDN429" s="1381"/>
      <c r="XDO429" s="1381"/>
      <c r="XDP429" s="1381"/>
      <c r="XDQ429" s="1381"/>
      <c r="XDR429" s="1381"/>
      <c r="XDS429" s="1381"/>
      <c r="XDT429" s="1381"/>
      <c r="XDU429" s="1381"/>
      <c r="XDV429" s="1381"/>
      <c r="XDW429" s="1381"/>
      <c r="XDX429" s="1381"/>
      <c r="XDY429" s="1381"/>
      <c r="XDZ429" s="1381"/>
      <c r="XEA429" s="1381"/>
      <c r="XEB429" s="1381"/>
      <c r="XEC429" s="1381"/>
      <c r="XED429" s="1381"/>
      <c r="XEE429" s="1381"/>
      <c r="XEF429" s="1381"/>
      <c r="XEG429" s="1381"/>
      <c r="XEH429" s="1381"/>
      <c r="XEI429" s="1381"/>
      <c r="XEJ429" s="1381"/>
      <c r="XEK429" s="1381"/>
      <c r="XEL429" s="1381"/>
      <c r="XEM429" s="1381"/>
      <c r="XEN429" s="1381"/>
      <c r="XEO429" s="1381"/>
      <c r="XEP429" s="1381"/>
      <c r="XEQ429" s="1381"/>
      <c r="XER429" s="1381"/>
    </row>
    <row r="430" spans="1:16372" ht="12.6" customHeight="1" x14ac:dyDescent="0.2">
      <c r="F430" s="60"/>
      <c r="G430" s="97"/>
    </row>
    <row r="431" spans="1:16372" ht="19.5" customHeight="1" x14ac:dyDescent="0.2">
      <c r="B431" s="1383" t="s">
        <v>144</v>
      </c>
      <c r="C431" s="1384">
        <v>0</v>
      </c>
      <c r="D431" s="1384">
        <v>0</v>
      </c>
      <c r="E431" s="1385">
        <v>0</v>
      </c>
      <c r="F431" s="60"/>
      <c r="G431" s="97"/>
    </row>
    <row r="432" spans="1:16372" ht="19.5" customHeight="1" x14ac:dyDescent="0.2">
      <c r="A432" s="1381"/>
      <c r="B432" s="1387" t="s">
        <v>496</v>
      </c>
      <c r="C432" s="1388">
        <v>0</v>
      </c>
      <c r="D432" s="1388">
        <v>0</v>
      </c>
      <c r="E432" s="1389">
        <v>0</v>
      </c>
      <c r="F432" s="1382"/>
      <c r="G432" s="1386"/>
      <c r="H432" s="1381"/>
      <c r="I432" s="1382"/>
      <c r="J432" s="1382"/>
      <c r="K432" s="1381"/>
      <c r="L432" s="1381"/>
      <c r="M432" s="1381"/>
      <c r="N432" s="1381"/>
      <c r="O432" s="1381"/>
      <c r="P432" s="1381"/>
      <c r="Q432" s="1381"/>
      <c r="R432" s="1381"/>
      <c r="S432" s="1381"/>
      <c r="T432" s="1381"/>
      <c r="U432" s="1381"/>
      <c r="V432" s="1381"/>
      <c r="W432" s="1381"/>
      <c r="X432" s="1381"/>
      <c r="Y432" s="1381"/>
      <c r="Z432" s="1381"/>
      <c r="AA432" s="1381"/>
      <c r="AB432" s="1381"/>
      <c r="AC432" s="1381"/>
      <c r="AD432" s="1381"/>
      <c r="AE432" s="1381"/>
      <c r="AF432" s="1381"/>
      <c r="AG432" s="1381"/>
      <c r="AH432" s="1381"/>
      <c r="AI432" s="1381"/>
      <c r="AJ432" s="1381"/>
      <c r="AK432" s="1381"/>
      <c r="AL432" s="1381"/>
      <c r="AM432" s="1381"/>
      <c r="AN432" s="1381"/>
      <c r="AO432" s="1381"/>
      <c r="AP432" s="1381"/>
      <c r="AQ432" s="1381"/>
      <c r="AR432" s="1381"/>
      <c r="AS432" s="1381"/>
      <c r="AT432" s="1381"/>
      <c r="AU432" s="1381"/>
      <c r="AV432" s="1381"/>
      <c r="AW432" s="1381"/>
      <c r="AX432" s="1381"/>
      <c r="AY432" s="1381"/>
      <c r="AZ432" s="1381"/>
      <c r="BA432" s="1381"/>
      <c r="BB432" s="1381"/>
      <c r="BC432" s="1381"/>
      <c r="BD432" s="1381"/>
      <c r="BE432" s="1381"/>
      <c r="BF432" s="1381"/>
      <c r="BG432" s="1381"/>
      <c r="BH432" s="1381"/>
      <c r="BI432" s="1381"/>
      <c r="BJ432" s="1381"/>
      <c r="BK432" s="1381"/>
      <c r="BL432" s="1381"/>
      <c r="BM432" s="1381"/>
      <c r="BN432" s="1381"/>
      <c r="BO432" s="1381"/>
      <c r="BP432" s="1381"/>
      <c r="BQ432" s="1381"/>
      <c r="BR432" s="1381"/>
      <c r="BS432" s="1381"/>
      <c r="BT432" s="1381"/>
      <c r="BU432" s="1381"/>
      <c r="BV432" s="1381"/>
      <c r="BW432" s="1381"/>
      <c r="BX432" s="1381"/>
      <c r="BY432" s="1381"/>
      <c r="BZ432" s="1381"/>
      <c r="CA432" s="1381"/>
      <c r="CB432" s="1381"/>
      <c r="CC432" s="1381"/>
      <c r="CD432" s="1381"/>
      <c r="CE432" s="1381"/>
      <c r="CF432" s="1381"/>
      <c r="CG432" s="1381"/>
      <c r="CH432" s="1381"/>
      <c r="CI432" s="1381"/>
      <c r="CJ432" s="1381"/>
      <c r="CK432" s="1381"/>
      <c r="CL432" s="1381"/>
      <c r="CM432" s="1381"/>
      <c r="CN432" s="1381"/>
      <c r="CO432" s="1381"/>
      <c r="CP432" s="1381"/>
      <c r="CQ432" s="1381"/>
      <c r="CR432" s="1381"/>
      <c r="CS432" s="1381"/>
      <c r="CT432" s="1381"/>
      <c r="CU432" s="1381"/>
      <c r="CV432" s="1381"/>
      <c r="CW432" s="1381"/>
      <c r="CX432" s="1381"/>
      <c r="CY432" s="1381"/>
      <c r="CZ432" s="1381"/>
      <c r="DA432" s="1381"/>
      <c r="DB432" s="1381"/>
      <c r="DC432" s="1381"/>
      <c r="DD432" s="1381"/>
      <c r="DE432" s="1381"/>
      <c r="DF432" s="1381"/>
      <c r="DG432" s="1381"/>
      <c r="DH432" s="1381"/>
      <c r="DI432" s="1381"/>
      <c r="DJ432" s="1381"/>
      <c r="DK432" s="1381"/>
      <c r="DL432" s="1381"/>
      <c r="DM432" s="1381"/>
      <c r="DN432" s="1381"/>
      <c r="DO432" s="1381"/>
      <c r="DP432" s="1381"/>
      <c r="DQ432" s="1381"/>
      <c r="DR432" s="1381"/>
      <c r="DS432" s="1381"/>
      <c r="DT432" s="1381"/>
      <c r="DU432" s="1381"/>
      <c r="DV432" s="1381"/>
      <c r="DW432" s="1381"/>
      <c r="DX432" s="1381"/>
      <c r="DY432" s="1381"/>
      <c r="DZ432" s="1381"/>
      <c r="EA432" s="1381"/>
      <c r="EB432" s="1381"/>
      <c r="EC432" s="1381"/>
      <c r="ED432" s="1381"/>
      <c r="EE432" s="1381"/>
      <c r="EF432" s="1381"/>
      <c r="EG432" s="1381"/>
      <c r="EH432" s="1381"/>
      <c r="EI432" s="1381"/>
      <c r="EJ432" s="1381"/>
      <c r="EK432" s="1381"/>
      <c r="EL432" s="1381"/>
      <c r="EM432" s="1381"/>
      <c r="EN432" s="1381"/>
      <c r="EO432" s="1381"/>
      <c r="EP432" s="1381"/>
      <c r="EQ432" s="1381"/>
      <c r="ER432" s="1381"/>
      <c r="ES432" s="1381"/>
      <c r="ET432" s="1381"/>
      <c r="EU432" s="1381"/>
      <c r="EV432" s="1381"/>
      <c r="EW432" s="1381"/>
      <c r="EX432" s="1381"/>
      <c r="EY432" s="1381"/>
      <c r="EZ432" s="1381"/>
      <c r="FA432" s="1381"/>
      <c r="FB432" s="1381"/>
      <c r="FC432" s="1381"/>
      <c r="FD432" s="1381"/>
      <c r="FE432" s="1381"/>
      <c r="FF432" s="1381"/>
      <c r="FG432" s="1381"/>
      <c r="FH432" s="1381"/>
      <c r="FI432" s="1381"/>
      <c r="FJ432" s="1381"/>
      <c r="FK432" s="1381"/>
      <c r="FL432" s="1381"/>
      <c r="FM432" s="1381"/>
      <c r="FN432" s="1381"/>
      <c r="FO432" s="1381"/>
      <c r="FP432" s="1381"/>
      <c r="FQ432" s="1381"/>
      <c r="FR432" s="1381"/>
      <c r="FS432" s="1381"/>
      <c r="FT432" s="1381"/>
      <c r="FU432" s="1381"/>
      <c r="FV432" s="1381"/>
      <c r="FW432" s="1381"/>
      <c r="FX432" s="1381"/>
      <c r="FY432" s="1381"/>
      <c r="FZ432" s="1381"/>
      <c r="GA432" s="1381"/>
      <c r="GB432" s="1381"/>
      <c r="GC432" s="1381"/>
      <c r="GD432" s="1381"/>
      <c r="GE432" s="1381"/>
      <c r="GF432" s="1381"/>
      <c r="GG432" s="1381"/>
      <c r="GH432" s="1381"/>
      <c r="GI432" s="1381"/>
      <c r="GJ432" s="1381"/>
      <c r="GK432" s="1381"/>
      <c r="GL432" s="1381"/>
      <c r="GM432" s="1381"/>
      <c r="GN432" s="1381"/>
      <c r="GO432" s="1381"/>
      <c r="GP432" s="1381"/>
      <c r="GQ432" s="1381"/>
      <c r="GR432" s="1381"/>
      <c r="GS432" s="1381"/>
      <c r="GT432" s="1381"/>
      <c r="GU432" s="1381"/>
      <c r="GV432" s="1381"/>
      <c r="GW432" s="1381"/>
      <c r="GX432" s="1381"/>
      <c r="GY432" s="1381"/>
      <c r="GZ432" s="1381"/>
      <c r="HA432" s="1381"/>
      <c r="HB432" s="1381"/>
      <c r="HC432" s="1381"/>
      <c r="HD432" s="1381"/>
      <c r="HE432" s="1381"/>
      <c r="HF432" s="1381"/>
      <c r="HG432" s="1381"/>
      <c r="HH432" s="1381"/>
      <c r="HI432" s="1381"/>
      <c r="HJ432" s="1381"/>
      <c r="HK432" s="1381"/>
      <c r="HL432" s="1381"/>
      <c r="HM432" s="1381"/>
      <c r="HN432" s="1381"/>
      <c r="HO432" s="1381"/>
      <c r="HP432" s="1381"/>
      <c r="HQ432" s="1381"/>
      <c r="HR432" s="1381"/>
      <c r="HS432" s="1381"/>
      <c r="HT432" s="1381"/>
      <c r="HU432" s="1381"/>
      <c r="HV432" s="1381"/>
      <c r="HW432" s="1381"/>
      <c r="HX432" s="1381"/>
      <c r="HY432" s="1381"/>
      <c r="HZ432" s="1381"/>
      <c r="IA432" s="1381"/>
      <c r="IB432" s="1381"/>
      <c r="IC432" s="1381"/>
      <c r="ID432" s="1381"/>
      <c r="IE432" s="1381"/>
      <c r="IF432" s="1381"/>
      <c r="IG432" s="1381"/>
      <c r="IH432" s="1381"/>
      <c r="II432" s="1381"/>
      <c r="IJ432" s="1381"/>
      <c r="IK432" s="1381"/>
      <c r="IL432" s="1381"/>
      <c r="IM432" s="1381"/>
      <c r="IN432" s="1381"/>
      <c r="IO432" s="1381"/>
      <c r="IP432" s="1381"/>
      <c r="IQ432" s="1381"/>
      <c r="IR432" s="1381"/>
      <c r="IS432" s="1381"/>
      <c r="IT432" s="1381"/>
      <c r="IU432" s="1381"/>
      <c r="IV432" s="1381"/>
      <c r="IW432" s="1381"/>
      <c r="IX432" s="1381"/>
      <c r="IY432" s="1381"/>
      <c r="IZ432" s="1381"/>
      <c r="JA432" s="1381"/>
      <c r="JB432" s="1381"/>
      <c r="JC432" s="1381"/>
      <c r="JD432" s="1381"/>
      <c r="JE432" s="1381"/>
      <c r="JF432" s="1381"/>
      <c r="JG432" s="1381"/>
      <c r="JH432" s="1381"/>
      <c r="JI432" s="1381"/>
      <c r="JJ432" s="1381"/>
      <c r="JK432" s="1381"/>
      <c r="JL432" s="1381"/>
      <c r="JM432" s="1381"/>
      <c r="JN432" s="1381"/>
      <c r="JO432" s="1381"/>
      <c r="JP432" s="1381"/>
      <c r="JQ432" s="1381"/>
      <c r="JR432" s="1381"/>
      <c r="JS432" s="1381"/>
      <c r="JT432" s="1381"/>
      <c r="JU432" s="1381"/>
      <c r="JV432" s="1381"/>
      <c r="JW432" s="1381"/>
      <c r="JX432" s="1381"/>
      <c r="JY432" s="1381"/>
      <c r="JZ432" s="1381"/>
      <c r="KA432" s="1381"/>
      <c r="KB432" s="1381"/>
      <c r="KC432" s="1381"/>
      <c r="KD432" s="1381"/>
      <c r="KE432" s="1381"/>
      <c r="KF432" s="1381"/>
      <c r="KG432" s="1381"/>
      <c r="KH432" s="1381"/>
      <c r="KI432" s="1381"/>
      <c r="KJ432" s="1381"/>
      <c r="KK432" s="1381"/>
      <c r="KL432" s="1381"/>
      <c r="KM432" s="1381"/>
      <c r="KN432" s="1381"/>
      <c r="KO432" s="1381"/>
      <c r="KP432" s="1381"/>
      <c r="KQ432" s="1381"/>
      <c r="KR432" s="1381"/>
      <c r="KS432" s="1381"/>
      <c r="KT432" s="1381"/>
      <c r="KU432" s="1381"/>
      <c r="KV432" s="1381"/>
      <c r="KW432" s="1381"/>
      <c r="KX432" s="1381"/>
      <c r="KY432" s="1381"/>
      <c r="KZ432" s="1381"/>
      <c r="LA432" s="1381"/>
      <c r="LB432" s="1381"/>
      <c r="LC432" s="1381"/>
      <c r="LD432" s="1381"/>
      <c r="LE432" s="1381"/>
      <c r="LF432" s="1381"/>
      <c r="LG432" s="1381"/>
      <c r="LH432" s="1381"/>
      <c r="LI432" s="1381"/>
      <c r="LJ432" s="1381"/>
      <c r="LK432" s="1381"/>
      <c r="LL432" s="1381"/>
      <c r="LM432" s="1381"/>
      <c r="LN432" s="1381"/>
      <c r="LO432" s="1381"/>
      <c r="LP432" s="1381"/>
      <c r="LQ432" s="1381"/>
      <c r="LR432" s="1381"/>
      <c r="LS432" s="1381"/>
      <c r="LT432" s="1381"/>
      <c r="LU432" s="1381"/>
      <c r="LV432" s="1381"/>
      <c r="LW432" s="1381"/>
      <c r="LX432" s="1381"/>
      <c r="LY432" s="1381"/>
      <c r="LZ432" s="1381"/>
      <c r="MA432" s="1381"/>
      <c r="MB432" s="1381"/>
      <c r="MC432" s="1381"/>
      <c r="MD432" s="1381"/>
      <c r="ME432" s="1381"/>
      <c r="MF432" s="1381"/>
      <c r="MG432" s="1381"/>
      <c r="MH432" s="1381"/>
      <c r="MI432" s="1381"/>
      <c r="MJ432" s="1381"/>
      <c r="MK432" s="1381"/>
      <c r="ML432" s="1381"/>
      <c r="MM432" s="1381"/>
      <c r="MN432" s="1381"/>
      <c r="MO432" s="1381"/>
      <c r="MP432" s="1381"/>
      <c r="MQ432" s="1381"/>
      <c r="MR432" s="1381"/>
      <c r="MS432" s="1381"/>
      <c r="MT432" s="1381"/>
      <c r="MU432" s="1381"/>
      <c r="MV432" s="1381"/>
      <c r="MW432" s="1381"/>
      <c r="MX432" s="1381"/>
      <c r="MY432" s="1381"/>
      <c r="MZ432" s="1381"/>
      <c r="NA432" s="1381"/>
      <c r="NB432" s="1381"/>
      <c r="NC432" s="1381"/>
      <c r="ND432" s="1381"/>
      <c r="NE432" s="1381"/>
      <c r="NF432" s="1381"/>
      <c r="NG432" s="1381"/>
      <c r="NH432" s="1381"/>
      <c r="NI432" s="1381"/>
      <c r="NJ432" s="1381"/>
      <c r="NK432" s="1381"/>
      <c r="NL432" s="1381"/>
      <c r="NM432" s="1381"/>
      <c r="NN432" s="1381"/>
      <c r="NO432" s="1381"/>
      <c r="NP432" s="1381"/>
      <c r="NQ432" s="1381"/>
      <c r="NR432" s="1381"/>
      <c r="NS432" s="1381"/>
      <c r="NT432" s="1381"/>
      <c r="NU432" s="1381"/>
      <c r="NV432" s="1381"/>
      <c r="NW432" s="1381"/>
      <c r="NX432" s="1381"/>
      <c r="NY432" s="1381"/>
      <c r="NZ432" s="1381"/>
      <c r="OA432" s="1381"/>
      <c r="OB432" s="1381"/>
      <c r="OC432" s="1381"/>
      <c r="OD432" s="1381"/>
      <c r="OE432" s="1381"/>
      <c r="OF432" s="1381"/>
      <c r="OG432" s="1381"/>
      <c r="OH432" s="1381"/>
      <c r="OI432" s="1381"/>
      <c r="OJ432" s="1381"/>
      <c r="OK432" s="1381"/>
      <c r="OL432" s="1381"/>
      <c r="OM432" s="1381"/>
      <c r="ON432" s="1381"/>
      <c r="OO432" s="1381"/>
      <c r="OP432" s="1381"/>
      <c r="OQ432" s="1381"/>
      <c r="OR432" s="1381"/>
      <c r="OS432" s="1381"/>
      <c r="OT432" s="1381"/>
      <c r="OU432" s="1381"/>
      <c r="OV432" s="1381"/>
      <c r="OW432" s="1381"/>
      <c r="OX432" s="1381"/>
      <c r="OY432" s="1381"/>
      <c r="OZ432" s="1381"/>
      <c r="PA432" s="1381"/>
      <c r="PB432" s="1381"/>
      <c r="PC432" s="1381"/>
      <c r="PD432" s="1381"/>
      <c r="PE432" s="1381"/>
      <c r="PF432" s="1381"/>
      <c r="PG432" s="1381"/>
      <c r="PH432" s="1381"/>
      <c r="PI432" s="1381"/>
      <c r="PJ432" s="1381"/>
      <c r="PK432" s="1381"/>
      <c r="PL432" s="1381"/>
      <c r="PM432" s="1381"/>
      <c r="PN432" s="1381"/>
      <c r="PO432" s="1381"/>
      <c r="PP432" s="1381"/>
      <c r="PQ432" s="1381"/>
      <c r="PR432" s="1381"/>
      <c r="PS432" s="1381"/>
      <c r="PT432" s="1381"/>
      <c r="PU432" s="1381"/>
      <c r="PV432" s="1381"/>
      <c r="PW432" s="1381"/>
      <c r="PX432" s="1381"/>
      <c r="PY432" s="1381"/>
      <c r="PZ432" s="1381"/>
      <c r="QA432" s="1381"/>
      <c r="QB432" s="1381"/>
      <c r="QC432" s="1381"/>
      <c r="QD432" s="1381"/>
      <c r="QE432" s="1381"/>
      <c r="QF432" s="1381"/>
      <c r="QG432" s="1381"/>
      <c r="QH432" s="1381"/>
      <c r="QI432" s="1381"/>
      <c r="QJ432" s="1381"/>
      <c r="QK432" s="1381"/>
      <c r="QL432" s="1381"/>
      <c r="QM432" s="1381"/>
      <c r="QN432" s="1381"/>
      <c r="QO432" s="1381"/>
      <c r="QP432" s="1381"/>
      <c r="QQ432" s="1381"/>
      <c r="QR432" s="1381"/>
      <c r="QS432" s="1381"/>
      <c r="QT432" s="1381"/>
      <c r="QU432" s="1381"/>
      <c r="QV432" s="1381"/>
      <c r="QW432" s="1381"/>
      <c r="QX432" s="1381"/>
      <c r="QY432" s="1381"/>
      <c r="QZ432" s="1381"/>
      <c r="RA432" s="1381"/>
      <c r="RB432" s="1381"/>
      <c r="RC432" s="1381"/>
      <c r="RD432" s="1381"/>
      <c r="RE432" s="1381"/>
      <c r="RF432" s="1381"/>
      <c r="RG432" s="1381"/>
      <c r="RH432" s="1381"/>
      <c r="RI432" s="1381"/>
      <c r="RJ432" s="1381"/>
      <c r="RK432" s="1381"/>
      <c r="RL432" s="1381"/>
      <c r="RM432" s="1381"/>
      <c r="RN432" s="1381"/>
      <c r="RO432" s="1381"/>
      <c r="RP432" s="1381"/>
      <c r="RQ432" s="1381"/>
      <c r="RR432" s="1381"/>
      <c r="RS432" s="1381"/>
      <c r="RT432" s="1381"/>
      <c r="RU432" s="1381"/>
      <c r="RV432" s="1381"/>
      <c r="RW432" s="1381"/>
      <c r="RX432" s="1381"/>
      <c r="RY432" s="1381"/>
      <c r="RZ432" s="1381"/>
      <c r="SA432" s="1381"/>
      <c r="SB432" s="1381"/>
      <c r="SC432" s="1381"/>
      <c r="SD432" s="1381"/>
      <c r="SE432" s="1381"/>
      <c r="SF432" s="1381"/>
      <c r="SG432" s="1381"/>
      <c r="SH432" s="1381"/>
      <c r="SI432" s="1381"/>
      <c r="SJ432" s="1381"/>
      <c r="SK432" s="1381"/>
      <c r="SL432" s="1381"/>
      <c r="SM432" s="1381"/>
      <c r="SN432" s="1381"/>
      <c r="SO432" s="1381"/>
      <c r="SP432" s="1381"/>
      <c r="SQ432" s="1381"/>
      <c r="SR432" s="1381"/>
      <c r="SS432" s="1381"/>
      <c r="ST432" s="1381"/>
      <c r="SU432" s="1381"/>
      <c r="SV432" s="1381"/>
      <c r="SW432" s="1381"/>
      <c r="SX432" s="1381"/>
      <c r="SY432" s="1381"/>
      <c r="SZ432" s="1381"/>
      <c r="TA432" s="1381"/>
      <c r="TB432" s="1381"/>
      <c r="TC432" s="1381"/>
      <c r="TD432" s="1381"/>
      <c r="TE432" s="1381"/>
      <c r="TF432" s="1381"/>
      <c r="TG432" s="1381"/>
      <c r="TH432" s="1381"/>
      <c r="TI432" s="1381"/>
      <c r="TJ432" s="1381"/>
      <c r="TK432" s="1381"/>
      <c r="TL432" s="1381"/>
      <c r="TM432" s="1381"/>
      <c r="TN432" s="1381"/>
      <c r="TO432" s="1381"/>
      <c r="TP432" s="1381"/>
      <c r="TQ432" s="1381"/>
      <c r="TR432" s="1381"/>
      <c r="TS432" s="1381"/>
      <c r="TT432" s="1381"/>
      <c r="TU432" s="1381"/>
      <c r="TV432" s="1381"/>
      <c r="TW432" s="1381"/>
      <c r="TX432" s="1381"/>
      <c r="TY432" s="1381"/>
      <c r="TZ432" s="1381"/>
      <c r="UA432" s="1381"/>
      <c r="UB432" s="1381"/>
      <c r="UC432" s="1381"/>
      <c r="UD432" s="1381"/>
      <c r="UE432" s="1381"/>
      <c r="UF432" s="1381"/>
      <c r="UG432" s="1381"/>
      <c r="UH432" s="1381"/>
      <c r="UI432" s="1381"/>
      <c r="UJ432" s="1381"/>
      <c r="UK432" s="1381"/>
      <c r="UL432" s="1381"/>
      <c r="UM432" s="1381"/>
      <c r="UN432" s="1381"/>
      <c r="UO432" s="1381"/>
      <c r="UP432" s="1381"/>
      <c r="UQ432" s="1381"/>
      <c r="UR432" s="1381"/>
      <c r="US432" s="1381"/>
      <c r="UT432" s="1381"/>
      <c r="UU432" s="1381"/>
      <c r="UV432" s="1381"/>
      <c r="UW432" s="1381"/>
      <c r="UX432" s="1381"/>
      <c r="UY432" s="1381"/>
      <c r="UZ432" s="1381"/>
      <c r="VA432" s="1381"/>
      <c r="VB432" s="1381"/>
      <c r="VC432" s="1381"/>
      <c r="VD432" s="1381"/>
      <c r="VE432" s="1381"/>
      <c r="VF432" s="1381"/>
      <c r="VG432" s="1381"/>
      <c r="VH432" s="1381"/>
      <c r="VI432" s="1381"/>
      <c r="VJ432" s="1381"/>
      <c r="VK432" s="1381"/>
      <c r="VL432" s="1381"/>
      <c r="VM432" s="1381"/>
      <c r="VN432" s="1381"/>
      <c r="VO432" s="1381"/>
      <c r="VP432" s="1381"/>
      <c r="VQ432" s="1381"/>
      <c r="VR432" s="1381"/>
      <c r="VS432" s="1381"/>
      <c r="VT432" s="1381"/>
      <c r="VU432" s="1381"/>
      <c r="VV432" s="1381"/>
      <c r="VW432" s="1381"/>
      <c r="VX432" s="1381"/>
      <c r="VY432" s="1381"/>
      <c r="VZ432" s="1381"/>
      <c r="WA432" s="1381"/>
      <c r="WB432" s="1381"/>
      <c r="WC432" s="1381"/>
      <c r="WD432" s="1381"/>
      <c r="WE432" s="1381"/>
      <c r="WF432" s="1381"/>
      <c r="WG432" s="1381"/>
      <c r="WH432" s="1381"/>
      <c r="WI432" s="1381"/>
      <c r="WJ432" s="1381"/>
      <c r="WK432" s="1381"/>
      <c r="WL432" s="1381"/>
      <c r="WM432" s="1381"/>
      <c r="WN432" s="1381"/>
      <c r="WO432" s="1381"/>
      <c r="WP432" s="1381"/>
      <c r="WQ432" s="1381"/>
      <c r="WR432" s="1381"/>
      <c r="WS432" s="1381"/>
      <c r="WT432" s="1381"/>
      <c r="WU432" s="1381"/>
      <c r="WV432" s="1381"/>
      <c r="WW432" s="1381"/>
      <c r="WX432" s="1381"/>
      <c r="WY432" s="1381"/>
      <c r="WZ432" s="1381"/>
      <c r="XA432" s="1381"/>
      <c r="XB432" s="1381"/>
      <c r="XC432" s="1381"/>
      <c r="XD432" s="1381"/>
      <c r="XE432" s="1381"/>
      <c r="XF432" s="1381"/>
      <c r="XG432" s="1381"/>
      <c r="XH432" s="1381"/>
      <c r="XI432" s="1381"/>
      <c r="XJ432" s="1381"/>
      <c r="XK432" s="1381"/>
      <c r="XL432" s="1381"/>
      <c r="XM432" s="1381"/>
      <c r="XN432" s="1381"/>
      <c r="XO432" s="1381"/>
      <c r="XP432" s="1381"/>
      <c r="XQ432" s="1381"/>
      <c r="XR432" s="1381"/>
      <c r="XS432" s="1381"/>
      <c r="XT432" s="1381"/>
      <c r="XU432" s="1381"/>
      <c r="XV432" s="1381"/>
      <c r="XW432" s="1381"/>
      <c r="XX432" s="1381"/>
      <c r="XY432" s="1381"/>
      <c r="XZ432" s="1381"/>
      <c r="YA432" s="1381"/>
      <c r="YB432" s="1381"/>
      <c r="YC432" s="1381"/>
      <c r="YD432" s="1381"/>
      <c r="YE432" s="1381"/>
      <c r="YF432" s="1381"/>
      <c r="YG432" s="1381"/>
      <c r="YH432" s="1381"/>
      <c r="YI432" s="1381"/>
      <c r="YJ432" s="1381"/>
      <c r="YK432" s="1381"/>
      <c r="YL432" s="1381"/>
      <c r="YM432" s="1381"/>
      <c r="YN432" s="1381"/>
      <c r="YO432" s="1381"/>
      <c r="YP432" s="1381"/>
      <c r="YQ432" s="1381"/>
      <c r="YR432" s="1381"/>
      <c r="YS432" s="1381"/>
      <c r="YT432" s="1381"/>
      <c r="YU432" s="1381"/>
      <c r="YV432" s="1381"/>
      <c r="YW432" s="1381"/>
      <c r="YX432" s="1381"/>
      <c r="YY432" s="1381"/>
      <c r="YZ432" s="1381"/>
      <c r="ZA432" s="1381"/>
      <c r="ZB432" s="1381"/>
      <c r="ZC432" s="1381"/>
      <c r="ZD432" s="1381"/>
      <c r="ZE432" s="1381"/>
      <c r="ZF432" s="1381"/>
      <c r="ZG432" s="1381"/>
      <c r="ZH432" s="1381"/>
      <c r="ZI432" s="1381"/>
      <c r="ZJ432" s="1381"/>
      <c r="ZK432" s="1381"/>
      <c r="ZL432" s="1381"/>
      <c r="ZM432" s="1381"/>
      <c r="ZN432" s="1381"/>
      <c r="ZO432" s="1381"/>
      <c r="ZP432" s="1381"/>
      <c r="ZQ432" s="1381"/>
      <c r="ZR432" s="1381"/>
      <c r="ZS432" s="1381"/>
      <c r="ZT432" s="1381"/>
      <c r="ZU432" s="1381"/>
      <c r="ZV432" s="1381"/>
      <c r="ZW432" s="1381"/>
      <c r="ZX432" s="1381"/>
      <c r="ZY432" s="1381"/>
      <c r="ZZ432" s="1381"/>
      <c r="AAA432" s="1381"/>
      <c r="AAB432" s="1381"/>
      <c r="AAC432" s="1381"/>
      <c r="AAD432" s="1381"/>
      <c r="AAE432" s="1381"/>
      <c r="AAF432" s="1381"/>
      <c r="AAG432" s="1381"/>
      <c r="AAH432" s="1381"/>
      <c r="AAI432" s="1381"/>
      <c r="AAJ432" s="1381"/>
      <c r="AAK432" s="1381"/>
      <c r="AAL432" s="1381"/>
      <c r="AAM432" s="1381"/>
      <c r="AAN432" s="1381"/>
      <c r="AAO432" s="1381"/>
      <c r="AAP432" s="1381"/>
      <c r="AAQ432" s="1381"/>
      <c r="AAR432" s="1381"/>
      <c r="AAS432" s="1381"/>
      <c r="AAT432" s="1381"/>
      <c r="AAU432" s="1381"/>
      <c r="AAV432" s="1381"/>
      <c r="AAW432" s="1381"/>
      <c r="AAX432" s="1381"/>
      <c r="AAY432" s="1381"/>
      <c r="AAZ432" s="1381"/>
      <c r="ABA432" s="1381"/>
      <c r="ABB432" s="1381"/>
      <c r="ABC432" s="1381"/>
      <c r="ABD432" s="1381"/>
      <c r="ABE432" s="1381"/>
      <c r="ABF432" s="1381"/>
      <c r="ABG432" s="1381"/>
      <c r="ABH432" s="1381"/>
      <c r="ABI432" s="1381"/>
      <c r="ABJ432" s="1381"/>
      <c r="ABK432" s="1381"/>
      <c r="ABL432" s="1381"/>
      <c r="ABM432" s="1381"/>
      <c r="ABN432" s="1381"/>
      <c r="ABO432" s="1381"/>
      <c r="ABP432" s="1381"/>
      <c r="ABQ432" s="1381"/>
      <c r="ABR432" s="1381"/>
      <c r="ABS432" s="1381"/>
      <c r="ABT432" s="1381"/>
      <c r="ABU432" s="1381"/>
      <c r="ABV432" s="1381"/>
      <c r="ABW432" s="1381"/>
      <c r="ABX432" s="1381"/>
      <c r="ABY432" s="1381"/>
      <c r="ABZ432" s="1381"/>
      <c r="ACA432" s="1381"/>
      <c r="ACB432" s="1381"/>
      <c r="ACC432" s="1381"/>
      <c r="ACD432" s="1381"/>
      <c r="ACE432" s="1381"/>
      <c r="ACF432" s="1381"/>
      <c r="ACG432" s="1381"/>
      <c r="ACH432" s="1381"/>
      <c r="ACI432" s="1381"/>
      <c r="ACJ432" s="1381"/>
      <c r="ACK432" s="1381"/>
      <c r="ACL432" s="1381"/>
      <c r="ACM432" s="1381"/>
      <c r="ACN432" s="1381"/>
      <c r="ACO432" s="1381"/>
      <c r="ACP432" s="1381"/>
      <c r="ACQ432" s="1381"/>
      <c r="ACR432" s="1381"/>
      <c r="ACS432" s="1381"/>
      <c r="ACT432" s="1381"/>
      <c r="ACU432" s="1381"/>
      <c r="ACV432" s="1381"/>
      <c r="ACW432" s="1381"/>
      <c r="ACX432" s="1381"/>
      <c r="ACY432" s="1381"/>
      <c r="ACZ432" s="1381"/>
      <c r="ADA432" s="1381"/>
      <c r="ADB432" s="1381"/>
      <c r="ADC432" s="1381"/>
      <c r="ADD432" s="1381"/>
      <c r="ADE432" s="1381"/>
      <c r="ADF432" s="1381"/>
      <c r="ADG432" s="1381"/>
      <c r="ADH432" s="1381"/>
      <c r="ADI432" s="1381"/>
      <c r="ADJ432" s="1381"/>
      <c r="ADK432" s="1381"/>
      <c r="ADL432" s="1381"/>
      <c r="ADM432" s="1381"/>
      <c r="ADN432" s="1381"/>
      <c r="ADO432" s="1381"/>
      <c r="ADP432" s="1381"/>
      <c r="ADQ432" s="1381"/>
      <c r="ADR432" s="1381"/>
      <c r="ADS432" s="1381"/>
      <c r="ADT432" s="1381"/>
      <c r="ADU432" s="1381"/>
      <c r="ADV432" s="1381"/>
      <c r="ADW432" s="1381"/>
      <c r="ADX432" s="1381"/>
      <c r="ADY432" s="1381"/>
      <c r="ADZ432" s="1381"/>
      <c r="AEA432" s="1381"/>
      <c r="AEB432" s="1381"/>
      <c r="AEC432" s="1381"/>
      <c r="AED432" s="1381"/>
      <c r="AEE432" s="1381"/>
      <c r="AEF432" s="1381"/>
      <c r="AEG432" s="1381"/>
      <c r="AEH432" s="1381"/>
      <c r="AEI432" s="1381"/>
      <c r="AEJ432" s="1381"/>
      <c r="AEK432" s="1381"/>
      <c r="AEL432" s="1381"/>
      <c r="AEM432" s="1381"/>
      <c r="AEN432" s="1381"/>
      <c r="AEO432" s="1381"/>
      <c r="AEP432" s="1381"/>
      <c r="AEQ432" s="1381"/>
      <c r="AER432" s="1381"/>
      <c r="AES432" s="1381"/>
      <c r="AET432" s="1381"/>
      <c r="AEU432" s="1381"/>
      <c r="AEV432" s="1381"/>
      <c r="AEW432" s="1381"/>
      <c r="AEX432" s="1381"/>
      <c r="AEY432" s="1381"/>
      <c r="AEZ432" s="1381"/>
      <c r="AFA432" s="1381"/>
      <c r="AFB432" s="1381"/>
      <c r="AFC432" s="1381"/>
      <c r="AFD432" s="1381"/>
      <c r="AFE432" s="1381"/>
      <c r="AFF432" s="1381"/>
      <c r="AFG432" s="1381"/>
      <c r="AFH432" s="1381"/>
      <c r="AFI432" s="1381"/>
      <c r="AFJ432" s="1381"/>
      <c r="AFK432" s="1381"/>
      <c r="AFL432" s="1381"/>
      <c r="AFM432" s="1381"/>
      <c r="AFN432" s="1381"/>
      <c r="AFO432" s="1381"/>
      <c r="AFP432" s="1381"/>
      <c r="AFQ432" s="1381"/>
      <c r="AFR432" s="1381"/>
      <c r="AFS432" s="1381"/>
      <c r="AFT432" s="1381"/>
      <c r="AFU432" s="1381"/>
      <c r="AFV432" s="1381"/>
      <c r="AFW432" s="1381"/>
      <c r="AFX432" s="1381"/>
      <c r="AFY432" s="1381"/>
      <c r="AFZ432" s="1381"/>
      <c r="AGA432" s="1381"/>
      <c r="AGB432" s="1381"/>
      <c r="AGC432" s="1381"/>
      <c r="AGD432" s="1381"/>
      <c r="AGE432" s="1381"/>
      <c r="AGF432" s="1381"/>
      <c r="AGG432" s="1381"/>
      <c r="AGH432" s="1381"/>
      <c r="AGI432" s="1381"/>
      <c r="AGJ432" s="1381"/>
      <c r="AGK432" s="1381"/>
      <c r="AGL432" s="1381"/>
      <c r="AGM432" s="1381"/>
      <c r="AGN432" s="1381"/>
      <c r="AGO432" s="1381"/>
      <c r="AGP432" s="1381"/>
      <c r="AGQ432" s="1381"/>
      <c r="AGR432" s="1381"/>
      <c r="AGS432" s="1381"/>
      <c r="AGT432" s="1381"/>
      <c r="AGU432" s="1381"/>
      <c r="AGV432" s="1381"/>
      <c r="AGW432" s="1381"/>
      <c r="AGX432" s="1381"/>
      <c r="AGY432" s="1381"/>
      <c r="AGZ432" s="1381"/>
      <c r="AHA432" s="1381"/>
      <c r="AHB432" s="1381"/>
      <c r="AHC432" s="1381"/>
      <c r="AHD432" s="1381"/>
      <c r="AHE432" s="1381"/>
      <c r="AHF432" s="1381"/>
      <c r="AHG432" s="1381"/>
      <c r="AHH432" s="1381"/>
      <c r="AHI432" s="1381"/>
      <c r="AHJ432" s="1381"/>
      <c r="AHK432" s="1381"/>
      <c r="AHL432" s="1381"/>
      <c r="AHM432" s="1381"/>
      <c r="AHN432" s="1381"/>
      <c r="AHO432" s="1381"/>
      <c r="AHP432" s="1381"/>
      <c r="AHQ432" s="1381"/>
      <c r="AHR432" s="1381"/>
      <c r="AHS432" s="1381"/>
      <c r="AHT432" s="1381"/>
      <c r="AHU432" s="1381"/>
      <c r="AHV432" s="1381"/>
      <c r="AHW432" s="1381"/>
      <c r="AHX432" s="1381"/>
      <c r="AHY432" s="1381"/>
      <c r="AHZ432" s="1381"/>
      <c r="AIA432" s="1381"/>
      <c r="AIB432" s="1381"/>
      <c r="AIC432" s="1381"/>
      <c r="AID432" s="1381"/>
      <c r="AIE432" s="1381"/>
      <c r="AIF432" s="1381"/>
      <c r="AIG432" s="1381"/>
      <c r="AIH432" s="1381"/>
      <c r="AII432" s="1381"/>
      <c r="AIJ432" s="1381"/>
      <c r="AIK432" s="1381"/>
      <c r="AIL432" s="1381"/>
      <c r="AIM432" s="1381"/>
      <c r="AIN432" s="1381"/>
      <c r="AIO432" s="1381"/>
      <c r="AIP432" s="1381"/>
      <c r="AIQ432" s="1381"/>
      <c r="AIR432" s="1381"/>
      <c r="AIS432" s="1381"/>
      <c r="AIT432" s="1381"/>
      <c r="AIU432" s="1381"/>
      <c r="AIV432" s="1381"/>
      <c r="AIW432" s="1381"/>
      <c r="AIX432" s="1381"/>
      <c r="AIY432" s="1381"/>
      <c r="AIZ432" s="1381"/>
      <c r="AJA432" s="1381"/>
      <c r="AJB432" s="1381"/>
      <c r="AJC432" s="1381"/>
      <c r="AJD432" s="1381"/>
      <c r="AJE432" s="1381"/>
      <c r="AJF432" s="1381"/>
      <c r="AJG432" s="1381"/>
      <c r="AJH432" s="1381"/>
      <c r="AJI432" s="1381"/>
      <c r="AJJ432" s="1381"/>
      <c r="AJK432" s="1381"/>
      <c r="AJL432" s="1381"/>
      <c r="AJM432" s="1381"/>
      <c r="AJN432" s="1381"/>
      <c r="AJO432" s="1381"/>
      <c r="AJP432" s="1381"/>
      <c r="AJQ432" s="1381"/>
      <c r="AJR432" s="1381"/>
      <c r="AJS432" s="1381"/>
      <c r="AJT432" s="1381"/>
      <c r="AJU432" s="1381"/>
      <c r="AJV432" s="1381"/>
      <c r="AJW432" s="1381"/>
      <c r="AJX432" s="1381"/>
      <c r="AJY432" s="1381"/>
      <c r="AJZ432" s="1381"/>
      <c r="AKA432" s="1381"/>
      <c r="AKB432" s="1381"/>
      <c r="AKC432" s="1381"/>
      <c r="AKD432" s="1381"/>
      <c r="AKE432" s="1381"/>
      <c r="AKF432" s="1381"/>
      <c r="AKG432" s="1381"/>
      <c r="AKH432" s="1381"/>
      <c r="AKI432" s="1381"/>
      <c r="AKJ432" s="1381"/>
      <c r="AKK432" s="1381"/>
      <c r="AKL432" s="1381"/>
      <c r="AKM432" s="1381"/>
      <c r="AKN432" s="1381"/>
      <c r="AKO432" s="1381"/>
      <c r="AKP432" s="1381"/>
      <c r="AKQ432" s="1381"/>
      <c r="AKR432" s="1381"/>
      <c r="AKS432" s="1381"/>
      <c r="AKT432" s="1381"/>
      <c r="AKU432" s="1381"/>
      <c r="AKV432" s="1381"/>
      <c r="AKW432" s="1381"/>
      <c r="AKX432" s="1381"/>
      <c r="AKY432" s="1381"/>
      <c r="AKZ432" s="1381"/>
      <c r="ALA432" s="1381"/>
      <c r="ALB432" s="1381"/>
      <c r="ALC432" s="1381"/>
      <c r="ALD432" s="1381"/>
      <c r="ALE432" s="1381"/>
      <c r="ALF432" s="1381"/>
      <c r="ALG432" s="1381"/>
      <c r="ALH432" s="1381"/>
      <c r="ALI432" s="1381"/>
      <c r="ALJ432" s="1381"/>
      <c r="ALK432" s="1381"/>
      <c r="ALL432" s="1381"/>
      <c r="ALM432" s="1381"/>
      <c r="ALN432" s="1381"/>
      <c r="ALO432" s="1381"/>
      <c r="ALP432" s="1381"/>
      <c r="ALQ432" s="1381"/>
      <c r="ALR432" s="1381"/>
      <c r="ALS432" s="1381"/>
      <c r="ALT432" s="1381"/>
      <c r="ALU432" s="1381"/>
      <c r="ALV432" s="1381"/>
      <c r="ALW432" s="1381"/>
      <c r="ALX432" s="1381"/>
      <c r="ALY432" s="1381"/>
      <c r="ALZ432" s="1381"/>
      <c r="AMA432" s="1381"/>
      <c r="AMB432" s="1381"/>
      <c r="AMC432" s="1381"/>
      <c r="AMD432" s="1381"/>
      <c r="AME432" s="1381"/>
      <c r="AMF432" s="1381"/>
      <c r="AMG432" s="1381"/>
      <c r="AMH432" s="1381"/>
      <c r="AMI432" s="1381"/>
      <c r="AMJ432" s="1381"/>
      <c r="AMK432" s="1381"/>
      <c r="AML432" s="1381"/>
      <c r="AMM432" s="1381"/>
      <c r="AMN432" s="1381"/>
      <c r="AMO432" s="1381"/>
      <c r="AMP432" s="1381"/>
      <c r="AMQ432" s="1381"/>
      <c r="AMR432" s="1381"/>
      <c r="AMS432" s="1381"/>
      <c r="AMT432" s="1381"/>
      <c r="AMU432" s="1381"/>
      <c r="AMV432" s="1381"/>
      <c r="AMW432" s="1381"/>
      <c r="AMX432" s="1381"/>
      <c r="AMY432" s="1381"/>
      <c r="AMZ432" s="1381"/>
      <c r="ANA432" s="1381"/>
      <c r="ANB432" s="1381"/>
      <c r="ANC432" s="1381"/>
      <c r="AND432" s="1381"/>
      <c r="ANE432" s="1381"/>
      <c r="ANF432" s="1381"/>
      <c r="ANG432" s="1381"/>
      <c r="ANH432" s="1381"/>
      <c r="ANI432" s="1381"/>
      <c r="ANJ432" s="1381"/>
      <c r="ANK432" s="1381"/>
      <c r="ANL432" s="1381"/>
      <c r="ANM432" s="1381"/>
      <c r="ANN432" s="1381"/>
      <c r="ANO432" s="1381"/>
      <c r="ANP432" s="1381"/>
      <c r="ANQ432" s="1381"/>
      <c r="ANR432" s="1381"/>
      <c r="ANS432" s="1381"/>
      <c r="ANT432" s="1381"/>
      <c r="ANU432" s="1381"/>
      <c r="ANV432" s="1381"/>
      <c r="ANW432" s="1381"/>
      <c r="ANX432" s="1381"/>
      <c r="ANY432" s="1381"/>
      <c r="ANZ432" s="1381"/>
      <c r="AOA432" s="1381"/>
      <c r="AOB432" s="1381"/>
      <c r="AOC432" s="1381"/>
      <c r="AOD432" s="1381"/>
      <c r="AOE432" s="1381"/>
      <c r="AOF432" s="1381"/>
      <c r="AOG432" s="1381"/>
      <c r="AOH432" s="1381"/>
      <c r="AOI432" s="1381"/>
      <c r="AOJ432" s="1381"/>
      <c r="AOK432" s="1381"/>
      <c r="AOL432" s="1381"/>
      <c r="AOM432" s="1381"/>
      <c r="AON432" s="1381"/>
      <c r="AOO432" s="1381"/>
      <c r="AOP432" s="1381"/>
      <c r="AOQ432" s="1381"/>
      <c r="AOR432" s="1381"/>
      <c r="AOS432" s="1381"/>
      <c r="AOT432" s="1381"/>
      <c r="AOU432" s="1381"/>
      <c r="AOV432" s="1381"/>
      <c r="AOW432" s="1381"/>
      <c r="AOX432" s="1381"/>
      <c r="AOY432" s="1381"/>
      <c r="AOZ432" s="1381"/>
      <c r="APA432" s="1381"/>
      <c r="APB432" s="1381"/>
      <c r="APC432" s="1381"/>
      <c r="APD432" s="1381"/>
      <c r="APE432" s="1381"/>
      <c r="APF432" s="1381"/>
      <c r="APG432" s="1381"/>
      <c r="APH432" s="1381"/>
      <c r="API432" s="1381"/>
      <c r="APJ432" s="1381"/>
      <c r="APK432" s="1381"/>
      <c r="APL432" s="1381"/>
      <c r="APM432" s="1381"/>
      <c r="APN432" s="1381"/>
      <c r="APO432" s="1381"/>
      <c r="APP432" s="1381"/>
      <c r="APQ432" s="1381"/>
      <c r="APR432" s="1381"/>
      <c r="APS432" s="1381"/>
      <c r="APT432" s="1381"/>
      <c r="APU432" s="1381"/>
      <c r="APV432" s="1381"/>
      <c r="APW432" s="1381"/>
      <c r="APX432" s="1381"/>
      <c r="APY432" s="1381"/>
      <c r="APZ432" s="1381"/>
      <c r="AQA432" s="1381"/>
      <c r="AQB432" s="1381"/>
      <c r="AQC432" s="1381"/>
      <c r="AQD432" s="1381"/>
      <c r="AQE432" s="1381"/>
      <c r="AQF432" s="1381"/>
      <c r="AQG432" s="1381"/>
      <c r="AQH432" s="1381"/>
      <c r="AQI432" s="1381"/>
      <c r="AQJ432" s="1381"/>
      <c r="AQK432" s="1381"/>
      <c r="AQL432" s="1381"/>
      <c r="AQM432" s="1381"/>
      <c r="AQN432" s="1381"/>
      <c r="AQO432" s="1381"/>
      <c r="AQP432" s="1381"/>
      <c r="AQQ432" s="1381"/>
      <c r="AQR432" s="1381"/>
      <c r="AQS432" s="1381"/>
      <c r="AQT432" s="1381"/>
      <c r="AQU432" s="1381"/>
      <c r="AQV432" s="1381"/>
      <c r="AQW432" s="1381"/>
      <c r="AQX432" s="1381"/>
      <c r="AQY432" s="1381"/>
      <c r="AQZ432" s="1381"/>
      <c r="ARA432" s="1381"/>
      <c r="ARB432" s="1381"/>
      <c r="ARC432" s="1381"/>
      <c r="ARD432" s="1381"/>
      <c r="ARE432" s="1381"/>
      <c r="ARF432" s="1381"/>
      <c r="ARG432" s="1381"/>
      <c r="ARH432" s="1381"/>
      <c r="ARI432" s="1381"/>
      <c r="ARJ432" s="1381"/>
      <c r="ARK432" s="1381"/>
      <c r="ARL432" s="1381"/>
      <c r="ARM432" s="1381"/>
      <c r="ARN432" s="1381"/>
      <c r="ARO432" s="1381"/>
      <c r="ARP432" s="1381"/>
      <c r="ARQ432" s="1381"/>
      <c r="ARR432" s="1381"/>
      <c r="ARS432" s="1381"/>
      <c r="ART432" s="1381"/>
      <c r="ARU432" s="1381"/>
      <c r="ARV432" s="1381"/>
      <c r="ARW432" s="1381"/>
      <c r="ARX432" s="1381"/>
      <c r="ARY432" s="1381"/>
      <c r="ARZ432" s="1381"/>
      <c r="ASA432" s="1381"/>
      <c r="ASB432" s="1381"/>
      <c r="ASC432" s="1381"/>
      <c r="ASD432" s="1381"/>
      <c r="ASE432" s="1381"/>
      <c r="ASF432" s="1381"/>
      <c r="ASG432" s="1381"/>
      <c r="ASH432" s="1381"/>
      <c r="ASI432" s="1381"/>
      <c r="ASJ432" s="1381"/>
      <c r="ASK432" s="1381"/>
      <c r="ASL432" s="1381"/>
      <c r="ASM432" s="1381"/>
      <c r="ASN432" s="1381"/>
      <c r="ASO432" s="1381"/>
      <c r="ASP432" s="1381"/>
      <c r="ASQ432" s="1381"/>
      <c r="ASR432" s="1381"/>
      <c r="ASS432" s="1381"/>
      <c r="AST432" s="1381"/>
      <c r="ASU432" s="1381"/>
      <c r="ASV432" s="1381"/>
      <c r="ASW432" s="1381"/>
      <c r="ASX432" s="1381"/>
      <c r="ASY432" s="1381"/>
      <c r="ASZ432" s="1381"/>
      <c r="ATA432" s="1381"/>
      <c r="ATB432" s="1381"/>
      <c r="ATC432" s="1381"/>
      <c r="ATD432" s="1381"/>
      <c r="ATE432" s="1381"/>
      <c r="ATF432" s="1381"/>
      <c r="ATG432" s="1381"/>
      <c r="ATH432" s="1381"/>
      <c r="ATI432" s="1381"/>
      <c r="ATJ432" s="1381"/>
      <c r="ATK432" s="1381"/>
      <c r="ATL432" s="1381"/>
      <c r="ATM432" s="1381"/>
      <c r="ATN432" s="1381"/>
      <c r="ATO432" s="1381"/>
      <c r="ATP432" s="1381"/>
      <c r="ATQ432" s="1381"/>
      <c r="ATR432" s="1381"/>
      <c r="ATS432" s="1381"/>
      <c r="ATT432" s="1381"/>
      <c r="ATU432" s="1381"/>
      <c r="ATV432" s="1381"/>
      <c r="ATW432" s="1381"/>
      <c r="ATX432" s="1381"/>
      <c r="ATY432" s="1381"/>
      <c r="ATZ432" s="1381"/>
      <c r="AUA432" s="1381"/>
      <c r="AUB432" s="1381"/>
      <c r="AUC432" s="1381"/>
      <c r="AUD432" s="1381"/>
      <c r="AUE432" s="1381"/>
      <c r="AUF432" s="1381"/>
      <c r="AUG432" s="1381"/>
      <c r="AUH432" s="1381"/>
      <c r="AUI432" s="1381"/>
      <c r="AUJ432" s="1381"/>
      <c r="AUK432" s="1381"/>
      <c r="AUL432" s="1381"/>
      <c r="AUM432" s="1381"/>
      <c r="AUN432" s="1381"/>
      <c r="AUO432" s="1381"/>
      <c r="AUP432" s="1381"/>
      <c r="AUQ432" s="1381"/>
      <c r="AUR432" s="1381"/>
      <c r="AUS432" s="1381"/>
      <c r="AUT432" s="1381"/>
      <c r="AUU432" s="1381"/>
      <c r="AUV432" s="1381"/>
      <c r="AUW432" s="1381"/>
      <c r="AUX432" s="1381"/>
      <c r="AUY432" s="1381"/>
      <c r="AUZ432" s="1381"/>
      <c r="AVA432" s="1381"/>
      <c r="AVB432" s="1381"/>
      <c r="AVC432" s="1381"/>
      <c r="AVD432" s="1381"/>
      <c r="AVE432" s="1381"/>
      <c r="AVF432" s="1381"/>
      <c r="AVG432" s="1381"/>
      <c r="AVH432" s="1381"/>
      <c r="AVI432" s="1381"/>
      <c r="AVJ432" s="1381"/>
      <c r="AVK432" s="1381"/>
      <c r="AVL432" s="1381"/>
      <c r="AVM432" s="1381"/>
      <c r="AVN432" s="1381"/>
      <c r="AVO432" s="1381"/>
      <c r="AVP432" s="1381"/>
      <c r="AVQ432" s="1381"/>
      <c r="AVR432" s="1381"/>
      <c r="AVS432" s="1381"/>
      <c r="AVT432" s="1381"/>
      <c r="AVU432" s="1381"/>
      <c r="AVV432" s="1381"/>
      <c r="AVW432" s="1381"/>
      <c r="AVX432" s="1381"/>
      <c r="AVY432" s="1381"/>
      <c r="AVZ432" s="1381"/>
      <c r="AWA432" s="1381"/>
      <c r="AWB432" s="1381"/>
      <c r="AWC432" s="1381"/>
      <c r="AWD432" s="1381"/>
      <c r="AWE432" s="1381"/>
      <c r="AWF432" s="1381"/>
      <c r="AWG432" s="1381"/>
      <c r="AWH432" s="1381"/>
      <c r="AWI432" s="1381"/>
      <c r="AWJ432" s="1381"/>
      <c r="AWK432" s="1381"/>
      <c r="AWL432" s="1381"/>
      <c r="AWM432" s="1381"/>
      <c r="AWN432" s="1381"/>
      <c r="AWO432" s="1381"/>
      <c r="AWP432" s="1381"/>
      <c r="AWQ432" s="1381"/>
      <c r="AWR432" s="1381"/>
      <c r="AWS432" s="1381"/>
      <c r="AWT432" s="1381"/>
      <c r="AWU432" s="1381"/>
      <c r="AWV432" s="1381"/>
      <c r="AWW432" s="1381"/>
      <c r="AWX432" s="1381"/>
      <c r="AWY432" s="1381"/>
      <c r="AWZ432" s="1381"/>
      <c r="AXA432" s="1381"/>
      <c r="AXB432" s="1381"/>
      <c r="AXC432" s="1381"/>
      <c r="AXD432" s="1381"/>
      <c r="AXE432" s="1381"/>
      <c r="AXF432" s="1381"/>
      <c r="AXG432" s="1381"/>
      <c r="AXH432" s="1381"/>
      <c r="AXI432" s="1381"/>
      <c r="AXJ432" s="1381"/>
      <c r="AXK432" s="1381"/>
      <c r="AXL432" s="1381"/>
      <c r="AXM432" s="1381"/>
      <c r="AXN432" s="1381"/>
      <c r="AXO432" s="1381"/>
      <c r="AXP432" s="1381"/>
      <c r="AXQ432" s="1381"/>
      <c r="AXR432" s="1381"/>
      <c r="AXS432" s="1381"/>
      <c r="AXT432" s="1381"/>
      <c r="AXU432" s="1381"/>
      <c r="AXV432" s="1381"/>
      <c r="AXW432" s="1381"/>
      <c r="AXX432" s="1381"/>
      <c r="AXY432" s="1381"/>
      <c r="AXZ432" s="1381"/>
      <c r="AYA432" s="1381"/>
      <c r="AYB432" s="1381"/>
      <c r="AYC432" s="1381"/>
      <c r="AYD432" s="1381"/>
      <c r="AYE432" s="1381"/>
      <c r="AYF432" s="1381"/>
      <c r="AYG432" s="1381"/>
      <c r="AYH432" s="1381"/>
      <c r="AYI432" s="1381"/>
      <c r="AYJ432" s="1381"/>
      <c r="AYK432" s="1381"/>
      <c r="AYL432" s="1381"/>
      <c r="AYM432" s="1381"/>
      <c r="AYN432" s="1381"/>
      <c r="AYO432" s="1381"/>
      <c r="AYP432" s="1381"/>
      <c r="AYQ432" s="1381"/>
      <c r="AYR432" s="1381"/>
      <c r="AYS432" s="1381"/>
      <c r="AYT432" s="1381"/>
      <c r="AYU432" s="1381"/>
      <c r="AYV432" s="1381"/>
      <c r="AYW432" s="1381"/>
      <c r="AYX432" s="1381"/>
      <c r="AYY432" s="1381"/>
      <c r="AYZ432" s="1381"/>
      <c r="AZA432" s="1381"/>
      <c r="AZB432" s="1381"/>
      <c r="AZC432" s="1381"/>
      <c r="AZD432" s="1381"/>
      <c r="AZE432" s="1381"/>
      <c r="AZF432" s="1381"/>
      <c r="AZG432" s="1381"/>
      <c r="AZH432" s="1381"/>
      <c r="AZI432" s="1381"/>
      <c r="AZJ432" s="1381"/>
      <c r="AZK432" s="1381"/>
      <c r="AZL432" s="1381"/>
      <c r="AZM432" s="1381"/>
      <c r="AZN432" s="1381"/>
      <c r="AZO432" s="1381"/>
      <c r="AZP432" s="1381"/>
      <c r="AZQ432" s="1381"/>
      <c r="AZR432" s="1381"/>
      <c r="AZS432" s="1381"/>
      <c r="AZT432" s="1381"/>
      <c r="AZU432" s="1381"/>
      <c r="AZV432" s="1381"/>
      <c r="AZW432" s="1381"/>
      <c r="AZX432" s="1381"/>
      <c r="AZY432" s="1381"/>
      <c r="AZZ432" s="1381"/>
      <c r="BAA432" s="1381"/>
      <c r="BAB432" s="1381"/>
      <c r="BAC432" s="1381"/>
      <c r="BAD432" s="1381"/>
      <c r="BAE432" s="1381"/>
      <c r="BAF432" s="1381"/>
      <c r="BAG432" s="1381"/>
      <c r="BAH432" s="1381"/>
      <c r="BAI432" s="1381"/>
      <c r="BAJ432" s="1381"/>
      <c r="BAK432" s="1381"/>
      <c r="BAL432" s="1381"/>
      <c r="BAM432" s="1381"/>
      <c r="BAN432" s="1381"/>
      <c r="BAO432" s="1381"/>
      <c r="BAP432" s="1381"/>
      <c r="BAQ432" s="1381"/>
      <c r="BAR432" s="1381"/>
      <c r="BAS432" s="1381"/>
      <c r="BAT432" s="1381"/>
      <c r="BAU432" s="1381"/>
      <c r="BAV432" s="1381"/>
      <c r="BAW432" s="1381"/>
      <c r="BAX432" s="1381"/>
      <c r="BAY432" s="1381"/>
      <c r="BAZ432" s="1381"/>
      <c r="BBA432" s="1381"/>
      <c r="BBB432" s="1381"/>
      <c r="BBC432" s="1381"/>
      <c r="BBD432" s="1381"/>
      <c r="BBE432" s="1381"/>
      <c r="BBF432" s="1381"/>
      <c r="BBG432" s="1381"/>
      <c r="BBH432" s="1381"/>
      <c r="BBI432" s="1381"/>
      <c r="BBJ432" s="1381"/>
      <c r="BBK432" s="1381"/>
      <c r="BBL432" s="1381"/>
      <c r="BBM432" s="1381"/>
      <c r="BBN432" s="1381"/>
      <c r="BBO432" s="1381"/>
      <c r="BBP432" s="1381"/>
      <c r="BBQ432" s="1381"/>
      <c r="BBR432" s="1381"/>
      <c r="BBS432" s="1381"/>
      <c r="BBT432" s="1381"/>
      <c r="BBU432" s="1381"/>
      <c r="BBV432" s="1381"/>
      <c r="BBW432" s="1381"/>
      <c r="BBX432" s="1381"/>
      <c r="BBY432" s="1381"/>
      <c r="BBZ432" s="1381"/>
      <c r="BCA432" s="1381"/>
      <c r="BCB432" s="1381"/>
      <c r="BCC432" s="1381"/>
      <c r="BCD432" s="1381"/>
      <c r="BCE432" s="1381"/>
      <c r="BCF432" s="1381"/>
      <c r="BCG432" s="1381"/>
      <c r="BCH432" s="1381"/>
      <c r="BCI432" s="1381"/>
      <c r="BCJ432" s="1381"/>
      <c r="BCK432" s="1381"/>
      <c r="BCL432" s="1381"/>
      <c r="BCM432" s="1381"/>
      <c r="BCN432" s="1381"/>
      <c r="BCO432" s="1381"/>
      <c r="BCP432" s="1381"/>
      <c r="BCQ432" s="1381"/>
      <c r="BCR432" s="1381"/>
      <c r="BCS432" s="1381"/>
      <c r="BCT432" s="1381"/>
      <c r="BCU432" s="1381"/>
      <c r="BCV432" s="1381"/>
      <c r="BCW432" s="1381"/>
      <c r="BCX432" s="1381"/>
      <c r="BCY432" s="1381"/>
      <c r="BCZ432" s="1381"/>
      <c r="BDA432" s="1381"/>
      <c r="BDB432" s="1381"/>
      <c r="BDC432" s="1381"/>
      <c r="BDD432" s="1381"/>
      <c r="BDE432" s="1381"/>
      <c r="BDF432" s="1381"/>
      <c r="BDG432" s="1381"/>
      <c r="BDH432" s="1381"/>
      <c r="BDI432" s="1381"/>
      <c r="BDJ432" s="1381"/>
      <c r="BDK432" s="1381"/>
      <c r="BDL432" s="1381"/>
      <c r="BDM432" s="1381"/>
      <c r="BDN432" s="1381"/>
      <c r="BDO432" s="1381"/>
      <c r="BDP432" s="1381"/>
      <c r="BDQ432" s="1381"/>
      <c r="BDR432" s="1381"/>
      <c r="BDS432" s="1381"/>
      <c r="BDT432" s="1381"/>
      <c r="BDU432" s="1381"/>
      <c r="BDV432" s="1381"/>
      <c r="BDW432" s="1381"/>
      <c r="BDX432" s="1381"/>
      <c r="BDY432" s="1381"/>
      <c r="BDZ432" s="1381"/>
      <c r="BEA432" s="1381"/>
      <c r="BEB432" s="1381"/>
      <c r="BEC432" s="1381"/>
      <c r="BED432" s="1381"/>
      <c r="BEE432" s="1381"/>
      <c r="BEF432" s="1381"/>
      <c r="BEG432" s="1381"/>
      <c r="BEH432" s="1381"/>
      <c r="BEI432" s="1381"/>
      <c r="BEJ432" s="1381"/>
      <c r="BEK432" s="1381"/>
      <c r="BEL432" s="1381"/>
      <c r="BEM432" s="1381"/>
      <c r="BEN432" s="1381"/>
      <c r="BEO432" s="1381"/>
      <c r="BEP432" s="1381"/>
      <c r="BEQ432" s="1381"/>
      <c r="BER432" s="1381"/>
      <c r="BES432" s="1381"/>
      <c r="BET432" s="1381"/>
      <c r="BEU432" s="1381"/>
      <c r="BEV432" s="1381"/>
      <c r="BEW432" s="1381"/>
      <c r="BEX432" s="1381"/>
      <c r="BEY432" s="1381"/>
      <c r="BEZ432" s="1381"/>
      <c r="BFA432" s="1381"/>
      <c r="BFB432" s="1381"/>
      <c r="BFC432" s="1381"/>
      <c r="BFD432" s="1381"/>
      <c r="BFE432" s="1381"/>
      <c r="BFF432" s="1381"/>
      <c r="BFG432" s="1381"/>
      <c r="BFH432" s="1381"/>
      <c r="BFI432" s="1381"/>
      <c r="BFJ432" s="1381"/>
      <c r="BFK432" s="1381"/>
      <c r="BFL432" s="1381"/>
      <c r="BFM432" s="1381"/>
      <c r="BFN432" s="1381"/>
      <c r="BFO432" s="1381"/>
      <c r="BFP432" s="1381"/>
      <c r="BFQ432" s="1381"/>
      <c r="BFR432" s="1381"/>
      <c r="BFS432" s="1381"/>
      <c r="BFT432" s="1381"/>
      <c r="BFU432" s="1381"/>
      <c r="BFV432" s="1381"/>
      <c r="BFW432" s="1381"/>
      <c r="BFX432" s="1381"/>
      <c r="BFY432" s="1381"/>
      <c r="BFZ432" s="1381"/>
      <c r="BGA432" s="1381"/>
      <c r="BGB432" s="1381"/>
      <c r="BGC432" s="1381"/>
      <c r="BGD432" s="1381"/>
      <c r="BGE432" s="1381"/>
      <c r="BGF432" s="1381"/>
      <c r="BGG432" s="1381"/>
      <c r="BGH432" s="1381"/>
      <c r="BGI432" s="1381"/>
      <c r="BGJ432" s="1381"/>
      <c r="BGK432" s="1381"/>
      <c r="BGL432" s="1381"/>
      <c r="BGM432" s="1381"/>
      <c r="BGN432" s="1381"/>
      <c r="BGO432" s="1381"/>
      <c r="BGP432" s="1381"/>
      <c r="BGQ432" s="1381"/>
      <c r="BGR432" s="1381"/>
      <c r="BGS432" s="1381"/>
      <c r="BGT432" s="1381"/>
      <c r="BGU432" s="1381"/>
      <c r="BGV432" s="1381"/>
      <c r="BGW432" s="1381"/>
      <c r="BGX432" s="1381"/>
      <c r="BGY432" s="1381"/>
      <c r="BGZ432" s="1381"/>
      <c r="BHA432" s="1381"/>
      <c r="BHB432" s="1381"/>
      <c r="BHC432" s="1381"/>
      <c r="BHD432" s="1381"/>
      <c r="BHE432" s="1381"/>
      <c r="BHF432" s="1381"/>
      <c r="BHG432" s="1381"/>
      <c r="BHH432" s="1381"/>
      <c r="BHI432" s="1381"/>
      <c r="BHJ432" s="1381"/>
      <c r="BHK432" s="1381"/>
      <c r="BHL432" s="1381"/>
      <c r="BHM432" s="1381"/>
      <c r="BHN432" s="1381"/>
      <c r="BHO432" s="1381"/>
      <c r="BHP432" s="1381"/>
      <c r="BHQ432" s="1381"/>
      <c r="BHR432" s="1381"/>
      <c r="BHS432" s="1381"/>
      <c r="BHT432" s="1381"/>
      <c r="BHU432" s="1381"/>
      <c r="BHV432" s="1381"/>
      <c r="BHW432" s="1381"/>
      <c r="BHX432" s="1381"/>
      <c r="BHY432" s="1381"/>
      <c r="BHZ432" s="1381"/>
      <c r="BIA432" s="1381"/>
      <c r="BIB432" s="1381"/>
      <c r="BIC432" s="1381"/>
      <c r="BID432" s="1381"/>
      <c r="BIE432" s="1381"/>
      <c r="BIF432" s="1381"/>
      <c r="BIG432" s="1381"/>
      <c r="BIH432" s="1381"/>
      <c r="BII432" s="1381"/>
      <c r="BIJ432" s="1381"/>
      <c r="BIK432" s="1381"/>
      <c r="BIL432" s="1381"/>
      <c r="BIM432" s="1381"/>
      <c r="BIN432" s="1381"/>
      <c r="BIO432" s="1381"/>
      <c r="BIP432" s="1381"/>
      <c r="BIQ432" s="1381"/>
      <c r="BIR432" s="1381"/>
      <c r="BIS432" s="1381"/>
      <c r="BIT432" s="1381"/>
      <c r="BIU432" s="1381"/>
      <c r="BIV432" s="1381"/>
      <c r="BIW432" s="1381"/>
      <c r="BIX432" s="1381"/>
      <c r="BIY432" s="1381"/>
      <c r="BIZ432" s="1381"/>
      <c r="BJA432" s="1381"/>
      <c r="BJB432" s="1381"/>
      <c r="BJC432" s="1381"/>
      <c r="BJD432" s="1381"/>
      <c r="BJE432" s="1381"/>
      <c r="BJF432" s="1381"/>
      <c r="BJG432" s="1381"/>
      <c r="BJH432" s="1381"/>
      <c r="BJI432" s="1381"/>
      <c r="BJJ432" s="1381"/>
      <c r="BJK432" s="1381"/>
      <c r="BJL432" s="1381"/>
      <c r="BJM432" s="1381"/>
      <c r="BJN432" s="1381"/>
      <c r="BJO432" s="1381"/>
      <c r="BJP432" s="1381"/>
      <c r="BJQ432" s="1381"/>
      <c r="BJR432" s="1381"/>
      <c r="BJS432" s="1381"/>
      <c r="BJT432" s="1381"/>
      <c r="BJU432" s="1381"/>
      <c r="BJV432" s="1381"/>
      <c r="BJW432" s="1381"/>
      <c r="BJX432" s="1381"/>
      <c r="BJY432" s="1381"/>
      <c r="BJZ432" s="1381"/>
      <c r="BKA432" s="1381"/>
      <c r="BKB432" s="1381"/>
      <c r="BKC432" s="1381"/>
      <c r="BKD432" s="1381"/>
      <c r="BKE432" s="1381"/>
      <c r="BKF432" s="1381"/>
      <c r="BKG432" s="1381"/>
      <c r="BKH432" s="1381"/>
      <c r="BKI432" s="1381"/>
      <c r="BKJ432" s="1381"/>
      <c r="BKK432" s="1381"/>
      <c r="BKL432" s="1381"/>
      <c r="BKM432" s="1381"/>
      <c r="BKN432" s="1381"/>
      <c r="BKO432" s="1381"/>
      <c r="BKP432" s="1381"/>
      <c r="BKQ432" s="1381"/>
      <c r="BKR432" s="1381"/>
      <c r="BKS432" s="1381"/>
      <c r="BKT432" s="1381"/>
      <c r="BKU432" s="1381"/>
      <c r="BKV432" s="1381"/>
      <c r="BKW432" s="1381"/>
      <c r="BKX432" s="1381"/>
      <c r="BKY432" s="1381"/>
      <c r="BKZ432" s="1381"/>
      <c r="BLA432" s="1381"/>
      <c r="BLB432" s="1381"/>
      <c r="BLC432" s="1381"/>
      <c r="BLD432" s="1381"/>
      <c r="BLE432" s="1381"/>
      <c r="BLF432" s="1381"/>
      <c r="BLG432" s="1381"/>
      <c r="BLH432" s="1381"/>
      <c r="BLI432" s="1381"/>
      <c r="BLJ432" s="1381"/>
      <c r="BLK432" s="1381"/>
      <c r="BLL432" s="1381"/>
      <c r="BLM432" s="1381"/>
      <c r="BLN432" s="1381"/>
      <c r="BLO432" s="1381"/>
      <c r="BLP432" s="1381"/>
      <c r="BLQ432" s="1381"/>
      <c r="BLR432" s="1381"/>
      <c r="BLS432" s="1381"/>
      <c r="BLT432" s="1381"/>
      <c r="BLU432" s="1381"/>
      <c r="BLV432" s="1381"/>
      <c r="BLW432" s="1381"/>
      <c r="BLX432" s="1381"/>
      <c r="BLY432" s="1381"/>
      <c r="BLZ432" s="1381"/>
      <c r="BMA432" s="1381"/>
      <c r="BMB432" s="1381"/>
      <c r="BMC432" s="1381"/>
      <c r="BMD432" s="1381"/>
      <c r="BME432" s="1381"/>
      <c r="BMF432" s="1381"/>
      <c r="BMG432" s="1381"/>
      <c r="BMH432" s="1381"/>
      <c r="BMI432" s="1381"/>
      <c r="BMJ432" s="1381"/>
      <c r="BMK432" s="1381"/>
      <c r="BML432" s="1381"/>
      <c r="BMM432" s="1381"/>
      <c r="BMN432" s="1381"/>
      <c r="BMO432" s="1381"/>
      <c r="BMP432" s="1381"/>
      <c r="BMQ432" s="1381"/>
      <c r="BMR432" s="1381"/>
      <c r="BMS432" s="1381"/>
      <c r="BMT432" s="1381"/>
      <c r="BMU432" s="1381"/>
      <c r="BMV432" s="1381"/>
      <c r="BMW432" s="1381"/>
      <c r="BMX432" s="1381"/>
      <c r="BMY432" s="1381"/>
      <c r="BMZ432" s="1381"/>
      <c r="BNA432" s="1381"/>
      <c r="BNB432" s="1381"/>
      <c r="BNC432" s="1381"/>
      <c r="BND432" s="1381"/>
      <c r="BNE432" s="1381"/>
      <c r="BNF432" s="1381"/>
      <c r="BNG432" s="1381"/>
      <c r="BNH432" s="1381"/>
      <c r="BNI432" s="1381"/>
      <c r="BNJ432" s="1381"/>
      <c r="BNK432" s="1381"/>
      <c r="BNL432" s="1381"/>
      <c r="BNM432" s="1381"/>
      <c r="BNN432" s="1381"/>
      <c r="BNO432" s="1381"/>
      <c r="BNP432" s="1381"/>
      <c r="BNQ432" s="1381"/>
      <c r="BNR432" s="1381"/>
      <c r="BNS432" s="1381"/>
      <c r="BNT432" s="1381"/>
      <c r="BNU432" s="1381"/>
      <c r="BNV432" s="1381"/>
      <c r="BNW432" s="1381"/>
      <c r="BNX432" s="1381"/>
      <c r="BNY432" s="1381"/>
      <c r="BNZ432" s="1381"/>
      <c r="BOA432" s="1381"/>
      <c r="BOB432" s="1381"/>
      <c r="BOC432" s="1381"/>
      <c r="BOD432" s="1381"/>
      <c r="BOE432" s="1381"/>
      <c r="BOF432" s="1381"/>
      <c r="BOG432" s="1381"/>
      <c r="BOH432" s="1381"/>
      <c r="BOI432" s="1381"/>
      <c r="BOJ432" s="1381"/>
      <c r="BOK432" s="1381"/>
      <c r="BOL432" s="1381"/>
      <c r="BOM432" s="1381"/>
      <c r="BON432" s="1381"/>
      <c r="BOO432" s="1381"/>
      <c r="BOP432" s="1381"/>
      <c r="BOQ432" s="1381"/>
      <c r="BOR432" s="1381"/>
      <c r="BOS432" s="1381"/>
      <c r="BOT432" s="1381"/>
      <c r="BOU432" s="1381"/>
      <c r="BOV432" s="1381"/>
      <c r="BOW432" s="1381"/>
      <c r="BOX432" s="1381"/>
      <c r="BOY432" s="1381"/>
      <c r="BOZ432" s="1381"/>
      <c r="BPA432" s="1381"/>
      <c r="BPB432" s="1381"/>
      <c r="BPC432" s="1381"/>
      <c r="BPD432" s="1381"/>
      <c r="BPE432" s="1381"/>
      <c r="BPF432" s="1381"/>
      <c r="BPG432" s="1381"/>
      <c r="BPH432" s="1381"/>
      <c r="BPI432" s="1381"/>
      <c r="BPJ432" s="1381"/>
      <c r="BPK432" s="1381"/>
      <c r="BPL432" s="1381"/>
      <c r="BPM432" s="1381"/>
      <c r="BPN432" s="1381"/>
      <c r="BPO432" s="1381"/>
      <c r="BPP432" s="1381"/>
      <c r="BPQ432" s="1381"/>
      <c r="BPR432" s="1381"/>
      <c r="BPS432" s="1381"/>
      <c r="BPT432" s="1381"/>
      <c r="BPU432" s="1381"/>
      <c r="BPV432" s="1381"/>
      <c r="BPW432" s="1381"/>
      <c r="BPX432" s="1381"/>
      <c r="BPY432" s="1381"/>
      <c r="BPZ432" s="1381"/>
      <c r="BQA432" s="1381"/>
      <c r="BQB432" s="1381"/>
      <c r="BQC432" s="1381"/>
      <c r="BQD432" s="1381"/>
      <c r="BQE432" s="1381"/>
      <c r="BQF432" s="1381"/>
      <c r="BQG432" s="1381"/>
      <c r="BQH432" s="1381"/>
      <c r="BQI432" s="1381"/>
      <c r="BQJ432" s="1381"/>
      <c r="BQK432" s="1381"/>
      <c r="BQL432" s="1381"/>
      <c r="BQM432" s="1381"/>
      <c r="BQN432" s="1381"/>
      <c r="BQO432" s="1381"/>
      <c r="BQP432" s="1381"/>
      <c r="BQQ432" s="1381"/>
      <c r="BQR432" s="1381"/>
      <c r="BQS432" s="1381"/>
      <c r="BQT432" s="1381"/>
      <c r="BQU432" s="1381"/>
      <c r="BQV432" s="1381"/>
      <c r="BQW432" s="1381"/>
      <c r="BQX432" s="1381"/>
      <c r="BQY432" s="1381"/>
      <c r="BQZ432" s="1381"/>
      <c r="BRA432" s="1381"/>
      <c r="BRB432" s="1381"/>
      <c r="BRC432" s="1381"/>
      <c r="BRD432" s="1381"/>
      <c r="BRE432" s="1381"/>
      <c r="BRF432" s="1381"/>
      <c r="BRG432" s="1381"/>
      <c r="BRH432" s="1381"/>
      <c r="BRI432" s="1381"/>
      <c r="BRJ432" s="1381"/>
      <c r="BRK432" s="1381"/>
      <c r="BRL432" s="1381"/>
      <c r="BRM432" s="1381"/>
      <c r="BRN432" s="1381"/>
      <c r="BRO432" s="1381"/>
      <c r="BRP432" s="1381"/>
      <c r="BRQ432" s="1381"/>
      <c r="BRR432" s="1381"/>
      <c r="BRS432" s="1381"/>
      <c r="BRT432" s="1381"/>
      <c r="BRU432" s="1381"/>
      <c r="BRV432" s="1381"/>
      <c r="BRW432" s="1381"/>
      <c r="BRX432" s="1381"/>
      <c r="BRY432" s="1381"/>
      <c r="BRZ432" s="1381"/>
      <c r="BSA432" s="1381"/>
      <c r="BSB432" s="1381"/>
      <c r="BSC432" s="1381"/>
      <c r="BSD432" s="1381"/>
      <c r="BSE432" s="1381"/>
      <c r="BSF432" s="1381"/>
      <c r="BSG432" s="1381"/>
      <c r="BSH432" s="1381"/>
      <c r="BSI432" s="1381"/>
      <c r="BSJ432" s="1381"/>
      <c r="BSK432" s="1381"/>
      <c r="BSL432" s="1381"/>
      <c r="BSM432" s="1381"/>
      <c r="BSN432" s="1381"/>
      <c r="BSO432" s="1381"/>
      <c r="BSP432" s="1381"/>
      <c r="BSQ432" s="1381"/>
      <c r="BSR432" s="1381"/>
      <c r="BSS432" s="1381"/>
      <c r="BST432" s="1381"/>
      <c r="BSU432" s="1381"/>
      <c r="BSV432" s="1381"/>
      <c r="BSW432" s="1381"/>
      <c r="BSX432" s="1381"/>
      <c r="BSY432" s="1381"/>
      <c r="BSZ432" s="1381"/>
      <c r="BTA432" s="1381"/>
      <c r="BTB432" s="1381"/>
      <c r="BTC432" s="1381"/>
      <c r="BTD432" s="1381"/>
      <c r="BTE432" s="1381"/>
      <c r="BTF432" s="1381"/>
      <c r="BTG432" s="1381"/>
      <c r="BTH432" s="1381"/>
      <c r="BTI432" s="1381"/>
      <c r="BTJ432" s="1381"/>
      <c r="BTK432" s="1381"/>
      <c r="BTL432" s="1381"/>
      <c r="BTM432" s="1381"/>
      <c r="BTN432" s="1381"/>
      <c r="BTO432" s="1381"/>
      <c r="BTP432" s="1381"/>
      <c r="BTQ432" s="1381"/>
      <c r="BTR432" s="1381"/>
      <c r="BTS432" s="1381"/>
      <c r="BTT432" s="1381"/>
      <c r="BTU432" s="1381"/>
      <c r="BTV432" s="1381"/>
      <c r="BTW432" s="1381"/>
      <c r="BTX432" s="1381"/>
      <c r="BTY432" s="1381"/>
      <c r="BTZ432" s="1381"/>
      <c r="BUA432" s="1381"/>
      <c r="BUB432" s="1381"/>
      <c r="BUC432" s="1381"/>
      <c r="BUD432" s="1381"/>
      <c r="BUE432" s="1381"/>
      <c r="BUF432" s="1381"/>
      <c r="BUG432" s="1381"/>
      <c r="BUH432" s="1381"/>
      <c r="BUI432" s="1381"/>
      <c r="BUJ432" s="1381"/>
      <c r="BUK432" s="1381"/>
      <c r="BUL432" s="1381"/>
      <c r="BUM432" s="1381"/>
      <c r="BUN432" s="1381"/>
      <c r="BUO432" s="1381"/>
      <c r="BUP432" s="1381"/>
      <c r="BUQ432" s="1381"/>
      <c r="BUR432" s="1381"/>
      <c r="BUS432" s="1381"/>
      <c r="BUT432" s="1381"/>
      <c r="BUU432" s="1381"/>
      <c r="BUV432" s="1381"/>
      <c r="BUW432" s="1381"/>
      <c r="BUX432" s="1381"/>
      <c r="BUY432" s="1381"/>
      <c r="BUZ432" s="1381"/>
      <c r="BVA432" s="1381"/>
      <c r="BVB432" s="1381"/>
      <c r="BVC432" s="1381"/>
      <c r="BVD432" s="1381"/>
      <c r="BVE432" s="1381"/>
      <c r="BVF432" s="1381"/>
      <c r="BVG432" s="1381"/>
      <c r="BVH432" s="1381"/>
      <c r="BVI432" s="1381"/>
      <c r="BVJ432" s="1381"/>
      <c r="BVK432" s="1381"/>
      <c r="BVL432" s="1381"/>
      <c r="BVM432" s="1381"/>
      <c r="BVN432" s="1381"/>
      <c r="BVO432" s="1381"/>
      <c r="BVP432" s="1381"/>
      <c r="BVQ432" s="1381"/>
      <c r="BVR432" s="1381"/>
      <c r="BVS432" s="1381"/>
      <c r="BVT432" s="1381"/>
      <c r="BVU432" s="1381"/>
      <c r="BVV432" s="1381"/>
      <c r="BVW432" s="1381"/>
      <c r="BVX432" s="1381"/>
      <c r="BVY432" s="1381"/>
      <c r="BVZ432" s="1381"/>
      <c r="BWA432" s="1381"/>
      <c r="BWB432" s="1381"/>
      <c r="BWC432" s="1381"/>
      <c r="BWD432" s="1381"/>
      <c r="BWE432" s="1381"/>
      <c r="BWF432" s="1381"/>
      <c r="BWG432" s="1381"/>
      <c r="BWH432" s="1381"/>
      <c r="BWI432" s="1381"/>
      <c r="BWJ432" s="1381"/>
      <c r="BWK432" s="1381"/>
      <c r="BWL432" s="1381"/>
      <c r="BWM432" s="1381"/>
      <c r="BWN432" s="1381"/>
      <c r="BWO432" s="1381"/>
      <c r="BWP432" s="1381"/>
      <c r="BWQ432" s="1381"/>
      <c r="BWR432" s="1381"/>
      <c r="BWS432" s="1381"/>
      <c r="BWT432" s="1381"/>
      <c r="BWU432" s="1381"/>
      <c r="BWV432" s="1381"/>
      <c r="BWW432" s="1381"/>
      <c r="BWX432" s="1381"/>
      <c r="BWY432" s="1381"/>
      <c r="BWZ432" s="1381"/>
      <c r="BXA432" s="1381"/>
      <c r="BXB432" s="1381"/>
      <c r="BXC432" s="1381"/>
      <c r="BXD432" s="1381"/>
      <c r="BXE432" s="1381"/>
      <c r="BXF432" s="1381"/>
      <c r="BXG432" s="1381"/>
      <c r="BXH432" s="1381"/>
      <c r="BXI432" s="1381"/>
      <c r="BXJ432" s="1381"/>
      <c r="BXK432" s="1381"/>
      <c r="BXL432" s="1381"/>
      <c r="BXM432" s="1381"/>
      <c r="BXN432" s="1381"/>
      <c r="BXO432" s="1381"/>
      <c r="BXP432" s="1381"/>
      <c r="BXQ432" s="1381"/>
      <c r="BXR432" s="1381"/>
      <c r="BXS432" s="1381"/>
      <c r="BXT432" s="1381"/>
      <c r="BXU432" s="1381"/>
      <c r="BXV432" s="1381"/>
      <c r="BXW432" s="1381"/>
      <c r="BXX432" s="1381"/>
      <c r="BXY432" s="1381"/>
      <c r="BXZ432" s="1381"/>
      <c r="BYA432" s="1381"/>
      <c r="BYB432" s="1381"/>
      <c r="BYC432" s="1381"/>
      <c r="BYD432" s="1381"/>
      <c r="BYE432" s="1381"/>
      <c r="BYF432" s="1381"/>
      <c r="BYG432" s="1381"/>
      <c r="BYH432" s="1381"/>
      <c r="BYI432" s="1381"/>
      <c r="BYJ432" s="1381"/>
      <c r="BYK432" s="1381"/>
      <c r="BYL432" s="1381"/>
      <c r="BYM432" s="1381"/>
      <c r="BYN432" s="1381"/>
      <c r="BYO432" s="1381"/>
      <c r="BYP432" s="1381"/>
      <c r="BYQ432" s="1381"/>
      <c r="BYR432" s="1381"/>
      <c r="BYS432" s="1381"/>
      <c r="BYT432" s="1381"/>
      <c r="BYU432" s="1381"/>
      <c r="BYV432" s="1381"/>
      <c r="BYW432" s="1381"/>
      <c r="BYX432" s="1381"/>
      <c r="BYY432" s="1381"/>
      <c r="BYZ432" s="1381"/>
      <c r="BZA432" s="1381"/>
      <c r="BZB432" s="1381"/>
      <c r="BZC432" s="1381"/>
      <c r="BZD432" s="1381"/>
      <c r="BZE432" s="1381"/>
      <c r="BZF432" s="1381"/>
      <c r="BZG432" s="1381"/>
      <c r="BZH432" s="1381"/>
      <c r="BZI432" s="1381"/>
      <c r="BZJ432" s="1381"/>
      <c r="BZK432" s="1381"/>
      <c r="BZL432" s="1381"/>
      <c r="BZM432" s="1381"/>
      <c r="BZN432" s="1381"/>
      <c r="BZO432" s="1381"/>
      <c r="BZP432" s="1381"/>
      <c r="BZQ432" s="1381"/>
      <c r="BZR432" s="1381"/>
      <c r="BZS432" s="1381"/>
      <c r="BZT432" s="1381"/>
      <c r="BZU432" s="1381"/>
      <c r="BZV432" s="1381"/>
      <c r="BZW432" s="1381"/>
      <c r="BZX432" s="1381"/>
      <c r="BZY432" s="1381"/>
      <c r="BZZ432" s="1381"/>
      <c r="CAA432" s="1381"/>
      <c r="CAB432" s="1381"/>
      <c r="CAC432" s="1381"/>
      <c r="CAD432" s="1381"/>
      <c r="CAE432" s="1381"/>
      <c r="CAF432" s="1381"/>
      <c r="CAG432" s="1381"/>
      <c r="CAH432" s="1381"/>
      <c r="CAI432" s="1381"/>
      <c r="CAJ432" s="1381"/>
      <c r="CAK432" s="1381"/>
      <c r="CAL432" s="1381"/>
      <c r="CAM432" s="1381"/>
      <c r="CAN432" s="1381"/>
      <c r="CAO432" s="1381"/>
      <c r="CAP432" s="1381"/>
      <c r="CAQ432" s="1381"/>
      <c r="CAR432" s="1381"/>
      <c r="CAS432" s="1381"/>
      <c r="CAT432" s="1381"/>
      <c r="CAU432" s="1381"/>
      <c r="CAV432" s="1381"/>
      <c r="CAW432" s="1381"/>
      <c r="CAX432" s="1381"/>
      <c r="CAY432" s="1381"/>
      <c r="CAZ432" s="1381"/>
      <c r="CBA432" s="1381"/>
      <c r="CBB432" s="1381"/>
      <c r="CBC432" s="1381"/>
      <c r="CBD432" s="1381"/>
      <c r="CBE432" s="1381"/>
      <c r="CBF432" s="1381"/>
      <c r="CBG432" s="1381"/>
      <c r="CBH432" s="1381"/>
      <c r="CBI432" s="1381"/>
      <c r="CBJ432" s="1381"/>
      <c r="CBK432" s="1381"/>
      <c r="CBL432" s="1381"/>
      <c r="CBM432" s="1381"/>
      <c r="CBN432" s="1381"/>
      <c r="CBO432" s="1381"/>
      <c r="CBP432" s="1381"/>
      <c r="CBQ432" s="1381"/>
      <c r="CBR432" s="1381"/>
      <c r="CBS432" s="1381"/>
      <c r="CBT432" s="1381"/>
      <c r="CBU432" s="1381"/>
      <c r="CBV432" s="1381"/>
      <c r="CBW432" s="1381"/>
      <c r="CBX432" s="1381"/>
      <c r="CBY432" s="1381"/>
      <c r="CBZ432" s="1381"/>
      <c r="CCA432" s="1381"/>
      <c r="CCB432" s="1381"/>
      <c r="CCC432" s="1381"/>
      <c r="CCD432" s="1381"/>
      <c r="CCE432" s="1381"/>
      <c r="CCF432" s="1381"/>
      <c r="CCG432" s="1381"/>
      <c r="CCH432" s="1381"/>
      <c r="CCI432" s="1381"/>
      <c r="CCJ432" s="1381"/>
      <c r="CCK432" s="1381"/>
      <c r="CCL432" s="1381"/>
      <c r="CCM432" s="1381"/>
      <c r="CCN432" s="1381"/>
      <c r="CCO432" s="1381"/>
      <c r="CCP432" s="1381"/>
      <c r="CCQ432" s="1381"/>
      <c r="CCR432" s="1381"/>
      <c r="CCS432" s="1381"/>
      <c r="CCT432" s="1381"/>
      <c r="CCU432" s="1381"/>
      <c r="CCV432" s="1381"/>
      <c r="CCW432" s="1381"/>
      <c r="CCX432" s="1381"/>
      <c r="CCY432" s="1381"/>
      <c r="CCZ432" s="1381"/>
      <c r="CDA432" s="1381"/>
      <c r="CDB432" s="1381"/>
      <c r="CDC432" s="1381"/>
      <c r="CDD432" s="1381"/>
      <c r="CDE432" s="1381"/>
      <c r="CDF432" s="1381"/>
      <c r="CDG432" s="1381"/>
      <c r="CDH432" s="1381"/>
      <c r="CDI432" s="1381"/>
      <c r="CDJ432" s="1381"/>
      <c r="CDK432" s="1381"/>
      <c r="CDL432" s="1381"/>
      <c r="CDM432" s="1381"/>
      <c r="CDN432" s="1381"/>
      <c r="CDO432" s="1381"/>
      <c r="CDP432" s="1381"/>
      <c r="CDQ432" s="1381"/>
      <c r="CDR432" s="1381"/>
      <c r="CDS432" s="1381"/>
      <c r="CDT432" s="1381"/>
      <c r="CDU432" s="1381"/>
      <c r="CDV432" s="1381"/>
      <c r="CDW432" s="1381"/>
      <c r="CDX432" s="1381"/>
      <c r="CDY432" s="1381"/>
      <c r="CDZ432" s="1381"/>
      <c r="CEA432" s="1381"/>
      <c r="CEB432" s="1381"/>
      <c r="CEC432" s="1381"/>
      <c r="CED432" s="1381"/>
      <c r="CEE432" s="1381"/>
      <c r="CEF432" s="1381"/>
      <c r="CEG432" s="1381"/>
      <c r="CEH432" s="1381"/>
      <c r="CEI432" s="1381"/>
      <c r="CEJ432" s="1381"/>
      <c r="CEK432" s="1381"/>
      <c r="CEL432" s="1381"/>
      <c r="CEM432" s="1381"/>
      <c r="CEN432" s="1381"/>
      <c r="CEO432" s="1381"/>
      <c r="CEP432" s="1381"/>
      <c r="CEQ432" s="1381"/>
      <c r="CER432" s="1381"/>
      <c r="CES432" s="1381"/>
      <c r="CET432" s="1381"/>
      <c r="CEU432" s="1381"/>
      <c r="CEV432" s="1381"/>
      <c r="CEW432" s="1381"/>
      <c r="CEX432" s="1381"/>
      <c r="CEY432" s="1381"/>
      <c r="CEZ432" s="1381"/>
      <c r="CFA432" s="1381"/>
      <c r="CFB432" s="1381"/>
      <c r="CFC432" s="1381"/>
      <c r="CFD432" s="1381"/>
      <c r="CFE432" s="1381"/>
      <c r="CFF432" s="1381"/>
      <c r="CFG432" s="1381"/>
      <c r="CFH432" s="1381"/>
      <c r="CFI432" s="1381"/>
      <c r="CFJ432" s="1381"/>
      <c r="CFK432" s="1381"/>
      <c r="CFL432" s="1381"/>
      <c r="CFM432" s="1381"/>
      <c r="CFN432" s="1381"/>
      <c r="CFO432" s="1381"/>
      <c r="CFP432" s="1381"/>
      <c r="CFQ432" s="1381"/>
      <c r="CFR432" s="1381"/>
      <c r="CFS432" s="1381"/>
      <c r="CFT432" s="1381"/>
      <c r="CFU432" s="1381"/>
      <c r="CFV432" s="1381"/>
      <c r="CFW432" s="1381"/>
      <c r="CFX432" s="1381"/>
      <c r="CFY432" s="1381"/>
      <c r="CFZ432" s="1381"/>
      <c r="CGA432" s="1381"/>
      <c r="CGB432" s="1381"/>
      <c r="CGC432" s="1381"/>
      <c r="CGD432" s="1381"/>
      <c r="CGE432" s="1381"/>
      <c r="CGF432" s="1381"/>
      <c r="CGG432" s="1381"/>
      <c r="CGH432" s="1381"/>
      <c r="CGI432" s="1381"/>
      <c r="CGJ432" s="1381"/>
      <c r="CGK432" s="1381"/>
      <c r="CGL432" s="1381"/>
      <c r="CGM432" s="1381"/>
      <c r="CGN432" s="1381"/>
      <c r="CGO432" s="1381"/>
      <c r="CGP432" s="1381"/>
      <c r="CGQ432" s="1381"/>
      <c r="CGR432" s="1381"/>
      <c r="CGS432" s="1381"/>
      <c r="CGT432" s="1381"/>
      <c r="CGU432" s="1381"/>
      <c r="CGV432" s="1381"/>
      <c r="CGW432" s="1381"/>
      <c r="CGX432" s="1381"/>
      <c r="CGY432" s="1381"/>
      <c r="CGZ432" s="1381"/>
      <c r="CHA432" s="1381"/>
      <c r="CHB432" s="1381"/>
      <c r="CHC432" s="1381"/>
      <c r="CHD432" s="1381"/>
      <c r="CHE432" s="1381"/>
      <c r="CHF432" s="1381"/>
      <c r="CHG432" s="1381"/>
      <c r="CHH432" s="1381"/>
      <c r="CHI432" s="1381"/>
      <c r="CHJ432" s="1381"/>
      <c r="CHK432" s="1381"/>
      <c r="CHL432" s="1381"/>
      <c r="CHM432" s="1381"/>
      <c r="CHN432" s="1381"/>
      <c r="CHO432" s="1381"/>
      <c r="CHP432" s="1381"/>
      <c r="CHQ432" s="1381"/>
      <c r="CHR432" s="1381"/>
      <c r="CHS432" s="1381"/>
      <c r="CHT432" s="1381"/>
      <c r="CHU432" s="1381"/>
      <c r="CHV432" s="1381"/>
      <c r="CHW432" s="1381"/>
      <c r="CHX432" s="1381"/>
      <c r="CHY432" s="1381"/>
      <c r="CHZ432" s="1381"/>
      <c r="CIA432" s="1381"/>
      <c r="CIB432" s="1381"/>
      <c r="CIC432" s="1381"/>
      <c r="CID432" s="1381"/>
      <c r="CIE432" s="1381"/>
      <c r="CIF432" s="1381"/>
      <c r="CIG432" s="1381"/>
      <c r="CIH432" s="1381"/>
      <c r="CII432" s="1381"/>
      <c r="CIJ432" s="1381"/>
      <c r="CIK432" s="1381"/>
      <c r="CIL432" s="1381"/>
      <c r="CIM432" s="1381"/>
      <c r="CIN432" s="1381"/>
      <c r="CIO432" s="1381"/>
      <c r="CIP432" s="1381"/>
      <c r="CIQ432" s="1381"/>
      <c r="CIR432" s="1381"/>
      <c r="CIS432" s="1381"/>
      <c r="CIT432" s="1381"/>
      <c r="CIU432" s="1381"/>
      <c r="CIV432" s="1381"/>
      <c r="CIW432" s="1381"/>
      <c r="CIX432" s="1381"/>
      <c r="CIY432" s="1381"/>
      <c r="CIZ432" s="1381"/>
      <c r="CJA432" s="1381"/>
      <c r="CJB432" s="1381"/>
      <c r="CJC432" s="1381"/>
      <c r="CJD432" s="1381"/>
      <c r="CJE432" s="1381"/>
      <c r="CJF432" s="1381"/>
      <c r="CJG432" s="1381"/>
      <c r="CJH432" s="1381"/>
      <c r="CJI432" s="1381"/>
      <c r="CJJ432" s="1381"/>
      <c r="CJK432" s="1381"/>
      <c r="CJL432" s="1381"/>
      <c r="CJM432" s="1381"/>
      <c r="CJN432" s="1381"/>
      <c r="CJO432" s="1381"/>
      <c r="CJP432" s="1381"/>
      <c r="CJQ432" s="1381"/>
      <c r="CJR432" s="1381"/>
      <c r="CJS432" s="1381"/>
      <c r="CJT432" s="1381"/>
      <c r="CJU432" s="1381"/>
      <c r="CJV432" s="1381"/>
      <c r="CJW432" s="1381"/>
      <c r="CJX432" s="1381"/>
      <c r="CJY432" s="1381"/>
      <c r="CJZ432" s="1381"/>
      <c r="CKA432" s="1381"/>
      <c r="CKB432" s="1381"/>
      <c r="CKC432" s="1381"/>
      <c r="CKD432" s="1381"/>
      <c r="CKE432" s="1381"/>
      <c r="CKF432" s="1381"/>
      <c r="CKG432" s="1381"/>
      <c r="CKH432" s="1381"/>
      <c r="CKI432" s="1381"/>
      <c r="CKJ432" s="1381"/>
      <c r="CKK432" s="1381"/>
      <c r="CKL432" s="1381"/>
      <c r="CKM432" s="1381"/>
      <c r="CKN432" s="1381"/>
      <c r="CKO432" s="1381"/>
      <c r="CKP432" s="1381"/>
      <c r="CKQ432" s="1381"/>
      <c r="CKR432" s="1381"/>
      <c r="CKS432" s="1381"/>
      <c r="CKT432" s="1381"/>
      <c r="CKU432" s="1381"/>
      <c r="CKV432" s="1381"/>
      <c r="CKW432" s="1381"/>
      <c r="CKX432" s="1381"/>
      <c r="CKY432" s="1381"/>
      <c r="CKZ432" s="1381"/>
      <c r="CLA432" s="1381"/>
      <c r="CLB432" s="1381"/>
      <c r="CLC432" s="1381"/>
      <c r="CLD432" s="1381"/>
      <c r="CLE432" s="1381"/>
      <c r="CLF432" s="1381"/>
      <c r="CLG432" s="1381"/>
      <c r="CLH432" s="1381"/>
      <c r="CLI432" s="1381"/>
      <c r="CLJ432" s="1381"/>
      <c r="CLK432" s="1381"/>
      <c r="CLL432" s="1381"/>
      <c r="CLM432" s="1381"/>
      <c r="CLN432" s="1381"/>
      <c r="CLO432" s="1381"/>
      <c r="CLP432" s="1381"/>
      <c r="CLQ432" s="1381"/>
      <c r="CLR432" s="1381"/>
      <c r="CLS432" s="1381"/>
      <c r="CLT432" s="1381"/>
      <c r="CLU432" s="1381"/>
      <c r="CLV432" s="1381"/>
      <c r="CLW432" s="1381"/>
      <c r="CLX432" s="1381"/>
      <c r="CLY432" s="1381"/>
      <c r="CLZ432" s="1381"/>
      <c r="CMA432" s="1381"/>
      <c r="CMB432" s="1381"/>
      <c r="CMC432" s="1381"/>
      <c r="CMD432" s="1381"/>
      <c r="CME432" s="1381"/>
      <c r="CMF432" s="1381"/>
      <c r="CMG432" s="1381"/>
      <c r="CMH432" s="1381"/>
      <c r="CMI432" s="1381"/>
      <c r="CMJ432" s="1381"/>
      <c r="CMK432" s="1381"/>
      <c r="CML432" s="1381"/>
      <c r="CMM432" s="1381"/>
      <c r="CMN432" s="1381"/>
      <c r="CMO432" s="1381"/>
      <c r="CMP432" s="1381"/>
      <c r="CMQ432" s="1381"/>
      <c r="CMR432" s="1381"/>
      <c r="CMS432" s="1381"/>
      <c r="CMT432" s="1381"/>
      <c r="CMU432" s="1381"/>
      <c r="CMV432" s="1381"/>
      <c r="CMW432" s="1381"/>
      <c r="CMX432" s="1381"/>
      <c r="CMY432" s="1381"/>
      <c r="CMZ432" s="1381"/>
      <c r="CNA432" s="1381"/>
      <c r="CNB432" s="1381"/>
      <c r="CNC432" s="1381"/>
      <c r="CND432" s="1381"/>
      <c r="CNE432" s="1381"/>
      <c r="CNF432" s="1381"/>
      <c r="CNG432" s="1381"/>
      <c r="CNH432" s="1381"/>
      <c r="CNI432" s="1381"/>
      <c r="CNJ432" s="1381"/>
      <c r="CNK432" s="1381"/>
      <c r="CNL432" s="1381"/>
      <c r="CNM432" s="1381"/>
      <c r="CNN432" s="1381"/>
      <c r="CNO432" s="1381"/>
      <c r="CNP432" s="1381"/>
      <c r="CNQ432" s="1381"/>
      <c r="CNR432" s="1381"/>
      <c r="CNS432" s="1381"/>
      <c r="CNT432" s="1381"/>
      <c r="CNU432" s="1381"/>
      <c r="CNV432" s="1381"/>
      <c r="CNW432" s="1381"/>
      <c r="CNX432" s="1381"/>
      <c r="CNY432" s="1381"/>
      <c r="CNZ432" s="1381"/>
      <c r="COA432" s="1381"/>
      <c r="COB432" s="1381"/>
      <c r="COC432" s="1381"/>
      <c r="COD432" s="1381"/>
      <c r="COE432" s="1381"/>
      <c r="COF432" s="1381"/>
      <c r="COG432" s="1381"/>
      <c r="COH432" s="1381"/>
      <c r="COI432" s="1381"/>
      <c r="COJ432" s="1381"/>
      <c r="COK432" s="1381"/>
      <c r="COL432" s="1381"/>
      <c r="COM432" s="1381"/>
      <c r="CON432" s="1381"/>
      <c r="COO432" s="1381"/>
      <c r="COP432" s="1381"/>
      <c r="COQ432" s="1381"/>
      <c r="COR432" s="1381"/>
      <c r="COS432" s="1381"/>
      <c r="COT432" s="1381"/>
      <c r="COU432" s="1381"/>
      <c r="COV432" s="1381"/>
      <c r="COW432" s="1381"/>
      <c r="COX432" s="1381"/>
      <c r="COY432" s="1381"/>
      <c r="COZ432" s="1381"/>
      <c r="CPA432" s="1381"/>
      <c r="CPB432" s="1381"/>
      <c r="CPC432" s="1381"/>
      <c r="CPD432" s="1381"/>
      <c r="CPE432" s="1381"/>
      <c r="CPF432" s="1381"/>
      <c r="CPG432" s="1381"/>
      <c r="CPH432" s="1381"/>
      <c r="CPI432" s="1381"/>
      <c r="CPJ432" s="1381"/>
      <c r="CPK432" s="1381"/>
      <c r="CPL432" s="1381"/>
      <c r="CPM432" s="1381"/>
      <c r="CPN432" s="1381"/>
      <c r="CPO432" s="1381"/>
      <c r="CPP432" s="1381"/>
      <c r="CPQ432" s="1381"/>
      <c r="CPR432" s="1381"/>
      <c r="CPS432" s="1381"/>
      <c r="CPT432" s="1381"/>
      <c r="CPU432" s="1381"/>
      <c r="CPV432" s="1381"/>
      <c r="CPW432" s="1381"/>
      <c r="CPX432" s="1381"/>
      <c r="CPY432" s="1381"/>
      <c r="CPZ432" s="1381"/>
      <c r="CQA432" s="1381"/>
      <c r="CQB432" s="1381"/>
      <c r="CQC432" s="1381"/>
      <c r="CQD432" s="1381"/>
      <c r="CQE432" s="1381"/>
      <c r="CQF432" s="1381"/>
      <c r="CQG432" s="1381"/>
      <c r="CQH432" s="1381"/>
      <c r="CQI432" s="1381"/>
      <c r="CQJ432" s="1381"/>
      <c r="CQK432" s="1381"/>
      <c r="CQL432" s="1381"/>
      <c r="CQM432" s="1381"/>
      <c r="CQN432" s="1381"/>
      <c r="CQO432" s="1381"/>
      <c r="CQP432" s="1381"/>
      <c r="CQQ432" s="1381"/>
      <c r="CQR432" s="1381"/>
      <c r="CQS432" s="1381"/>
      <c r="CQT432" s="1381"/>
      <c r="CQU432" s="1381"/>
      <c r="CQV432" s="1381"/>
      <c r="CQW432" s="1381"/>
      <c r="CQX432" s="1381"/>
      <c r="CQY432" s="1381"/>
      <c r="CQZ432" s="1381"/>
      <c r="CRA432" s="1381"/>
      <c r="CRB432" s="1381"/>
      <c r="CRC432" s="1381"/>
      <c r="CRD432" s="1381"/>
      <c r="CRE432" s="1381"/>
      <c r="CRF432" s="1381"/>
      <c r="CRG432" s="1381"/>
      <c r="CRH432" s="1381"/>
      <c r="CRI432" s="1381"/>
      <c r="CRJ432" s="1381"/>
      <c r="CRK432" s="1381"/>
      <c r="CRL432" s="1381"/>
      <c r="CRM432" s="1381"/>
      <c r="CRN432" s="1381"/>
      <c r="CRO432" s="1381"/>
      <c r="CRP432" s="1381"/>
      <c r="CRQ432" s="1381"/>
      <c r="CRR432" s="1381"/>
      <c r="CRS432" s="1381"/>
      <c r="CRT432" s="1381"/>
      <c r="CRU432" s="1381"/>
      <c r="CRV432" s="1381"/>
      <c r="CRW432" s="1381"/>
      <c r="CRX432" s="1381"/>
      <c r="CRY432" s="1381"/>
      <c r="CRZ432" s="1381"/>
      <c r="CSA432" s="1381"/>
      <c r="CSB432" s="1381"/>
      <c r="CSC432" s="1381"/>
      <c r="CSD432" s="1381"/>
      <c r="CSE432" s="1381"/>
      <c r="CSF432" s="1381"/>
      <c r="CSG432" s="1381"/>
      <c r="CSH432" s="1381"/>
      <c r="CSI432" s="1381"/>
      <c r="CSJ432" s="1381"/>
      <c r="CSK432" s="1381"/>
      <c r="CSL432" s="1381"/>
      <c r="CSM432" s="1381"/>
      <c r="CSN432" s="1381"/>
      <c r="CSO432" s="1381"/>
      <c r="CSP432" s="1381"/>
      <c r="CSQ432" s="1381"/>
      <c r="CSR432" s="1381"/>
      <c r="CSS432" s="1381"/>
      <c r="CST432" s="1381"/>
      <c r="CSU432" s="1381"/>
      <c r="CSV432" s="1381"/>
      <c r="CSW432" s="1381"/>
      <c r="CSX432" s="1381"/>
      <c r="CSY432" s="1381"/>
      <c r="CSZ432" s="1381"/>
      <c r="CTA432" s="1381"/>
      <c r="CTB432" s="1381"/>
      <c r="CTC432" s="1381"/>
      <c r="CTD432" s="1381"/>
      <c r="CTE432" s="1381"/>
      <c r="CTF432" s="1381"/>
      <c r="CTG432" s="1381"/>
      <c r="CTH432" s="1381"/>
      <c r="CTI432" s="1381"/>
      <c r="CTJ432" s="1381"/>
      <c r="CTK432" s="1381"/>
      <c r="CTL432" s="1381"/>
      <c r="CTM432" s="1381"/>
      <c r="CTN432" s="1381"/>
      <c r="CTO432" s="1381"/>
      <c r="CTP432" s="1381"/>
      <c r="CTQ432" s="1381"/>
      <c r="CTR432" s="1381"/>
      <c r="CTS432" s="1381"/>
      <c r="CTT432" s="1381"/>
      <c r="CTU432" s="1381"/>
      <c r="CTV432" s="1381"/>
      <c r="CTW432" s="1381"/>
      <c r="CTX432" s="1381"/>
      <c r="CTY432" s="1381"/>
      <c r="CTZ432" s="1381"/>
      <c r="CUA432" s="1381"/>
      <c r="CUB432" s="1381"/>
      <c r="CUC432" s="1381"/>
      <c r="CUD432" s="1381"/>
      <c r="CUE432" s="1381"/>
      <c r="CUF432" s="1381"/>
      <c r="CUG432" s="1381"/>
      <c r="CUH432" s="1381"/>
      <c r="CUI432" s="1381"/>
      <c r="CUJ432" s="1381"/>
      <c r="CUK432" s="1381"/>
      <c r="CUL432" s="1381"/>
      <c r="CUM432" s="1381"/>
      <c r="CUN432" s="1381"/>
      <c r="CUO432" s="1381"/>
      <c r="CUP432" s="1381"/>
      <c r="CUQ432" s="1381"/>
      <c r="CUR432" s="1381"/>
      <c r="CUS432" s="1381"/>
      <c r="CUT432" s="1381"/>
      <c r="CUU432" s="1381"/>
      <c r="CUV432" s="1381"/>
      <c r="CUW432" s="1381"/>
      <c r="CUX432" s="1381"/>
      <c r="CUY432" s="1381"/>
      <c r="CUZ432" s="1381"/>
      <c r="CVA432" s="1381"/>
      <c r="CVB432" s="1381"/>
      <c r="CVC432" s="1381"/>
      <c r="CVD432" s="1381"/>
      <c r="CVE432" s="1381"/>
      <c r="CVF432" s="1381"/>
      <c r="CVG432" s="1381"/>
      <c r="CVH432" s="1381"/>
      <c r="CVI432" s="1381"/>
      <c r="CVJ432" s="1381"/>
      <c r="CVK432" s="1381"/>
      <c r="CVL432" s="1381"/>
      <c r="CVM432" s="1381"/>
      <c r="CVN432" s="1381"/>
      <c r="CVO432" s="1381"/>
      <c r="CVP432" s="1381"/>
      <c r="CVQ432" s="1381"/>
      <c r="CVR432" s="1381"/>
      <c r="CVS432" s="1381"/>
      <c r="CVT432" s="1381"/>
      <c r="CVU432" s="1381"/>
      <c r="CVV432" s="1381"/>
      <c r="CVW432" s="1381"/>
      <c r="CVX432" s="1381"/>
      <c r="CVY432" s="1381"/>
      <c r="CVZ432" s="1381"/>
      <c r="CWA432" s="1381"/>
      <c r="CWB432" s="1381"/>
      <c r="CWC432" s="1381"/>
      <c r="CWD432" s="1381"/>
      <c r="CWE432" s="1381"/>
      <c r="CWF432" s="1381"/>
      <c r="CWG432" s="1381"/>
      <c r="CWH432" s="1381"/>
      <c r="CWI432" s="1381"/>
      <c r="CWJ432" s="1381"/>
      <c r="CWK432" s="1381"/>
      <c r="CWL432" s="1381"/>
      <c r="CWM432" s="1381"/>
      <c r="CWN432" s="1381"/>
      <c r="CWO432" s="1381"/>
      <c r="CWP432" s="1381"/>
      <c r="CWQ432" s="1381"/>
      <c r="CWR432" s="1381"/>
      <c r="CWS432" s="1381"/>
      <c r="CWT432" s="1381"/>
      <c r="CWU432" s="1381"/>
      <c r="CWV432" s="1381"/>
      <c r="CWW432" s="1381"/>
      <c r="CWX432" s="1381"/>
      <c r="CWY432" s="1381"/>
      <c r="CWZ432" s="1381"/>
      <c r="CXA432" s="1381"/>
      <c r="CXB432" s="1381"/>
      <c r="CXC432" s="1381"/>
      <c r="CXD432" s="1381"/>
      <c r="CXE432" s="1381"/>
      <c r="CXF432" s="1381"/>
      <c r="CXG432" s="1381"/>
      <c r="CXH432" s="1381"/>
      <c r="CXI432" s="1381"/>
      <c r="CXJ432" s="1381"/>
      <c r="CXK432" s="1381"/>
      <c r="CXL432" s="1381"/>
      <c r="CXM432" s="1381"/>
      <c r="CXN432" s="1381"/>
      <c r="CXO432" s="1381"/>
      <c r="CXP432" s="1381"/>
      <c r="CXQ432" s="1381"/>
      <c r="CXR432" s="1381"/>
      <c r="CXS432" s="1381"/>
      <c r="CXT432" s="1381"/>
      <c r="CXU432" s="1381"/>
      <c r="CXV432" s="1381"/>
      <c r="CXW432" s="1381"/>
      <c r="CXX432" s="1381"/>
      <c r="CXY432" s="1381"/>
      <c r="CXZ432" s="1381"/>
      <c r="CYA432" s="1381"/>
      <c r="CYB432" s="1381"/>
      <c r="CYC432" s="1381"/>
      <c r="CYD432" s="1381"/>
      <c r="CYE432" s="1381"/>
      <c r="CYF432" s="1381"/>
      <c r="CYG432" s="1381"/>
      <c r="CYH432" s="1381"/>
      <c r="CYI432" s="1381"/>
      <c r="CYJ432" s="1381"/>
      <c r="CYK432" s="1381"/>
      <c r="CYL432" s="1381"/>
      <c r="CYM432" s="1381"/>
      <c r="CYN432" s="1381"/>
      <c r="CYO432" s="1381"/>
      <c r="CYP432" s="1381"/>
      <c r="CYQ432" s="1381"/>
      <c r="CYR432" s="1381"/>
      <c r="CYS432" s="1381"/>
      <c r="CYT432" s="1381"/>
      <c r="CYU432" s="1381"/>
      <c r="CYV432" s="1381"/>
      <c r="CYW432" s="1381"/>
      <c r="CYX432" s="1381"/>
      <c r="CYY432" s="1381"/>
      <c r="CYZ432" s="1381"/>
      <c r="CZA432" s="1381"/>
      <c r="CZB432" s="1381"/>
      <c r="CZC432" s="1381"/>
      <c r="CZD432" s="1381"/>
      <c r="CZE432" s="1381"/>
      <c r="CZF432" s="1381"/>
      <c r="CZG432" s="1381"/>
      <c r="CZH432" s="1381"/>
      <c r="CZI432" s="1381"/>
      <c r="CZJ432" s="1381"/>
      <c r="CZK432" s="1381"/>
      <c r="CZL432" s="1381"/>
      <c r="CZM432" s="1381"/>
      <c r="CZN432" s="1381"/>
      <c r="CZO432" s="1381"/>
      <c r="CZP432" s="1381"/>
      <c r="CZQ432" s="1381"/>
      <c r="CZR432" s="1381"/>
      <c r="CZS432" s="1381"/>
      <c r="CZT432" s="1381"/>
      <c r="CZU432" s="1381"/>
      <c r="CZV432" s="1381"/>
      <c r="CZW432" s="1381"/>
      <c r="CZX432" s="1381"/>
      <c r="CZY432" s="1381"/>
      <c r="CZZ432" s="1381"/>
      <c r="DAA432" s="1381"/>
      <c r="DAB432" s="1381"/>
      <c r="DAC432" s="1381"/>
      <c r="DAD432" s="1381"/>
      <c r="DAE432" s="1381"/>
      <c r="DAF432" s="1381"/>
      <c r="DAG432" s="1381"/>
      <c r="DAH432" s="1381"/>
      <c r="DAI432" s="1381"/>
      <c r="DAJ432" s="1381"/>
      <c r="DAK432" s="1381"/>
      <c r="DAL432" s="1381"/>
      <c r="DAM432" s="1381"/>
      <c r="DAN432" s="1381"/>
      <c r="DAO432" s="1381"/>
      <c r="DAP432" s="1381"/>
      <c r="DAQ432" s="1381"/>
      <c r="DAR432" s="1381"/>
      <c r="DAS432" s="1381"/>
      <c r="DAT432" s="1381"/>
      <c r="DAU432" s="1381"/>
      <c r="DAV432" s="1381"/>
      <c r="DAW432" s="1381"/>
      <c r="DAX432" s="1381"/>
      <c r="DAY432" s="1381"/>
      <c r="DAZ432" s="1381"/>
      <c r="DBA432" s="1381"/>
      <c r="DBB432" s="1381"/>
      <c r="DBC432" s="1381"/>
      <c r="DBD432" s="1381"/>
      <c r="DBE432" s="1381"/>
      <c r="DBF432" s="1381"/>
      <c r="DBG432" s="1381"/>
      <c r="DBH432" s="1381"/>
      <c r="DBI432" s="1381"/>
      <c r="DBJ432" s="1381"/>
      <c r="DBK432" s="1381"/>
      <c r="DBL432" s="1381"/>
      <c r="DBM432" s="1381"/>
      <c r="DBN432" s="1381"/>
      <c r="DBO432" s="1381"/>
      <c r="DBP432" s="1381"/>
      <c r="DBQ432" s="1381"/>
      <c r="DBR432" s="1381"/>
      <c r="DBS432" s="1381"/>
      <c r="DBT432" s="1381"/>
      <c r="DBU432" s="1381"/>
      <c r="DBV432" s="1381"/>
      <c r="DBW432" s="1381"/>
      <c r="DBX432" s="1381"/>
      <c r="DBY432" s="1381"/>
      <c r="DBZ432" s="1381"/>
      <c r="DCA432" s="1381"/>
      <c r="DCB432" s="1381"/>
      <c r="DCC432" s="1381"/>
      <c r="DCD432" s="1381"/>
      <c r="DCE432" s="1381"/>
      <c r="DCF432" s="1381"/>
      <c r="DCG432" s="1381"/>
      <c r="DCH432" s="1381"/>
      <c r="DCI432" s="1381"/>
      <c r="DCJ432" s="1381"/>
      <c r="DCK432" s="1381"/>
      <c r="DCL432" s="1381"/>
      <c r="DCM432" s="1381"/>
      <c r="DCN432" s="1381"/>
      <c r="DCO432" s="1381"/>
      <c r="DCP432" s="1381"/>
      <c r="DCQ432" s="1381"/>
      <c r="DCR432" s="1381"/>
      <c r="DCS432" s="1381"/>
      <c r="DCT432" s="1381"/>
      <c r="DCU432" s="1381"/>
      <c r="DCV432" s="1381"/>
      <c r="DCW432" s="1381"/>
      <c r="DCX432" s="1381"/>
      <c r="DCY432" s="1381"/>
      <c r="DCZ432" s="1381"/>
      <c r="DDA432" s="1381"/>
      <c r="DDB432" s="1381"/>
      <c r="DDC432" s="1381"/>
      <c r="DDD432" s="1381"/>
      <c r="DDE432" s="1381"/>
      <c r="DDF432" s="1381"/>
      <c r="DDG432" s="1381"/>
      <c r="DDH432" s="1381"/>
      <c r="DDI432" s="1381"/>
      <c r="DDJ432" s="1381"/>
      <c r="DDK432" s="1381"/>
      <c r="DDL432" s="1381"/>
      <c r="DDM432" s="1381"/>
      <c r="DDN432" s="1381"/>
      <c r="DDO432" s="1381"/>
      <c r="DDP432" s="1381"/>
      <c r="DDQ432" s="1381"/>
      <c r="DDR432" s="1381"/>
      <c r="DDS432" s="1381"/>
      <c r="DDT432" s="1381"/>
      <c r="DDU432" s="1381"/>
      <c r="DDV432" s="1381"/>
      <c r="DDW432" s="1381"/>
      <c r="DDX432" s="1381"/>
      <c r="DDY432" s="1381"/>
      <c r="DDZ432" s="1381"/>
      <c r="DEA432" s="1381"/>
      <c r="DEB432" s="1381"/>
      <c r="DEC432" s="1381"/>
      <c r="DED432" s="1381"/>
      <c r="DEE432" s="1381"/>
      <c r="DEF432" s="1381"/>
      <c r="DEG432" s="1381"/>
      <c r="DEH432" s="1381"/>
      <c r="DEI432" s="1381"/>
      <c r="DEJ432" s="1381"/>
      <c r="DEK432" s="1381"/>
      <c r="DEL432" s="1381"/>
      <c r="DEM432" s="1381"/>
      <c r="DEN432" s="1381"/>
      <c r="DEO432" s="1381"/>
      <c r="DEP432" s="1381"/>
      <c r="DEQ432" s="1381"/>
      <c r="DER432" s="1381"/>
      <c r="DES432" s="1381"/>
      <c r="DET432" s="1381"/>
      <c r="DEU432" s="1381"/>
      <c r="DEV432" s="1381"/>
      <c r="DEW432" s="1381"/>
      <c r="DEX432" s="1381"/>
      <c r="DEY432" s="1381"/>
      <c r="DEZ432" s="1381"/>
      <c r="DFA432" s="1381"/>
      <c r="DFB432" s="1381"/>
      <c r="DFC432" s="1381"/>
      <c r="DFD432" s="1381"/>
      <c r="DFE432" s="1381"/>
      <c r="DFF432" s="1381"/>
      <c r="DFG432" s="1381"/>
      <c r="DFH432" s="1381"/>
      <c r="DFI432" s="1381"/>
      <c r="DFJ432" s="1381"/>
      <c r="DFK432" s="1381"/>
      <c r="DFL432" s="1381"/>
      <c r="DFM432" s="1381"/>
      <c r="DFN432" s="1381"/>
      <c r="DFO432" s="1381"/>
      <c r="DFP432" s="1381"/>
      <c r="DFQ432" s="1381"/>
      <c r="DFR432" s="1381"/>
      <c r="DFS432" s="1381"/>
      <c r="DFT432" s="1381"/>
      <c r="DFU432" s="1381"/>
      <c r="DFV432" s="1381"/>
      <c r="DFW432" s="1381"/>
      <c r="DFX432" s="1381"/>
      <c r="DFY432" s="1381"/>
      <c r="DFZ432" s="1381"/>
      <c r="DGA432" s="1381"/>
      <c r="DGB432" s="1381"/>
      <c r="DGC432" s="1381"/>
      <c r="DGD432" s="1381"/>
      <c r="DGE432" s="1381"/>
      <c r="DGF432" s="1381"/>
      <c r="DGG432" s="1381"/>
      <c r="DGH432" s="1381"/>
      <c r="DGI432" s="1381"/>
      <c r="DGJ432" s="1381"/>
      <c r="DGK432" s="1381"/>
      <c r="DGL432" s="1381"/>
      <c r="DGM432" s="1381"/>
      <c r="DGN432" s="1381"/>
      <c r="DGO432" s="1381"/>
      <c r="DGP432" s="1381"/>
      <c r="DGQ432" s="1381"/>
      <c r="DGR432" s="1381"/>
      <c r="DGS432" s="1381"/>
      <c r="DGT432" s="1381"/>
      <c r="DGU432" s="1381"/>
      <c r="DGV432" s="1381"/>
      <c r="DGW432" s="1381"/>
      <c r="DGX432" s="1381"/>
      <c r="DGY432" s="1381"/>
      <c r="DGZ432" s="1381"/>
      <c r="DHA432" s="1381"/>
      <c r="DHB432" s="1381"/>
      <c r="DHC432" s="1381"/>
      <c r="DHD432" s="1381"/>
      <c r="DHE432" s="1381"/>
      <c r="DHF432" s="1381"/>
      <c r="DHG432" s="1381"/>
      <c r="DHH432" s="1381"/>
      <c r="DHI432" s="1381"/>
      <c r="DHJ432" s="1381"/>
      <c r="DHK432" s="1381"/>
      <c r="DHL432" s="1381"/>
      <c r="DHM432" s="1381"/>
      <c r="DHN432" s="1381"/>
      <c r="DHO432" s="1381"/>
      <c r="DHP432" s="1381"/>
      <c r="DHQ432" s="1381"/>
      <c r="DHR432" s="1381"/>
      <c r="DHS432" s="1381"/>
      <c r="DHT432" s="1381"/>
      <c r="DHU432" s="1381"/>
      <c r="DHV432" s="1381"/>
      <c r="DHW432" s="1381"/>
      <c r="DHX432" s="1381"/>
      <c r="DHY432" s="1381"/>
      <c r="DHZ432" s="1381"/>
      <c r="DIA432" s="1381"/>
      <c r="DIB432" s="1381"/>
      <c r="DIC432" s="1381"/>
      <c r="DID432" s="1381"/>
      <c r="DIE432" s="1381"/>
      <c r="DIF432" s="1381"/>
      <c r="DIG432" s="1381"/>
      <c r="DIH432" s="1381"/>
      <c r="DII432" s="1381"/>
      <c r="DIJ432" s="1381"/>
      <c r="DIK432" s="1381"/>
      <c r="DIL432" s="1381"/>
      <c r="DIM432" s="1381"/>
      <c r="DIN432" s="1381"/>
      <c r="DIO432" s="1381"/>
      <c r="DIP432" s="1381"/>
      <c r="DIQ432" s="1381"/>
      <c r="DIR432" s="1381"/>
      <c r="DIS432" s="1381"/>
      <c r="DIT432" s="1381"/>
      <c r="DIU432" s="1381"/>
      <c r="DIV432" s="1381"/>
      <c r="DIW432" s="1381"/>
      <c r="DIX432" s="1381"/>
      <c r="DIY432" s="1381"/>
      <c r="DIZ432" s="1381"/>
      <c r="DJA432" s="1381"/>
      <c r="DJB432" s="1381"/>
      <c r="DJC432" s="1381"/>
      <c r="DJD432" s="1381"/>
      <c r="DJE432" s="1381"/>
      <c r="DJF432" s="1381"/>
      <c r="DJG432" s="1381"/>
      <c r="DJH432" s="1381"/>
      <c r="DJI432" s="1381"/>
      <c r="DJJ432" s="1381"/>
      <c r="DJK432" s="1381"/>
      <c r="DJL432" s="1381"/>
      <c r="DJM432" s="1381"/>
      <c r="DJN432" s="1381"/>
      <c r="DJO432" s="1381"/>
      <c r="DJP432" s="1381"/>
      <c r="DJQ432" s="1381"/>
      <c r="DJR432" s="1381"/>
      <c r="DJS432" s="1381"/>
      <c r="DJT432" s="1381"/>
      <c r="DJU432" s="1381"/>
      <c r="DJV432" s="1381"/>
      <c r="DJW432" s="1381"/>
      <c r="DJX432" s="1381"/>
      <c r="DJY432" s="1381"/>
      <c r="DJZ432" s="1381"/>
      <c r="DKA432" s="1381"/>
      <c r="DKB432" s="1381"/>
      <c r="DKC432" s="1381"/>
      <c r="DKD432" s="1381"/>
      <c r="DKE432" s="1381"/>
      <c r="DKF432" s="1381"/>
      <c r="DKG432" s="1381"/>
      <c r="DKH432" s="1381"/>
      <c r="DKI432" s="1381"/>
      <c r="DKJ432" s="1381"/>
      <c r="DKK432" s="1381"/>
      <c r="DKL432" s="1381"/>
      <c r="DKM432" s="1381"/>
      <c r="DKN432" s="1381"/>
      <c r="DKO432" s="1381"/>
      <c r="DKP432" s="1381"/>
      <c r="DKQ432" s="1381"/>
      <c r="DKR432" s="1381"/>
      <c r="DKS432" s="1381"/>
      <c r="DKT432" s="1381"/>
      <c r="DKU432" s="1381"/>
      <c r="DKV432" s="1381"/>
      <c r="DKW432" s="1381"/>
      <c r="DKX432" s="1381"/>
      <c r="DKY432" s="1381"/>
      <c r="DKZ432" s="1381"/>
      <c r="DLA432" s="1381"/>
      <c r="DLB432" s="1381"/>
      <c r="DLC432" s="1381"/>
      <c r="DLD432" s="1381"/>
      <c r="DLE432" s="1381"/>
      <c r="DLF432" s="1381"/>
      <c r="DLG432" s="1381"/>
      <c r="DLH432" s="1381"/>
      <c r="DLI432" s="1381"/>
      <c r="DLJ432" s="1381"/>
      <c r="DLK432" s="1381"/>
      <c r="DLL432" s="1381"/>
      <c r="DLM432" s="1381"/>
      <c r="DLN432" s="1381"/>
      <c r="DLO432" s="1381"/>
      <c r="DLP432" s="1381"/>
      <c r="DLQ432" s="1381"/>
      <c r="DLR432" s="1381"/>
      <c r="DLS432" s="1381"/>
      <c r="DLT432" s="1381"/>
      <c r="DLU432" s="1381"/>
      <c r="DLV432" s="1381"/>
      <c r="DLW432" s="1381"/>
      <c r="DLX432" s="1381"/>
      <c r="DLY432" s="1381"/>
      <c r="DLZ432" s="1381"/>
      <c r="DMA432" s="1381"/>
      <c r="DMB432" s="1381"/>
      <c r="DMC432" s="1381"/>
      <c r="DMD432" s="1381"/>
      <c r="DME432" s="1381"/>
      <c r="DMF432" s="1381"/>
      <c r="DMG432" s="1381"/>
      <c r="DMH432" s="1381"/>
      <c r="DMI432" s="1381"/>
      <c r="DMJ432" s="1381"/>
      <c r="DMK432" s="1381"/>
      <c r="DML432" s="1381"/>
      <c r="DMM432" s="1381"/>
      <c r="DMN432" s="1381"/>
      <c r="DMO432" s="1381"/>
      <c r="DMP432" s="1381"/>
      <c r="DMQ432" s="1381"/>
      <c r="DMR432" s="1381"/>
      <c r="DMS432" s="1381"/>
      <c r="DMT432" s="1381"/>
      <c r="DMU432" s="1381"/>
      <c r="DMV432" s="1381"/>
      <c r="DMW432" s="1381"/>
      <c r="DMX432" s="1381"/>
      <c r="DMY432" s="1381"/>
      <c r="DMZ432" s="1381"/>
      <c r="DNA432" s="1381"/>
      <c r="DNB432" s="1381"/>
      <c r="DNC432" s="1381"/>
      <c r="DND432" s="1381"/>
      <c r="DNE432" s="1381"/>
      <c r="DNF432" s="1381"/>
      <c r="DNG432" s="1381"/>
      <c r="DNH432" s="1381"/>
      <c r="DNI432" s="1381"/>
      <c r="DNJ432" s="1381"/>
      <c r="DNK432" s="1381"/>
      <c r="DNL432" s="1381"/>
      <c r="DNM432" s="1381"/>
      <c r="DNN432" s="1381"/>
      <c r="DNO432" s="1381"/>
      <c r="DNP432" s="1381"/>
      <c r="DNQ432" s="1381"/>
      <c r="DNR432" s="1381"/>
      <c r="DNS432" s="1381"/>
      <c r="DNT432" s="1381"/>
      <c r="DNU432" s="1381"/>
      <c r="DNV432" s="1381"/>
      <c r="DNW432" s="1381"/>
      <c r="DNX432" s="1381"/>
      <c r="DNY432" s="1381"/>
      <c r="DNZ432" s="1381"/>
      <c r="DOA432" s="1381"/>
      <c r="DOB432" s="1381"/>
      <c r="DOC432" s="1381"/>
      <c r="DOD432" s="1381"/>
      <c r="DOE432" s="1381"/>
      <c r="DOF432" s="1381"/>
      <c r="DOG432" s="1381"/>
      <c r="DOH432" s="1381"/>
      <c r="DOI432" s="1381"/>
      <c r="DOJ432" s="1381"/>
      <c r="DOK432" s="1381"/>
      <c r="DOL432" s="1381"/>
      <c r="DOM432" s="1381"/>
      <c r="DON432" s="1381"/>
      <c r="DOO432" s="1381"/>
      <c r="DOP432" s="1381"/>
      <c r="DOQ432" s="1381"/>
      <c r="DOR432" s="1381"/>
      <c r="DOS432" s="1381"/>
      <c r="DOT432" s="1381"/>
      <c r="DOU432" s="1381"/>
      <c r="DOV432" s="1381"/>
      <c r="DOW432" s="1381"/>
      <c r="DOX432" s="1381"/>
      <c r="DOY432" s="1381"/>
      <c r="DOZ432" s="1381"/>
      <c r="DPA432" s="1381"/>
      <c r="DPB432" s="1381"/>
      <c r="DPC432" s="1381"/>
      <c r="DPD432" s="1381"/>
      <c r="DPE432" s="1381"/>
      <c r="DPF432" s="1381"/>
      <c r="DPG432" s="1381"/>
      <c r="DPH432" s="1381"/>
      <c r="DPI432" s="1381"/>
      <c r="DPJ432" s="1381"/>
      <c r="DPK432" s="1381"/>
      <c r="DPL432" s="1381"/>
      <c r="DPM432" s="1381"/>
      <c r="DPN432" s="1381"/>
      <c r="DPO432" s="1381"/>
      <c r="DPP432" s="1381"/>
      <c r="DPQ432" s="1381"/>
      <c r="DPR432" s="1381"/>
      <c r="DPS432" s="1381"/>
      <c r="DPT432" s="1381"/>
      <c r="DPU432" s="1381"/>
      <c r="DPV432" s="1381"/>
      <c r="DPW432" s="1381"/>
      <c r="DPX432" s="1381"/>
      <c r="DPY432" s="1381"/>
      <c r="DPZ432" s="1381"/>
      <c r="DQA432" s="1381"/>
      <c r="DQB432" s="1381"/>
      <c r="DQC432" s="1381"/>
      <c r="DQD432" s="1381"/>
      <c r="DQE432" s="1381"/>
      <c r="DQF432" s="1381"/>
      <c r="DQG432" s="1381"/>
      <c r="DQH432" s="1381"/>
      <c r="DQI432" s="1381"/>
      <c r="DQJ432" s="1381"/>
      <c r="DQK432" s="1381"/>
      <c r="DQL432" s="1381"/>
      <c r="DQM432" s="1381"/>
      <c r="DQN432" s="1381"/>
      <c r="DQO432" s="1381"/>
      <c r="DQP432" s="1381"/>
      <c r="DQQ432" s="1381"/>
      <c r="DQR432" s="1381"/>
      <c r="DQS432" s="1381"/>
      <c r="DQT432" s="1381"/>
      <c r="DQU432" s="1381"/>
      <c r="DQV432" s="1381"/>
      <c r="DQW432" s="1381"/>
      <c r="DQX432" s="1381"/>
      <c r="DQY432" s="1381"/>
      <c r="DQZ432" s="1381"/>
      <c r="DRA432" s="1381"/>
      <c r="DRB432" s="1381"/>
      <c r="DRC432" s="1381"/>
      <c r="DRD432" s="1381"/>
      <c r="DRE432" s="1381"/>
      <c r="DRF432" s="1381"/>
      <c r="DRG432" s="1381"/>
      <c r="DRH432" s="1381"/>
      <c r="DRI432" s="1381"/>
      <c r="DRJ432" s="1381"/>
      <c r="DRK432" s="1381"/>
      <c r="DRL432" s="1381"/>
      <c r="DRM432" s="1381"/>
      <c r="DRN432" s="1381"/>
      <c r="DRO432" s="1381"/>
      <c r="DRP432" s="1381"/>
      <c r="DRQ432" s="1381"/>
      <c r="DRR432" s="1381"/>
      <c r="DRS432" s="1381"/>
      <c r="DRT432" s="1381"/>
      <c r="DRU432" s="1381"/>
      <c r="DRV432" s="1381"/>
      <c r="DRW432" s="1381"/>
      <c r="DRX432" s="1381"/>
      <c r="DRY432" s="1381"/>
      <c r="DRZ432" s="1381"/>
      <c r="DSA432" s="1381"/>
      <c r="DSB432" s="1381"/>
      <c r="DSC432" s="1381"/>
      <c r="DSD432" s="1381"/>
      <c r="DSE432" s="1381"/>
      <c r="DSF432" s="1381"/>
      <c r="DSG432" s="1381"/>
      <c r="DSH432" s="1381"/>
      <c r="DSI432" s="1381"/>
      <c r="DSJ432" s="1381"/>
      <c r="DSK432" s="1381"/>
      <c r="DSL432" s="1381"/>
      <c r="DSM432" s="1381"/>
      <c r="DSN432" s="1381"/>
      <c r="DSO432" s="1381"/>
      <c r="DSP432" s="1381"/>
      <c r="DSQ432" s="1381"/>
      <c r="DSR432" s="1381"/>
      <c r="DSS432" s="1381"/>
      <c r="DST432" s="1381"/>
      <c r="DSU432" s="1381"/>
      <c r="DSV432" s="1381"/>
      <c r="DSW432" s="1381"/>
      <c r="DSX432" s="1381"/>
      <c r="DSY432" s="1381"/>
      <c r="DSZ432" s="1381"/>
      <c r="DTA432" s="1381"/>
      <c r="DTB432" s="1381"/>
      <c r="DTC432" s="1381"/>
      <c r="DTD432" s="1381"/>
      <c r="DTE432" s="1381"/>
      <c r="DTF432" s="1381"/>
      <c r="DTG432" s="1381"/>
      <c r="DTH432" s="1381"/>
      <c r="DTI432" s="1381"/>
      <c r="DTJ432" s="1381"/>
      <c r="DTK432" s="1381"/>
      <c r="DTL432" s="1381"/>
      <c r="DTM432" s="1381"/>
      <c r="DTN432" s="1381"/>
      <c r="DTO432" s="1381"/>
      <c r="DTP432" s="1381"/>
      <c r="DTQ432" s="1381"/>
      <c r="DTR432" s="1381"/>
      <c r="DTS432" s="1381"/>
      <c r="DTT432" s="1381"/>
      <c r="DTU432" s="1381"/>
      <c r="DTV432" s="1381"/>
      <c r="DTW432" s="1381"/>
      <c r="DTX432" s="1381"/>
      <c r="DTY432" s="1381"/>
      <c r="DTZ432" s="1381"/>
      <c r="DUA432" s="1381"/>
      <c r="DUB432" s="1381"/>
      <c r="DUC432" s="1381"/>
      <c r="DUD432" s="1381"/>
      <c r="DUE432" s="1381"/>
      <c r="DUF432" s="1381"/>
      <c r="DUG432" s="1381"/>
      <c r="DUH432" s="1381"/>
      <c r="DUI432" s="1381"/>
      <c r="DUJ432" s="1381"/>
      <c r="DUK432" s="1381"/>
      <c r="DUL432" s="1381"/>
      <c r="DUM432" s="1381"/>
      <c r="DUN432" s="1381"/>
      <c r="DUO432" s="1381"/>
      <c r="DUP432" s="1381"/>
      <c r="DUQ432" s="1381"/>
      <c r="DUR432" s="1381"/>
      <c r="DUS432" s="1381"/>
      <c r="DUT432" s="1381"/>
      <c r="DUU432" s="1381"/>
      <c r="DUV432" s="1381"/>
      <c r="DUW432" s="1381"/>
      <c r="DUX432" s="1381"/>
      <c r="DUY432" s="1381"/>
      <c r="DUZ432" s="1381"/>
      <c r="DVA432" s="1381"/>
      <c r="DVB432" s="1381"/>
      <c r="DVC432" s="1381"/>
      <c r="DVD432" s="1381"/>
      <c r="DVE432" s="1381"/>
      <c r="DVF432" s="1381"/>
      <c r="DVG432" s="1381"/>
      <c r="DVH432" s="1381"/>
      <c r="DVI432" s="1381"/>
      <c r="DVJ432" s="1381"/>
      <c r="DVK432" s="1381"/>
      <c r="DVL432" s="1381"/>
      <c r="DVM432" s="1381"/>
      <c r="DVN432" s="1381"/>
      <c r="DVO432" s="1381"/>
      <c r="DVP432" s="1381"/>
      <c r="DVQ432" s="1381"/>
      <c r="DVR432" s="1381"/>
      <c r="DVS432" s="1381"/>
      <c r="DVT432" s="1381"/>
      <c r="DVU432" s="1381"/>
      <c r="DVV432" s="1381"/>
      <c r="DVW432" s="1381"/>
      <c r="DVX432" s="1381"/>
      <c r="DVY432" s="1381"/>
      <c r="DVZ432" s="1381"/>
      <c r="DWA432" s="1381"/>
      <c r="DWB432" s="1381"/>
      <c r="DWC432" s="1381"/>
      <c r="DWD432" s="1381"/>
      <c r="DWE432" s="1381"/>
      <c r="DWF432" s="1381"/>
      <c r="DWG432" s="1381"/>
      <c r="DWH432" s="1381"/>
      <c r="DWI432" s="1381"/>
      <c r="DWJ432" s="1381"/>
      <c r="DWK432" s="1381"/>
      <c r="DWL432" s="1381"/>
      <c r="DWM432" s="1381"/>
      <c r="DWN432" s="1381"/>
      <c r="DWO432" s="1381"/>
      <c r="DWP432" s="1381"/>
      <c r="DWQ432" s="1381"/>
      <c r="DWR432" s="1381"/>
      <c r="DWS432" s="1381"/>
      <c r="DWT432" s="1381"/>
      <c r="DWU432" s="1381"/>
      <c r="DWV432" s="1381"/>
      <c r="DWW432" s="1381"/>
      <c r="DWX432" s="1381"/>
      <c r="DWY432" s="1381"/>
      <c r="DWZ432" s="1381"/>
      <c r="DXA432" s="1381"/>
      <c r="DXB432" s="1381"/>
      <c r="DXC432" s="1381"/>
      <c r="DXD432" s="1381"/>
      <c r="DXE432" s="1381"/>
      <c r="DXF432" s="1381"/>
      <c r="DXG432" s="1381"/>
      <c r="DXH432" s="1381"/>
      <c r="DXI432" s="1381"/>
      <c r="DXJ432" s="1381"/>
      <c r="DXK432" s="1381"/>
      <c r="DXL432" s="1381"/>
      <c r="DXM432" s="1381"/>
      <c r="DXN432" s="1381"/>
      <c r="DXO432" s="1381"/>
      <c r="DXP432" s="1381"/>
      <c r="DXQ432" s="1381"/>
      <c r="DXR432" s="1381"/>
      <c r="DXS432" s="1381"/>
      <c r="DXT432" s="1381"/>
      <c r="DXU432" s="1381"/>
      <c r="DXV432" s="1381"/>
      <c r="DXW432" s="1381"/>
      <c r="DXX432" s="1381"/>
      <c r="DXY432" s="1381"/>
      <c r="DXZ432" s="1381"/>
      <c r="DYA432" s="1381"/>
      <c r="DYB432" s="1381"/>
      <c r="DYC432" s="1381"/>
      <c r="DYD432" s="1381"/>
      <c r="DYE432" s="1381"/>
      <c r="DYF432" s="1381"/>
      <c r="DYG432" s="1381"/>
      <c r="DYH432" s="1381"/>
      <c r="DYI432" s="1381"/>
      <c r="DYJ432" s="1381"/>
      <c r="DYK432" s="1381"/>
      <c r="DYL432" s="1381"/>
      <c r="DYM432" s="1381"/>
      <c r="DYN432" s="1381"/>
      <c r="DYO432" s="1381"/>
      <c r="DYP432" s="1381"/>
      <c r="DYQ432" s="1381"/>
      <c r="DYR432" s="1381"/>
      <c r="DYS432" s="1381"/>
      <c r="DYT432" s="1381"/>
      <c r="DYU432" s="1381"/>
      <c r="DYV432" s="1381"/>
      <c r="DYW432" s="1381"/>
      <c r="DYX432" s="1381"/>
      <c r="DYY432" s="1381"/>
      <c r="DYZ432" s="1381"/>
      <c r="DZA432" s="1381"/>
      <c r="DZB432" s="1381"/>
      <c r="DZC432" s="1381"/>
      <c r="DZD432" s="1381"/>
      <c r="DZE432" s="1381"/>
      <c r="DZF432" s="1381"/>
      <c r="DZG432" s="1381"/>
      <c r="DZH432" s="1381"/>
      <c r="DZI432" s="1381"/>
      <c r="DZJ432" s="1381"/>
      <c r="DZK432" s="1381"/>
      <c r="DZL432" s="1381"/>
      <c r="DZM432" s="1381"/>
      <c r="DZN432" s="1381"/>
      <c r="DZO432" s="1381"/>
      <c r="DZP432" s="1381"/>
      <c r="DZQ432" s="1381"/>
      <c r="DZR432" s="1381"/>
      <c r="DZS432" s="1381"/>
      <c r="DZT432" s="1381"/>
      <c r="DZU432" s="1381"/>
      <c r="DZV432" s="1381"/>
      <c r="DZW432" s="1381"/>
      <c r="DZX432" s="1381"/>
      <c r="DZY432" s="1381"/>
      <c r="DZZ432" s="1381"/>
      <c r="EAA432" s="1381"/>
      <c r="EAB432" s="1381"/>
      <c r="EAC432" s="1381"/>
      <c r="EAD432" s="1381"/>
      <c r="EAE432" s="1381"/>
      <c r="EAF432" s="1381"/>
      <c r="EAG432" s="1381"/>
      <c r="EAH432" s="1381"/>
      <c r="EAI432" s="1381"/>
      <c r="EAJ432" s="1381"/>
      <c r="EAK432" s="1381"/>
      <c r="EAL432" s="1381"/>
      <c r="EAM432" s="1381"/>
      <c r="EAN432" s="1381"/>
      <c r="EAO432" s="1381"/>
      <c r="EAP432" s="1381"/>
      <c r="EAQ432" s="1381"/>
      <c r="EAR432" s="1381"/>
      <c r="EAS432" s="1381"/>
      <c r="EAT432" s="1381"/>
      <c r="EAU432" s="1381"/>
      <c r="EAV432" s="1381"/>
      <c r="EAW432" s="1381"/>
      <c r="EAX432" s="1381"/>
      <c r="EAY432" s="1381"/>
      <c r="EAZ432" s="1381"/>
      <c r="EBA432" s="1381"/>
      <c r="EBB432" s="1381"/>
      <c r="EBC432" s="1381"/>
      <c r="EBD432" s="1381"/>
      <c r="EBE432" s="1381"/>
      <c r="EBF432" s="1381"/>
      <c r="EBG432" s="1381"/>
      <c r="EBH432" s="1381"/>
      <c r="EBI432" s="1381"/>
      <c r="EBJ432" s="1381"/>
      <c r="EBK432" s="1381"/>
      <c r="EBL432" s="1381"/>
      <c r="EBM432" s="1381"/>
      <c r="EBN432" s="1381"/>
      <c r="EBO432" s="1381"/>
      <c r="EBP432" s="1381"/>
      <c r="EBQ432" s="1381"/>
      <c r="EBR432" s="1381"/>
      <c r="EBS432" s="1381"/>
      <c r="EBT432" s="1381"/>
      <c r="EBU432" s="1381"/>
      <c r="EBV432" s="1381"/>
      <c r="EBW432" s="1381"/>
      <c r="EBX432" s="1381"/>
      <c r="EBY432" s="1381"/>
      <c r="EBZ432" s="1381"/>
      <c r="ECA432" s="1381"/>
      <c r="ECB432" s="1381"/>
      <c r="ECC432" s="1381"/>
      <c r="ECD432" s="1381"/>
      <c r="ECE432" s="1381"/>
      <c r="ECF432" s="1381"/>
      <c r="ECG432" s="1381"/>
      <c r="ECH432" s="1381"/>
      <c r="ECI432" s="1381"/>
      <c r="ECJ432" s="1381"/>
      <c r="ECK432" s="1381"/>
      <c r="ECL432" s="1381"/>
      <c r="ECM432" s="1381"/>
      <c r="ECN432" s="1381"/>
      <c r="ECO432" s="1381"/>
      <c r="ECP432" s="1381"/>
      <c r="ECQ432" s="1381"/>
      <c r="ECR432" s="1381"/>
      <c r="ECS432" s="1381"/>
      <c r="ECT432" s="1381"/>
      <c r="ECU432" s="1381"/>
      <c r="ECV432" s="1381"/>
      <c r="ECW432" s="1381"/>
      <c r="ECX432" s="1381"/>
      <c r="ECY432" s="1381"/>
      <c r="ECZ432" s="1381"/>
      <c r="EDA432" s="1381"/>
      <c r="EDB432" s="1381"/>
      <c r="EDC432" s="1381"/>
      <c r="EDD432" s="1381"/>
      <c r="EDE432" s="1381"/>
      <c r="EDF432" s="1381"/>
      <c r="EDG432" s="1381"/>
      <c r="EDH432" s="1381"/>
      <c r="EDI432" s="1381"/>
      <c r="EDJ432" s="1381"/>
      <c r="EDK432" s="1381"/>
      <c r="EDL432" s="1381"/>
      <c r="EDM432" s="1381"/>
      <c r="EDN432" s="1381"/>
      <c r="EDO432" s="1381"/>
      <c r="EDP432" s="1381"/>
      <c r="EDQ432" s="1381"/>
      <c r="EDR432" s="1381"/>
      <c r="EDS432" s="1381"/>
      <c r="EDT432" s="1381"/>
      <c r="EDU432" s="1381"/>
      <c r="EDV432" s="1381"/>
      <c r="EDW432" s="1381"/>
      <c r="EDX432" s="1381"/>
      <c r="EDY432" s="1381"/>
      <c r="EDZ432" s="1381"/>
      <c r="EEA432" s="1381"/>
      <c r="EEB432" s="1381"/>
      <c r="EEC432" s="1381"/>
      <c r="EED432" s="1381"/>
      <c r="EEE432" s="1381"/>
      <c r="EEF432" s="1381"/>
      <c r="EEG432" s="1381"/>
      <c r="EEH432" s="1381"/>
      <c r="EEI432" s="1381"/>
      <c r="EEJ432" s="1381"/>
      <c r="EEK432" s="1381"/>
      <c r="EEL432" s="1381"/>
      <c r="EEM432" s="1381"/>
      <c r="EEN432" s="1381"/>
      <c r="EEO432" s="1381"/>
      <c r="EEP432" s="1381"/>
      <c r="EEQ432" s="1381"/>
      <c r="EER432" s="1381"/>
      <c r="EES432" s="1381"/>
      <c r="EET432" s="1381"/>
      <c r="EEU432" s="1381"/>
      <c r="EEV432" s="1381"/>
      <c r="EEW432" s="1381"/>
      <c r="EEX432" s="1381"/>
      <c r="EEY432" s="1381"/>
      <c r="EEZ432" s="1381"/>
      <c r="EFA432" s="1381"/>
      <c r="EFB432" s="1381"/>
      <c r="EFC432" s="1381"/>
      <c r="EFD432" s="1381"/>
      <c r="EFE432" s="1381"/>
      <c r="EFF432" s="1381"/>
      <c r="EFG432" s="1381"/>
      <c r="EFH432" s="1381"/>
      <c r="EFI432" s="1381"/>
      <c r="EFJ432" s="1381"/>
      <c r="EFK432" s="1381"/>
      <c r="EFL432" s="1381"/>
      <c r="EFM432" s="1381"/>
      <c r="EFN432" s="1381"/>
      <c r="EFO432" s="1381"/>
      <c r="EFP432" s="1381"/>
      <c r="EFQ432" s="1381"/>
      <c r="EFR432" s="1381"/>
      <c r="EFS432" s="1381"/>
      <c r="EFT432" s="1381"/>
      <c r="EFU432" s="1381"/>
      <c r="EFV432" s="1381"/>
      <c r="EFW432" s="1381"/>
      <c r="EFX432" s="1381"/>
      <c r="EFY432" s="1381"/>
      <c r="EFZ432" s="1381"/>
      <c r="EGA432" s="1381"/>
      <c r="EGB432" s="1381"/>
      <c r="EGC432" s="1381"/>
      <c r="EGD432" s="1381"/>
      <c r="EGE432" s="1381"/>
      <c r="EGF432" s="1381"/>
      <c r="EGG432" s="1381"/>
      <c r="EGH432" s="1381"/>
      <c r="EGI432" s="1381"/>
      <c r="EGJ432" s="1381"/>
      <c r="EGK432" s="1381"/>
      <c r="EGL432" s="1381"/>
      <c r="EGM432" s="1381"/>
      <c r="EGN432" s="1381"/>
      <c r="EGO432" s="1381"/>
      <c r="EGP432" s="1381"/>
      <c r="EGQ432" s="1381"/>
      <c r="EGR432" s="1381"/>
      <c r="EGS432" s="1381"/>
      <c r="EGT432" s="1381"/>
      <c r="EGU432" s="1381"/>
      <c r="EGV432" s="1381"/>
      <c r="EGW432" s="1381"/>
      <c r="EGX432" s="1381"/>
      <c r="EGY432" s="1381"/>
      <c r="EGZ432" s="1381"/>
      <c r="EHA432" s="1381"/>
      <c r="EHB432" s="1381"/>
      <c r="EHC432" s="1381"/>
      <c r="EHD432" s="1381"/>
      <c r="EHE432" s="1381"/>
      <c r="EHF432" s="1381"/>
      <c r="EHG432" s="1381"/>
      <c r="EHH432" s="1381"/>
      <c r="EHI432" s="1381"/>
      <c r="EHJ432" s="1381"/>
      <c r="EHK432" s="1381"/>
      <c r="EHL432" s="1381"/>
      <c r="EHM432" s="1381"/>
      <c r="EHN432" s="1381"/>
      <c r="EHO432" s="1381"/>
      <c r="EHP432" s="1381"/>
      <c r="EHQ432" s="1381"/>
      <c r="EHR432" s="1381"/>
      <c r="EHS432" s="1381"/>
      <c r="EHT432" s="1381"/>
      <c r="EHU432" s="1381"/>
      <c r="EHV432" s="1381"/>
      <c r="EHW432" s="1381"/>
      <c r="EHX432" s="1381"/>
      <c r="EHY432" s="1381"/>
      <c r="EHZ432" s="1381"/>
      <c r="EIA432" s="1381"/>
      <c r="EIB432" s="1381"/>
      <c r="EIC432" s="1381"/>
      <c r="EID432" s="1381"/>
      <c r="EIE432" s="1381"/>
      <c r="EIF432" s="1381"/>
      <c r="EIG432" s="1381"/>
      <c r="EIH432" s="1381"/>
      <c r="EII432" s="1381"/>
      <c r="EIJ432" s="1381"/>
      <c r="EIK432" s="1381"/>
      <c r="EIL432" s="1381"/>
      <c r="EIM432" s="1381"/>
      <c r="EIN432" s="1381"/>
      <c r="EIO432" s="1381"/>
      <c r="EIP432" s="1381"/>
      <c r="EIQ432" s="1381"/>
      <c r="EIR432" s="1381"/>
      <c r="EIS432" s="1381"/>
      <c r="EIT432" s="1381"/>
      <c r="EIU432" s="1381"/>
      <c r="EIV432" s="1381"/>
      <c r="EIW432" s="1381"/>
      <c r="EIX432" s="1381"/>
      <c r="EIY432" s="1381"/>
      <c r="EIZ432" s="1381"/>
      <c r="EJA432" s="1381"/>
      <c r="EJB432" s="1381"/>
      <c r="EJC432" s="1381"/>
      <c r="EJD432" s="1381"/>
      <c r="EJE432" s="1381"/>
      <c r="EJF432" s="1381"/>
      <c r="EJG432" s="1381"/>
      <c r="EJH432" s="1381"/>
      <c r="EJI432" s="1381"/>
      <c r="EJJ432" s="1381"/>
      <c r="EJK432" s="1381"/>
      <c r="EJL432" s="1381"/>
      <c r="EJM432" s="1381"/>
      <c r="EJN432" s="1381"/>
      <c r="EJO432" s="1381"/>
      <c r="EJP432" s="1381"/>
      <c r="EJQ432" s="1381"/>
      <c r="EJR432" s="1381"/>
      <c r="EJS432" s="1381"/>
      <c r="EJT432" s="1381"/>
      <c r="EJU432" s="1381"/>
      <c r="EJV432" s="1381"/>
      <c r="EJW432" s="1381"/>
      <c r="EJX432" s="1381"/>
      <c r="EJY432" s="1381"/>
      <c r="EJZ432" s="1381"/>
      <c r="EKA432" s="1381"/>
      <c r="EKB432" s="1381"/>
      <c r="EKC432" s="1381"/>
      <c r="EKD432" s="1381"/>
      <c r="EKE432" s="1381"/>
      <c r="EKF432" s="1381"/>
      <c r="EKG432" s="1381"/>
      <c r="EKH432" s="1381"/>
      <c r="EKI432" s="1381"/>
      <c r="EKJ432" s="1381"/>
      <c r="EKK432" s="1381"/>
      <c r="EKL432" s="1381"/>
      <c r="EKM432" s="1381"/>
      <c r="EKN432" s="1381"/>
      <c r="EKO432" s="1381"/>
      <c r="EKP432" s="1381"/>
      <c r="EKQ432" s="1381"/>
      <c r="EKR432" s="1381"/>
      <c r="EKS432" s="1381"/>
      <c r="EKT432" s="1381"/>
      <c r="EKU432" s="1381"/>
      <c r="EKV432" s="1381"/>
      <c r="EKW432" s="1381"/>
      <c r="EKX432" s="1381"/>
      <c r="EKY432" s="1381"/>
      <c r="EKZ432" s="1381"/>
      <c r="ELA432" s="1381"/>
      <c r="ELB432" s="1381"/>
      <c r="ELC432" s="1381"/>
      <c r="ELD432" s="1381"/>
      <c r="ELE432" s="1381"/>
      <c r="ELF432" s="1381"/>
      <c r="ELG432" s="1381"/>
      <c r="ELH432" s="1381"/>
      <c r="ELI432" s="1381"/>
      <c r="ELJ432" s="1381"/>
      <c r="ELK432" s="1381"/>
      <c r="ELL432" s="1381"/>
      <c r="ELM432" s="1381"/>
      <c r="ELN432" s="1381"/>
      <c r="ELO432" s="1381"/>
      <c r="ELP432" s="1381"/>
      <c r="ELQ432" s="1381"/>
      <c r="ELR432" s="1381"/>
      <c r="ELS432" s="1381"/>
      <c r="ELT432" s="1381"/>
      <c r="ELU432" s="1381"/>
      <c r="ELV432" s="1381"/>
      <c r="ELW432" s="1381"/>
      <c r="ELX432" s="1381"/>
      <c r="ELY432" s="1381"/>
      <c r="ELZ432" s="1381"/>
      <c r="EMA432" s="1381"/>
      <c r="EMB432" s="1381"/>
      <c r="EMC432" s="1381"/>
      <c r="EMD432" s="1381"/>
      <c r="EME432" s="1381"/>
      <c r="EMF432" s="1381"/>
      <c r="EMG432" s="1381"/>
      <c r="EMH432" s="1381"/>
      <c r="EMI432" s="1381"/>
      <c r="EMJ432" s="1381"/>
      <c r="EMK432" s="1381"/>
      <c r="EML432" s="1381"/>
      <c r="EMM432" s="1381"/>
      <c r="EMN432" s="1381"/>
      <c r="EMO432" s="1381"/>
      <c r="EMP432" s="1381"/>
      <c r="EMQ432" s="1381"/>
      <c r="EMR432" s="1381"/>
      <c r="EMS432" s="1381"/>
      <c r="EMT432" s="1381"/>
      <c r="EMU432" s="1381"/>
      <c r="EMV432" s="1381"/>
      <c r="EMW432" s="1381"/>
      <c r="EMX432" s="1381"/>
      <c r="EMY432" s="1381"/>
      <c r="EMZ432" s="1381"/>
      <c r="ENA432" s="1381"/>
      <c r="ENB432" s="1381"/>
      <c r="ENC432" s="1381"/>
      <c r="END432" s="1381"/>
      <c r="ENE432" s="1381"/>
      <c r="ENF432" s="1381"/>
      <c r="ENG432" s="1381"/>
      <c r="ENH432" s="1381"/>
      <c r="ENI432" s="1381"/>
      <c r="ENJ432" s="1381"/>
      <c r="ENK432" s="1381"/>
      <c r="ENL432" s="1381"/>
      <c r="ENM432" s="1381"/>
      <c r="ENN432" s="1381"/>
      <c r="ENO432" s="1381"/>
      <c r="ENP432" s="1381"/>
      <c r="ENQ432" s="1381"/>
      <c r="ENR432" s="1381"/>
      <c r="ENS432" s="1381"/>
      <c r="ENT432" s="1381"/>
      <c r="ENU432" s="1381"/>
      <c r="ENV432" s="1381"/>
      <c r="ENW432" s="1381"/>
      <c r="ENX432" s="1381"/>
      <c r="ENY432" s="1381"/>
      <c r="ENZ432" s="1381"/>
      <c r="EOA432" s="1381"/>
      <c r="EOB432" s="1381"/>
      <c r="EOC432" s="1381"/>
      <c r="EOD432" s="1381"/>
      <c r="EOE432" s="1381"/>
      <c r="EOF432" s="1381"/>
      <c r="EOG432" s="1381"/>
      <c r="EOH432" s="1381"/>
      <c r="EOI432" s="1381"/>
      <c r="EOJ432" s="1381"/>
      <c r="EOK432" s="1381"/>
      <c r="EOL432" s="1381"/>
      <c r="EOM432" s="1381"/>
      <c r="EON432" s="1381"/>
      <c r="EOO432" s="1381"/>
      <c r="EOP432" s="1381"/>
      <c r="EOQ432" s="1381"/>
      <c r="EOR432" s="1381"/>
      <c r="EOS432" s="1381"/>
      <c r="EOT432" s="1381"/>
      <c r="EOU432" s="1381"/>
      <c r="EOV432" s="1381"/>
      <c r="EOW432" s="1381"/>
      <c r="EOX432" s="1381"/>
      <c r="EOY432" s="1381"/>
      <c r="EOZ432" s="1381"/>
      <c r="EPA432" s="1381"/>
      <c r="EPB432" s="1381"/>
      <c r="EPC432" s="1381"/>
      <c r="EPD432" s="1381"/>
      <c r="EPE432" s="1381"/>
      <c r="EPF432" s="1381"/>
      <c r="EPG432" s="1381"/>
      <c r="EPH432" s="1381"/>
      <c r="EPI432" s="1381"/>
      <c r="EPJ432" s="1381"/>
      <c r="EPK432" s="1381"/>
      <c r="EPL432" s="1381"/>
      <c r="EPM432" s="1381"/>
      <c r="EPN432" s="1381"/>
      <c r="EPO432" s="1381"/>
      <c r="EPP432" s="1381"/>
      <c r="EPQ432" s="1381"/>
      <c r="EPR432" s="1381"/>
      <c r="EPS432" s="1381"/>
      <c r="EPT432" s="1381"/>
      <c r="EPU432" s="1381"/>
      <c r="EPV432" s="1381"/>
      <c r="EPW432" s="1381"/>
      <c r="EPX432" s="1381"/>
      <c r="EPY432" s="1381"/>
      <c r="EPZ432" s="1381"/>
      <c r="EQA432" s="1381"/>
      <c r="EQB432" s="1381"/>
      <c r="EQC432" s="1381"/>
      <c r="EQD432" s="1381"/>
      <c r="EQE432" s="1381"/>
      <c r="EQF432" s="1381"/>
      <c r="EQG432" s="1381"/>
      <c r="EQH432" s="1381"/>
      <c r="EQI432" s="1381"/>
      <c r="EQJ432" s="1381"/>
      <c r="EQK432" s="1381"/>
      <c r="EQL432" s="1381"/>
      <c r="EQM432" s="1381"/>
      <c r="EQN432" s="1381"/>
      <c r="EQO432" s="1381"/>
      <c r="EQP432" s="1381"/>
      <c r="EQQ432" s="1381"/>
      <c r="EQR432" s="1381"/>
      <c r="EQS432" s="1381"/>
      <c r="EQT432" s="1381"/>
      <c r="EQU432" s="1381"/>
      <c r="EQV432" s="1381"/>
      <c r="EQW432" s="1381"/>
      <c r="EQX432" s="1381"/>
      <c r="EQY432" s="1381"/>
      <c r="EQZ432" s="1381"/>
      <c r="ERA432" s="1381"/>
      <c r="ERB432" s="1381"/>
      <c r="ERC432" s="1381"/>
      <c r="ERD432" s="1381"/>
      <c r="ERE432" s="1381"/>
      <c r="ERF432" s="1381"/>
      <c r="ERG432" s="1381"/>
      <c r="ERH432" s="1381"/>
      <c r="ERI432" s="1381"/>
      <c r="ERJ432" s="1381"/>
      <c r="ERK432" s="1381"/>
      <c r="ERL432" s="1381"/>
      <c r="ERM432" s="1381"/>
      <c r="ERN432" s="1381"/>
      <c r="ERO432" s="1381"/>
      <c r="ERP432" s="1381"/>
      <c r="ERQ432" s="1381"/>
      <c r="ERR432" s="1381"/>
      <c r="ERS432" s="1381"/>
      <c r="ERT432" s="1381"/>
      <c r="ERU432" s="1381"/>
      <c r="ERV432" s="1381"/>
      <c r="ERW432" s="1381"/>
      <c r="ERX432" s="1381"/>
      <c r="ERY432" s="1381"/>
      <c r="ERZ432" s="1381"/>
      <c r="ESA432" s="1381"/>
      <c r="ESB432" s="1381"/>
      <c r="ESC432" s="1381"/>
      <c r="ESD432" s="1381"/>
      <c r="ESE432" s="1381"/>
      <c r="ESF432" s="1381"/>
      <c r="ESG432" s="1381"/>
      <c r="ESH432" s="1381"/>
      <c r="ESI432" s="1381"/>
      <c r="ESJ432" s="1381"/>
      <c r="ESK432" s="1381"/>
      <c r="ESL432" s="1381"/>
      <c r="ESM432" s="1381"/>
      <c r="ESN432" s="1381"/>
      <c r="ESO432" s="1381"/>
      <c r="ESP432" s="1381"/>
      <c r="ESQ432" s="1381"/>
      <c r="ESR432" s="1381"/>
      <c r="ESS432" s="1381"/>
      <c r="EST432" s="1381"/>
      <c r="ESU432" s="1381"/>
      <c r="ESV432" s="1381"/>
      <c r="ESW432" s="1381"/>
      <c r="ESX432" s="1381"/>
      <c r="ESY432" s="1381"/>
      <c r="ESZ432" s="1381"/>
      <c r="ETA432" s="1381"/>
      <c r="ETB432" s="1381"/>
      <c r="ETC432" s="1381"/>
      <c r="ETD432" s="1381"/>
      <c r="ETE432" s="1381"/>
      <c r="ETF432" s="1381"/>
      <c r="ETG432" s="1381"/>
      <c r="ETH432" s="1381"/>
      <c r="ETI432" s="1381"/>
      <c r="ETJ432" s="1381"/>
      <c r="ETK432" s="1381"/>
      <c r="ETL432" s="1381"/>
      <c r="ETM432" s="1381"/>
      <c r="ETN432" s="1381"/>
      <c r="ETO432" s="1381"/>
      <c r="ETP432" s="1381"/>
      <c r="ETQ432" s="1381"/>
      <c r="ETR432" s="1381"/>
      <c r="ETS432" s="1381"/>
      <c r="ETT432" s="1381"/>
      <c r="ETU432" s="1381"/>
      <c r="ETV432" s="1381"/>
      <c r="ETW432" s="1381"/>
      <c r="ETX432" s="1381"/>
      <c r="ETY432" s="1381"/>
      <c r="ETZ432" s="1381"/>
      <c r="EUA432" s="1381"/>
      <c r="EUB432" s="1381"/>
      <c r="EUC432" s="1381"/>
      <c r="EUD432" s="1381"/>
      <c r="EUE432" s="1381"/>
      <c r="EUF432" s="1381"/>
      <c r="EUG432" s="1381"/>
      <c r="EUH432" s="1381"/>
      <c r="EUI432" s="1381"/>
      <c r="EUJ432" s="1381"/>
      <c r="EUK432" s="1381"/>
      <c r="EUL432" s="1381"/>
      <c r="EUM432" s="1381"/>
      <c r="EUN432" s="1381"/>
      <c r="EUO432" s="1381"/>
      <c r="EUP432" s="1381"/>
      <c r="EUQ432" s="1381"/>
      <c r="EUR432" s="1381"/>
      <c r="EUS432" s="1381"/>
      <c r="EUT432" s="1381"/>
      <c r="EUU432" s="1381"/>
      <c r="EUV432" s="1381"/>
      <c r="EUW432" s="1381"/>
      <c r="EUX432" s="1381"/>
      <c r="EUY432" s="1381"/>
      <c r="EUZ432" s="1381"/>
      <c r="EVA432" s="1381"/>
      <c r="EVB432" s="1381"/>
      <c r="EVC432" s="1381"/>
      <c r="EVD432" s="1381"/>
      <c r="EVE432" s="1381"/>
      <c r="EVF432" s="1381"/>
      <c r="EVG432" s="1381"/>
      <c r="EVH432" s="1381"/>
      <c r="EVI432" s="1381"/>
      <c r="EVJ432" s="1381"/>
      <c r="EVK432" s="1381"/>
      <c r="EVL432" s="1381"/>
      <c r="EVM432" s="1381"/>
      <c r="EVN432" s="1381"/>
      <c r="EVO432" s="1381"/>
      <c r="EVP432" s="1381"/>
      <c r="EVQ432" s="1381"/>
      <c r="EVR432" s="1381"/>
      <c r="EVS432" s="1381"/>
      <c r="EVT432" s="1381"/>
      <c r="EVU432" s="1381"/>
      <c r="EVV432" s="1381"/>
      <c r="EVW432" s="1381"/>
      <c r="EVX432" s="1381"/>
      <c r="EVY432" s="1381"/>
      <c r="EVZ432" s="1381"/>
      <c r="EWA432" s="1381"/>
      <c r="EWB432" s="1381"/>
      <c r="EWC432" s="1381"/>
      <c r="EWD432" s="1381"/>
      <c r="EWE432" s="1381"/>
      <c r="EWF432" s="1381"/>
      <c r="EWG432" s="1381"/>
      <c r="EWH432" s="1381"/>
      <c r="EWI432" s="1381"/>
      <c r="EWJ432" s="1381"/>
      <c r="EWK432" s="1381"/>
      <c r="EWL432" s="1381"/>
      <c r="EWM432" s="1381"/>
      <c r="EWN432" s="1381"/>
      <c r="EWO432" s="1381"/>
      <c r="EWP432" s="1381"/>
      <c r="EWQ432" s="1381"/>
      <c r="EWR432" s="1381"/>
      <c r="EWS432" s="1381"/>
      <c r="EWT432" s="1381"/>
      <c r="EWU432" s="1381"/>
      <c r="EWV432" s="1381"/>
      <c r="EWW432" s="1381"/>
      <c r="EWX432" s="1381"/>
      <c r="EWY432" s="1381"/>
      <c r="EWZ432" s="1381"/>
      <c r="EXA432" s="1381"/>
      <c r="EXB432" s="1381"/>
      <c r="EXC432" s="1381"/>
      <c r="EXD432" s="1381"/>
      <c r="EXE432" s="1381"/>
      <c r="EXF432" s="1381"/>
      <c r="EXG432" s="1381"/>
      <c r="EXH432" s="1381"/>
      <c r="EXI432" s="1381"/>
      <c r="EXJ432" s="1381"/>
      <c r="EXK432" s="1381"/>
      <c r="EXL432" s="1381"/>
      <c r="EXM432" s="1381"/>
      <c r="EXN432" s="1381"/>
      <c r="EXO432" s="1381"/>
      <c r="EXP432" s="1381"/>
      <c r="EXQ432" s="1381"/>
      <c r="EXR432" s="1381"/>
      <c r="EXS432" s="1381"/>
      <c r="EXT432" s="1381"/>
      <c r="EXU432" s="1381"/>
      <c r="EXV432" s="1381"/>
      <c r="EXW432" s="1381"/>
      <c r="EXX432" s="1381"/>
      <c r="EXY432" s="1381"/>
      <c r="EXZ432" s="1381"/>
      <c r="EYA432" s="1381"/>
      <c r="EYB432" s="1381"/>
      <c r="EYC432" s="1381"/>
      <c r="EYD432" s="1381"/>
      <c r="EYE432" s="1381"/>
      <c r="EYF432" s="1381"/>
      <c r="EYG432" s="1381"/>
      <c r="EYH432" s="1381"/>
      <c r="EYI432" s="1381"/>
      <c r="EYJ432" s="1381"/>
      <c r="EYK432" s="1381"/>
      <c r="EYL432" s="1381"/>
      <c r="EYM432" s="1381"/>
      <c r="EYN432" s="1381"/>
      <c r="EYO432" s="1381"/>
      <c r="EYP432" s="1381"/>
      <c r="EYQ432" s="1381"/>
      <c r="EYR432" s="1381"/>
      <c r="EYS432" s="1381"/>
      <c r="EYT432" s="1381"/>
      <c r="EYU432" s="1381"/>
      <c r="EYV432" s="1381"/>
      <c r="EYW432" s="1381"/>
      <c r="EYX432" s="1381"/>
      <c r="EYY432" s="1381"/>
      <c r="EYZ432" s="1381"/>
      <c r="EZA432" s="1381"/>
      <c r="EZB432" s="1381"/>
      <c r="EZC432" s="1381"/>
      <c r="EZD432" s="1381"/>
      <c r="EZE432" s="1381"/>
      <c r="EZF432" s="1381"/>
      <c r="EZG432" s="1381"/>
      <c r="EZH432" s="1381"/>
      <c r="EZI432" s="1381"/>
      <c r="EZJ432" s="1381"/>
      <c r="EZK432" s="1381"/>
      <c r="EZL432" s="1381"/>
      <c r="EZM432" s="1381"/>
      <c r="EZN432" s="1381"/>
      <c r="EZO432" s="1381"/>
      <c r="EZP432" s="1381"/>
      <c r="EZQ432" s="1381"/>
      <c r="EZR432" s="1381"/>
      <c r="EZS432" s="1381"/>
      <c r="EZT432" s="1381"/>
      <c r="EZU432" s="1381"/>
      <c r="EZV432" s="1381"/>
      <c r="EZW432" s="1381"/>
      <c r="EZX432" s="1381"/>
      <c r="EZY432" s="1381"/>
      <c r="EZZ432" s="1381"/>
      <c r="FAA432" s="1381"/>
      <c r="FAB432" s="1381"/>
      <c r="FAC432" s="1381"/>
      <c r="FAD432" s="1381"/>
      <c r="FAE432" s="1381"/>
      <c r="FAF432" s="1381"/>
      <c r="FAG432" s="1381"/>
      <c r="FAH432" s="1381"/>
      <c r="FAI432" s="1381"/>
      <c r="FAJ432" s="1381"/>
      <c r="FAK432" s="1381"/>
      <c r="FAL432" s="1381"/>
      <c r="FAM432" s="1381"/>
      <c r="FAN432" s="1381"/>
      <c r="FAO432" s="1381"/>
      <c r="FAP432" s="1381"/>
      <c r="FAQ432" s="1381"/>
      <c r="FAR432" s="1381"/>
      <c r="FAS432" s="1381"/>
      <c r="FAT432" s="1381"/>
      <c r="FAU432" s="1381"/>
      <c r="FAV432" s="1381"/>
      <c r="FAW432" s="1381"/>
      <c r="FAX432" s="1381"/>
      <c r="FAY432" s="1381"/>
      <c r="FAZ432" s="1381"/>
      <c r="FBA432" s="1381"/>
      <c r="FBB432" s="1381"/>
      <c r="FBC432" s="1381"/>
      <c r="FBD432" s="1381"/>
      <c r="FBE432" s="1381"/>
      <c r="FBF432" s="1381"/>
      <c r="FBG432" s="1381"/>
      <c r="FBH432" s="1381"/>
      <c r="FBI432" s="1381"/>
      <c r="FBJ432" s="1381"/>
      <c r="FBK432" s="1381"/>
      <c r="FBL432" s="1381"/>
      <c r="FBM432" s="1381"/>
      <c r="FBN432" s="1381"/>
      <c r="FBO432" s="1381"/>
      <c r="FBP432" s="1381"/>
      <c r="FBQ432" s="1381"/>
      <c r="FBR432" s="1381"/>
      <c r="FBS432" s="1381"/>
      <c r="FBT432" s="1381"/>
      <c r="FBU432" s="1381"/>
      <c r="FBV432" s="1381"/>
      <c r="FBW432" s="1381"/>
      <c r="FBX432" s="1381"/>
      <c r="FBY432" s="1381"/>
      <c r="FBZ432" s="1381"/>
      <c r="FCA432" s="1381"/>
      <c r="FCB432" s="1381"/>
      <c r="FCC432" s="1381"/>
      <c r="FCD432" s="1381"/>
      <c r="FCE432" s="1381"/>
      <c r="FCF432" s="1381"/>
      <c r="FCG432" s="1381"/>
      <c r="FCH432" s="1381"/>
      <c r="FCI432" s="1381"/>
      <c r="FCJ432" s="1381"/>
      <c r="FCK432" s="1381"/>
      <c r="FCL432" s="1381"/>
      <c r="FCM432" s="1381"/>
      <c r="FCN432" s="1381"/>
      <c r="FCO432" s="1381"/>
      <c r="FCP432" s="1381"/>
      <c r="FCQ432" s="1381"/>
      <c r="FCR432" s="1381"/>
      <c r="FCS432" s="1381"/>
      <c r="FCT432" s="1381"/>
      <c r="FCU432" s="1381"/>
      <c r="FCV432" s="1381"/>
      <c r="FCW432" s="1381"/>
      <c r="FCX432" s="1381"/>
      <c r="FCY432" s="1381"/>
      <c r="FCZ432" s="1381"/>
      <c r="FDA432" s="1381"/>
      <c r="FDB432" s="1381"/>
      <c r="FDC432" s="1381"/>
      <c r="FDD432" s="1381"/>
      <c r="FDE432" s="1381"/>
      <c r="FDF432" s="1381"/>
      <c r="FDG432" s="1381"/>
      <c r="FDH432" s="1381"/>
      <c r="FDI432" s="1381"/>
      <c r="FDJ432" s="1381"/>
      <c r="FDK432" s="1381"/>
      <c r="FDL432" s="1381"/>
      <c r="FDM432" s="1381"/>
      <c r="FDN432" s="1381"/>
      <c r="FDO432" s="1381"/>
      <c r="FDP432" s="1381"/>
      <c r="FDQ432" s="1381"/>
      <c r="FDR432" s="1381"/>
      <c r="FDS432" s="1381"/>
      <c r="FDT432" s="1381"/>
      <c r="FDU432" s="1381"/>
      <c r="FDV432" s="1381"/>
      <c r="FDW432" s="1381"/>
      <c r="FDX432" s="1381"/>
      <c r="FDY432" s="1381"/>
      <c r="FDZ432" s="1381"/>
      <c r="FEA432" s="1381"/>
      <c r="FEB432" s="1381"/>
      <c r="FEC432" s="1381"/>
      <c r="FED432" s="1381"/>
      <c r="FEE432" s="1381"/>
      <c r="FEF432" s="1381"/>
      <c r="FEG432" s="1381"/>
      <c r="FEH432" s="1381"/>
      <c r="FEI432" s="1381"/>
      <c r="FEJ432" s="1381"/>
      <c r="FEK432" s="1381"/>
      <c r="FEL432" s="1381"/>
      <c r="FEM432" s="1381"/>
      <c r="FEN432" s="1381"/>
      <c r="FEO432" s="1381"/>
      <c r="FEP432" s="1381"/>
      <c r="FEQ432" s="1381"/>
      <c r="FER432" s="1381"/>
      <c r="FES432" s="1381"/>
      <c r="FET432" s="1381"/>
      <c r="FEU432" s="1381"/>
      <c r="FEV432" s="1381"/>
      <c r="FEW432" s="1381"/>
      <c r="FEX432" s="1381"/>
      <c r="FEY432" s="1381"/>
      <c r="FEZ432" s="1381"/>
      <c r="FFA432" s="1381"/>
      <c r="FFB432" s="1381"/>
      <c r="FFC432" s="1381"/>
      <c r="FFD432" s="1381"/>
      <c r="FFE432" s="1381"/>
      <c r="FFF432" s="1381"/>
      <c r="FFG432" s="1381"/>
      <c r="FFH432" s="1381"/>
      <c r="FFI432" s="1381"/>
      <c r="FFJ432" s="1381"/>
      <c r="FFK432" s="1381"/>
      <c r="FFL432" s="1381"/>
      <c r="FFM432" s="1381"/>
      <c r="FFN432" s="1381"/>
      <c r="FFO432" s="1381"/>
      <c r="FFP432" s="1381"/>
      <c r="FFQ432" s="1381"/>
      <c r="FFR432" s="1381"/>
      <c r="FFS432" s="1381"/>
      <c r="FFT432" s="1381"/>
      <c r="FFU432" s="1381"/>
      <c r="FFV432" s="1381"/>
      <c r="FFW432" s="1381"/>
      <c r="FFX432" s="1381"/>
      <c r="FFY432" s="1381"/>
      <c r="FFZ432" s="1381"/>
      <c r="FGA432" s="1381"/>
      <c r="FGB432" s="1381"/>
      <c r="FGC432" s="1381"/>
      <c r="FGD432" s="1381"/>
      <c r="FGE432" s="1381"/>
      <c r="FGF432" s="1381"/>
      <c r="FGG432" s="1381"/>
      <c r="FGH432" s="1381"/>
      <c r="FGI432" s="1381"/>
      <c r="FGJ432" s="1381"/>
      <c r="FGK432" s="1381"/>
      <c r="FGL432" s="1381"/>
      <c r="FGM432" s="1381"/>
      <c r="FGN432" s="1381"/>
      <c r="FGO432" s="1381"/>
      <c r="FGP432" s="1381"/>
      <c r="FGQ432" s="1381"/>
      <c r="FGR432" s="1381"/>
      <c r="FGS432" s="1381"/>
      <c r="FGT432" s="1381"/>
      <c r="FGU432" s="1381"/>
      <c r="FGV432" s="1381"/>
      <c r="FGW432" s="1381"/>
      <c r="FGX432" s="1381"/>
      <c r="FGY432" s="1381"/>
      <c r="FGZ432" s="1381"/>
      <c r="FHA432" s="1381"/>
      <c r="FHB432" s="1381"/>
      <c r="FHC432" s="1381"/>
      <c r="FHD432" s="1381"/>
      <c r="FHE432" s="1381"/>
      <c r="FHF432" s="1381"/>
      <c r="FHG432" s="1381"/>
      <c r="FHH432" s="1381"/>
      <c r="FHI432" s="1381"/>
      <c r="FHJ432" s="1381"/>
      <c r="FHK432" s="1381"/>
      <c r="FHL432" s="1381"/>
      <c r="FHM432" s="1381"/>
      <c r="FHN432" s="1381"/>
      <c r="FHO432" s="1381"/>
      <c r="FHP432" s="1381"/>
      <c r="FHQ432" s="1381"/>
      <c r="FHR432" s="1381"/>
      <c r="FHS432" s="1381"/>
      <c r="FHT432" s="1381"/>
      <c r="FHU432" s="1381"/>
      <c r="FHV432" s="1381"/>
      <c r="FHW432" s="1381"/>
      <c r="FHX432" s="1381"/>
      <c r="FHY432" s="1381"/>
      <c r="FHZ432" s="1381"/>
      <c r="FIA432" s="1381"/>
      <c r="FIB432" s="1381"/>
      <c r="FIC432" s="1381"/>
      <c r="FID432" s="1381"/>
      <c r="FIE432" s="1381"/>
      <c r="FIF432" s="1381"/>
      <c r="FIG432" s="1381"/>
      <c r="FIH432" s="1381"/>
      <c r="FII432" s="1381"/>
      <c r="FIJ432" s="1381"/>
      <c r="FIK432" s="1381"/>
      <c r="FIL432" s="1381"/>
      <c r="FIM432" s="1381"/>
      <c r="FIN432" s="1381"/>
      <c r="FIO432" s="1381"/>
      <c r="FIP432" s="1381"/>
      <c r="FIQ432" s="1381"/>
      <c r="FIR432" s="1381"/>
      <c r="FIS432" s="1381"/>
      <c r="FIT432" s="1381"/>
      <c r="FIU432" s="1381"/>
      <c r="FIV432" s="1381"/>
      <c r="FIW432" s="1381"/>
      <c r="FIX432" s="1381"/>
      <c r="FIY432" s="1381"/>
      <c r="FIZ432" s="1381"/>
      <c r="FJA432" s="1381"/>
      <c r="FJB432" s="1381"/>
      <c r="FJC432" s="1381"/>
      <c r="FJD432" s="1381"/>
      <c r="FJE432" s="1381"/>
      <c r="FJF432" s="1381"/>
      <c r="FJG432" s="1381"/>
      <c r="FJH432" s="1381"/>
      <c r="FJI432" s="1381"/>
      <c r="FJJ432" s="1381"/>
      <c r="FJK432" s="1381"/>
      <c r="FJL432" s="1381"/>
      <c r="FJM432" s="1381"/>
      <c r="FJN432" s="1381"/>
      <c r="FJO432" s="1381"/>
      <c r="FJP432" s="1381"/>
      <c r="FJQ432" s="1381"/>
      <c r="FJR432" s="1381"/>
      <c r="FJS432" s="1381"/>
      <c r="FJT432" s="1381"/>
      <c r="FJU432" s="1381"/>
      <c r="FJV432" s="1381"/>
      <c r="FJW432" s="1381"/>
      <c r="FJX432" s="1381"/>
      <c r="FJY432" s="1381"/>
      <c r="FJZ432" s="1381"/>
      <c r="FKA432" s="1381"/>
      <c r="FKB432" s="1381"/>
      <c r="FKC432" s="1381"/>
      <c r="FKD432" s="1381"/>
      <c r="FKE432" s="1381"/>
      <c r="FKF432" s="1381"/>
      <c r="FKG432" s="1381"/>
      <c r="FKH432" s="1381"/>
      <c r="FKI432" s="1381"/>
      <c r="FKJ432" s="1381"/>
      <c r="FKK432" s="1381"/>
      <c r="FKL432" s="1381"/>
      <c r="FKM432" s="1381"/>
      <c r="FKN432" s="1381"/>
      <c r="FKO432" s="1381"/>
      <c r="FKP432" s="1381"/>
      <c r="FKQ432" s="1381"/>
      <c r="FKR432" s="1381"/>
      <c r="FKS432" s="1381"/>
      <c r="FKT432" s="1381"/>
      <c r="FKU432" s="1381"/>
      <c r="FKV432" s="1381"/>
      <c r="FKW432" s="1381"/>
      <c r="FKX432" s="1381"/>
      <c r="FKY432" s="1381"/>
      <c r="FKZ432" s="1381"/>
      <c r="FLA432" s="1381"/>
      <c r="FLB432" s="1381"/>
      <c r="FLC432" s="1381"/>
      <c r="FLD432" s="1381"/>
      <c r="FLE432" s="1381"/>
      <c r="FLF432" s="1381"/>
      <c r="FLG432" s="1381"/>
      <c r="FLH432" s="1381"/>
      <c r="FLI432" s="1381"/>
      <c r="FLJ432" s="1381"/>
      <c r="FLK432" s="1381"/>
      <c r="FLL432" s="1381"/>
      <c r="FLM432" s="1381"/>
      <c r="FLN432" s="1381"/>
      <c r="FLO432" s="1381"/>
      <c r="FLP432" s="1381"/>
      <c r="FLQ432" s="1381"/>
      <c r="FLR432" s="1381"/>
      <c r="FLS432" s="1381"/>
      <c r="FLT432" s="1381"/>
      <c r="FLU432" s="1381"/>
      <c r="FLV432" s="1381"/>
      <c r="FLW432" s="1381"/>
      <c r="FLX432" s="1381"/>
      <c r="FLY432" s="1381"/>
      <c r="FLZ432" s="1381"/>
      <c r="FMA432" s="1381"/>
      <c r="FMB432" s="1381"/>
      <c r="FMC432" s="1381"/>
      <c r="FMD432" s="1381"/>
      <c r="FME432" s="1381"/>
      <c r="FMF432" s="1381"/>
      <c r="FMG432" s="1381"/>
      <c r="FMH432" s="1381"/>
      <c r="FMI432" s="1381"/>
      <c r="FMJ432" s="1381"/>
      <c r="FMK432" s="1381"/>
      <c r="FML432" s="1381"/>
      <c r="FMM432" s="1381"/>
      <c r="FMN432" s="1381"/>
      <c r="FMO432" s="1381"/>
      <c r="FMP432" s="1381"/>
      <c r="FMQ432" s="1381"/>
      <c r="FMR432" s="1381"/>
      <c r="FMS432" s="1381"/>
      <c r="FMT432" s="1381"/>
      <c r="FMU432" s="1381"/>
      <c r="FMV432" s="1381"/>
      <c r="FMW432" s="1381"/>
      <c r="FMX432" s="1381"/>
      <c r="FMY432" s="1381"/>
      <c r="FMZ432" s="1381"/>
      <c r="FNA432" s="1381"/>
      <c r="FNB432" s="1381"/>
      <c r="FNC432" s="1381"/>
      <c r="FND432" s="1381"/>
      <c r="FNE432" s="1381"/>
      <c r="FNF432" s="1381"/>
      <c r="FNG432" s="1381"/>
      <c r="FNH432" s="1381"/>
      <c r="FNI432" s="1381"/>
      <c r="FNJ432" s="1381"/>
      <c r="FNK432" s="1381"/>
      <c r="FNL432" s="1381"/>
      <c r="FNM432" s="1381"/>
      <c r="FNN432" s="1381"/>
      <c r="FNO432" s="1381"/>
      <c r="FNP432" s="1381"/>
      <c r="FNQ432" s="1381"/>
      <c r="FNR432" s="1381"/>
      <c r="FNS432" s="1381"/>
      <c r="FNT432" s="1381"/>
      <c r="FNU432" s="1381"/>
      <c r="FNV432" s="1381"/>
      <c r="FNW432" s="1381"/>
      <c r="FNX432" s="1381"/>
      <c r="FNY432" s="1381"/>
      <c r="FNZ432" s="1381"/>
      <c r="FOA432" s="1381"/>
      <c r="FOB432" s="1381"/>
      <c r="FOC432" s="1381"/>
      <c r="FOD432" s="1381"/>
      <c r="FOE432" s="1381"/>
      <c r="FOF432" s="1381"/>
      <c r="FOG432" s="1381"/>
      <c r="FOH432" s="1381"/>
      <c r="FOI432" s="1381"/>
      <c r="FOJ432" s="1381"/>
      <c r="FOK432" s="1381"/>
      <c r="FOL432" s="1381"/>
      <c r="FOM432" s="1381"/>
      <c r="FON432" s="1381"/>
      <c r="FOO432" s="1381"/>
      <c r="FOP432" s="1381"/>
      <c r="FOQ432" s="1381"/>
      <c r="FOR432" s="1381"/>
      <c r="FOS432" s="1381"/>
      <c r="FOT432" s="1381"/>
      <c r="FOU432" s="1381"/>
      <c r="FOV432" s="1381"/>
      <c r="FOW432" s="1381"/>
      <c r="FOX432" s="1381"/>
      <c r="FOY432" s="1381"/>
      <c r="FOZ432" s="1381"/>
      <c r="FPA432" s="1381"/>
      <c r="FPB432" s="1381"/>
      <c r="FPC432" s="1381"/>
      <c r="FPD432" s="1381"/>
      <c r="FPE432" s="1381"/>
      <c r="FPF432" s="1381"/>
      <c r="FPG432" s="1381"/>
      <c r="FPH432" s="1381"/>
      <c r="FPI432" s="1381"/>
      <c r="FPJ432" s="1381"/>
      <c r="FPK432" s="1381"/>
      <c r="FPL432" s="1381"/>
      <c r="FPM432" s="1381"/>
      <c r="FPN432" s="1381"/>
      <c r="FPO432" s="1381"/>
      <c r="FPP432" s="1381"/>
      <c r="FPQ432" s="1381"/>
      <c r="FPR432" s="1381"/>
      <c r="FPS432" s="1381"/>
      <c r="FPT432" s="1381"/>
      <c r="FPU432" s="1381"/>
      <c r="FPV432" s="1381"/>
      <c r="FPW432" s="1381"/>
      <c r="FPX432" s="1381"/>
      <c r="FPY432" s="1381"/>
      <c r="FPZ432" s="1381"/>
      <c r="FQA432" s="1381"/>
      <c r="FQB432" s="1381"/>
      <c r="FQC432" s="1381"/>
      <c r="FQD432" s="1381"/>
      <c r="FQE432" s="1381"/>
      <c r="FQF432" s="1381"/>
      <c r="FQG432" s="1381"/>
      <c r="FQH432" s="1381"/>
      <c r="FQI432" s="1381"/>
      <c r="FQJ432" s="1381"/>
      <c r="FQK432" s="1381"/>
      <c r="FQL432" s="1381"/>
      <c r="FQM432" s="1381"/>
      <c r="FQN432" s="1381"/>
      <c r="FQO432" s="1381"/>
      <c r="FQP432" s="1381"/>
      <c r="FQQ432" s="1381"/>
      <c r="FQR432" s="1381"/>
      <c r="FQS432" s="1381"/>
      <c r="FQT432" s="1381"/>
      <c r="FQU432" s="1381"/>
      <c r="FQV432" s="1381"/>
      <c r="FQW432" s="1381"/>
      <c r="FQX432" s="1381"/>
      <c r="FQY432" s="1381"/>
      <c r="FQZ432" s="1381"/>
      <c r="FRA432" s="1381"/>
      <c r="FRB432" s="1381"/>
      <c r="FRC432" s="1381"/>
      <c r="FRD432" s="1381"/>
      <c r="FRE432" s="1381"/>
      <c r="FRF432" s="1381"/>
      <c r="FRG432" s="1381"/>
      <c r="FRH432" s="1381"/>
      <c r="FRI432" s="1381"/>
      <c r="FRJ432" s="1381"/>
      <c r="FRK432" s="1381"/>
      <c r="FRL432" s="1381"/>
      <c r="FRM432" s="1381"/>
      <c r="FRN432" s="1381"/>
      <c r="FRO432" s="1381"/>
      <c r="FRP432" s="1381"/>
      <c r="FRQ432" s="1381"/>
      <c r="FRR432" s="1381"/>
      <c r="FRS432" s="1381"/>
      <c r="FRT432" s="1381"/>
      <c r="FRU432" s="1381"/>
      <c r="FRV432" s="1381"/>
      <c r="FRW432" s="1381"/>
      <c r="FRX432" s="1381"/>
      <c r="FRY432" s="1381"/>
      <c r="FRZ432" s="1381"/>
      <c r="FSA432" s="1381"/>
      <c r="FSB432" s="1381"/>
      <c r="FSC432" s="1381"/>
      <c r="FSD432" s="1381"/>
      <c r="FSE432" s="1381"/>
      <c r="FSF432" s="1381"/>
      <c r="FSG432" s="1381"/>
      <c r="FSH432" s="1381"/>
      <c r="FSI432" s="1381"/>
      <c r="FSJ432" s="1381"/>
      <c r="FSK432" s="1381"/>
      <c r="FSL432" s="1381"/>
      <c r="FSM432" s="1381"/>
      <c r="FSN432" s="1381"/>
      <c r="FSO432" s="1381"/>
      <c r="FSP432" s="1381"/>
      <c r="FSQ432" s="1381"/>
      <c r="FSR432" s="1381"/>
      <c r="FSS432" s="1381"/>
      <c r="FST432" s="1381"/>
      <c r="FSU432" s="1381"/>
      <c r="FSV432" s="1381"/>
      <c r="FSW432" s="1381"/>
      <c r="FSX432" s="1381"/>
      <c r="FSY432" s="1381"/>
      <c r="FSZ432" s="1381"/>
      <c r="FTA432" s="1381"/>
      <c r="FTB432" s="1381"/>
      <c r="FTC432" s="1381"/>
      <c r="FTD432" s="1381"/>
      <c r="FTE432" s="1381"/>
      <c r="FTF432" s="1381"/>
      <c r="FTG432" s="1381"/>
      <c r="FTH432" s="1381"/>
      <c r="FTI432" s="1381"/>
      <c r="FTJ432" s="1381"/>
      <c r="FTK432" s="1381"/>
      <c r="FTL432" s="1381"/>
      <c r="FTM432" s="1381"/>
      <c r="FTN432" s="1381"/>
      <c r="FTO432" s="1381"/>
      <c r="FTP432" s="1381"/>
      <c r="FTQ432" s="1381"/>
      <c r="FTR432" s="1381"/>
      <c r="FTS432" s="1381"/>
      <c r="FTT432" s="1381"/>
      <c r="FTU432" s="1381"/>
      <c r="FTV432" s="1381"/>
      <c r="FTW432" s="1381"/>
      <c r="FTX432" s="1381"/>
      <c r="FTY432" s="1381"/>
      <c r="FTZ432" s="1381"/>
      <c r="FUA432" s="1381"/>
      <c r="FUB432" s="1381"/>
      <c r="FUC432" s="1381"/>
      <c r="FUD432" s="1381"/>
      <c r="FUE432" s="1381"/>
      <c r="FUF432" s="1381"/>
      <c r="FUG432" s="1381"/>
      <c r="FUH432" s="1381"/>
      <c r="FUI432" s="1381"/>
      <c r="FUJ432" s="1381"/>
      <c r="FUK432" s="1381"/>
      <c r="FUL432" s="1381"/>
      <c r="FUM432" s="1381"/>
      <c r="FUN432" s="1381"/>
      <c r="FUO432" s="1381"/>
      <c r="FUP432" s="1381"/>
      <c r="FUQ432" s="1381"/>
      <c r="FUR432" s="1381"/>
      <c r="FUS432" s="1381"/>
      <c r="FUT432" s="1381"/>
      <c r="FUU432" s="1381"/>
      <c r="FUV432" s="1381"/>
      <c r="FUW432" s="1381"/>
      <c r="FUX432" s="1381"/>
      <c r="FUY432" s="1381"/>
      <c r="FUZ432" s="1381"/>
      <c r="FVA432" s="1381"/>
      <c r="FVB432" s="1381"/>
      <c r="FVC432" s="1381"/>
      <c r="FVD432" s="1381"/>
      <c r="FVE432" s="1381"/>
      <c r="FVF432" s="1381"/>
      <c r="FVG432" s="1381"/>
      <c r="FVH432" s="1381"/>
      <c r="FVI432" s="1381"/>
      <c r="FVJ432" s="1381"/>
      <c r="FVK432" s="1381"/>
      <c r="FVL432" s="1381"/>
      <c r="FVM432" s="1381"/>
      <c r="FVN432" s="1381"/>
      <c r="FVO432" s="1381"/>
      <c r="FVP432" s="1381"/>
      <c r="FVQ432" s="1381"/>
      <c r="FVR432" s="1381"/>
      <c r="FVS432" s="1381"/>
      <c r="FVT432" s="1381"/>
      <c r="FVU432" s="1381"/>
      <c r="FVV432" s="1381"/>
      <c r="FVW432" s="1381"/>
      <c r="FVX432" s="1381"/>
      <c r="FVY432" s="1381"/>
      <c r="FVZ432" s="1381"/>
      <c r="FWA432" s="1381"/>
      <c r="FWB432" s="1381"/>
      <c r="FWC432" s="1381"/>
      <c r="FWD432" s="1381"/>
      <c r="FWE432" s="1381"/>
      <c r="FWF432" s="1381"/>
      <c r="FWG432" s="1381"/>
      <c r="FWH432" s="1381"/>
      <c r="FWI432" s="1381"/>
      <c r="FWJ432" s="1381"/>
      <c r="FWK432" s="1381"/>
      <c r="FWL432" s="1381"/>
      <c r="FWM432" s="1381"/>
      <c r="FWN432" s="1381"/>
      <c r="FWO432" s="1381"/>
      <c r="FWP432" s="1381"/>
      <c r="FWQ432" s="1381"/>
      <c r="FWR432" s="1381"/>
      <c r="FWS432" s="1381"/>
      <c r="FWT432" s="1381"/>
      <c r="FWU432" s="1381"/>
      <c r="FWV432" s="1381"/>
      <c r="FWW432" s="1381"/>
      <c r="FWX432" s="1381"/>
      <c r="FWY432" s="1381"/>
      <c r="FWZ432" s="1381"/>
      <c r="FXA432" s="1381"/>
      <c r="FXB432" s="1381"/>
      <c r="FXC432" s="1381"/>
      <c r="FXD432" s="1381"/>
      <c r="FXE432" s="1381"/>
      <c r="FXF432" s="1381"/>
      <c r="FXG432" s="1381"/>
      <c r="FXH432" s="1381"/>
      <c r="FXI432" s="1381"/>
      <c r="FXJ432" s="1381"/>
      <c r="FXK432" s="1381"/>
      <c r="FXL432" s="1381"/>
      <c r="FXM432" s="1381"/>
      <c r="FXN432" s="1381"/>
      <c r="FXO432" s="1381"/>
      <c r="FXP432" s="1381"/>
      <c r="FXQ432" s="1381"/>
      <c r="FXR432" s="1381"/>
      <c r="FXS432" s="1381"/>
      <c r="FXT432" s="1381"/>
      <c r="FXU432" s="1381"/>
      <c r="FXV432" s="1381"/>
      <c r="FXW432" s="1381"/>
      <c r="FXX432" s="1381"/>
      <c r="FXY432" s="1381"/>
      <c r="FXZ432" s="1381"/>
      <c r="FYA432" s="1381"/>
      <c r="FYB432" s="1381"/>
      <c r="FYC432" s="1381"/>
      <c r="FYD432" s="1381"/>
      <c r="FYE432" s="1381"/>
      <c r="FYF432" s="1381"/>
      <c r="FYG432" s="1381"/>
      <c r="FYH432" s="1381"/>
      <c r="FYI432" s="1381"/>
      <c r="FYJ432" s="1381"/>
      <c r="FYK432" s="1381"/>
      <c r="FYL432" s="1381"/>
      <c r="FYM432" s="1381"/>
      <c r="FYN432" s="1381"/>
      <c r="FYO432" s="1381"/>
      <c r="FYP432" s="1381"/>
      <c r="FYQ432" s="1381"/>
      <c r="FYR432" s="1381"/>
      <c r="FYS432" s="1381"/>
      <c r="FYT432" s="1381"/>
      <c r="FYU432" s="1381"/>
      <c r="FYV432" s="1381"/>
      <c r="FYW432" s="1381"/>
      <c r="FYX432" s="1381"/>
      <c r="FYY432" s="1381"/>
      <c r="FYZ432" s="1381"/>
      <c r="FZA432" s="1381"/>
      <c r="FZB432" s="1381"/>
      <c r="FZC432" s="1381"/>
      <c r="FZD432" s="1381"/>
      <c r="FZE432" s="1381"/>
      <c r="FZF432" s="1381"/>
      <c r="FZG432" s="1381"/>
      <c r="FZH432" s="1381"/>
      <c r="FZI432" s="1381"/>
      <c r="FZJ432" s="1381"/>
      <c r="FZK432" s="1381"/>
      <c r="FZL432" s="1381"/>
      <c r="FZM432" s="1381"/>
      <c r="FZN432" s="1381"/>
      <c r="FZO432" s="1381"/>
      <c r="FZP432" s="1381"/>
      <c r="FZQ432" s="1381"/>
      <c r="FZR432" s="1381"/>
      <c r="FZS432" s="1381"/>
      <c r="FZT432" s="1381"/>
      <c r="FZU432" s="1381"/>
      <c r="FZV432" s="1381"/>
      <c r="FZW432" s="1381"/>
      <c r="FZX432" s="1381"/>
      <c r="FZY432" s="1381"/>
      <c r="FZZ432" s="1381"/>
      <c r="GAA432" s="1381"/>
      <c r="GAB432" s="1381"/>
      <c r="GAC432" s="1381"/>
      <c r="GAD432" s="1381"/>
      <c r="GAE432" s="1381"/>
      <c r="GAF432" s="1381"/>
      <c r="GAG432" s="1381"/>
      <c r="GAH432" s="1381"/>
      <c r="GAI432" s="1381"/>
      <c r="GAJ432" s="1381"/>
      <c r="GAK432" s="1381"/>
      <c r="GAL432" s="1381"/>
      <c r="GAM432" s="1381"/>
      <c r="GAN432" s="1381"/>
      <c r="GAO432" s="1381"/>
      <c r="GAP432" s="1381"/>
      <c r="GAQ432" s="1381"/>
      <c r="GAR432" s="1381"/>
      <c r="GAS432" s="1381"/>
      <c r="GAT432" s="1381"/>
      <c r="GAU432" s="1381"/>
      <c r="GAV432" s="1381"/>
      <c r="GAW432" s="1381"/>
      <c r="GAX432" s="1381"/>
      <c r="GAY432" s="1381"/>
      <c r="GAZ432" s="1381"/>
      <c r="GBA432" s="1381"/>
      <c r="GBB432" s="1381"/>
      <c r="GBC432" s="1381"/>
      <c r="GBD432" s="1381"/>
      <c r="GBE432" s="1381"/>
      <c r="GBF432" s="1381"/>
      <c r="GBG432" s="1381"/>
      <c r="GBH432" s="1381"/>
      <c r="GBI432" s="1381"/>
      <c r="GBJ432" s="1381"/>
      <c r="GBK432" s="1381"/>
      <c r="GBL432" s="1381"/>
      <c r="GBM432" s="1381"/>
      <c r="GBN432" s="1381"/>
      <c r="GBO432" s="1381"/>
      <c r="GBP432" s="1381"/>
      <c r="GBQ432" s="1381"/>
      <c r="GBR432" s="1381"/>
      <c r="GBS432" s="1381"/>
      <c r="GBT432" s="1381"/>
      <c r="GBU432" s="1381"/>
      <c r="GBV432" s="1381"/>
      <c r="GBW432" s="1381"/>
      <c r="GBX432" s="1381"/>
      <c r="GBY432" s="1381"/>
      <c r="GBZ432" s="1381"/>
      <c r="GCA432" s="1381"/>
      <c r="GCB432" s="1381"/>
      <c r="GCC432" s="1381"/>
      <c r="GCD432" s="1381"/>
      <c r="GCE432" s="1381"/>
      <c r="GCF432" s="1381"/>
      <c r="GCG432" s="1381"/>
      <c r="GCH432" s="1381"/>
      <c r="GCI432" s="1381"/>
      <c r="GCJ432" s="1381"/>
      <c r="GCK432" s="1381"/>
      <c r="GCL432" s="1381"/>
      <c r="GCM432" s="1381"/>
      <c r="GCN432" s="1381"/>
      <c r="GCO432" s="1381"/>
      <c r="GCP432" s="1381"/>
      <c r="GCQ432" s="1381"/>
      <c r="GCR432" s="1381"/>
      <c r="GCS432" s="1381"/>
      <c r="GCT432" s="1381"/>
      <c r="GCU432" s="1381"/>
      <c r="GCV432" s="1381"/>
      <c r="GCW432" s="1381"/>
      <c r="GCX432" s="1381"/>
      <c r="GCY432" s="1381"/>
      <c r="GCZ432" s="1381"/>
      <c r="GDA432" s="1381"/>
      <c r="GDB432" s="1381"/>
      <c r="GDC432" s="1381"/>
      <c r="GDD432" s="1381"/>
      <c r="GDE432" s="1381"/>
      <c r="GDF432" s="1381"/>
      <c r="GDG432" s="1381"/>
      <c r="GDH432" s="1381"/>
      <c r="GDI432" s="1381"/>
      <c r="GDJ432" s="1381"/>
      <c r="GDK432" s="1381"/>
      <c r="GDL432" s="1381"/>
      <c r="GDM432" s="1381"/>
      <c r="GDN432" s="1381"/>
      <c r="GDO432" s="1381"/>
      <c r="GDP432" s="1381"/>
      <c r="GDQ432" s="1381"/>
      <c r="GDR432" s="1381"/>
      <c r="GDS432" s="1381"/>
      <c r="GDT432" s="1381"/>
      <c r="GDU432" s="1381"/>
      <c r="GDV432" s="1381"/>
      <c r="GDW432" s="1381"/>
      <c r="GDX432" s="1381"/>
      <c r="GDY432" s="1381"/>
      <c r="GDZ432" s="1381"/>
      <c r="GEA432" s="1381"/>
      <c r="GEB432" s="1381"/>
      <c r="GEC432" s="1381"/>
      <c r="GED432" s="1381"/>
      <c r="GEE432" s="1381"/>
      <c r="GEF432" s="1381"/>
      <c r="GEG432" s="1381"/>
      <c r="GEH432" s="1381"/>
      <c r="GEI432" s="1381"/>
      <c r="GEJ432" s="1381"/>
      <c r="GEK432" s="1381"/>
      <c r="GEL432" s="1381"/>
      <c r="GEM432" s="1381"/>
      <c r="GEN432" s="1381"/>
      <c r="GEO432" s="1381"/>
      <c r="GEP432" s="1381"/>
      <c r="GEQ432" s="1381"/>
      <c r="GER432" s="1381"/>
      <c r="GES432" s="1381"/>
      <c r="GET432" s="1381"/>
      <c r="GEU432" s="1381"/>
      <c r="GEV432" s="1381"/>
      <c r="GEW432" s="1381"/>
      <c r="GEX432" s="1381"/>
      <c r="GEY432" s="1381"/>
      <c r="GEZ432" s="1381"/>
      <c r="GFA432" s="1381"/>
      <c r="GFB432" s="1381"/>
      <c r="GFC432" s="1381"/>
      <c r="GFD432" s="1381"/>
      <c r="GFE432" s="1381"/>
      <c r="GFF432" s="1381"/>
      <c r="GFG432" s="1381"/>
      <c r="GFH432" s="1381"/>
      <c r="GFI432" s="1381"/>
      <c r="GFJ432" s="1381"/>
      <c r="GFK432" s="1381"/>
      <c r="GFL432" s="1381"/>
      <c r="GFM432" s="1381"/>
      <c r="GFN432" s="1381"/>
      <c r="GFO432" s="1381"/>
      <c r="GFP432" s="1381"/>
      <c r="GFQ432" s="1381"/>
      <c r="GFR432" s="1381"/>
      <c r="GFS432" s="1381"/>
      <c r="GFT432" s="1381"/>
      <c r="GFU432" s="1381"/>
      <c r="GFV432" s="1381"/>
      <c r="GFW432" s="1381"/>
      <c r="GFX432" s="1381"/>
      <c r="GFY432" s="1381"/>
      <c r="GFZ432" s="1381"/>
      <c r="GGA432" s="1381"/>
      <c r="GGB432" s="1381"/>
      <c r="GGC432" s="1381"/>
      <c r="GGD432" s="1381"/>
      <c r="GGE432" s="1381"/>
      <c r="GGF432" s="1381"/>
      <c r="GGG432" s="1381"/>
      <c r="GGH432" s="1381"/>
      <c r="GGI432" s="1381"/>
      <c r="GGJ432" s="1381"/>
      <c r="GGK432" s="1381"/>
      <c r="GGL432" s="1381"/>
      <c r="GGM432" s="1381"/>
      <c r="GGN432" s="1381"/>
      <c r="GGO432" s="1381"/>
      <c r="GGP432" s="1381"/>
      <c r="GGQ432" s="1381"/>
      <c r="GGR432" s="1381"/>
      <c r="GGS432" s="1381"/>
      <c r="GGT432" s="1381"/>
      <c r="GGU432" s="1381"/>
      <c r="GGV432" s="1381"/>
      <c r="GGW432" s="1381"/>
      <c r="GGX432" s="1381"/>
      <c r="GGY432" s="1381"/>
      <c r="GGZ432" s="1381"/>
      <c r="GHA432" s="1381"/>
      <c r="GHB432" s="1381"/>
      <c r="GHC432" s="1381"/>
      <c r="GHD432" s="1381"/>
      <c r="GHE432" s="1381"/>
      <c r="GHF432" s="1381"/>
      <c r="GHG432" s="1381"/>
      <c r="GHH432" s="1381"/>
      <c r="GHI432" s="1381"/>
      <c r="GHJ432" s="1381"/>
      <c r="GHK432" s="1381"/>
      <c r="GHL432" s="1381"/>
      <c r="GHM432" s="1381"/>
      <c r="GHN432" s="1381"/>
      <c r="GHO432" s="1381"/>
      <c r="GHP432" s="1381"/>
      <c r="GHQ432" s="1381"/>
      <c r="GHR432" s="1381"/>
      <c r="GHS432" s="1381"/>
      <c r="GHT432" s="1381"/>
      <c r="GHU432" s="1381"/>
      <c r="GHV432" s="1381"/>
      <c r="GHW432" s="1381"/>
      <c r="GHX432" s="1381"/>
      <c r="GHY432" s="1381"/>
      <c r="GHZ432" s="1381"/>
      <c r="GIA432" s="1381"/>
      <c r="GIB432" s="1381"/>
      <c r="GIC432" s="1381"/>
      <c r="GID432" s="1381"/>
      <c r="GIE432" s="1381"/>
      <c r="GIF432" s="1381"/>
      <c r="GIG432" s="1381"/>
      <c r="GIH432" s="1381"/>
      <c r="GII432" s="1381"/>
      <c r="GIJ432" s="1381"/>
      <c r="GIK432" s="1381"/>
      <c r="GIL432" s="1381"/>
      <c r="GIM432" s="1381"/>
      <c r="GIN432" s="1381"/>
      <c r="GIO432" s="1381"/>
      <c r="GIP432" s="1381"/>
      <c r="GIQ432" s="1381"/>
      <c r="GIR432" s="1381"/>
      <c r="GIS432" s="1381"/>
      <c r="GIT432" s="1381"/>
      <c r="GIU432" s="1381"/>
      <c r="GIV432" s="1381"/>
      <c r="GIW432" s="1381"/>
      <c r="GIX432" s="1381"/>
      <c r="GIY432" s="1381"/>
      <c r="GIZ432" s="1381"/>
      <c r="GJA432" s="1381"/>
      <c r="GJB432" s="1381"/>
      <c r="GJC432" s="1381"/>
      <c r="GJD432" s="1381"/>
      <c r="GJE432" s="1381"/>
      <c r="GJF432" s="1381"/>
      <c r="GJG432" s="1381"/>
      <c r="GJH432" s="1381"/>
      <c r="GJI432" s="1381"/>
      <c r="GJJ432" s="1381"/>
      <c r="GJK432" s="1381"/>
      <c r="GJL432" s="1381"/>
      <c r="GJM432" s="1381"/>
      <c r="GJN432" s="1381"/>
      <c r="GJO432" s="1381"/>
      <c r="GJP432" s="1381"/>
      <c r="GJQ432" s="1381"/>
      <c r="GJR432" s="1381"/>
      <c r="GJS432" s="1381"/>
      <c r="GJT432" s="1381"/>
      <c r="GJU432" s="1381"/>
      <c r="GJV432" s="1381"/>
      <c r="GJW432" s="1381"/>
      <c r="GJX432" s="1381"/>
      <c r="GJY432" s="1381"/>
      <c r="GJZ432" s="1381"/>
      <c r="GKA432" s="1381"/>
      <c r="GKB432" s="1381"/>
      <c r="GKC432" s="1381"/>
      <c r="GKD432" s="1381"/>
      <c r="GKE432" s="1381"/>
      <c r="GKF432" s="1381"/>
      <c r="GKG432" s="1381"/>
      <c r="GKH432" s="1381"/>
      <c r="GKI432" s="1381"/>
      <c r="GKJ432" s="1381"/>
      <c r="GKK432" s="1381"/>
      <c r="GKL432" s="1381"/>
      <c r="GKM432" s="1381"/>
      <c r="GKN432" s="1381"/>
      <c r="GKO432" s="1381"/>
      <c r="GKP432" s="1381"/>
      <c r="GKQ432" s="1381"/>
      <c r="GKR432" s="1381"/>
      <c r="GKS432" s="1381"/>
      <c r="GKT432" s="1381"/>
      <c r="GKU432" s="1381"/>
      <c r="GKV432" s="1381"/>
      <c r="GKW432" s="1381"/>
      <c r="GKX432" s="1381"/>
      <c r="GKY432" s="1381"/>
      <c r="GKZ432" s="1381"/>
      <c r="GLA432" s="1381"/>
      <c r="GLB432" s="1381"/>
      <c r="GLC432" s="1381"/>
      <c r="GLD432" s="1381"/>
      <c r="GLE432" s="1381"/>
      <c r="GLF432" s="1381"/>
      <c r="GLG432" s="1381"/>
      <c r="GLH432" s="1381"/>
      <c r="GLI432" s="1381"/>
      <c r="GLJ432" s="1381"/>
      <c r="GLK432" s="1381"/>
      <c r="GLL432" s="1381"/>
      <c r="GLM432" s="1381"/>
      <c r="GLN432" s="1381"/>
      <c r="GLO432" s="1381"/>
      <c r="GLP432" s="1381"/>
      <c r="GLQ432" s="1381"/>
      <c r="GLR432" s="1381"/>
      <c r="GLS432" s="1381"/>
      <c r="GLT432" s="1381"/>
      <c r="GLU432" s="1381"/>
      <c r="GLV432" s="1381"/>
      <c r="GLW432" s="1381"/>
      <c r="GLX432" s="1381"/>
      <c r="GLY432" s="1381"/>
      <c r="GLZ432" s="1381"/>
      <c r="GMA432" s="1381"/>
      <c r="GMB432" s="1381"/>
      <c r="GMC432" s="1381"/>
      <c r="GMD432" s="1381"/>
      <c r="GME432" s="1381"/>
      <c r="GMF432" s="1381"/>
      <c r="GMG432" s="1381"/>
      <c r="GMH432" s="1381"/>
      <c r="GMI432" s="1381"/>
      <c r="GMJ432" s="1381"/>
      <c r="GMK432" s="1381"/>
      <c r="GML432" s="1381"/>
      <c r="GMM432" s="1381"/>
      <c r="GMN432" s="1381"/>
      <c r="GMO432" s="1381"/>
      <c r="GMP432" s="1381"/>
      <c r="GMQ432" s="1381"/>
      <c r="GMR432" s="1381"/>
      <c r="GMS432" s="1381"/>
      <c r="GMT432" s="1381"/>
      <c r="GMU432" s="1381"/>
      <c r="GMV432" s="1381"/>
      <c r="GMW432" s="1381"/>
      <c r="GMX432" s="1381"/>
      <c r="GMY432" s="1381"/>
      <c r="GMZ432" s="1381"/>
      <c r="GNA432" s="1381"/>
      <c r="GNB432" s="1381"/>
      <c r="GNC432" s="1381"/>
      <c r="GND432" s="1381"/>
      <c r="GNE432" s="1381"/>
      <c r="GNF432" s="1381"/>
      <c r="GNG432" s="1381"/>
      <c r="GNH432" s="1381"/>
      <c r="GNI432" s="1381"/>
      <c r="GNJ432" s="1381"/>
      <c r="GNK432" s="1381"/>
      <c r="GNL432" s="1381"/>
      <c r="GNM432" s="1381"/>
      <c r="GNN432" s="1381"/>
      <c r="GNO432" s="1381"/>
      <c r="GNP432" s="1381"/>
      <c r="GNQ432" s="1381"/>
      <c r="GNR432" s="1381"/>
      <c r="GNS432" s="1381"/>
      <c r="GNT432" s="1381"/>
      <c r="GNU432" s="1381"/>
      <c r="GNV432" s="1381"/>
      <c r="GNW432" s="1381"/>
      <c r="GNX432" s="1381"/>
      <c r="GNY432" s="1381"/>
      <c r="GNZ432" s="1381"/>
      <c r="GOA432" s="1381"/>
      <c r="GOB432" s="1381"/>
      <c r="GOC432" s="1381"/>
      <c r="GOD432" s="1381"/>
      <c r="GOE432" s="1381"/>
      <c r="GOF432" s="1381"/>
      <c r="GOG432" s="1381"/>
      <c r="GOH432" s="1381"/>
      <c r="GOI432" s="1381"/>
      <c r="GOJ432" s="1381"/>
      <c r="GOK432" s="1381"/>
      <c r="GOL432" s="1381"/>
      <c r="GOM432" s="1381"/>
      <c r="GON432" s="1381"/>
      <c r="GOO432" s="1381"/>
      <c r="GOP432" s="1381"/>
      <c r="GOQ432" s="1381"/>
      <c r="GOR432" s="1381"/>
      <c r="GOS432" s="1381"/>
      <c r="GOT432" s="1381"/>
      <c r="GOU432" s="1381"/>
      <c r="GOV432" s="1381"/>
      <c r="GOW432" s="1381"/>
      <c r="GOX432" s="1381"/>
      <c r="GOY432" s="1381"/>
      <c r="GOZ432" s="1381"/>
      <c r="GPA432" s="1381"/>
      <c r="GPB432" s="1381"/>
      <c r="GPC432" s="1381"/>
      <c r="GPD432" s="1381"/>
      <c r="GPE432" s="1381"/>
      <c r="GPF432" s="1381"/>
      <c r="GPG432" s="1381"/>
      <c r="GPH432" s="1381"/>
      <c r="GPI432" s="1381"/>
      <c r="GPJ432" s="1381"/>
      <c r="GPK432" s="1381"/>
      <c r="GPL432" s="1381"/>
      <c r="GPM432" s="1381"/>
      <c r="GPN432" s="1381"/>
      <c r="GPO432" s="1381"/>
      <c r="GPP432" s="1381"/>
      <c r="GPQ432" s="1381"/>
      <c r="GPR432" s="1381"/>
      <c r="GPS432" s="1381"/>
      <c r="GPT432" s="1381"/>
      <c r="GPU432" s="1381"/>
      <c r="GPV432" s="1381"/>
      <c r="GPW432" s="1381"/>
      <c r="GPX432" s="1381"/>
      <c r="GPY432" s="1381"/>
      <c r="GPZ432" s="1381"/>
      <c r="GQA432" s="1381"/>
      <c r="GQB432" s="1381"/>
      <c r="GQC432" s="1381"/>
      <c r="GQD432" s="1381"/>
      <c r="GQE432" s="1381"/>
      <c r="GQF432" s="1381"/>
      <c r="GQG432" s="1381"/>
      <c r="GQH432" s="1381"/>
      <c r="GQI432" s="1381"/>
      <c r="GQJ432" s="1381"/>
      <c r="GQK432" s="1381"/>
      <c r="GQL432" s="1381"/>
      <c r="GQM432" s="1381"/>
      <c r="GQN432" s="1381"/>
      <c r="GQO432" s="1381"/>
      <c r="GQP432" s="1381"/>
      <c r="GQQ432" s="1381"/>
      <c r="GQR432" s="1381"/>
      <c r="GQS432" s="1381"/>
      <c r="GQT432" s="1381"/>
      <c r="GQU432" s="1381"/>
      <c r="GQV432" s="1381"/>
      <c r="GQW432" s="1381"/>
      <c r="GQX432" s="1381"/>
      <c r="GQY432" s="1381"/>
      <c r="GQZ432" s="1381"/>
      <c r="GRA432" s="1381"/>
      <c r="GRB432" s="1381"/>
      <c r="GRC432" s="1381"/>
      <c r="GRD432" s="1381"/>
      <c r="GRE432" s="1381"/>
      <c r="GRF432" s="1381"/>
      <c r="GRG432" s="1381"/>
      <c r="GRH432" s="1381"/>
      <c r="GRI432" s="1381"/>
      <c r="GRJ432" s="1381"/>
      <c r="GRK432" s="1381"/>
      <c r="GRL432" s="1381"/>
      <c r="GRM432" s="1381"/>
      <c r="GRN432" s="1381"/>
      <c r="GRO432" s="1381"/>
      <c r="GRP432" s="1381"/>
      <c r="GRQ432" s="1381"/>
      <c r="GRR432" s="1381"/>
      <c r="GRS432" s="1381"/>
      <c r="GRT432" s="1381"/>
      <c r="GRU432" s="1381"/>
      <c r="GRV432" s="1381"/>
      <c r="GRW432" s="1381"/>
      <c r="GRX432" s="1381"/>
      <c r="GRY432" s="1381"/>
      <c r="GRZ432" s="1381"/>
      <c r="GSA432" s="1381"/>
      <c r="GSB432" s="1381"/>
      <c r="GSC432" s="1381"/>
      <c r="GSD432" s="1381"/>
      <c r="GSE432" s="1381"/>
      <c r="GSF432" s="1381"/>
      <c r="GSG432" s="1381"/>
      <c r="GSH432" s="1381"/>
      <c r="GSI432" s="1381"/>
      <c r="GSJ432" s="1381"/>
      <c r="GSK432" s="1381"/>
      <c r="GSL432" s="1381"/>
      <c r="GSM432" s="1381"/>
      <c r="GSN432" s="1381"/>
      <c r="GSO432" s="1381"/>
      <c r="GSP432" s="1381"/>
      <c r="GSQ432" s="1381"/>
      <c r="GSR432" s="1381"/>
      <c r="GSS432" s="1381"/>
      <c r="GST432" s="1381"/>
      <c r="GSU432" s="1381"/>
      <c r="GSV432" s="1381"/>
      <c r="GSW432" s="1381"/>
      <c r="GSX432" s="1381"/>
      <c r="GSY432" s="1381"/>
      <c r="GSZ432" s="1381"/>
      <c r="GTA432" s="1381"/>
      <c r="GTB432" s="1381"/>
      <c r="GTC432" s="1381"/>
      <c r="GTD432" s="1381"/>
      <c r="GTE432" s="1381"/>
      <c r="GTF432" s="1381"/>
      <c r="GTG432" s="1381"/>
      <c r="GTH432" s="1381"/>
      <c r="GTI432" s="1381"/>
      <c r="GTJ432" s="1381"/>
      <c r="GTK432" s="1381"/>
      <c r="GTL432" s="1381"/>
      <c r="GTM432" s="1381"/>
      <c r="GTN432" s="1381"/>
      <c r="GTO432" s="1381"/>
      <c r="GTP432" s="1381"/>
      <c r="GTQ432" s="1381"/>
      <c r="GTR432" s="1381"/>
      <c r="GTS432" s="1381"/>
      <c r="GTT432" s="1381"/>
      <c r="GTU432" s="1381"/>
      <c r="GTV432" s="1381"/>
      <c r="GTW432" s="1381"/>
      <c r="GTX432" s="1381"/>
      <c r="GTY432" s="1381"/>
      <c r="GTZ432" s="1381"/>
      <c r="GUA432" s="1381"/>
      <c r="GUB432" s="1381"/>
      <c r="GUC432" s="1381"/>
      <c r="GUD432" s="1381"/>
      <c r="GUE432" s="1381"/>
      <c r="GUF432" s="1381"/>
      <c r="GUG432" s="1381"/>
      <c r="GUH432" s="1381"/>
      <c r="GUI432" s="1381"/>
      <c r="GUJ432" s="1381"/>
      <c r="GUK432" s="1381"/>
      <c r="GUL432" s="1381"/>
      <c r="GUM432" s="1381"/>
      <c r="GUN432" s="1381"/>
      <c r="GUO432" s="1381"/>
      <c r="GUP432" s="1381"/>
      <c r="GUQ432" s="1381"/>
      <c r="GUR432" s="1381"/>
      <c r="GUS432" s="1381"/>
      <c r="GUT432" s="1381"/>
      <c r="GUU432" s="1381"/>
      <c r="GUV432" s="1381"/>
      <c r="GUW432" s="1381"/>
      <c r="GUX432" s="1381"/>
      <c r="GUY432" s="1381"/>
      <c r="GUZ432" s="1381"/>
      <c r="GVA432" s="1381"/>
      <c r="GVB432" s="1381"/>
      <c r="GVC432" s="1381"/>
      <c r="GVD432" s="1381"/>
      <c r="GVE432" s="1381"/>
      <c r="GVF432" s="1381"/>
      <c r="GVG432" s="1381"/>
      <c r="GVH432" s="1381"/>
      <c r="GVI432" s="1381"/>
      <c r="GVJ432" s="1381"/>
      <c r="GVK432" s="1381"/>
      <c r="GVL432" s="1381"/>
      <c r="GVM432" s="1381"/>
      <c r="GVN432" s="1381"/>
      <c r="GVO432" s="1381"/>
      <c r="GVP432" s="1381"/>
      <c r="GVQ432" s="1381"/>
      <c r="GVR432" s="1381"/>
      <c r="GVS432" s="1381"/>
      <c r="GVT432" s="1381"/>
      <c r="GVU432" s="1381"/>
      <c r="GVV432" s="1381"/>
      <c r="GVW432" s="1381"/>
      <c r="GVX432" s="1381"/>
      <c r="GVY432" s="1381"/>
      <c r="GVZ432" s="1381"/>
      <c r="GWA432" s="1381"/>
      <c r="GWB432" s="1381"/>
      <c r="GWC432" s="1381"/>
      <c r="GWD432" s="1381"/>
      <c r="GWE432" s="1381"/>
      <c r="GWF432" s="1381"/>
      <c r="GWG432" s="1381"/>
      <c r="GWH432" s="1381"/>
      <c r="GWI432" s="1381"/>
      <c r="GWJ432" s="1381"/>
      <c r="GWK432" s="1381"/>
      <c r="GWL432" s="1381"/>
      <c r="GWM432" s="1381"/>
      <c r="GWN432" s="1381"/>
      <c r="GWO432" s="1381"/>
      <c r="GWP432" s="1381"/>
      <c r="GWQ432" s="1381"/>
      <c r="GWR432" s="1381"/>
      <c r="GWS432" s="1381"/>
      <c r="GWT432" s="1381"/>
      <c r="GWU432" s="1381"/>
      <c r="GWV432" s="1381"/>
      <c r="GWW432" s="1381"/>
      <c r="GWX432" s="1381"/>
      <c r="GWY432" s="1381"/>
      <c r="GWZ432" s="1381"/>
      <c r="GXA432" s="1381"/>
      <c r="GXB432" s="1381"/>
      <c r="GXC432" s="1381"/>
      <c r="GXD432" s="1381"/>
      <c r="GXE432" s="1381"/>
      <c r="GXF432" s="1381"/>
      <c r="GXG432" s="1381"/>
      <c r="GXH432" s="1381"/>
      <c r="GXI432" s="1381"/>
      <c r="GXJ432" s="1381"/>
      <c r="GXK432" s="1381"/>
      <c r="GXL432" s="1381"/>
      <c r="GXM432" s="1381"/>
      <c r="GXN432" s="1381"/>
      <c r="GXO432" s="1381"/>
      <c r="GXP432" s="1381"/>
      <c r="GXQ432" s="1381"/>
      <c r="GXR432" s="1381"/>
      <c r="GXS432" s="1381"/>
      <c r="GXT432" s="1381"/>
      <c r="GXU432" s="1381"/>
      <c r="GXV432" s="1381"/>
      <c r="GXW432" s="1381"/>
      <c r="GXX432" s="1381"/>
      <c r="GXY432" s="1381"/>
      <c r="GXZ432" s="1381"/>
      <c r="GYA432" s="1381"/>
      <c r="GYB432" s="1381"/>
      <c r="GYC432" s="1381"/>
      <c r="GYD432" s="1381"/>
      <c r="GYE432" s="1381"/>
      <c r="GYF432" s="1381"/>
      <c r="GYG432" s="1381"/>
      <c r="GYH432" s="1381"/>
      <c r="GYI432" s="1381"/>
      <c r="GYJ432" s="1381"/>
      <c r="GYK432" s="1381"/>
      <c r="GYL432" s="1381"/>
      <c r="GYM432" s="1381"/>
      <c r="GYN432" s="1381"/>
      <c r="GYO432" s="1381"/>
      <c r="GYP432" s="1381"/>
      <c r="GYQ432" s="1381"/>
      <c r="GYR432" s="1381"/>
      <c r="GYS432" s="1381"/>
      <c r="GYT432" s="1381"/>
      <c r="GYU432" s="1381"/>
      <c r="GYV432" s="1381"/>
      <c r="GYW432" s="1381"/>
      <c r="GYX432" s="1381"/>
      <c r="GYY432" s="1381"/>
      <c r="GYZ432" s="1381"/>
      <c r="GZA432" s="1381"/>
      <c r="GZB432" s="1381"/>
      <c r="GZC432" s="1381"/>
      <c r="GZD432" s="1381"/>
      <c r="GZE432" s="1381"/>
      <c r="GZF432" s="1381"/>
      <c r="GZG432" s="1381"/>
      <c r="GZH432" s="1381"/>
      <c r="GZI432" s="1381"/>
      <c r="GZJ432" s="1381"/>
      <c r="GZK432" s="1381"/>
      <c r="GZL432" s="1381"/>
      <c r="GZM432" s="1381"/>
      <c r="GZN432" s="1381"/>
      <c r="GZO432" s="1381"/>
      <c r="GZP432" s="1381"/>
      <c r="GZQ432" s="1381"/>
      <c r="GZR432" s="1381"/>
      <c r="GZS432" s="1381"/>
      <c r="GZT432" s="1381"/>
      <c r="GZU432" s="1381"/>
      <c r="GZV432" s="1381"/>
      <c r="GZW432" s="1381"/>
      <c r="GZX432" s="1381"/>
      <c r="GZY432" s="1381"/>
      <c r="GZZ432" s="1381"/>
      <c r="HAA432" s="1381"/>
      <c r="HAB432" s="1381"/>
      <c r="HAC432" s="1381"/>
      <c r="HAD432" s="1381"/>
      <c r="HAE432" s="1381"/>
      <c r="HAF432" s="1381"/>
      <c r="HAG432" s="1381"/>
      <c r="HAH432" s="1381"/>
      <c r="HAI432" s="1381"/>
      <c r="HAJ432" s="1381"/>
      <c r="HAK432" s="1381"/>
      <c r="HAL432" s="1381"/>
      <c r="HAM432" s="1381"/>
      <c r="HAN432" s="1381"/>
      <c r="HAO432" s="1381"/>
      <c r="HAP432" s="1381"/>
      <c r="HAQ432" s="1381"/>
      <c r="HAR432" s="1381"/>
      <c r="HAS432" s="1381"/>
      <c r="HAT432" s="1381"/>
      <c r="HAU432" s="1381"/>
      <c r="HAV432" s="1381"/>
      <c r="HAW432" s="1381"/>
      <c r="HAX432" s="1381"/>
      <c r="HAY432" s="1381"/>
      <c r="HAZ432" s="1381"/>
      <c r="HBA432" s="1381"/>
      <c r="HBB432" s="1381"/>
      <c r="HBC432" s="1381"/>
      <c r="HBD432" s="1381"/>
      <c r="HBE432" s="1381"/>
      <c r="HBF432" s="1381"/>
      <c r="HBG432" s="1381"/>
      <c r="HBH432" s="1381"/>
      <c r="HBI432" s="1381"/>
      <c r="HBJ432" s="1381"/>
      <c r="HBK432" s="1381"/>
      <c r="HBL432" s="1381"/>
      <c r="HBM432" s="1381"/>
      <c r="HBN432" s="1381"/>
      <c r="HBO432" s="1381"/>
      <c r="HBP432" s="1381"/>
      <c r="HBQ432" s="1381"/>
      <c r="HBR432" s="1381"/>
      <c r="HBS432" s="1381"/>
      <c r="HBT432" s="1381"/>
      <c r="HBU432" s="1381"/>
      <c r="HBV432" s="1381"/>
      <c r="HBW432" s="1381"/>
      <c r="HBX432" s="1381"/>
      <c r="HBY432" s="1381"/>
      <c r="HBZ432" s="1381"/>
      <c r="HCA432" s="1381"/>
      <c r="HCB432" s="1381"/>
      <c r="HCC432" s="1381"/>
      <c r="HCD432" s="1381"/>
      <c r="HCE432" s="1381"/>
      <c r="HCF432" s="1381"/>
      <c r="HCG432" s="1381"/>
      <c r="HCH432" s="1381"/>
      <c r="HCI432" s="1381"/>
      <c r="HCJ432" s="1381"/>
      <c r="HCK432" s="1381"/>
      <c r="HCL432" s="1381"/>
      <c r="HCM432" s="1381"/>
      <c r="HCN432" s="1381"/>
      <c r="HCO432" s="1381"/>
      <c r="HCP432" s="1381"/>
      <c r="HCQ432" s="1381"/>
      <c r="HCR432" s="1381"/>
      <c r="HCS432" s="1381"/>
      <c r="HCT432" s="1381"/>
      <c r="HCU432" s="1381"/>
      <c r="HCV432" s="1381"/>
      <c r="HCW432" s="1381"/>
      <c r="HCX432" s="1381"/>
      <c r="HCY432" s="1381"/>
      <c r="HCZ432" s="1381"/>
      <c r="HDA432" s="1381"/>
      <c r="HDB432" s="1381"/>
      <c r="HDC432" s="1381"/>
      <c r="HDD432" s="1381"/>
      <c r="HDE432" s="1381"/>
      <c r="HDF432" s="1381"/>
      <c r="HDG432" s="1381"/>
      <c r="HDH432" s="1381"/>
      <c r="HDI432" s="1381"/>
      <c r="HDJ432" s="1381"/>
      <c r="HDK432" s="1381"/>
      <c r="HDL432" s="1381"/>
      <c r="HDM432" s="1381"/>
      <c r="HDN432" s="1381"/>
      <c r="HDO432" s="1381"/>
      <c r="HDP432" s="1381"/>
      <c r="HDQ432" s="1381"/>
      <c r="HDR432" s="1381"/>
      <c r="HDS432" s="1381"/>
      <c r="HDT432" s="1381"/>
      <c r="HDU432" s="1381"/>
      <c r="HDV432" s="1381"/>
      <c r="HDW432" s="1381"/>
      <c r="HDX432" s="1381"/>
      <c r="HDY432" s="1381"/>
      <c r="HDZ432" s="1381"/>
      <c r="HEA432" s="1381"/>
      <c r="HEB432" s="1381"/>
      <c r="HEC432" s="1381"/>
      <c r="HED432" s="1381"/>
      <c r="HEE432" s="1381"/>
      <c r="HEF432" s="1381"/>
      <c r="HEG432" s="1381"/>
      <c r="HEH432" s="1381"/>
      <c r="HEI432" s="1381"/>
      <c r="HEJ432" s="1381"/>
      <c r="HEK432" s="1381"/>
      <c r="HEL432" s="1381"/>
      <c r="HEM432" s="1381"/>
      <c r="HEN432" s="1381"/>
      <c r="HEO432" s="1381"/>
      <c r="HEP432" s="1381"/>
      <c r="HEQ432" s="1381"/>
      <c r="HER432" s="1381"/>
      <c r="HES432" s="1381"/>
      <c r="HET432" s="1381"/>
      <c r="HEU432" s="1381"/>
      <c r="HEV432" s="1381"/>
      <c r="HEW432" s="1381"/>
      <c r="HEX432" s="1381"/>
      <c r="HEY432" s="1381"/>
      <c r="HEZ432" s="1381"/>
      <c r="HFA432" s="1381"/>
      <c r="HFB432" s="1381"/>
      <c r="HFC432" s="1381"/>
      <c r="HFD432" s="1381"/>
      <c r="HFE432" s="1381"/>
      <c r="HFF432" s="1381"/>
      <c r="HFG432" s="1381"/>
      <c r="HFH432" s="1381"/>
      <c r="HFI432" s="1381"/>
      <c r="HFJ432" s="1381"/>
      <c r="HFK432" s="1381"/>
      <c r="HFL432" s="1381"/>
      <c r="HFM432" s="1381"/>
      <c r="HFN432" s="1381"/>
      <c r="HFO432" s="1381"/>
      <c r="HFP432" s="1381"/>
      <c r="HFQ432" s="1381"/>
      <c r="HFR432" s="1381"/>
      <c r="HFS432" s="1381"/>
      <c r="HFT432" s="1381"/>
      <c r="HFU432" s="1381"/>
      <c r="HFV432" s="1381"/>
      <c r="HFW432" s="1381"/>
      <c r="HFX432" s="1381"/>
      <c r="HFY432" s="1381"/>
      <c r="HFZ432" s="1381"/>
      <c r="HGA432" s="1381"/>
      <c r="HGB432" s="1381"/>
      <c r="HGC432" s="1381"/>
      <c r="HGD432" s="1381"/>
      <c r="HGE432" s="1381"/>
      <c r="HGF432" s="1381"/>
      <c r="HGG432" s="1381"/>
      <c r="HGH432" s="1381"/>
      <c r="HGI432" s="1381"/>
      <c r="HGJ432" s="1381"/>
      <c r="HGK432" s="1381"/>
      <c r="HGL432" s="1381"/>
      <c r="HGM432" s="1381"/>
      <c r="HGN432" s="1381"/>
      <c r="HGO432" s="1381"/>
      <c r="HGP432" s="1381"/>
      <c r="HGQ432" s="1381"/>
      <c r="HGR432" s="1381"/>
      <c r="HGS432" s="1381"/>
      <c r="HGT432" s="1381"/>
      <c r="HGU432" s="1381"/>
      <c r="HGV432" s="1381"/>
      <c r="HGW432" s="1381"/>
      <c r="HGX432" s="1381"/>
      <c r="HGY432" s="1381"/>
      <c r="HGZ432" s="1381"/>
      <c r="HHA432" s="1381"/>
      <c r="HHB432" s="1381"/>
      <c r="HHC432" s="1381"/>
      <c r="HHD432" s="1381"/>
      <c r="HHE432" s="1381"/>
      <c r="HHF432" s="1381"/>
      <c r="HHG432" s="1381"/>
      <c r="HHH432" s="1381"/>
      <c r="HHI432" s="1381"/>
      <c r="HHJ432" s="1381"/>
      <c r="HHK432" s="1381"/>
      <c r="HHL432" s="1381"/>
      <c r="HHM432" s="1381"/>
      <c r="HHN432" s="1381"/>
      <c r="HHO432" s="1381"/>
      <c r="HHP432" s="1381"/>
      <c r="HHQ432" s="1381"/>
      <c r="HHR432" s="1381"/>
      <c r="HHS432" s="1381"/>
      <c r="HHT432" s="1381"/>
      <c r="HHU432" s="1381"/>
      <c r="HHV432" s="1381"/>
      <c r="HHW432" s="1381"/>
      <c r="HHX432" s="1381"/>
      <c r="HHY432" s="1381"/>
      <c r="HHZ432" s="1381"/>
      <c r="HIA432" s="1381"/>
      <c r="HIB432" s="1381"/>
      <c r="HIC432" s="1381"/>
      <c r="HID432" s="1381"/>
      <c r="HIE432" s="1381"/>
      <c r="HIF432" s="1381"/>
      <c r="HIG432" s="1381"/>
      <c r="HIH432" s="1381"/>
      <c r="HII432" s="1381"/>
      <c r="HIJ432" s="1381"/>
      <c r="HIK432" s="1381"/>
      <c r="HIL432" s="1381"/>
      <c r="HIM432" s="1381"/>
      <c r="HIN432" s="1381"/>
      <c r="HIO432" s="1381"/>
      <c r="HIP432" s="1381"/>
      <c r="HIQ432" s="1381"/>
      <c r="HIR432" s="1381"/>
      <c r="HIS432" s="1381"/>
      <c r="HIT432" s="1381"/>
      <c r="HIU432" s="1381"/>
      <c r="HIV432" s="1381"/>
      <c r="HIW432" s="1381"/>
      <c r="HIX432" s="1381"/>
      <c r="HIY432" s="1381"/>
      <c r="HIZ432" s="1381"/>
      <c r="HJA432" s="1381"/>
      <c r="HJB432" s="1381"/>
      <c r="HJC432" s="1381"/>
      <c r="HJD432" s="1381"/>
      <c r="HJE432" s="1381"/>
      <c r="HJF432" s="1381"/>
      <c r="HJG432" s="1381"/>
      <c r="HJH432" s="1381"/>
      <c r="HJI432" s="1381"/>
      <c r="HJJ432" s="1381"/>
      <c r="HJK432" s="1381"/>
      <c r="HJL432" s="1381"/>
      <c r="HJM432" s="1381"/>
      <c r="HJN432" s="1381"/>
      <c r="HJO432" s="1381"/>
      <c r="HJP432" s="1381"/>
      <c r="HJQ432" s="1381"/>
      <c r="HJR432" s="1381"/>
      <c r="HJS432" s="1381"/>
      <c r="HJT432" s="1381"/>
      <c r="HJU432" s="1381"/>
      <c r="HJV432" s="1381"/>
      <c r="HJW432" s="1381"/>
      <c r="HJX432" s="1381"/>
      <c r="HJY432" s="1381"/>
      <c r="HJZ432" s="1381"/>
      <c r="HKA432" s="1381"/>
      <c r="HKB432" s="1381"/>
      <c r="HKC432" s="1381"/>
      <c r="HKD432" s="1381"/>
      <c r="HKE432" s="1381"/>
      <c r="HKF432" s="1381"/>
      <c r="HKG432" s="1381"/>
      <c r="HKH432" s="1381"/>
      <c r="HKI432" s="1381"/>
      <c r="HKJ432" s="1381"/>
      <c r="HKK432" s="1381"/>
      <c r="HKL432" s="1381"/>
      <c r="HKM432" s="1381"/>
      <c r="HKN432" s="1381"/>
      <c r="HKO432" s="1381"/>
      <c r="HKP432" s="1381"/>
      <c r="HKQ432" s="1381"/>
      <c r="HKR432" s="1381"/>
      <c r="HKS432" s="1381"/>
      <c r="HKT432" s="1381"/>
      <c r="HKU432" s="1381"/>
      <c r="HKV432" s="1381"/>
      <c r="HKW432" s="1381"/>
      <c r="HKX432" s="1381"/>
      <c r="HKY432" s="1381"/>
      <c r="HKZ432" s="1381"/>
      <c r="HLA432" s="1381"/>
      <c r="HLB432" s="1381"/>
      <c r="HLC432" s="1381"/>
      <c r="HLD432" s="1381"/>
      <c r="HLE432" s="1381"/>
      <c r="HLF432" s="1381"/>
      <c r="HLG432" s="1381"/>
      <c r="HLH432" s="1381"/>
      <c r="HLI432" s="1381"/>
      <c r="HLJ432" s="1381"/>
      <c r="HLK432" s="1381"/>
      <c r="HLL432" s="1381"/>
      <c r="HLM432" s="1381"/>
      <c r="HLN432" s="1381"/>
      <c r="HLO432" s="1381"/>
      <c r="HLP432" s="1381"/>
      <c r="HLQ432" s="1381"/>
      <c r="HLR432" s="1381"/>
      <c r="HLS432" s="1381"/>
      <c r="HLT432" s="1381"/>
      <c r="HLU432" s="1381"/>
      <c r="HLV432" s="1381"/>
      <c r="HLW432" s="1381"/>
      <c r="HLX432" s="1381"/>
      <c r="HLY432" s="1381"/>
      <c r="HLZ432" s="1381"/>
      <c r="HMA432" s="1381"/>
      <c r="HMB432" s="1381"/>
      <c r="HMC432" s="1381"/>
      <c r="HMD432" s="1381"/>
      <c r="HME432" s="1381"/>
      <c r="HMF432" s="1381"/>
      <c r="HMG432" s="1381"/>
      <c r="HMH432" s="1381"/>
      <c r="HMI432" s="1381"/>
      <c r="HMJ432" s="1381"/>
      <c r="HMK432" s="1381"/>
      <c r="HML432" s="1381"/>
      <c r="HMM432" s="1381"/>
      <c r="HMN432" s="1381"/>
      <c r="HMO432" s="1381"/>
      <c r="HMP432" s="1381"/>
      <c r="HMQ432" s="1381"/>
      <c r="HMR432" s="1381"/>
      <c r="HMS432" s="1381"/>
      <c r="HMT432" s="1381"/>
      <c r="HMU432" s="1381"/>
      <c r="HMV432" s="1381"/>
      <c r="HMW432" s="1381"/>
      <c r="HMX432" s="1381"/>
      <c r="HMY432" s="1381"/>
      <c r="HMZ432" s="1381"/>
      <c r="HNA432" s="1381"/>
      <c r="HNB432" s="1381"/>
      <c r="HNC432" s="1381"/>
      <c r="HND432" s="1381"/>
      <c r="HNE432" s="1381"/>
      <c r="HNF432" s="1381"/>
      <c r="HNG432" s="1381"/>
      <c r="HNH432" s="1381"/>
      <c r="HNI432" s="1381"/>
      <c r="HNJ432" s="1381"/>
      <c r="HNK432" s="1381"/>
      <c r="HNL432" s="1381"/>
      <c r="HNM432" s="1381"/>
      <c r="HNN432" s="1381"/>
      <c r="HNO432" s="1381"/>
      <c r="HNP432" s="1381"/>
      <c r="HNQ432" s="1381"/>
      <c r="HNR432" s="1381"/>
      <c r="HNS432" s="1381"/>
      <c r="HNT432" s="1381"/>
      <c r="HNU432" s="1381"/>
      <c r="HNV432" s="1381"/>
      <c r="HNW432" s="1381"/>
      <c r="HNX432" s="1381"/>
      <c r="HNY432" s="1381"/>
      <c r="HNZ432" s="1381"/>
      <c r="HOA432" s="1381"/>
      <c r="HOB432" s="1381"/>
      <c r="HOC432" s="1381"/>
      <c r="HOD432" s="1381"/>
      <c r="HOE432" s="1381"/>
      <c r="HOF432" s="1381"/>
      <c r="HOG432" s="1381"/>
      <c r="HOH432" s="1381"/>
      <c r="HOI432" s="1381"/>
      <c r="HOJ432" s="1381"/>
      <c r="HOK432" s="1381"/>
      <c r="HOL432" s="1381"/>
      <c r="HOM432" s="1381"/>
      <c r="HON432" s="1381"/>
      <c r="HOO432" s="1381"/>
      <c r="HOP432" s="1381"/>
      <c r="HOQ432" s="1381"/>
      <c r="HOR432" s="1381"/>
      <c r="HOS432" s="1381"/>
      <c r="HOT432" s="1381"/>
      <c r="HOU432" s="1381"/>
      <c r="HOV432" s="1381"/>
      <c r="HOW432" s="1381"/>
      <c r="HOX432" s="1381"/>
      <c r="HOY432" s="1381"/>
      <c r="HOZ432" s="1381"/>
      <c r="HPA432" s="1381"/>
      <c r="HPB432" s="1381"/>
      <c r="HPC432" s="1381"/>
      <c r="HPD432" s="1381"/>
      <c r="HPE432" s="1381"/>
      <c r="HPF432" s="1381"/>
      <c r="HPG432" s="1381"/>
      <c r="HPH432" s="1381"/>
      <c r="HPI432" s="1381"/>
      <c r="HPJ432" s="1381"/>
      <c r="HPK432" s="1381"/>
      <c r="HPL432" s="1381"/>
      <c r="HPM432" s="1381"/>
      <c r="HPN432" s="1381"/>
      <c r="HPO432" s="1381"/>
      <c r="HPP432" s="1381"/>
      <c r="HPQ432" s="1381"/>
      <c r="HPR432" s="1381"/>
      <c r="HPS432" s="1381"/>
      <c r="HPT432" s="1381"/>
      <c r="HPU432" s="1381"/>
      <c r="HPV432" s="1381"/>
      <c r="HPW432" s="1381"/>
      <c r="HPX432" s="1381"/>
      <c r="HPY432" s="1381"/>
      <c r="HPZ432" s="1381"/>
      <c r="HQA432" s="1381"/>
      <c r="HQB432" s="1381"/>
      <c r="HQC432" s="1381"/>
      <c r="HQD432" s="1381"/>
      <c r="HQE432" s="1381"/>
      <c r="HQF432" s="1381"/>
      <c r="HQG432" s="1381"/>
      <c r="HQH432" s="1381"/>
      <c r="HQI432" s="1381"/>
      <c r="HQJ432" s="1381"/>
      <c r="HQK432" s="1381"/>
      <c r="HQL432" s="1381"/>
      <c r="HQM432" s="1381"/>
      <c r="HQN432" s="1381"/>
      <c r="HQO432" s="1381"/>
      <c r="HQP432" s="1381"/>
      <c r="HQQ432" s="1381"/>
      <c r="HQR432" s="1381"/>
      <c r="HQS432" s="1381"/>
      <c r="HQT432" s="1381"/>
      <c r="HQU432" s="1381"/>
      <c r="HQV432" s="1381"/>
      <c r="HQW432" s="1381"/>
      <c r="HQX432" s="1381"/>
      <c r="HQY432" s="1381"/>
      <c r="HQZ432" s="1381"/>
      <c r="HRA432" s="1381"/>
      <c r="HRB432" s="1381"/>
      <c r="HRC432" s="1381"/>
      <c r="HRD432" s="1381"/>
      <c r="HRE432" s="1381"/>
      <c r="HRF432" s="1381"/>
      <c r="HRG432" s="1381"/>
      <c r="HRH432" s="1381"/>
      <c r="HRI432" s="1381"/>
      <c r="HRJ432" s="1381"/>
      <c r="HRK432" s="1381"/>
      <c r="HRL432" s="1381"/>
      <c r="HRM432" s="1381"/>
      <c r="HRN432" s="1381"/>
      <c r="HRO432" s="1381"/>
      <c r="HRP432" s="1381"/>
      <c r="HRQ432" s="1381"/>
      <c r="HRR432" s="1381"/>
      <c r="HRS432" s="1381"/>
      <c r="HRT432" s="1381"/>
      <c r="HRU432" s="1381"/>
      <c r="HRV432" s="1381"/>
      <c r="HRW432" s="1381"/>
      <c r="HRX432" s="1381"/>
      <c r="HRY432" s="1381"/>
      <c r="HRZ432" s="1381"/>
      <c r="HSA432" s="1381"/>
      <c r="HSB432" s="1381"/>
      <c r="HSC432" s="1381"/>
      <c r="HSD432" s="1381"/>
      <c r="HSE432" s="1381"/>
      <c r="HSF432" s="1381"/>
      <c r="HSG432" s="1381"/>
      <c r="HSH432" s="1381"/>
      <c r="HSI432" s="1381"/>
      <c r="HSJ432" s="1381"/>
      <c r="HSK432" s="1381"/>
      <c r="HSL432" s="1381"/>
      <c r="HSM432" s="1381"/>
      <c r="HSN432" s="1381"/>
      <c r="HSO432" s="1381"/>
      <c r="HSP432" s="1381"/>
      <c r="HSQ432" s="1381"/>
      <c r="HSR432" s="1381"/>
      <c r="HSS432" s="1381"/>
      <c r="HST432" s="1381"/>
      <c r="HSU432" s="1381"/>
      <c r="HSV432" s="1381"/>
      <c r="HSW432" s="1381"/>
      <c r="HSX432" s="1381"/>
      <c r="HSY432" s="1381"/>
      <c r="HSZ432" s="1381"/>
      <c r="HTA432" s="1381"/>
      <c r="HTB432" s="1381"/>
      <c r="HTC432" s="1381"/>
      <c r="HTD432" s="1381"/>
      <c r="HTE432" s="1381"/>
      <c r="HTF432" s="1381"/>
      <c r="HTG432" s="1381"/>
      <c r="HTH432" s="1381"/>
      <c r="HTI432" s="1381"/>
      <c r="HTJ432" s="1381"/>
      <c r="HTK432" s="1381"/>
      <c r="HTL432" s="1381"/>
      <c r="HTM432" s="1381"/>
      <c r="HTN432" s="1381"/>
      <c r="HTO432" s="1381"/>
      <c r="HTP432" s="1381"/>
      <c r="HTQ432" s="1381"/>
      <c r="HTR432" s="1381"/>
      <c r="HTS432" s="1381"/>
      <c r="HTT432" s="1381"/>
      <c r="HTU432" s="1381"/>
      <c r="HTV432" s="1381"/>
      <c r="HTW432" s="1381"/>
      <c r="HTX432" s="1381"/>
      <c r="HTY432" s="1381"/>
      <c r="HTZ432" s="1381"/>
      <c r="HUA432" s="1381"/>
      <c r="HUB432" s="1381"/>
      <c r="HUC432" s="1381"/>
      <c r="HUD432" s="1381"/>
      <c r="HUE432" s="1381"/>
      <c r="HUF432" s="1381"/>
      <c r="HUG432" s="1381"/>
      <c r="HUH432" s="1381"/>
      <c r="HUI432" s="1381"/>
      <c r="HUJ432" s="1381"/>
      <c r="HUK432" s="1381"/>
      <c r="HUL432" s="1381"/>
      <c r="HUM432" s="1381"/>
      <c r="HUN432" s="1381"/>
      <c r="HUO432" s="1381"/>
      <c r="HUP432" s="1381"/>
      <c r="HUQ432" s="1381"/>
      <c r="HUR432" s="1381"/>
      <c r="HUS432" s="1381"/>
      <c r="HUT432" s="1381"/>
      <c r="HUU432" s="1381"/>
      <c r="HUV432" s="1381"/>
      <c r="HUW432" s="1381"/>
      <c r="HUX432" s="1381"/>
      <c r="HUY432" s="1381"/>
      <c r="HUZ432" s="1381"/>
      <c r="HVA432" s="1381"/>
      <c r="HVB432" s="1381"/>
      <c r="HVC432" s="1381"/>
      <c r="HVD432" s="1381"/>
      <c r="HVE432" s="1381"/>
      <c r="HVF432" s="1381"/>
      <c r="HVG432" s="1381"/>
      <c r="HVH432" s="1381"/>
      <c r="HVI432" s="1381"/>
      <c r="HVJ432" s="1381"/>
      <c r="HVK432" s="1381"/>
      <c r="HVL432" s="1381"/>
      <c r="HVM432" s="1381"/>
      <c r="HVN432" s="1381"/>
      <c r="HVO432" s="1381"/>
      <c r="HVP432" s="1381"/>
      <c r="HVQ432" s="1381"/>
      <c r="HVR432" s="1381"/>
      <c r="HVS432" s="1381"/>
      <c r="HVT432" s="1381"/>
      <c r="HVU432" s="1381"/>
      <c r="HVV432" s="1381"/>
      <c r="HVW432" s="1381"/>
      <c r="HVX432" s="1381"/>
      <c r="HVY432" s="1381"/>
      <c r="HVZ432" s="1381"/>
      <c r="HWA432" s="1381"/>
      <c r="HWB432" s="1381"/>
      <c r="HWC432" s="1381"/>
      <c r="HWD432" s="1381"/>
      <c r="HWE432" s="1381"/>
      <c r="HWF432" s="1381"/>
      <c r="HWG432" s="1381"/>
      <c r="HWH432" s="1381"/>
      <c r="HWI432" s="1381"/>
      <c r="HWJ432" s="1381"/>
      <c r="HWK432" s="1381"/>
      <c r="HWL432" s="1381"/>
      <c r="HWM432" s="1381"/>
      <c r="HWN432" s="1381"/>
      <c r="HWO432" s="1381"/>
      <c r="HWP432" s="1381"/>
      <c r="HWQ432" s="1381"/>
      <c r="HWR432" s="1381"/>
      <c r="HWS432" s="1381"/>
      <c r="HWT432" s="1381"/>
      <c r="HWU432" s="1381"/>
      <c r="HWV432" s="1381"/>
      <c r="HWW432" s="1381"/>
      <c r="HWX432" s="1381"/>
      <c r="HWY432" s="1381"/>
      <c r="HWZ432" s="1381"/>
      <c r="HXA432" s="1381"/>
      <c r="HXB432" s="1381"/>
      <c r="HXC432" s="1381"/>
      <c r="HXD432" s="1381"/>
      <c r="HXE432" s="1381"/>
      <c r="HXF432" s="1381"/>
      <c r="HXG432" s="1381"/>
      <c r="HXH432" s="1381"/>
      <c r="HXI432" s="1381"/>
      <c r="HXJ432" s="1381"/>
      <c r="HXK432" s="1381"/>
      <c r="HXL432" s="1381"/>
      <c r="HXM432" s="1381"/>
      <c r="HXN432" s="1381"/>
      <c r="HXO432" s="1381"/>
      <c r="HXP432" s="1381"/>
      <c r="HXQ432" s="1381"/>
      <c r="HXR432" s="1381"/>
      <c r="HXS432" s="1381"/>
      <c r="HXT432" s="1381"/>
      <c r="HXU432" s="1381"/>
      <c r="HXV432" s="1381"/>
      <c r="HXW432" s="1381"/>
      <c r="HXX432" s="1381"/>
      <c r="HXY432" s="1381"/>
      <c r="HXZ432" s="1381"/>
      <c r="HYA432" s="1381"/>
      <c r="HYB432" s="1381"/>
      <c r="HYC432" s="1381"/>
      <c r="HYD432" s="1381"/>
      <c r="HYE432" s="1381"/>
      <c r="HYF432" s="1381"/>
      <c r="HYG432" s="1381"/>
      <c r="HYH432" s="1381"/>
      <c r="HYI432" s="1381"/>
      <c r="HYJ432" s="1381"/>
      <c r="HYK432" s="1381"/>
      <c r="HYL432" s="1381"/>
      <c r="HYM432" s="1381"/>
      <c r="HYN432" s="1381"/>
      <c r="HYO432" s="1381"/>
      <c r="HYP432" s="1381"/>
      <c r="HYQ432" s="1381"/>
      <c r="HYR432" s="1381"/>
      <c r="HYS432" s="1381"/>
      <c r="HYT432" s="1381"/>
      <c r="HYU432" s="1381"/>
      <c r="HYV432" s="1381"/>
      <c r="HYW432" s="1381"/>
      <c r="HYX432" s="1381"/>
      <c r="HYY432" s="1381"/>
      <c r="HYZ432" s="1381"/>
      <c r="HZA432" s="1381"/>
      <c r="HZB432" s="1381"/>
      <c r="HZC432" s="1381"/>
      <c r="HZD432" s="1381"/>
      <c r="HZE432" s="1381"/>
      <c r="HZF432" s="1381"/>
      <c r="HZG432" s="1381"/>
      <c r="HZH432" s="1381"/>
      <c r="HZI432" s="1381"/>
      <c r="HZJ432" s="1381"/>
      <c r="HZK432" s="1381"/>
      <c r="HZL432" s="1381"/>
      <c r="HZM432" s="1381"/>
      <c r="HZN432" s="1381"/>
      <c r="HZO432" s="1381"/>
      <c r="HZP432" s="1381"/>
      <c r="HZQ432" s="1381"/>
      <c r="HZR432" s="1381"/>
      <c r="HZS432" s="1381"/>
      <c r="HZT432" s="1381"/>
      <c r="HZU432" s="1381"/>
      <c r="HZV432" s="1381"/>
      <c r="HZW432" s="1381"/>
      <c r="HZX432" s="1381"/>
      <c r="HZY432" s="1381"/>
      <c r="HZZ432" s="1381"/>
      <c r="IAA432" s="1381"/>
      <c r="IAB432" s="1381"/>
      <c r="IAC432" s="1381"/>
      <c r="IAD432" s="1381"/>
      <c r="IAE432" s="1381"/>
      <c r="IAF432" s="1381"/>
      <c r="IAG432" s="1381"/>
      <c r="IAH432" s="1381"/>
      <c r="IAI432" s="1381"/>
      <c r="IAJ432" s="1381"/>
      <c r="IAK432" s="1381"/>
      <c r="IAL432" s="1381"/>
      <c r="IAM432" s="1381"/>
      <c r="IAN432" s="1381"/>
      <c r="IAO432" s="1381"/>
      <c r="IAP432" s="1381"/>
      <c r="IAQ432" s="1381"/>
      <c r="IAR432" s="1381"/>
      <c r="IAS432" s="1381"/>
      <c r="IAT432" s="1381"/>
      <c r="IAU432" s="1381"/>
      <c r="IAV432" s="1381"/>
      <c r="IAW432" s="1381"/>
      <c r="IAX432" s="1381"/>
      <c r="IAY432" s="1381"/>
      <c r="IAZ432" s="1381"/>
      <c r="IBA432" s="1381"/>
      <c r="IBB432" s="1381"/>
      <c r="IBC432" s="1381"/>
      <c r="IBD432" s="1381"/>
      <c r="IBE432" s="1381"/>
      <c r="IBF432" s="1381"/>
      <c r="IBG432" s="1381"/>
      <c r="IBH432" s="1381"/>
      <c r="IBI432" s="1381"/>
      <c r="IBJ432" s="1381"/>
      <c r="IBK432" s="1381"/>
      <c r="IBL432" s="1381"/>
      <c r="IBM432" s="1381"/>
      <c r="IBN432" s="1381"/>
      <c r="IBO432" s="1381"/>
      <c r="IBP432" s="1381"/>
      <c r="IBQ432" s="1381"/>
      <c r="IBR432" s="1381"/>
      <c r="IBS432" s="1381"/>
      <c r="IBT432" s="1381"/>
      <c r="IBU432" s="1381"/>
      <c r="IBV432" s="1381"/>
      <c r="IBW432" s="1381"/>
      <c r="IBX432" s="1381"/>
      <c r="IBY432" s="1381"/>
      <c r="IBZ432" s="1381"/>
      <c r="ICA432" s="1381"/>
      <c r="ICB432" s="1381"/>
      <c r="ICC432" s="1381"/>
      <c r="ICD432" s="1381"/>
      <c r="ICE432" s="1381"/>
      <c r="ICF432" s="1381"/>
      <c r="ICG432" s="1381"/>
      <c r="ICH432" s="1381"/>
      <c r="ICI432" s="1381"/>
      <c r="ICJ432" s="1381"/>
      <c r="ICK432" s="1381"/>
      <c r="ICL432" s="1381"/>
      <c r="ICM432" s="1381"/>
      <c r="ICN432" s="1381"/>
      <c r="ICO432" s="1381"/>
      <c r="ICP432" s="1381"/>
      <c r="ICQ432" s="1381"/>
      <c r="ICR432" s="1381"/>
      <c r="ICS432" s="1381"/>
      <c r="ICT432" s="1381"/>
      <c r="ICU432" s="1381"/>
      <c r="ICV432" s="1381"/>
      <c r="ICW432" s="1381"/>
      <c r="ICX432" s="1381"/>
      <c r="ICY432" s="1381"/>
      <c r="ICZ432" s="1381"/>
      <c r="IDA432" s="1381"/>
      <c r="IDB432" s="1381"/>
      <c r="IDC432" s="1381"/>
      <c r="IDD432" s="1381"/>
      <c r="IDE432" s="1381"/>
      <c r="IDF432" s="1381"/>
      <c r="IDG432" s="1381"/>
      <c r="IDH432" s="1381"/>
      <c r="IDI432" s="1381"/>
      <c r="IDJ432" s="1381"/>
      <c r="IDK432" s="1381"/>
      <c r="IDL432" s="1381"/>
      <c r="IDM432" s="1381"/>
      <c r="IDN432" s="1381"/>
      <c r="IDO432" s="1381"/>
      <c r="IDP432" s="1381"/>
      <c r="IDQ432" s="1381"/>
      <c r="IDR432" s="1381"/>
      <c r="IDS432" s="1381"/>
      <c r="IDT432" s="1381"/>
      <c r="IDU432" s="1381"/>
      <c r="IDV432" s="1381"/>
      <c r="IDW432" s="1381"/>
      <c r="IDX432" s="1381"/>
      <c r="IDY432" s="1381"/>
      <c r="IDZ432" s="1381"/>
      <c r="IEA432" s="1381"/>
      <c r="IEB432" s="1381"/>
      <c r="IEC432" s="1381"/>
      <c r="IED432" s="1381"/>
      <c r="IEE432" s="1381"/>
      <c r="IEF432" s="1381"/>
      <c r="IEG432" s="1381"/>
      <c r="IEH432" s="1381"/>
      <c r="IEI432" s="1381"/>
      <c r="IEJ432" s="1381"/>
      <c r="IEK432" s="1381"/>
      <c r="IEL432" s="1381"/>
      <c r="IEM432" s="1381"/>
      <c r="IEN432" s="1381"/>
      <c r="IEO432" s="1381"/>
      <c r="IEP432" s="1381"/>
      <c r="IEQ432" s="1381"/>
      <c r="IER432" s="1381"/>
      <c r="IES432" s="1381"/>
      <c r="IET432" s="1381"/>
      <c r="IEU432" s="1381"/>
      <c r="IEV432" s="1381"/>
      <c r="IEW432" s="1381"/>
      <c r="IEX432" s="1381"/>
      <c r="IEY432" s="1381"/>
      <c r="IEZ432" s="1381"/>
      <c r="IFA432" s="1381"/>
      <c r="IFB432" s="1381"/>
      <c r="IFC432" s="1381"/>
      <c r="IFD432" s="1381"/>
      <c r="IFE432" s="1381"/>
      <c r="IFF432" s="1381"/>
      <c r="IFG432" s="1381"/>
      <c r="IFH432" s="1381"/>
      <c r="IFI432" s="1381"/>
      <c r="IFJ432" s="1381"/>
      <c r="IFK432" s="1381"/>
      <c r="IFL432" s="1381"/>
      <c r="IFM432" s="1381"/>
      <c r="IFN432" s="1381"/>
      <c r="IFO432" s="1381"/>
      <c r="IFP432" s="1381"/>
      <c r="IFQ432" s="1381"/>
      <c r="IFR432" s="1381"/>
      <c r="IFS432" s="1381"/>
      <c r="IFT432" s="1381"/>
      <c r="IFU432" s="1381"/>
      <c r="IFV432" s="1381"/>
      <c r="IFW432" s="1381"/>
      <c r="IFX432" s="1381"/>
      <c r="IFY432" s="1381"/>
      <c r="IFZ432" s="1381"/>
      <c r="IGA432" s="1381"/>
      <c r="IGB432" s="1381"/>
      <c r="IGC432" s="1381"/>
      <c r="IGD432" s="1381"/>
      <c r="IGE432" s="1381"/>
      <c r="IGF432" s="1381"/>
      <c r="IGG432" s="1381"/>
      <c r="IGH432" s="1381"/>
      <c r="IGI432" s="1381"/>
      <c r="IGJ432" s="1381"/>
      <c r="IGK432" s="1381"/>
      <c r="IGL432" s="1381"/>
      <c r="IGM432" s="1381"/>
      <c r="IGN432" s="1381"/>
      <c r="IGO432" s="1381"/>
      <c r="IGP432" s="1381"/>
      <c r="IGQ432" s="1381"/>
      <c r="IGR432" s="1381"/>
      <c r="IGS432" s="1381"/>
      <c r="IGT432" s="1381"/>
      <c r="IGU432" s="1381"/>
      <c r="IGV432" s="1381"/>
      <c r="IGW432" s="1381"/>
      <c r="IGX432" s="1381"/>
      <c r="IGY432" s="1381"/>
      <c r="IGZ432" s="1381"/>
      <c r="IHA432" s="1381"/>
      <c r="IHB432" s="1381"/>
      <c r="IHC432" s="1381"/>
      <c r="IHD432" s="1381"/>
      <c r="IHE432" s="1381"/>
      <c r="IHF432" s="1381"/>
      <c r="IHG432" s="1381"/>
      <c r="IHH432" s="1381"/>
      <c r="IHI432" s="1381"/>
      <c r="IHJ432" s="1381"/>
      <c r="IHK432" s="1381"/>
      <c r="IHL432" s="1381"/>
      <c r="IHM432" s="1381"/>
      <c r="IHN432" s="1381"/>
      <c r="IHO432" s="1381"/>
      <c r="IHP432" s="1381"/>
      <c r="IHQ432" s="1381"/>
      <c r="IHR432" s="1381"/>
      <c r="IHS432" s="1381"/>
      <c r="IHT432" s="1381"/>
      <c r="IHU432" s="1381"/>
      <c r="IHV432" s="1381"/>
      <c r="IHW432" s="1381"/>
      <c r="IHX432" s="1381"/>
      <c r="IHY432" s="1381"/>
      <c r="IHZ432" s="1381"/>
      <c r="IIA432" s="1381"/>
      <c r="IIB432" s="1381"/>
      <c r="IIC432" s="1381"/>
      <c r="IID432" s="1381"/>
      <c r="IIE432" s="1381"/>
      <c r="IIF432" s="1381"/>
      <c r="IIG432" s="1381"/>
      <c r="IIH432" s="1381"/>
      <c r="III432" s="1381"/>
      <c r="IIJ432" s="1381"/>
      <c r="IIK432" s="1381"/>
      <c r="IIL432" s="1381"/>
      <c r="IIM432" s="1381"/>
      <c r="IIN432" s="1381"/>
      <c r="IIO432" s="1381"/>
      <c r="IIP432" s="1381"/>
      <c r="IIQ432" s="1381"/>
      <c r="IIR432" s="1381"/>
      <c r="IIS432" s="1381"/>
      <c r="IIT432" s="1381"/>
      <c r="IIU432" s="1381"/>
      <c r="IIV432" s="1381"/>
      <c r="IIW432" s="1381"/>
      <c r="IIX432" s="1381"/>
      <c r="IIY432" s="1381"/>
      <c r="IIZ432" s="1381"/>
      <c r="IJA432" s="1381"/>
      <c r="IJB432" s="1381"/>
      <c r="IJC432" s="1381"/>
      <c r="IJD432" s="1381"/>
      <c r="IJE432" s="1381"/>
      <c r="IJF432" s="1381"/>
      <c r="IJG432" s="1381"/>
      <c r="IJH432" s="1381"/>
      <c r="IJI432" s="1381"/>
      <c r="IJJ432" s="1381"/>
      <c r="IJK432" s="1381"/>
      <c r="IJL432" s="1381"/>
      <c r="IJM432" s="1381"/>
      <c r="IJN432" s="1381"/>
      <c r="IJO432" s="1381"/>
      <c r="IJP432" s="1381"/>
      <c r="IJQ432" s="1381"/>
      <c r="IJR432" s="1381"/>
      <c r="IJS432" s="1381"/>
      <c r="IJT432" s="1381"/>
      <c r="IJU432" s="1381"/>
      <c r="IJV432" s="1381"/>
      <c r="IJW432" s="1381"/>
      <c r="IJX432" s="1381"/>
      <c r="IJY432" s="1381"/>
      <c r="IJZ432" s="1381"/>
      <c r="IKA432" s="1381"/>
      <c r="IKB432" s="1381"/>
      <c r="IKC432" s="1381"/>
      <c r="IKD432" s="1381"/>
      <c r="IKE432" s="1381"/>
      <c r="IKF432" s="1381"/>
      <c r="IKG432" s="1381"/>
      <c r="IKH432" s="1381"/>
      <c r="IKI432" s="1381"/>
      <c r="IKJ432" s="1381"/>
      <c r="IKK432" s="1381"/>
      <c r="IKL432" s="1381"/>
      <c r="IKM432" s="1381"/>
      <c r="IKN432" s="1381"/>
      <c r="IKO432" s="1381"/>
      <c r="IKP432" s="1381"/>
      <c r="IKQ432" s="1381"/>
      <c r="IKR432" s="1381"/>
      <c r="IKS432" s="1381"/>
      <c r="IKT432" s="1381"/>
      <c r="IKU432" s="1381"/>
      <c r="IKV432" s="1381"/>
      <c r="IKW432" s="1381"/>
      <c r="IKX432" s="1381"/>
      <c r="IKY432" s="1381"/>
      <c r="IKZ432" s="1381"/>
      <c r="ILA432" s="1381"/>
      <c r="ILB432" s="1381"/>
      <c r="ILC432" s="1381"/>
      <c r="ILD432" s="1381"/>
      <c r="ILE432" s="1381"/>
      <c r="ILF432" s="1381"/>
      <c r="ILG432" s="1381"/>
      <c r="ILH432" s="1381"/>
      <c r="ILI432" s="1381"/>
      <c r="ILJ432" s="1381"/>
      <c r="ILK432" s="1381"/>
      <c r="ILL432" s="1381"/>
      <c r="ILM432" s="1381"/>
      <c r="ILN432" s="1381"/>
      <c r="ILO432" s="1381"/>
      <c r="ILP432" s="1381"/>
      <c r="ILQ432" s="1381"/>
      <c r="ILR432" s="1381"/>
      <c r="ILS432" s="1381"/>
      <c r="ILT432" s="1381"/>
      <c r="ILU432" s="1381"/>
      <c r="ILV432" s="1381"/>
      <c r="ILW432" s="1381"/>
      <c r="ILX432" s="1381"/>
      <c r="ILY432" s="1381"/>
      <c r="ILZ432" s="1381"/>
      <c r="IMA432" s="1381"/>
      <c r="IMB432" s="1381"/>
      <c r="IMC432" s="1381"/>
      <c r="IMD432" s="1381"/>
      <c r="IME432" s="1381"/>
      <c r="IMF432" s="1381"/>
      <c r="IMG432" s="1381"/>
      <c r="IMH432" s="1381"/>
      <c r="IMI432" s="1381"/>
      <c r="IMJ432" s="1381"/>
      <c r="IMK432" s="1381"/>
      <c r="IML432" s="1381"/>
      <c r="IMM432" s="1381"/>
      <c r="IMN432" s="1381"/>
      <c r="IMO432" s="1381"/>
      <c r="IMP432" s="1381"/>
      <c r="IMQ432" s="1381"/>
      <c r="IMR432" s="1381"/>
      <c r="IMS432" s="1381"/>
      <c r="IMT432" s="1381"/>
      <c r="IMU432" s="1381"/>
      <c r="IMV432" s="1381"/>
      <c r="IMW432" s="1381"/>
      <c r="IMX432" s="1381"/>
      <c r="IMY432" s="1381"/>
      <c r="IMZ432" s="1381"/>
      <c r="INA432" s="1381"/>
      <c r="INB432" s="1381"/>
      <c r="INC432" s="1381"/>
      <c r="IND432" s="1381"/>
      <c r="INE432" s="1381"/>
      <c r="INF432" s="1381"/>
      <c r="ING432" s="1381"/>
      <c r="INH432" s="1381"/>
      <c r="INI432" s="1381"/>
      <c r="INJ432" s="1381"/>
      <c r="INK432" s="1381"/>
      <c r="INL432" s="1381"/>
      <c r="INM432" s="1381"/>
      <c r="INN432" s="1381"/>
      <c r="INO432" s="1381"/>
      <c r="INP432" s="1381"/>
      <c r="INQ432" s="1381"/>
      <c r="INR432" s="1381"/>
      <c r="INS432" s="1381"/>
      <c r="INT432" s="1381"/>
      <c r="INU432" s="1381"/>
      <c r="INV432" s="1381"/>
      <c r="INW432" s="1381"/>
      <c r="INX432" s="1381"/>
      <c r="INY432" s="1381"/>
      <c r="INZ432" s="1381"/>
      <c r="IOA432" s="1381"/>
      <c r="IOB432" s="1381"/>
      <c r="IOC432" s="1381"/>
      <c r="IOD432" s="1381"/>
      <c r="IOE432" s="1381"/>
      <c r="IOF432" s="1381"/>
      <c r="IOG432" s="1381"/>
      <c r="IOH432" s="1381"/>
      <c r="IOI432" s="1381"/>
      <c r="IOJ432" s="1381"/>
      <c r="IOK432" s="1381"/>
      <c r="IOL432" s="1381"/>
      <c r="IOM432" s="1381"/>
      <c r="ION432" s="1381"/>
      <c r="IOO432" s="1381"/>
      <c r="IOP432" s="1381"/>
      <c r="IOQ432" s="1381"/>
      <c r="IOR432" s="1381"/>
      <c r="IOS432" s="1381"/>
      <c r="IOT432" s="1381"/>
      <c r="IOU432" s="1381"/>
      <c r="IOV432" s="1381"/>
      <c r="IOW432" s="1381"/>
      <c r="IOX432" s="1381"/>
      <c r="IOY432" s="1381"/>
      <c r="IOZ432" s="1381"/>
      <c r="IPA432" s="1381"/>
      <c r="IPB432" s="1381"/>
      <c r="IPC432" s="1381"/>
      <c r="IPD432" s="1381"/>
      <c r="IPE432" s="1381"/>
      <c r="IPF432" s="1381"/>
      <c r="IPG432" s="1381"/>
      <c r="IPH432" s="1381"/>
      <c r="IPI432" s="1381"/>
      <c r="IPJ432" s="1381"/>
      <c r="IPK432" s="1381"/>
      <c r="IPL432" s="1381"/>
      <c r="IPM432" s="1381"/>
      <c r="IPN432" s="1381"/>
      <c r="IPO432" s="1381"/>
      <c r="IPP432" s="1381"/>
      <c r="IPQ432" s="1381"/>
      <c r="IPR432" s="1381"/>
      <c r="IPS432" s="1381"/>
      <c r="IPT432" s="1381"/>
      <c r="IPU432" s="1381"/>
      <c r="IPV432" s="1381"/>
      <c r="IPW432" s="1381"/>
      <c r="IPX432" s="1381"/>
      <c r="IPY432" s="1381"/>
      <c r="IPZ432" s="1381"/>
      <c r="IQA432" s="1381"/>
      <c r="IQB432" s="1381"/>
      <c r="IQC432" s="1381"/>
      <c r="IQD432" s="1381"/>
      <c r="IQE432" s="1381"/>
      <c r="IQF432" s="1381"/>
      <c r="IQG432" s="1381"/>
      <c r="IQH432" s="1381"/>
      <c r="IQI432" s="1381"/>
      <c r="IQJ432" s="1381"/>
      <c r="IQK432" s="1381"/>
      <c r="IQL432" s="1381"/>
      <c r="IQM432" s="1381"/>
      <c r="IQN432" s="1381"/>
      <c r="IQO432" s="1381"/>
      <c r="IQP432" s="1381"/>
      <c r="IQQ432" s="1381"/>
      <c r="IQR432" s="1381"/>
      <c r="IQS432" s="1381"/>
      <c r="IQT432" s="1381"/>
      <c r="IQU432" s="1381"/>
      <c r="IQV432" s="1381"/>
      <c r="IQW432" s="1381"/>
      <c r="IQX432" s="1381"/>
      <c r="IQY432" s="1381"/>
      <c r="IQZ432" s="1381"/>
      <c r="IRA432" s="1381"/>
      <c r="IRB432" s="1381"/>
      <c r="IRC432" s="1381"/>
      <c r="IRD432" s="1381"/>
      <c r="IRE432" s="1381"/>
      <c r="IRF432" s="1381"/>
      <c r="IRG432" s="1381"/>
      <c r="IRH432" s="1381"/>
      <c r="IRI432" s="1381"/>
      <c r="IRJ432" s="1381"/>
      <c r="IRK432" s="1381"/>
      <c r="IRL432" s="1381"/>
      <c r="IRM432" s="1381"/>
      <c r="IRN432" s="1381"/>
      <c r="IRO432" s="1381"/>
      <c r="IRP432" s="1381"/>
      <c r="IRQ432" s="1381"/>
      <c r="IRR432" s="1381"/>
      <c r="IRS432" s="1381"/>
      <c r="IRT432" s="1381"/>
      <c r="IRU432" s="1381"/>
      <c r="IRV432" s="1381"/>
      <c r="IRW432" s="1381"/>
      <c r="IRX432" s="1381"/>
      <c r="IRY432" s="1381"/>
      <c r="IRZ432" s="1381"/>
      <c r="ISA432" s="1381"/>
      <c r="ISB432" s="1381"/>
      <c r="ISC432" s="1381"/>
      <c r="ISD432" s="1381"/>
      <c r="ISE432" s="1381"/>
      <c r="ISF432" s="1381"/>
      <c r="ISG432" s="1381"/>
      <c r="ISH432" s="1381"/>
      <c r="ISI432" s="1381"/>
      <c r="ISJ432" s="1381"/>
      <c r="ISK432" s="1381"/>
      <c r="ISL432" s="1381"/>
      <c r="ISM432" s="1381"/>
      <c r="ISN432" s="1381"/>
      <c r="ISO432" s="1381"/>
      <c r="ISP432" s="1381"/>
      <c r="ISQ432" s="1381"/>
      <c r="ISR432" s="1381"/>
      <c r="ISS432" s="1381"/>
      <c r="IST432" s="1381"/>
      <c r="ISU432" s="1381"/>
      <c r="ISV432" s="1381"/>
      <c r="ISW432" s="1381"/>
      <c r="ISX432" s="1381"/>
      <c r="ISY432" s="1381"/>
      <c r="ISZ432" s="1381"/>
      <c r="ITA432" s="1381"/>
      <c r="ITB432" s="1381"/>
      <c r="ITC432" s="1381"/>
      <c r="ITD432" s="1381"/>
      <c r="ITE432" s="1381"/>
      <c r="ITF432" s="1381"/>
      <c r="ITG432" s="1381"/>
      <c r="ITH432" s="1381"/>
      <c r="ITI432" s="1381"/>
      <c r="ITJ432" s="1381"/>
      <c r="ITK432" s="1381"/>
      <c r="ITL432" s="1381"/>
      <c r="ITM432" s="1381"/>
      <c r="ITN432" s="1381"/>
      <c r="ITO432" s="1381"/>
      <c r="ITP432" s="1381"/>
      <c r="ITQ432" s="1381"/>
      <c r="ITR432" s="1381"/>
      <c r="ITS432" s="1381"/>
      <c r="ITT432" s="1381"/>
      <c r="ITU432" s="1381"/>
      <c r="ITV432" s="1381"/>
      <c r="ITW432" s="1381"/>
      <c r="ITX432" s="1381"/>
      <c r="ITY432" s="1381"/>
      <c r="ITZ432" s="1381"/>
      <c r="IUA432" s="1381"/>
      <c r="IUB432" s="1381"/>
      <c r="IUC432" s="1381"/>
      <c r="IUD432" s="1381"/>
      <c r="IUE432" s="1381"/>
      <c r="IUF432" s="1381"/>
      <c r="IUG432" s="1381"/>
      <c r="IUH432" s="1381"/>
      <c r="IUI432" s="1381"/>
      <c r="IUJ432" s="1381"/>
      <c r="IUK432" s="1381"/>
      <c r="IUL432" s="1381"/>
      <c r="IUM432" s="1381"/>
      <c r="IUN432" s="1381"/>
      <c r="IUO432" s="1381"/>
      <c r="IUP432" s="1381"/>
      <c r="IUQ432" s="1381"/>
      <c r="IUR432" s="1381"/>
      <c r="IUS432" s="1381"/>
      <c r="IUT432" s="1381"/>
      <c r="IUU432" s="1381"/>
      <c r="IUV432" s="1381"/>
      <c r="IUW432" s="1381"/>
      <c r="IUX432" s="1381"/>
      <c r="IUY432" s="1381"/>
      <c r="IUZ432" s="1381"/>
      <c r="IVA432" s="1381"/>
      <c r="IVB432" s="1381"/>
      <c r="IVC432" s="1381"/>
      <c r="IVD432" s="1381"/>
      <c r="IVE432" s="1381"/>
      <c r="IVF432" s="1381"/>
      <c r="IVG432" s="1381"/>
      <c r="IVH432" s="1381"/>
      <c r="IVI432" s="1381"/>
      <c r="IVJ432" s="1381"/>
      <c r="IVK432" s="1381"/>
      <c r="IVL432" s="1381"/>
      <c r="IVM432" s="1381"/>
      <c r="IVN432" s="1381"/>
      <c r="IVO432" s="1381"/>
      <c r="IVP432" s="1381"/>
      <c r="IVQ432" s="1381"/>
      <c r="IVR432" s="1381"/>
      <c r="IVS432" s="1381"/>
      <c r="IVT432" s="1381"/>
      <c r="IVU432" s="1381"/>
      <c r="IVV432" s="1381"/>
      <c r="IVW432" s="1381"/>
      <c r="IVX432" s="1381"/>
      <c r="IVY432" s="1381"/>
      <c r="IVZ432" s="1381"/>
      <c r="IWA432" s="1381"/>
      <c r="IWB432" s="1381"/>
      <c r="IWC432" s="1381"/>
      <c r="IWD432" s="1381"/>
      <c r="IWE432" s="1381"/>
      <c r="IWF432" s="1381"/>
      <c r="IWG432" s="1381"/>
      <c r="IWH432" s="1381"/>
      <c r="IWI432" s="1381"/>
      <c r="IWJ432" s="1381"/>
      <c r="IWK432" s="1381"/>
      <c r="IWL432" s="1381"/>
      <c r="IWM432" s="1381"/>
      <c r="IWN432" s="1381"/>
      <c r="IWO432" s="1381"/>
      <c r="IWP432" s="1381"/>
      <c r="IWQ432" s="1381"/>
      <c r="IWR432" s="1381"/>
      <c r="IWS432" s="1381"/>
      <c r="IWT432" s="1381"/>
      <c r="IWU432" s="1381"/>
      <c r="IWV432" s="1381"/>
      <c r="IWW432" s="1381"/>
      <c r="IWX432" s="1381"/>
      <c r="IWY432" s="1381"/>
      <c r="IWZ432" s="1381"/>
      <c r="IXA432" s="1381"/>
      <c r="IXB432" s="1381"/>
      <c r="IXC432" s="1381"/>
      <c r="IXD432" s="1381"/>
      <c r="IXE432" s="1381"/>
      <c r="IXF432" s="1381"/>
      <c r="IXG432" s="1381"/>
      <c r="IXH432" s="1381"/>
      <c r="IXI432" s="1381"/>
      <c r="IXJ432" s="1381"/>
      <c r="IXK432" s="1381"/>
      <c r="IXL432" s="1381"/>
      <c r="IXM432" s="1381"/>
      <c r="IXN432" s="1381"/>
      <c r="IXO432" s="1381"/>
      <c r="IXP432" s="1381"/>
      <c r="IXQ432" s="1381"/>
      <c r="IXR432" s="1381"/>
      <c r="IXS432" s="1381"/>
      <c r="IXT432" s="1381"/>
      <c r="IXU432" s="1381"/>
      <c r="IXV432" s="1381"/>
      <c r="IXW432" s="1381"/>
      <c r="IXX432" s="1381"/>
      <c r="IXY432" s="1381"/>
      <c r="IXZ432" s="1381"/>
      <c r="IYA432" s="1381"/>
      <c r="IYB432" s="1381"/>
      <c r="IYC432" s="1381"/>
      <c r="IYD432" s="1381"/>
      <c r="IYE432" s="1381"/>
      <c r="IYF432" s="1381"/>
      <c r="IYG432" s="1381"/>
      <c r="IYH432" s="1381"/>
      <c r="IYI432" s="1381"/>
      <c r="IYJ432" s="1381"/>
      <c r="IYK432" s="1381"/>
      <c r="IYL432" s="1381"/>
      <c r="IYM432" s="1381"/>
      <c r="IYN432" s="1381"/>
      <c r="IYO432" s="1381"/>
      <c r="IYP432" s="1381"/>
      <c r="IYQ432" s="1381"/>
      <c r="IYR432" s="1381"/>
      <c r="IYS432" s="1381"/>
      <c r="IYT432" s="1381"/>
      <c r="IYU432" s="1381"/>
      <c r="IYV432" s="1381"/>
      <c r="IYW432" s="1381"/>
      <c r="IYX432" s="1381"/>
      <c r="IYY432" s="1381"/>
      <c r="IYZ432" s="1381"/>
      <c r="IZA432" s="1381"/>
      <c r="IZB432" s="1381"/>
      <c r="IZC432" s="1381"/>
      <c r="IZD432" s="1381"/>
      <c r="IZE432" s="1381"/>
      <c r="IZF432" s="1381"/>
      <c r="IZG432" s="1381"/>
      <c r="IZH432" s="1381"/>
      <c r="IZI432" s="1381"/>
      <c r="IZJ432" s="1381"/>
      <c r="IZK432" s="1381"/>
      <c r="IZL432" s="1381"/>
      <c r="IZM432" s="1381"/>
      <c r="IZN432" s="1381"/>
      <c r="IZO432" s="1381"/>
      <c r="IZP432" s="1381"/>
      <c r="IZQ432" s="1381"/>
      <c r="IZR432" s="1381"/>
      <c r="IZS432" s="1381"/>
      <c r="IZT432" s="1381"/>
      <c r="IZU432" s="1381"/>
      <c r="IZV432" s="1381"/>
      <c r="IZW432" s="1381"/>
      <c r="IZX432" s="1381"/>
      <c r="IZY432" s="1381"/>
      <c r="IZZ432" s="1381"/>
      <c r="JAA432" s="1381"/>
      <c r="JAB432" s="1381"/>
      <c r="JAC432" s="1381"/>
      <c r="JAD432" s="1381"/>
      <c r="JAE432" s="1381"/>
      <c r="JAF432" s="1381"/>
      <c r="JAG432" s="1381"/>
      <c r="JAH432" s="1381"/>
      <c r="JAI432" s="1381"/>
      <c r="JAJ432" s="1381"/>
      <c r="JAK432" s="1381"/>
      <c r="JAL432" s="1381"/>
      <c r="JAM432" s="1381"/>
      <c r="JAN432" s="1381"/>
      <c r="JAO432" s="1381"/>
      <c r="JAP432" s="1381"/>
      <c r="JAQ432" s="1381"/>
      <c r="JAR432" s="1381"/>
      <c r="JAS432" s="1381"/>
      <c r="JAT432" s="1381"/>
      <c r="JAU432" s="1381"/>
      <c r="JAV432" s="1381"/>
      <c r="JAW432" s="1381"/>
      <c r="JAX432" s="1381"/>
      <c r="JAY432" s="1381"/>
      <c r="JAZ432" s="1381"/>
      <c r="JBA432" s="1381"/>
      <c r="JBB432" s="1381"/>
      <c r="JBC432" s="1381"/>
      <c r="JBD432" s="1381"/>
      <c r="JBE432" s="1381"/>
      <c r="JBF432" s="1381"/>
      <c r="JBG432" s="1381"/>
      <c r="JBH432" s="1381"/>
      <c r="JBI432" s="1381"/>
      <c r="JBJ432" s="1381"/>
      <c r="JBK432" s="1381"/>
      <c r="JBL432" s="1381"/>
      <c r="JBM432" s="1381"/>
      <c r="JBN432" s="1381"/>
      <c r="JBO432" s="1381"/>
      <c r="JBP432" s="1381"/>
      <c r="JBQ432" s="1381"/>
      <c r="JBR432" s="1381"/>
      <c r="JBS432" s="1381"/>
      <c r="JBT432" s="1381"/>
      <c r="JBU432" s="1381"/>
      <c r="JBV432" s="1381"/>
      <c r="JBW432" s="1381"/>
      <c r="JBX432" s="1381"/>
      <c r="JBY432" s="1381"/>
      <c r="JBZ432" s="1381"/>
      <c r="JCA432" s="1381"/>
      <c r="JCB432" s="1381"/>
      <c r="JCC432" s="1381"/>
      <c r="JCD432" s="1381"/>
      <c r="JCE432" s="1381"/>
      <c r="JCF432" s="1381"/>
      <c r="JCG432" s="1381"/>
      <c r="JCH432" s="1381"/>
      <c r="JCI432" s="1381"/>
      <c r="JCJ432" s="1381"/>
      <c r="JCK432" s="1381"/>
      <c r="JCL432" s="1381"/>
      <c r="JCM432" s="1381"/>
      <c r="JCN432" s="1381"/>
      <c r="JCO432" s="1381"/>
      <c r="JCP432" s="1381"/>
      <c r="JCQ432" s="1381"/>
      <c r="JCR432" s="1381"/>
      <c r="JCS432" s="1381"/>
      <c r="JCT432" s="1381"/>
      <c r="JCU432" s="1381"/>
      <c r="JCV432" s="1381"/>
      <c r="JCW432" s="1381"/>
      <c r="JCX432" s="1381"/>
      <c r="JCY432" s="1381"/>
      <c r="JCZ432" s="1381"/>
      <c r="JDA432" s="1381"/>
      <c r="JDB432" s="1381"/>
      <c r="JDC432" s="1381"/>
      <c r="JDD432" s="1381"/>
      <c r="JDE432" s="1381"/>
      <c r="JDF432" s="1381"/>
      <c r="JDG432" s="1381"/>
      <c r="JDH432" s="1381"/>
      <c r="JDI432" s="1381"/>
      <c r="JDJ432" s="1381"/>
      <c r="JDK432" s="1381"/>
      <c r="JDL432" s="1381"/>
      <c r="JDM432" s="1381"/>
      <c r="JDN432" s="1381"/>
      <c r="JDO432" s="1381"/>
      <c r="JDP432" s="1381"/>
      <c r="JDQ432" s="1381"/>
      <c r="JDR432" s="1381"/>
      <c r="JDS432" s="1381"/>
      <c r="JDT432" s="1381"/>
      <c r="JDU432" s="1381"/>
      <c r="JDV432" s="1381"/>
      <c r="JDW432" s="1381"/>
      <c r="JDX432" s="1381"/>
      <c r="JDY432" s="1381"/>
      <c r="JDZ432" s="1381"/>
      <c r="JEA432" s="1381"/>
      <c r="JEB432" s="1381"/>
      <c r="JEC432" s="1381"/>
      <c r="JED432" s="1381"/>
      <c r="JEE432" s="1381"/>
      <c r="JEF432" s="1381"/>
      <c r="JEG432" s="1381"/>
      <c r="JEH432" s="1381"/>
      <c r="JEI432" s="1381"/>
      <c r="JEJ432" s="1381"/>
      <c r="JEK432" s="1381"/>
      <c r="JEL432" s="1381"/>
      <c r="JEM432" s="1381"/>
      <c r="JEN432" s="1381"/>
      <c r="JEO432" s="1381"/>
      <c r="JEP432" s="1381"/>
      <c r="JEQ432" s="1381"/>
      <c r="JER432" s="1381"/>
      <c r="JES432" s="1381"/>
      <c r="JET432" s="1381"/>
      <c r="JEU432" s="1381"/>
      <c r="JEV432" s="1381"/>
      <c r="JEW432" s="1381"/>
      <c r="JEX432" s="1381"/>
      <c r="JEY432" s="1381"/>
      <c r="JEZ432" s="1381"/>
      <c r="JFA432" s="1381"/>
      <c r="JFB432" s="1381"/>
      <c r="JFC432" s="1381"/>
      <c r="JFD432" s="1381"/>
      <c r="JFE432" s="1381"/>
      <c r="JFF432" s="1381"/>
      <c r="JFG432" s="1381"/>
      <c r="JFH432" s="1381"/>
      <c r="JFI432" s="1381"/>
      <c r="JFJ432" s="1381"/>
      <c r="JFK432" s="1381"/>
      <c r="JFL432" s="1381"/>
      <c r="JFM432" s="1381"/>
      <c r="JFN432" s="1381"/>
      <c r="JFO432" s="1381"/>
      <c r="JFP432" s="1381"/>
      <c r="JFQ432" s="1381"/>
      <c r="JFR432" s="1381"/>
      <c r="JFS432" s="1381"/>
      <c r="JFT432" s="1381"/>
      <c r="JFU432" s="1381"/>
      <c r="JFV432" s="1381"/>
      <c r="JFW432" s="1381"/>
      <c r="JFX432" s="1381"/>
      <c r="JFY432" s="1381"/>
      <c r="JFZ432" s="1381"/>
      <c r="JGA432" s="1381"/>
      <c r="JGB432" s="1381"/>
      <c r="JGC432" s="1381"/>
      <c r="JGD432" s="1381"/>
      <c r="JGE432" s="1381"/>
      <c r="JGF432" s="1381"/>
      <c r="JGG432" s="1381"/>
      <c r="JGH432" s="1381"/>
      <c r="JGI432" s="1381"/>
      <c r="JGJ432" s="1381"/>
      <c r="JGK432" s="1381"/>
      <c r="JGL432" s="1381"/>
      <c r="JGM432" s="1381"/>
      <c r="JGN432" s="1381"/>
      <c r="JGO432" s="1381"/>
      <c r="JGP432" s="1381"/>
      <c r="JGQ432" s="1381"/>
      <c r="JGR432" s="1381"/>
      <c r="JGS432" s="1381"/>
      <c r="JGT432" s="1381"/>
      <c r="JGU432" s="1381"/>
      <c r="JGV432" s="1381"/>
      <c r="JGW432" s="1381"/>
      <c r="JGX432" s="1381"/>
      <c r="JGY432" s="1381"/>
      <c r="JGZ432" s="1381"/>
      <c r="JHA432" s="1381"/>
      <c r="JHB432" s="1381"/>
      <c r="JHC432" s="1381"/>
      <c r="JHD432" s="1381"/>
      <c r="JHE432" s="1381"/>
      <c r="JHF432" s="1381"/>
      <c r="JHG432" s="1381"/>
      <c r="JHH432" s="1381"/>
      <c r="JHI432" s="1381"/>
      <c r="JHJ432" s="1381"/>
      <c r="JHK432" s="1381"/>
      <c r="JHL432" s="1381"/>
      <c r="JHM432" s="1381"/>
      <c r="JHN432" s="1381"/>
      <c r="JHO432" s="1381"/>
      <c r="JHP432" s="1381"/>
      <c r="JHQ432" s="1381"/>
      <c r="JHR432" s="1381"/>
      <c r="JHS432" s="1381"/>
      <c r="JHT432" s="1381"/>
      <c r="JHU432" s="1381"/>
      <c r="JHV432" s="1381"/>
      <c r="JHW432" s="1381"/>
      <c r="JHX432" s="1381"/>
      <c r="JHY432" s="1381"/>
      <c r="JHZ432" s="1381"/>
      <c r="JIA432" s="1381"/>
      <c r="JIB432" s="1381"/>
      <c r="JIC432" s="1381"/>
      <c r="JID432" s="1381"/>
      <c r="JIE432" s="1381"/>
      <c r="JIF432" s="1381"/>
      <c r="JIG432" s="1381"/>
      <c r="JIH432" s="1381"/>
      <c r="JII432" s="1381"/>
      <c r="JIJ432" s="1381"/>
      <c r="JIK432" s="1381"/>
      <c r="JIL432" s="1381"/>
      <c r="JIM432" s="1381"/>
      <c r="JIN432" s="1381"/>
      <c r="JIO432" s="1381"/>
      <c r="JIP432" s="1381"/>
      <c r="JIQ432" s="1381"/>
      <c r="JIR432" s="1381"/>
      <c r="JIS432" s="1381"/>
      <c r="JIT432" s="1381"/>
      <c r="JIU432" s="1381"/>
      <c r="JIV432" s="1381"/>
      <c r="JIW432" s="1381"/>
      <c r="JIX432" s="1381"/>
      <c r="JIY432" s="1381"/>
      <c r="JIZ432" s="1381"/>
      <c r="JJA432" s="1381"/>
      <c r="JJB432" s="1381"/>
      <c r="JJC432" s="1381"/>
      <c r="JJD432" s="1381"/>
      <c r="JJE432" s="1381"/>
      <c r="JJF432" s="1381"/>
      <c r="JJG432" s="1381"/>
      <c r="JJH432" s="1381"/>
      <c r="JJI432" s="1381"/>
      <c r="JJJ432" s="1381"/>
      <c r="JJK432" s="1381"/>
      <c r="JJL432" s="1381"/>
      <c r="JJM432" s="1381"/>
      <c r="JJN432" s="1381"/>
      <c r="JJO432" s="1381"/>
      <c r="JJP432" s="1381"/>
      <c r="JJQ432" s="1381"/>
      <c r="JJR432" s="1381"/>
      <c r="JJS432" s="1381"/>
      <c r="JJT432" s="1381"/>
      <c r="JJU432" s="1381"/>
      <c r="JJV432" s="1381"/>
      <c r="JJW432" s="1381"/>
      <c r="JJX432" s="1381"/>
      <c r="JJY432" s="1381"/>
      <c r="JJZ432" s="1381"/>
      <c r="JKA432" s="1381"/>
      <c r="JKB432" s="1381"/>
      <c r="JKC432" s="1381"/>
      <c r="JKD432" s="1381"/>
      <c r="JKE432" s="1381"/>
      <c r="JKF432" s="1381"/>
      <c r="JKG432" s="1381"/>
      <c r="JKH432" s="1381"/>
      <c r="JKI432" s="1381"/>
      <c r="JKJ432" s="1381"/>
      <c r="JKK432" s="1381"/>
      <c r="JKL432" s="1381"/>
      <c r="JKM432" s="1381"/>
      <c r="JKN432" s="1381"/>
      <c r="JKO432" s="1381"/>
      <c r="JKP432" s="1381"/>
      <c r="JKQ432" s="1381"/>
      <c r="JKR432" s="1381"/>
      <c r="JKS432" s="1381"/>
      <c r="JKT432" s="1381"/>
      <c r="JKU432" s="1381"/>
      <c r="JKV432" s="1381"/>
      <c r="JKW432" s="1381"/>
      <c r="JKX432" s="1381"/>
      <c r="JKY432" s="1381"/>
      <c r="JKZ432" s="1381"/>
      <c r="JLA432" s="1381"/>
      <c r="JLB432" s="1381"/>
      <c r="JLC432" s="1381"/>
      <c r="JLD432" s="1381"/>
      <c r="JLE432" s="1381"/>
      <c r="JLF432" s="1381"/>
      <c r="JLG432" s="1381"/>
      <c r="JLH432" s="1381"/>
      <c r="JLI432" s="1381"/>
      <c r="JLJ432" s="1381"/>
      <c r="JLK432" s="1381"/>
      <c r="JLL432" s="1381"/>
      <c r="JLM432" s="1381"/>
      <c r="JLN432" s="1381"/>
      <c r="JLO432" s="1381"/>
      <c r="JLP432" s="1381"/>
      <c r="JLQ432" s="1381"/>
      <c r="JLR432" s="1381"/>
      <c r="JLS432" s="1381"/>
      <c r="JLT432" s="1381"/>
      <c r="JLU432" s="1381"/>
      <c r="JLV432" s="1381"/>
      <c r="JLW432" s="1381"/>
      <c r="JLX432" s="1381"/>
      <c r="JLY432" s="1381"/>
      <c r="JLZ432" s="1381"/>
      <c r="JMA432" s="1381"/>
      <c r="JMB432" s="1381"/>
      <c r="JMC432" s="1381"/>
      <c r="JMD432" s="1381"/>
      <c r="JME432" s="1381"/>
      <c r="JMF432" s="1381"/>
      <c r="JMG432" s="1381"/>
      <c r="JMH432" s="1381"/>
      <c r="JMI432" s="1381"/>
      <c r="JMJ432" s="1381"/>
      <c r="JMK432" s="1381"/>
      <c r="JML432" s="1381"/>
      <c r="JMM432" s="1381"/>
      <c r="JMN432" s="1381"/>
      <c r="JMO432" s="1381"/>
      <c r="JMP432" s="1381"/>
      <c r="JMQ432" s="1381"/>
      <c r="JMR432" s="1381"/>
      <c r="JMS432" s="1381"/>
      <c r="JMT432" s="1381"/>
      <c r="JMU432" s="1381"/>
      <c r="JMV432" s="1381"/>
      <c r="JMW432" s="1381"/>
      <c r="JMX432" s="1381"/>
      <c r="JMY432" s="1381"/>
      <c r="JMZ432" s="1381"/>
      <c r="JNA432" s="1381"/>
      <c r="JNB432" s="1381"/>
      <c r="JNC432" s="1381"/>
      <c r="JND432" s="1381"/>
      <c r="JNE432" s="1381"/>
      <c r="JNF432" s="1381"/>
      <c r="JNG432" s="1381"/>
      <c r="JNH432" s="1381"/>
      <c r="JNI432" s="1381"/>
      <c r="JNJ432" s="1381"/>
      <c r="JNK432" s="1381"/>
      <c r="JNL432" s="1381"/>
      <c r="JNM432" s="1381"/>
      <c r="JNN432" s="1381"/>
      <c r="JNO432" s="1381"/>
      <c r="JNP432" s="1381"/>
      <c r="JNQ432" s="1381"/>
      <c r="JNR432" s="1381"/>
      <c r="JNS432" s="1381"/>
      <c r="JNT432" s="1381"/>
      <c r="JNU432" s="1381"/>
      <c r="JNV432" s="1381"/>
      <c r="JNW432" s="1381"/>
      <c r="JNX432" s="1381"/>
      <c r="JNY432" s="1381"/>
      <c r="JNZ432" s="1381"/>
      <c r="JOA432" s="1381"/>
      <c r="JOB432" s="1381"/>
      <c r="JOC432" s="1381"/>
      <c r="JOD432" s="1381"/>
      <c r="JOE432" s="1381"/>
      <c r="JOF432" s="1381"/>
      <c r="JOG432" s="1381"/>
      <c r="JOH432" s="1381"/>
      <c r="JOI432" s="1381"/>
      <c r="JOJ432" s="1381"/>
      <c r="JOK432" s="1381"/>
      <c r="JOL432" s="1381"/>
      <c r="JOM432" s="1381"/>
      <c r="JON432" s="1381"/>
      <c r="JOO432" s="1381"/>
      <c r="JOP432" s="1381"/>
      <c r="JOQ432" s="1381"/>
      <c r="JOR432" s="1381"/>
      <c r="JOS432" s="1381"/>
      <c r="JOT432" s="1381"/>
      <c r="JOU432" s="1381"/>
      <c r="JOV432" s="1381"/>
      <c r="JOW432" s="1381"/>
      <c r="JOX432" s="1381"/>
      <c r="JOY432" s="1381"/>
      <c r="JOZ432" s="1381"/>
      <c r="JPA432" s="1381"/>
      <c r="JPB432" s="1381"/>
      <c r="JPC432" s="1381"/>
      <c r="JPD432" s="1381"/>
      <c r="JPE432" s="1381"/>
      <c r="JPF432" s="1381"/>
      <c r="JPG432" s="1381"/>
      <c r="JPH432" s="1381"/>
      <c r="JPI432" s="1381"/>
      <c r="JPJ432" s="1381"/>
      <c r="JPK432" s="1381"/>
      <c r="JPL432" s="1381"/>
      <c r="JPM432" s="1381"/>
      <c r="JPN432" s="1381"/>
      <c r="JPO432" s="1381"/>
      <c r="JPP432" s="1381"/>
      <c r="JPQ432" s="1381"/>
      <c r="JPR432" s="1381"/>
      <c r="JPS432" s="1381"/>
      <c r="JPT432" s="1381"/>
      <c r="JPU432" s="1381"/>
      <c r="JPV432" s="1381"/>
      <c r="JPW432" s="1381"/>
      <c r="JPX432" s="1381"/>
      <c r="JPY432" s="1381"/>
      <c r="JPZ432" s="1381"/>
      <c r="JQA432" s="1381"/>
      <c r="JQB432" s="1381"/>
      <c r="JQC432" s="1381"/>
      <c r="JQD432" s="1381"/>
      <c r="JQE432" s="1381"/>
      <c r="JQF432" s="1381"/>
      <c r="JQG432" s="1381"/>
      <c r="JQH432" s="1381"/>
      <c r="JQI432" s="1381"/>
      <c r="JQJ432" s="1381"/>
      <c r="JQK432" s="1381"/>
      <c r="JQL432" s="1381"/>
      <c r="JQM432" s="1381"/>
      <c r="JQN432" s="1381"/>
      <c r="JQO432" s="1381"/>
      <c r="JQP432" s="1381"/>
      <c r="JQQ432" s="1381"/>
      <c r="JQR432" s="1381"/>
      <c r="JQS432" s="1381"/>
      <c r="JQT432" s="1381"/>
      <c r="JQU432" s="1381"/>
      <c r="JQV432" s="1381"/>
      <c r="JQW432" s="1381"/>
      <c r="JQX432" s="1381"/>
      <c r="JQY432" s="1381"/>
      <c r="JQZ432" s="1381"/>
      <c r="JRA432" s="1381"/>
      <c r="JRB432" s="1381"/>
      <c r="JRC432" s="1381"/>
      <c r="JRD432" s="1381"/>
      <c r="JRE432" s="1381"/>
      <c r="JRF432" s="1381"/>
      <c r="JRG432" s="1381"/>
      <c r="JRH432" s="1381"/>
      <c r="JRI432" s="1381"/>
      <c r="JRJ432" s="1381"/>
      <c r="JRK432" s="1381"/>
      <c r="JRL432" s="1381"/>
      <c r="JRM432" s="1381"/>
      <c r="JRN432" s="1381"/>
      <c r="JRO432" s="1381"/>
      <c r="JRP432" s="1381"/>
      <c r="JRQ432" s="1381"/>
      <c r="JRR432" s="1381"/>
      <c r="JRS432" s="1381"/>
      <c r="JRT432" s="1381"/>
      <c r="JRU432" s="1381"/>
      <c r="JRV432" s="1381"/>
      <c r="JRW432" s="1381"/>
      <c r="JRX432" s="1381"/>
      <c r="JRY432" s="1381"/>
      <c r="JRZ432" s="1381"/>
      <c r="JSA432" s="1381"/>
      <c r="JSB432" s="1381"/>
      <c r="JSC432" s="1381"/>
      <c r="JSD432" s="1381"/>
      <c r="JSE432" s="1381"/>
      <c r="JSF432" s="1381"/>
      <c r="JSG432" s="1381"/>
      <c r="JSH432" s="1381"/>
      <c r="JSI432" s="1381"/>
      <c r="JSJ432" s="1381"/>
      <c r="JSK432" s="1381"/>
      <c r="JSL432" s="1381"/>
      <c r="JSM432" s="1381"/>
      <c r="JSN432" s="1381"/>
      <c r="JSO432" s="1381"/>
      <c r="JSP432" s="1381"/>
      <c r="JSQ432" s="1381"/>
      <c r="JSR432" s="1381"/>
      <c r="JSS432" s="1381"/>
      <c r="JST432" s="1381"/>
      <c r="JSU432" s="1381"/>
      <c r="JSV432" s="1381"/>
      <c r="JSW432" s="1381"/>
      <c r="JSX432" s="1381"/>
      <c r="JSY432" s="1381"/>
      <c r="JSZ432" s="1381"/>
      <c r="JTA432" s="1381"/>
      <c r="JTB432" s="1381"/>
      <c r="JTC432" s="1381"/>
      <c r="JTD432" s="1381"/>
      <c r="JTE432" s="1381"/>
      <c r="JTF432" s="1381"/>
      <c r="JTG432" s="1381"/>
      <c r="JTH432" s="1381"/>
      <c r="JTI432" s="1381"/>
      <c r="JTJ432" s="1381"/>
      <c r="JTK432" s="1381"/>
      <c r="JTL432" s="1381"/>
      <c r="JTM432" s="1381"/>
      <c r="JTN432" s="1381"/>
      <c r="JTO432" s="1381"/>
      <c r="JTP432" s="1381"/>
      <c r="JTQ432" s="1381"/>
      <c r="JTR432" s="1381"/>
      <c r="JTS432" s="1381"/>
      <c r="JTT432" s="1381"/>
      <c r="JTU432" s="1381"/>
      <c r="JTV432" s="1381"/>
      <c r="JTW432" s="1381"/>
      <c r="JTX432" s="1381"/>
      <c r="JTY432" s="1381"/>
      <c r="JTZ432" s="1381"/>
      <c r="JUA432" s="1381"/>
      <c r="JUB432" s="1381"/>
      <c r="JUC432" s="1381"/>
      <c r="JUD432" s="1381"/>
      <c r="JUE432" s="1381"/>
      <c r="JUF432" s="1381"/>
      <c r="JUG432" s="1381"/>
      <c r="JUH432" s="1381"/>
      <c r="JUI432" s="1381"/>
      <c r="JUJ432" s="1381"/>
      <c r="JUK432" s="1381"/>
      <c r="JUL432" s="1381"/>
      <c r="JUM432" s="1381"/>
      <c r="JUN432" s="1381"/>
      <c r="JUO432" s="1381"/>
      <c r="JUP432" s="1381"/>
      <c r="JUQ432" s="1381"/>
      <c r="JUR432" s="1381"/>
      <c r="JUS432" s="1381"/>
      <c r="JUT432" s="1381"/>
      <c r="JUU432" s="1381"/>
      <c r="JUV432" s="1381"/>
      <c r="JUW432" s="1381"/>
      <c r="JUX432" s="1381"/>
      <c r="JUY432" s="1381"/>
      <c r="JUZ432" s="1381"/>
      <c r="JVA432" s="1381"/>
      <c r="JVB432" s="1381"/>
      <c r="JVC432" s="1381"/>
      <c r="JVD432" s="1381"/>
      <c r="JVE432" s="1381"/>
      <c r="JVF432" s="1381"/>
      <c r="JVG432" s="1381"/>
      <c r="JVH432" s="1381"/>
      <c r="JVI432" s="1381"/>
      <c r="JVJ432" s="1381"/>
      <c r="JVK432" s="1381"/>
      <c r="JVL432" s="1381"/>
      <c r="JVM432" s="1381"/>
      <c r="JVN432" s="1381"/>
      <c r="JVO432" s="1381"/>
      <c r="JVP432" s="1381"/>
      <c r="JVQ432" s="1381"/>
      <c r="JVR432" s="1381"/>
      <c r="JVS432" s="1381"/>
      <c r="JVT432" s="1381"/>
      <c r="JVU432" s="1381"/>
      <c r="JVV432" s="1381"/>
      <c r="JVW432" s="1381"/>
      <c r="JVX432" s="1381"/>
      <c r="JVY432" s="1381"/>
      <c r="JVZ432" s="1381"/>
      <c r="JWA432" s="1381"/>
      <c r="JWB432" s="1381"/>
      <c r="JWC432" s="1381"/>
      <c r="JWD432" s="1381"/>
      <c r="JWE432" s="1381"/>
      <c r="JWF432" s="1381"/>
      <c r="JWG432" s="1381"/>
      <c r="JWH432" s="1381"/>
      <c r="JWI432" s="1381"/>
      <c r="JWJ432" s="1381"/>
      <c r="JWK432" s="1381"/>
      <c r="JWL432" s="1381"/>
      <c r="JWM432" s="1381"/>
      <c r="JWN432" s="1381"/>
      <c r="JWO432" s="1381"/>
      <c r="JWP432" s="1381"/>
      <c r="JWQ432" s="1381"/>
      <c r="JWR432" s="1381"/>
      <c r="JWS432" s="1381"/>
      <c r="JWT432" s="1381"/>
      <c r="JWU432" s="1381"/>
      <c r="JWV432" s="1381"/>
      <c r="JWW432" s="1381"/>
      <c r="JWX432" s="1381"/>
      <c r="JWY432" s="1381"/>
      <c r="JWZ432" s="1381"/>
      <c r="JXA432" s="1381"/>
      <c r="JXB432" s="1381"/>
      <c r="JXC432" s="1381"/>
      <c r="JXD432" s="1381"/>
      <c r="JXE432" s="1381"/>
      <c r="JXF432" s="1381"/>
      <c r="JXG432" s="1381"/>
      <c r="JXH432" s="1381"/>
      <c r="JXI432" s="1381"/>
      <c r="JXJ432" s="1381"/>
      <c r="JXK432" s="1381"/>
      <c r="JXL432" s="1381"/>
      <c r="JXM432" s="1381"/>
      <c r="JXN432" s="1381"/>
      <c r="JXO432" s="1381"/>
      <c r="JXP432" s="1381"/>
      <c r="JXQ432" s="1381"/>
      <c r="JXR432" s="1381"/>
      <c r="JXS432" s="1381"/>
      <c r="JXT432" s="1381"/>
      <c r="JXU432" s="1381"/>
      <c r="JXV432" s="1381"/>
      <c r="JXW432" s="1381"/>
      <c r="JXX432" s="1381"/>
      <c r="JXY432" s="1381"/>
      <c r="JXZ432" s="1381"/>
      <c r="JYA432" s="1381"/>
      <c r="JYB432" s="1381"/>
      <c r="JYC432" s="1381"/>
      <c r="JYD432" s="1381"/>
      <c r="JYE432" s="1381"/>
      <c r="JYF432" s="1381"/>
      <c r="JYG432" s="1381"/>
      <c r="JYH432" s="1381"/>
      <c r="JYI432" s="1381"/>
      <c r="JYJ432" s="1381"/>
      <c r="JYK432" s="1381"/>
      <c r="JYL432" s="1381"/>
      <c r="JYM432" s="1381"/>
      <c r="JYN432" s="1381"/>
      <c r="JYO432" s="1381"/>
      <c r="JYP432" s="1381"/>
      <c r="JYQ432" s="1381"/>
      <c r="JYR432" s="1381"/>
      <c r="JYS432" s="1381"/>
      <c r="JYT432" s="1381"/>
      <c r="JYU432" s="1381"/>
      <c r="JYV432" s="1381"/>
      <c r="JYW432" s="1381"/>
      <c r="JYX432" s="1381"/>
      <c r="JYY432" s="1381"/>
      <c r="JYZ432" s="1381"/>
      <c r="JZA432" s="1381"/>
      <c r="JZB432" s="1381"/>
      <c r="JZC432" s="1381"/>
      <c r="JZD432" s="1381"/>
      <c r="JZE432" s="1381"/>
      <c r="JZF432" s="1381"/>
      <c r="JZG432" s="1381"/>
      <c r="JZH432" s="1381"/>
      <c r="JZI432" s="1381"/>
      <c r="JZJ432" s="1381"/>
      <c r="JZK432" s="1381"/>
      <c r="JZL432" s="1381"/>
      <c r="JZM432" s="1381"/>
      <c r="JZN432" s="1381"/>
      <c r="JZO432" s="1381"/>
      <c r="JZP432" s="1381"/>
      <c r="JZQ432" s="1381"/>
      <c r="JZR432" s="1381"/>
      <c r="JZS432" s="1381"/>
      <c r="JZT432" s="1381"/>
      <c r="JZU432" s="1381"/>
      <c r="JZV432" s="1381"/>
      <c r="JZW432" s="1381"/>
      <c r="JZX432" s="1381"/>
      <c r="JZY432" s="1381"/>
      <c r="JZZ432" s="1381"/>
      <c r="KAA432" s="1381"/>
      <c r="KAB432" s="1381"/>
      <c r="KAC432" s="1381"/>
      <c r="KAD432" s="1381"/>
      <c r="KAE432" s="1381"/>
      <c r="KAF432" s="1381"/>
      <c r="KAG432" s="1381"/>
      <c r="KAH432" s="1381"/>
      <c r="KAI432" s="1381"/>
      <c r="KAJ432" s="1381"/>
      <c r="KAK432" s="1381"/>
      <c r="KAL432" s="1381"/>
      <c r="KAM432" s="1381"/>
      <c r="KAN432" s="1381"/>
      <c r="KAO432" s="1381"/>
      <c r="KAP432" s="1381"/>
      <c r="KAQ432" s="1381"/>
      <c r="KAR432" s="1381"/>
      <c r="KAS432" s="1381"/>
      <c r="KAT432" s="1381"/>
      <c r="KAU432" s="1381"/>
      <c r="KAV432" s="1381"/>
      <c r="KAW432" s="1381"/>
      <c r="KAX432" s="1381"/>
      <c r="KAY432" s="1381"/>
      <c r="KAZ432" s="1381"/>
      <c r="KBA432" s="1381"/>
      <c r="KBB432" s="1381"/>
      <c r="KBC432" s="1381"/>
      <c r="KBD432" s="1381"/>
      <c r="KBE432" s="1381"/>
      <c r="KBF432" s="1381"/>
      <c r="KBG432" s="1381"/>
      <c r="KBH432" s="1381"/>
      <c r="KBI432" s="1381"/>
      <c r="KBJ432" s="1381"/>
      <c r="KBK432" s="1381"/>
      <c r="KBL432" s="1381"/>
      <c r="KBM432" s="1381"/>
      <c r="KBN432" s="1381"/>
      <c r="KBO432" s="1381"/>
      <c r="KBP432" s="1381"/>
      <c r="KBQ432" s="1381"/>
      <c r="KBR432" s="1381"/>
      <c r="KBS432" s="1381"/>
      <c r="KBT432" s="1381"/>
      <c r="KBU432" s="1381"/>
      <c r="KBV432" s="1381"/>
      <c r="KBW432" s="1381"/>
      <c r="KBX432" s="1381"/>
      <c r="KBY432" s="1381"/>
      <c r="KBZ432" s="1381"/>
      <c r="KCA432" s="1381"/>
      <c r="KCB432" s="1381"/>
      <c r="KCC432" s="1381"/>
      <c r="KCD432" s="1381"/>
      <c r="KCE432" s="1381"/>
      <c r="KCF432" s="1381"/>
      <c r="KCG432" s="1381"/>
      <c r="KCH432" s="1381"/>
      <c r="KCI432" s="1381"/>
      <c r="KCJ432" s="1381"/>
      <c r="KCK432" s="1381"/>
      <c r="KCL432" s="1381"/>
      <c r="KCM432" s="1381"/>
      <c r="KCN432" s="1381"/>
      <c r="KCO432" s="1381"/>
      <c r="KCP432" s="1381"/>
      <c r="KCQ432" s="1381"/>
      <c r="KCR432" s="1381"/>
      <c r="KCS432" s="1381"/>
      <c r="KCT432" s="1381"/>
      <c r="KCU432" s="1381"/>
      <c r="KCV432" s="1381"/>
      <c r="KCW432" s="1381"/>
      <c r="KCX432" s="1381"/>
      <c r="KCY432" s="1381"/>
      <c r="KCZ432" s="1381"/>
      <c r="KDA432" s="1381"/>
      <c r="KDB432" s="1381"/>
      <c r="KDC432" s="1381"/>
      <c r="KDD432" s="1381"/>
      <c r="KDE432" s="1381"/>
      <c r="KDF432" s="1381"/>
      <c r="KDG432" s="1381"/>
      <c r="KDH432" s="1381"/>
      <c r="KDI432" s="1381"/>
      <c r="KDJ432" s="1381"/>
      <c r="KDK432" s="1381"/>
      <c r="KDL432" s="1381"/>
      <c r="KDM432" s="1381"/>
      <c r="KDN432" s="1381"/>
      <c r="KDO432" s="1381"/>
      <c r="KDP432" s="1381"/>
      <c r="KDQ432" s="1381"/>
      <c r="KDR432" s="1381"/>
      <c r="KDS432" s="1381"/>
      <c r="KDT432" s="1381"/>
      <c r="KDU432" s="1381"/>
      <c r="KDV432" s="1381"/>
      <c r="KDW432" s="1381"/>
      <c r="KDX432" s="1381"/>
      <c r="KDY432" s="1381"/>
      <c r="KDZ432" s="1381"/>
      <c r="KEA432" s="1381"/>
      <c r="KEB432" s="1381"/>
      <c r="KEC432" s="1381"/>
      <c r="KED432" s="1381"/>
      <c r="KEE432" s="1381"/>
      <c r="KEF432" s="1381"/>
      <c r="KEG432" s="1381"/>
      <c r="KEH432" s="1381"/>
      <c r="KEI432" s="1381"/>
      <c r="KEJ432" s="1381"/>
      <c r="KEK432" s="1381"/>
      <c r="KEL432" s="1381"/>
      <c r="KEM432" s="1381"/>
      <c r="KEN432" s="1381"/>
      <c r="KEO432" s="1381"/>
      <c r="KEP432" s="1381"/>
      <c r="KEQ432" s="1381"/>
      <c r="KER432" s="1381"/>
      <c r="KES432" s="1381"/>
      <c r="KET432" s="1381"/>
      <c r="KEU432" s="1381"/>
      <c r="KEV432" s="1381"/>
      <c r="KEW432" s="1381"/>
      <c r="KEX432" s="1381"/>
      <c r="KEY432" s="1381"/>
      <c r="KEZ432" s="1381"/>
      <c r="KFA432" s="1381"/>
      <c r="KFB432" s="1381"/>
      <c r="KFC432" s="1381"/>
      <c r="KFD432" s="1381"/>
      <c r="KFE432" s="1381"/>
      <c r="KFF432" s="1381"/>
      <c r="KFG432" s="1381"/>
      <c r="KFH432" s="1381"/>
      <c r="KFI432" s="1381"/>
      <c r="KFJ432" s="1381"/>
      <c r="KFK432" s="1381"/>
      <c r="KFL432" s="1381"/>
      <c r="KFM432" s="1381"/>
      <c r="KFN432" s="1381"/>
      <c r="KFO432" s="1381"/>
      <c r="KFP432" s="1381"/>
      <c r="KFQ432" s="1381"/>
      <c r="KFR432" s="1381"/>
      <c r="KFS432" s="1381"/>
      <c r="KFT432" s="1381"/>
      <c r="KFU432" s="1381"/>
      <c r="KFV432" s="1381"/>
      <c r="KFW432" s="1381"/>
      <c r="KFX432" s="1381"/>
      <c r="KFY432" s="1381"/>
      <c r="KFZ432" s="1381"/>
      <c r="KGA432" s="1381"/>
      <c r="KGB432" s="1381"/>
      <c r="KGC432" s="1381"/>
      <c r="KGD432" s="1381"/>
      <c r="KGE432" s="1381"/>
      <c r="KGF432" s="1381"/>
      <c r="KGG432" s="1381"/>
      <c r="KGH432" s="1381"/>
      <c r="KGI432" s="1381"/>
      <c r="KGJ432" s="1381"/>
      <c r="KGK432" s="1381"/>
      <c r="KGL432" s="1381"/>
      <c r="KGM432" s="1381"/>
      <c r="KGN432" s="1381"/>
      <c r="KGO432" s="1381"/>
      <c r="KGP432" s="1381"/>
      <c r="KGQ432" s="1381"/>
      <c r="KGR432" s="1381"/>
      <c r="KGS432" s="1381"/>
      <c r="KGT432" s="1381"/>
      <c r="KGU432" s="1381"/>
      <c r="KGV432" s="1381"/>
      <c r="KGW432" s="1381"/>
      <c r="KGX432" s="1381"/>
      <c r="KGY432" s="1381"/>
      <c r="KGZ432" s="1381"/>
      <c r="KHA432" s="1381"/>
      <c r="KHB432" s="1381"/>
      <c r="KHC432" s="1381"/>
      <c r="KHD432" s="1381"/>
      <c r="KHE432" s="1381"/>
      <c r="KHF432" s="1381"/>
      <c r="KHG432" s="1381"/>
      <c r="KHH432" s="1381"/>
      <c r="KHI432" s="1381"/>
      <c r="KHJ432" s="1381"/>
      <c r="KHK432" s="1381"/>
      <c r="KHL432" s="1381"/>
      <c r="KHM432" s="1381"/>
      <c r="KHN432" s="1381"/>
      <c r="KHO432" s="1381"/>
      <c r="KHP432" s="1381"/>
      <c r="KHQ432" s="1381"/>
      <c r="KHR432" s="1381"/>
      <c r="KHS432" s="1381"/>
      <c r="KHT432" s="1381"/>
      <c r="KHU432" s="1381"/>
      <c r="KHV432" s="1381"/>
      <c r="KHW432" s="1381"/>
      <c r="KHX432" s="1381"/>
      <c r="KHY432" s="1381"/>
      <c r="KHZ432" s="1381"/>
      <c r="KIA432" s="1381"/>
      <c r="KIB432" s="1381"/>
      <c r="KIC432" s="1381"/>
      <c r="KID432" s="1381"/>
      <c r="KIE432" s="1381"/>
      <c r="KIF432" s="1381"/>
      <c r="KIG432" s="1381"/>
      <c r="KIH432" s="1381"/>
      <c r="KII432" s="1381"/>
      <c r="KIJ432" s="1381"/>
      <c r="KIK432" s="1381"/>
      <c r="KIL432" s="1381"/>
      <c r="KIM432" s="1381"/>
      <c r="KIN432" s="1381"/>
      <c r="KIO432" s="1381"/>
      <c r="KIP432" s="1381"/>
      <c r="KIQ432" s="1381"/>
      <c r="KIR432" s="1381"/>
      <c r="KIS432" s="1381"/>
      <c r="KIT432" s="1381"/>
      <c r="KIU432" s="1381"/>
      <c r="KIV432" s="1381"/>
      <c r="KIW432" s="1381"/>
      <c r="KIX432" s="1381"/>
      <c r="KIY432" s="1381"/>
      <c r="KIZ432" s="1381"/>
      <c r="KJA432" s="1381"/>
      <c r="KJB432" s="1381"/>
      <c r="KJC432" s="1381"/>
      <c r="KJD432" s="1381"/>
      <c r="KJE432" s="1381"/>
      <c r="KJF432" s="1381"/>
      <c r="KJG432" s="1381"/>
      <c r="KJH432" s="1381"/>
      <c r="KJI432" s="1381"/>
      <c r="KJJ432" s="1381"/>
      <c r="KJK432" s="1381"/>
      <c r="KJL432" s="1381"/>
      <c r="KJM432" s="1381"/>
      <c r="KJN432" s="1381"/>
      <c r="KJO432" s="1381"/>
      <c r="KJP432" s="1381"/>
      <c r="KJQ432" s="1381"/>
      <c r="KJR432" s="1381"/>
      <c r="KJS432" s="1381"/>
      <c r="KJT432" s="1381"/>
      <c r="KJU432" s="1381"/>
      <c r="KJV432" s="1381"/>
      <c r="KJW432" s="1381"/>
      <c r="KJX432" s="1381"/>
      <c r="KJY432" s="1381"/>
      <c r="KJZ432" s="1381"/>
      <c r="KKA432" s="1381"/>
      <c r="KKB432" s="1381"/>
      <c r="KKC432" s="1381"/>
      <c r="KKD432" s="1381"/>
      <c r="KKE432" s="1381"/>
      <c r="KKF432" s="1381"/>
      <c r="KKG432" s="1381"/>
      <c r="KKH432" s="1381"/>
      <c r="KKI432" s="1381"/>
      <c r="KKJ432" s="1381"/>
      <c r="KKK432" s="1381"/>
      <c r="KKL432" s="1381"/>
      <c r="KKM432" s="1381"/>
      <c r="KKN432" s="1381"/>
      <c r="KKO432" s="1381"/>
      <c r="KKP432" s="1381"/>
      <c r="KKQ432" s="1381"/>
      <c r="KKR432" s="1381"/>
      <c r="KKS432" s="1381"/>
      <c r="KKT432" s="1381"/>
      <c r="KKU432" s="1381"/>
      <c r="KKV432" s="1381"/>
      <c r="KKW432" s="1381"/>
      <c r="KKX432" s="1381"/>
      <c r="KKY432" s="1381"/>
      <c r="KKZ432" s="1381"/>
      <c r="KLA432" s="1381"/>
      <c r="KLB432" s="1381"/>
      <c r="KLC432" s="1381"/>
      <c r="KLD432" s="1381"/>
      <c r="KLE432" s="1381"/>
      <c r="KLF432" s="1381"/>
      <c r="KLG432" s="1381"/>
      <c r="KLH432" s="1381"/>
      <c r="KLI432" s="1381"/>
      <c r="KLJ432" s="1381"/>
      <c r="KLK432" s="1381"/>
      <c r="KLL432" s="1381"/>
      <c r="KLM432" s="1381"/>
      <c r="KLN432" s="1381"/>
      <c r="KLO432" s="1381"/>
      <c r="KLP432" s="1381"/>
      <c r="KLQ432" s="1381"/>
      <c r="KLR432" s="1381"/>
      <c r="KLS432" s="1381"/>
      <c r="KLT432" s="1381"/>
      <c r="KLU432" s="1381"/>
      <c r="KLV432" s="1381"/>
      <c r="KLW432" s="1381"/>
      <c r="KLX432" s="1381"/>
      <c r="KLY432" s="1381"/>
      <c r="KLZ432" s="1381"/>
      <c r="KMA432" s="1381"/>
      <c r="KMB432" s="1381"/>
      <c r="KMC432" s="1381"/>
      <c r="KMD432" s="1381"/>
      <c r="KME432" s="1381"/>
      <c r="KMF432" s="1381"/>
      <c r="KMG432" s="1381"/>
      <c r="KMH432" s="1381"/>
      <c r="KMI432" s="1381"/>
      <c r="KMJ432" s="1381"/>
      <c r="KMK432" s="1381"/>
      <c r="KML432" s="1381"/>
      <c r="KMM432" s="1381"/>
      <c r="KMN432" s="1381"/>
      <c r="KMO432" s="1381"/>
      <c r="KMP432" s="1381"/>
      <c r="KMQ432" s="1381"/>
      <c r="KMR432" s="1381"/>
      <c r="KMS432" s="1381"/>
      <c r="KMT432" s="1381"/>
      <c r="KMU432" s="1381"/>
      <c r="KMV432" s="1381"/>
      <c r="KMW432" s="1381"/>
      <c r="KMX432" s="1381"/>
      <c r="KMY432" s="1381"/>
      <c r="KMZ432" s="1381"/>
      <c r="KNA432" s="1381"/>
      <c r="KNB432" s="1381"/>
      <c r="KNC432" s="1381"/>
      <c r="KND432" s="1381"/>
      <c r="KNE432" s="1381"/>
      <c r="KNF432" s="1381"/>
      <c r="KNG432" s="1381"/>
      <c r="KNH432" s="1381"/>
      <c r="KNI432" s="1381"/>
      <c r="KNJ432" s="1381"/>
      <c r="KNK432" s="1381"/>
      <c r="KNL432" s="1381"/>
      <c r="KNM432" s="1381"/>
      <c r="KNN432" s="1381"/>
      <c r="KNO432" s="1381"/>
      <c r="KNP432" s="1381"/>
      <c r="KNQ432" s="1381"/>
      <c r="KNR432" s="1381"/>
      <c r="KNS432" s="1381"/>
      <c r="KNT432" s="1381"/>
      <c r="KNU432" s="1381"/>
      <c r="KNV432" s="1381"/>
      <c r="KNW432" s="1381"/>
      <c r="KNX432" s="1381"/>
      <c r="KNY432" s="1381"/>
      <c r="KNZ432" s="1381"/>
      <c r="KOA432" s="1381"/>
      <c r="KOB432" s="1381"/>
      <c r="KOC432" s="1381"/>
      <c r="KOD432" s="1381"/>
      <c r="KOE432" s="1381"/>
      <c r="KOF432" s="1381"/>
      <c r="KOG432" s="1381"/>
      <c r="KOH432" s="1381"/>
      <c r="KOI432" s="1381"/>
      <c r="KOJ432" s="1381"/>
      <c r="KOK432" s="1381"/>
      <c r="KOL432" s="1381"/>
      <c r="KOM432" s="1381"/>
      <c r="KON432" s="1381"/>
      <c r="KOO432" s="1381"/>
      <c r="KOP432" s="1381"/>
      <c r="KOQ432" s="1381"/>
      <c r="KOR432" s="1381"/>
      <c r="KOS432" s="1381"/>
      <c r="KOT432" s="1381"/>
      <c r="KOU432" s="1381"/>
      <c r="KOV432" s="1381"/>
      <c r="KOW432" s="1381"/>
      <c r="KOX432" s="1381"/>
      <c r="KOY432" s="1381"/>
      <c r="KOZ432" s="1381"/>
      <c r="KPA432" s="1381"/>
      <c r="KPB432" s="1381"/>
      <c r="KPC432" s="1381"/>
      <c r="KPD432" s="1381"/>
      <c r="KPE432" s="1381"/>
      <c r="KPF432" s="1381"/>
      <c r="KPG432" s="1381"/>
      <c r="KPH432" s="1381"/>
      <c r="KPI432" s="1381"/>
      <c r="KPJ432" s="1381"/>
      <c r="KPK432" s="1381"/>
      <c r="KPL432" s="1381"/>
      <c r="KPM432" s="1381"/>
      <c r="KPN432" s="1381"/>
      <c r="KPO432" s="1381"/>
      <c r="KPP432" s="1381"/>
      <c r="KPQ432" s="1381"/>
      <c r="KPR432" s="1381"/>
      <c r="KPS432" s="1381"/>
      <c r="KPT432" s="1381"/>
      <c r="KPU432" s="1381"/>
      <c r="KPV432" s="1381"/>
      <c r="KPW432" s="1381"/>
      <c r="KPX432" s="1381"/>
      <c r="KPY432" s="1381"/>
      <c r="KPZ432" s="1381"/>
      <c r="KQA432" s="1381"/>
      <c r="KQB432" s="1381"/>
      <c r="KQC432" s="1381"/>
      <c r="KQD432" s="1381"/>
      <c r="KQE432" s="1381"/>
      <c r="KQF432" s="1381"/>
      <c r="KQG432" s="1381"/>
      <c r="KQH432" s="1381"/>
      <c r="KQI432" s="1381"/>
      <c r="KQJ432" s="1381"/>
      <c r="KQK432" s="1381"/>
      <c r="KQL432" s="1381"/>
      <c r="KQM432" s="1381"/>
      <c r="KQN432" s="1381"/>
      <c r="KQO432" s="1381"/>
      <c r="KQP432" s="1381"/>
      <c r="KQQ432" s="1381"/>
      <c r="KQR432" s="1381"/>
      <c r="KQS432" s="1381"/>
      <c r="KQT432" s="1381"/>
      <c r="KQU432" s="1381"/>
      <c r="KQV432" s="1381"/>
      <c r="KQW432" s="1381"/>
      <c r="KQX432" s="1381"/>
      <c r="KQY432" s="1381"/>
      <c r="KQZ432" s="1381"/>
      <c r="KRA432" s="1381"/>
      <c r="KRB432" s="1381"/>
      <c r="KRC432" s="1381"/>
      <c r="KRD432" s="1381"/>
      <c r="KRE432" s="1381"/>
      <c r="KRF432" s="1381"/>
      <c r="KRG432" s="1381"/>
      <c r="KRH432" s="1381"/>
      <c r="KRI432" s="1381"/>
      <c r="KRJ432" s="1381"/>
      <c r="KRK432" s="1381"/>
      <c r="KRL432" s="1381"/>
      <c r="KRM432" s="1381"/>
      <c r="KRN432" s="1381"/>
      <c r="KRO432" s="1381"/>
      <c r="KRP432" s="1381"/>
      <c r="KRQ432" s="1381"/>
      <c r="KRR432" s="1381"/>
      <c r="KRS432" s="1381"/>
      <c r="KRT432" s="1381"/>
      <c r="KRU432" s="1381"/>
      <c r="KRV432" s="1381"/>
      <c r="KRW432" s="1381"/>
      <c r="KRX432" s="1381"/>
      <c r="KRY432" s="1381"/>
      <c r="KRZ432" s="1381"/>
      <c r="KSA432" s="1381"/>
      <c r="KSB432" s="1381"/>
      <c r="KSC432" s="1381"/>
      <c r="KSD432" s="1381"/>
      <c r="KSE432" s="1381"/>
      <c r="KSF432" s="1381"/>
      <c r="KSG432" s="1381"/>
      <c r="KSH432" s="1381"/>
      <c r="KSI432" s="1381"/>
      <c r="KSJ432" s="1381"/>
      <c r="KSK432" s="1381"/>
      <c r="KSL432" s="1381"/>
      <c r="KSM432" s="1381"/>
      <c r="KSN432" s="1381"/>
      <c r="KSO432" s="1381"/>
      <c r="KSP432" s="1381"/>
      <c r="KSQ432" s="1381"/>
      <c r="KSR432" s="1381"/>
      <c r="KSS432" s="1381"/>
      <c r="KST432" s="1381"/>
      <c r="KSU432" s="1381"/>
      <c r="KSV432" s="1381"/>
      <c r="KSW432" s="1381"/>
      <c r="KSX432" s="1381"/>
      <c r="KSY432" s="1381"/>
      <c r="KSZ432" s="1381"/>
      <c r="KTA432" s="1381"/>
      <c r="KTB432" s="1381"/>
      <c r="KTC432" s="1381"/>
      <c r="KTD432" s="1381"/>
      <c r="KTE432" s="1381"/>
      <c r="KTF432" s="1381"/>
      <c r="KTG432" s="1381"/>
      <c r="KTH432" s="1381"/>
      <c r="KTI432" s="1381"/>
      <c r="KTJ432" s="1381"/>
      <c r="KTK432" s="1381"/>
      <c r="KTL432" s="1381"/>
      <c r="KTM432" s="1381"/>
      <c r="KTN432" s="1381"/>
      <c r="KTO432" s="1381"/>
      <c r="KTP432" s="1381"/>
      <c r="KTQ432" s="1381"/>
      <c r="KTR432" s="1381"/>
      <c r="KTS432" s="1381"/>
      <c r="KTT432" s="1381"/>
      <c r="KTU432" s="1381"/>
      <c r="KTV432" s="1381"/>
      <c r="KTW432" s="1381"/>
      <c r="KTX432" s="1381"/>
      <c r="KTY432" s="1381"/>
      <c r="KTZ432" s="1381"/>
      <c r="KUA432" s="1381"/>
      <c r="KUB432" s="1381"/>
      <c r="KUC432" s="1381"/>
      <c r="KUD432" s="1381"/>
      <c r="KUE432" s="1381"/>
      <c r="KUF432" s="1381"/>
      <c r="KUG432" s="1381"/>
      <c r="KUH432" s="1381"/>
      <c r="KUI432" s="1381"/>
      <c r="KUJ432" s="1381"/>
      <c r="KUK432" s="1381"/>
      <c r="KUL432" s="1381"/>
      <c r="KUM432" s="1381"/>
      <c r="KUN432" s="1381"/>
      <c r="KUO432" s="1381"/>
      <c r="KUP432" s="1381"/>
      <c r="KUQ432" s="1381"/>
      <c r="KUR432" s="1381"/>
      <c r="KUS432" s="1381"/>
      <c r="KUT432" s="1381"/>
      <c r="KUU432" s="1381"/>
      <c r="KUV432" s="1381"/>
      <c r="KUW432" s="1381"/>
      <c r="KUX432" s="1381"/>
      <c r="KUY432" s="1381"/>
      <c r="KUZ432" s="1381"/>
      <c r="KVA432" s="1381"/>
      <c r="KVB432" s="1381"/>
      <c r="KVC432" s="1381"/>
      <c r="KVD432" s="1381"/>
      <c r="KVE432" s="1381"/>
      <c r="KVF432" s="1381"/>
      <c r="KVG432" s="1381"/>
      <c r="KVH432" s="1381"/>
      <c r="KVI432" s="1381"/>
      <c r="KVJ432" s="1381"/>
      <c r="KVK432" s="1381"/>
      <c r="KVL432" s="1381"/>
      <c r="KVM432" s="1381"/>
      <c r="KVN432" s="1381"/>
      <c r="KVO432" s="1381"/>
      <c r="KVP432" s="1381"/>
      <c r="KVQ432" s="1381"/>
      <c r="KVR432" s="1381"/>
      <c r="KVS432" s="1381"/>
      <c r="KVT432" s="1381"/>
      <c r="KVU432" s="1381"/>
      <c r="KVV432" s="1381"/>
      <c r="KVW432" s="1381"/>
      <c r="KVX432" s="1381"/>
      <c r="KVY432" s="1381"/>
      <c r="KVZ432" s="1381"/>
      <c r="KWA432" s="1381"/>
      <c r="KWB432" s="1381"/>
      <c r="KWC432" s="1381"/>
      <c r="KWD432" s="1381"/>
      <c r="KWE432" s="1381"/>
      <c r="KWF432" s="1381"/>
      <c r="KWG432" s="1381"/>
      <c r="KWH432" s="1381"/>
      <c r="KWI432" s="1381"/>
      <c r="KWJ432" s="1381"/>
      <c r="KWK432" s="1381"/>
      <c r="KWL432" s="1381"/>
      <c r="KWM432" s="1381"/>
      <c r="KWN432" s="1381"/>
      <c r="KWO432" s="1381"/>
      <c r="KWP432" s="1381"/>
      <c r="KWQ432" s="1381"/>
      <c r="KWR432" s="1381"/>
      <c r="KWS432" s="1381"/>
      <c r="KWT432" s="1381"/>
      <c r="KWU432" s="1381"/>
      <c r="KWV432" s="1381"/>
      <c r="KWW432" s="1381"/>
      <c r="KWX432" s="1381"/>
      <c r="KWY432" s="1381"/>
      <c r="KWZ432" s="1381"/>
      <c r="KXA432" s="1381"/>
      <c r="KXB432" s="1381"/>
      <c r="KXC432" s="1381"/>
      <c r="KXD432" s="1381"/>
      <c r="KXE432" s="1381"/>
      <c r="KXF432" s="1381"/>
      <c r="KXG432" s="1381"/>
      <c r="KXH432" s="1381"/>
      <c r="KXI432" s="1381"/>
      <c r="KXJ432" s="1381"/>
      <c r="KXK432" s="1381"/>
      <c r="KXL432" s="1381"/>
      <c r="KXM432" s="1381"/>
      <c r="KXN432" s="1381"/>
      <c r="KXO432" s="1381"/>
      <c r="KXP432" s="1381"/>
      <c r="KXQ432" s="1381"/>
      <c r="KXR432" s="1381"/>
      <c r="KXS432" s="1381"/>
      <c r="KXT432" s="1381"/>
      <c r="KXU432" s="1381"/>
      <c r="KXV432" s="1381"/>
      <c r="KXW432" s="1381"/>
      <c r="KXX432" s="1381"/>
      <c r="KXY432" s="1381"/>
      <c r="KXZ432" s="1381"/>
      <c r="KYA432" s="1381"/>
      <c r="KYB432" s="1381"/>
      <c r="KYC432" s="1381"/>
      <c r="KYD432" s="1381"/>
      <c r="KYE432" s="1381"/>
      <c r="KYF432" s="1381"/>
      <c r="KYG432" s="1381"/>
      <c r="KYH432" s="1381"/>
      <c r="KYI432" s="1381"/>
      <c r="KYJ432" s="1381"/>
      <c r="KYK432" s="1381"/>
      <c r="KYL432" s="1381"/>
      <c r="KYM432" s="1381"/>
      <c r="KYN432" s="1381"/>
      <c r="KYO432" s="1381"/>
      <c r="KYP432" s="1381"/>
      <c r="KYQ432" s="1381"/>
      <c r="KYR432" s="1381"/>
      <c r="KYS432" s="1381"/>
      <c r="KYT432" s="1381"/>
      <c r="KYU432" s="1381"/>
      <c r="KYV432" s="1381"/>
      <c r="KYW432" s="1381"/>
      <c r="KYX432" s="1381"/>
      <c r="KYY432" s="1381"/>
      <c r="KYZ432" s="1381"/>
      <c r="KZA432" s="1381"/>
      <c r="KZB432" s="1381"/>
      <c r="KZC432" s="1381"/>
      <c r="KZD432" s="1381"/>
      <c r="KZE432" s="1381"/>
      <c r="KZF432" s="1381"/>
      <c r="KZG432" s="1381"/>
      <c r="KZH432" s="1381"/>
      <c r="KZI432" s="1381"/>
      <c r="KZJ432" s="1381"/>
      <c r="KZK432" s="1381"/>
      <c r="KZL432" s="1381"/>
      <c r="KZM432" s="1381"/>
      <c r="KZN432" s="1381"/>
      <c r="KZO432" s="1381"/>
      <c r="KZP432" s="1381"/>
      <c r="KZQ432" s="1381"/>
      <c r="KZR432" s="1381"/>
      <c r="KZS432" s="1381"/>
      <c r="KZT432" s="1381"/>
      <c r="KZU432" s="1381"/>
      <c r="KZV432" s="1381"/>
      <c r="KZW432" s="1381"/>
      <c r="KZX432" s="1381"/>
      <c r="KZY432" s="1381"/>
      <c r="KZZ432" s="1381"/>
      <c r="LAA432" s="1381"/>
      <c r="LAB432" s="1381"/>
      <c r="LAC432" s="1381"/>
      <c r="LAD432" s="1381"/>
      <c r="LAE432" s="1381"/>
      <c r="LAF432" s="1381"/>
      <c r="LAG432" s="1381"/>
      <c r="LAH432" s="1381"/>
      <c r="LAI432" s="1381"/>
      <c r="LAJ432" s="1381"/>
      <c r="LAK432" s="1381"/>
      <c r="LAL432" s="1381"/>
      <c r="LAM432" s="1381"/>
      <c r="LAN432" s="1381"/>
      <c r="LAO432" s="1381"/>
      <c r="LAP432" s="1381"/>
      <c r="LAQ432" s="1381"/>
      <c r="LAR432" s="1381"/>
      <c r="LAS432" s="1381"/>
      <c r="LAT432" s="1381"/>
      <c r="LAU432" s="1381"/>
      <c r="LAV432" s="1381"/>
      <c r="LAW432" s="1381"/>
      <c r="LAX432" s="1381"/>
      <c r="LAY432" s="1381"/>
      <c r="LAZ432" s="1381"/>
      <c r="LBA432" s="1381"/>
      <c r="LBB432" s="1381"/>
      <c r="LBC432" s="1381"/>
      <c r="LBD432" s="1381"/>
      <c r="LBE432" s="1381"/>
      <c r="LBF432" s="1381"/>
      <c r="LBG432" s="1381"/>
      <c r="LBH432" s="1381"/>
      <c r="LBI432" s="1381"/>
      <c r="LBJ432" s="1381"/>
      <c r="LBK432" s="1381"/>
      <c r="LBL432" s="1381"/>
      <c r="LBM432" s="1381"/>
      <c r="LBN432" s="1381"/>
      <c r="LBO432" s="1381"/>
      <c r="LBP432" s="1381"/>
      <c r="LBQ432" s="1381"/>
      <c r="LBR432" s="1381"/>
      <c r="LBS432" s="1381"/>
      <c r="LBT432" s="1381"/>
      <c r="LBU432" s="1381"/>
      <c r="LBV432" s="1381"/>
      <c r="LBW432" s="1381"/>
      <c r="LBX432" s="1381"/>
      <c r="LBY432" s="1381"/>
      <c r="LBZ432" s="1381"/>
      <c r="LCA432" s="1381"/>
      <c r="LCB432" s="1381"/>
      <c r="LCC432" s="1381"/>
      <c r="LCD432" s="1381"/>
      <c r="LCE432" s="1381"/>
      <c r="LCF432" s="1381"/>
      <c r="LCG432" s="1381"/>
      <c r="LCH432" s="1381"/>
      <c r="LCI432" s="1381"/>
      <c r="LCJ432" s="1381"/>
      <c r="LCK432" s="1381"/>
      <c r="LCL432" s="1381"/>
      <c r="LCM432" s="1381"/>
      <c r="LCN432" s="1381"/>
      <c r="LCO432" s="1381"/>
      <c r="LCP432" s="1381"/>
      <c r="LCQ432" s="1381"/>
      <c r="LCR432" s="1381"/>
      <c r="LCS432" s="1381"/>
      <c r="LCT432" s="1381"/>
      <c r="LCU432" s="1381"/>
      <c r="LCV432" s="1381"/>
      <c r="LCW432" s="1381"/>
      <c r="LCX432" s="1381"/>
      <c r="LCY432" s="1381"/>
      <c r="LCZ432" s="1381"/>
      <c r="LDA432" s="1381"/>
      <c r="LDB432" s="1381"/>
      <c r="LDC432" s="1381"/>
      <c r="LDD432" s="1381"/>
      <c r="LDE432" s="1381"/>
      <c r="LDF432" s="1381"/>
      <c r="LDG432" s="1381"/>
      <c r="LDH432" s="1381"/>
      <c r="LDI432" s="1381"/>
      <c r="LDJ432" s="1381"/>
      <c r="LDK432" s="1381"/>
      <c r="LDL432" s="1381"/>
      <c r="LDM432" s="1381"/>
      <c r="LDN432" s="1381"/>
      <c r="LDO432" s="1381"/>
      <c r="LDP432" s="1381"/>
      <c r="LDQ432" s="1381"/>
      <c r="LDR432" s="1381"/>
      <c r="LDS432" s="1381"/>
      <c r="LDT432" s="1381"/>
      <c r="LDU432" s="1381"/>
      <c r="LDV432" s="1381"/>
      <c r="LDW432" s="1381"/>
      <c r="LDX432" s="1381"/>
      <c r="LDY432" s="1381"/>
      <c r="LDZ432" s="1381"/>
      <c r="LEA432" s="1381"/>
      <c r="LEB432" s="1381"/>
      <c r="LEC432" s="1381"/>
      <c r="LED432" s="1381"/>
      <c r="LEE432" s="1381"/>
      <c r="LEF432" s="1381"/>
      <c r="LEG432" s="1381"/>
      <c r="LEH432" s="1381"/>
      <c r="LEI432" s="1381"/>
      <c r="LEJ432" s="1381"/>
      <c r="LEK432" s="1381"/>
      <c r="LEL432" s="1381"/>
      <c r="LEM432" s="1381"/>
      <c r="LEN432" s="1381"/>
      <c r="LEO432" s="1381"/>
      <c r="LEP432" s="1381"/>
      <c r="LEQ432" s="1381"/>
      <c r="LER432" s="1381"/>
      <c r="LES432" s="1381"/>
      <c r="LET432" s="1381"/>
      <c r="LEU432" s="1381"/>
      <c r="LEV432" s="1381"/>
      <c r="LEW432" s="1381"/>
      <c r="LEX432" s="1381"/>
      <c r="LEY432" s="1381"/>
      <c r="LEZ432" s="1381"/>
      <c r="LFA432" s="1381"/>
      <c r="LFB432" s="1381"/>
      <c r="LFC432" s="1381"/>
      <c r="LFD432" s="1381"/>
      <c r="LFE432" s="1381"/>
      <c r="LFF432" s="1381"/>
      <c r="LFG432" s="1381"/>
      <c r="LFH432" s="1381"/>
      <c r="LFI432" s="1381"/>
      <c r="LFJ432" s="1381"/>
      <c r="LFK432" s="1381"/>
      <c r="LFL432" s="1381"/>
      <c r="LFM432" s="1381"/>
      <c r="LFN432" s="1381"/>
      <c r="LFO432" s="1381"/>
      <c r="LFP432" s="1381"/>
      <c r="LFQ432" s="1381"/>
      <c r="LFR432" s="1381"/>
      <c r="LFS432" s="1381"/>
      <c r="LFT432" s="1381"/>
      <c r="LFU432" s="1381"/>
      <c r="LFV432" s="1381"/>
      <c r="LFW432" s="1381"/>
      <c r="LFX432" s="1381"/>
      <c r="LFY432" s="1381"/>
      <c r="LFZ432" s="1381"/>
      <c r="LGA432" s="1381"/>
      <c r="LGB432" s="1381"/>
      <c r="LGC432" s="1381"/>
      <c r="LGD432" s="1381"/>
      <c r="LGE432" s="1381"/>
      <c r="LGF432" s="1381"/>
      <c r="LGG432" s="1381"/>
      <c r="LGH432" s="1381"/>
      <c r="LGI432" s="1381"/>
      <c r="LGJ432" s="1381"/>
      <c r="LGK432" s="1381"/>
      <c r="LGL432" s="1381"/>
      <c r="LGM432" s="1381"/>
      <c r="LGN432" s="1381"/>
      <c r="LGO432" s="1381"/>
      <c r="LGP432" s="1381"/>
      <c r="LGQ432" s="1381"/>
      <c r="LGR432" s="1381"/>
      <c r="LGS432" s="1381"/>
      <c r="LGT432" s="1381"/>
      <c r="LGU432" s="1381"/>
      <c r="LGV432" s="1381"/>
      <c r="LGW432" s="1381"/>
      <c r="LGX432" s="1381"/>
      <c r="LGY432" s="1381"/>
      <c r="LGZ432" s="1381"/>
      <c r="LHA432" s="1381"/>
      <c r="LHB432" s="1381"/>
      <c r="LHC432" s="1381"/>
      <c r="LHD432" s="1381"/>
      <c r="LHE432" s="1381"/>
      <c r="LHF432" s="1381"/>
      <c r="LHG432" s="1381"/>
      <c r="LHH432" s="1381"/>
      <c r="LHI432" s="1381"/>
      <c r="LHJ432" s="1381"/>
      <c r="LHK432" s="1381"/>
      <c r="LHL432" s="1381"/>
      <c r="LHM432" s="1381"/>
      <c r="LHN432" s="1381"/>
      <c r="LHO432" s="1381"/>
      <c r="LHP432" s="1381"/>
      <c r="LHQ432" s="1381"/>
      <c r="LHR432" s="1381"/>
      <c r="LHS432" s="1381"/>
      <c r="LHT432" s="1381"/>
      <c r="LHU432" s="1381"/>
      <c r="LHV432" s="1381"/>
      <c r="LHW432" s="1381"/>
      <c r="LHX432" s="1381"/>
      <c r="LHY432" s="1381"/>
      <c r="LHZ432" s="1381"/>
      <c r="LIA432" s="1381"/>
      <c r="LIB432" s="1381"/>
      <c r="LIC432" s="1381"/>
      <c r="LID432" s="1381"/>
      <c r="LIE432" s="1381"/>
      <c r="LIF432" s="1381"/>
      <c r="LIG432" s="1381"/>
      <c r="LIH432" s="1381"/>
      <c r="LII432" s="1381"/>
      <c r="LIJ432" s="1381"/>
      <c r="LIK432" s="1381"/>
      <c r="LIL432" s="1381"/>
      <c r="LIM432" s="1381"/>
      <c r="LIN432" s="1381"/>
      <c r="LIO432" s="1381"/>
      <c r="LIP432" s="1381"/>
      <c r="LIQ432" s="1381"/>
      <c r="LIR432" s="1381"/>
      <c r="LIS432" s="1381"/>
      <c r="LIT432" s="1381"/>
      <c r="LIU432" s="1381"/>
      <c r="LIV432" s="1381"/>
      <c r="LIW432" s="1381"/>
      <c r="LIX432" s="1381"/>
      <c r="LIY432" s="1381"/>
      <c r="LIZ432" s="1381"/>
      <c r="LJA432" s="1381"/>
      <c r="LJB432" s="1381"/>
      <c r="LJC432" s="1381"/>
      <c r="LJD432" s="1381"/>
      <c r="LJE432" s="1381"/>
      <c r="LJF432" s="1381"/>
      <c r="LJG432" s="1381"/>
      <c r="LJH432" s="1381"/>
      <c r="LJI432" s="1381"/>
      <c r="LJJ432" s="1381"/>
      <c r="LJK432" s="1381"/>
      <c r="LJL432" s="1381"/>
      <c r="LJM432" s="1381"/>
      <c r="LJN432" s="1381"/>
      <c r="LJO432" s="1381"/>
      <c r="LJP432" s="1381"/>
      <c r="LJQ432" s="1381"/>
      <c r="LJR432" s="1381"/>
      <c r="LJS432" s="1381"/>
      <c r="LJT432" s="1381"/>
      <c r="LJU432" s="1381"/>
      <c r="LJV432" s="1381"/>
      <c r="LJW432" s="1381"/>
      <c r="LJX432" s="1381"/>
      <c r="LJY432" s="1381"/>
      <c r="LJZ432" s="1381"/>
      <c r="LKA432" s="1381"/>
      <c r="LKB432" s="1381"/>
      <c r="LKC432" s="1381"/>
      <c r="LKD432" s="1381"/>
      <c r="LKE432" s="1381"/>
      <c r="LKF432" s="1381"/>
      <c r="LKG432" s="1381"/>
      <c r="LKH432" s="1381"/>
      <c r="LKI432" s="1381"/>
      <c r="LKJ432" s="1381"/>
      <c r="LKK432" s="1381"/>
      <c r="LKL432" s="1381"/>
      <c r="LKM432" s="1381"/>
      <c r="LKN432" s="1381"/>
      <c r="LKO432" s="1381"/>
      <c r="LKP432" s="1381"/>
      <c r="LKQ432" s="1381"/>
      <c r="LKR432" s="1381"/>
      <c r="LKS432" s="1381"/>
      <c r="LKT432" s="1381"/>
      <c r="LKU432" s="1381"/>
      <c r="LKV432" s="1381"/>
      <c r="LKW432" s="1381"/>
      <c r="LKX432" s="1381"/>
      <c r="LKY432" s="1381"/>
      <c r="LKZ432" s="1381"/>
      <c r="LLA432" s="1381"/>
      <c r="LLB432" s="1381"/>
      <c r="LLC432" s="1381"/>
      <c r="LLD432" s="1381"/>
      <c r="LLE432" s="1381"/>
      <c r="LLF432" s="1381"/>
      <c r="LLG432" s="1381"/>
      <c r="LLH432" s="1381"/>
      <c r="LLI432" s="1381"/>
      <c r="LLJ432" s="1381"/>
      <c r="LLK432" s="1381"/>
      <c r="LLL432" s="1381"/>
      <c r="LLM432" s="1381"/>
      <c r="LLN432" s="1381"/>
      <c r="LLO432" s="1381"/>
      <c r="LLP432" s="1381"/>
      <c r="LLQ432" s="1381"/>
      <c r="LLR432" s="1381"/>
      <c r="LLS432" s="1381"/>
      <c r="LLT432" s="1381"/>
      <c r="LLU432" s="1381"/>
      <c r="LLV432" s="1381"/>
      <c r="LLW432" s="1381"/>
      <c r="LLX432" s="1381"/>
      <c r="LLY432" s="1381"/>
      <c r="LLZ432" s="1381"/>
      <c r="LMA432" s="1381"/>
      <c r="LMB432" s="1381"/>
      <c r="LMC432" s="1381"/>
      <c r="LMD432" s="1381"/>
      <c r="LME432" s="1381"/>
      <c r="LMF432" s="1381"/>
      <c r="LMG432" s="1381"/>
      <c r="LMH432" s="1381"/>
      <c r="LMI432" s="1381"/>
      <c r="LMJ432" s="1381"/>
      <c r="LMK432" s="1381"/>
      <c r="LML432" s="1381"/>
      <c r="LMM432" s="1381"/>
      <c r="LMN432" s="1381"/>
      <c r="LMO432" s="1381"/>
      <c r="LMP432" s="1381"/>
      <c r="LMQ432" s="1381"/>
      <c r="LMR432" s="1381"/>
      <c r="LMS432" s="1381"/>
      <c r="LMT432" s="1381"/>
      <c r="LMU432" s="1381"/>
      <c r="LMV432" s="1381"/>
      <c r="LMW432" s="1381"/>
      <c r="LMX432" s="1381"/>
      <c r="LMY432" s="1381"/>
      <c r="LMZ432" s="1381"/>
      <c r="LNA432" s="1381"/>
      <c r="LNB432" s="1381"/>
      <c r="LNC432" s="1381"/>
      <c r="LND432" s="1381"/>
      <c r="LNE432" s="1381"/>
      <c r="LNF432" s="1381"/>
      <c r="LNG432" s="1381"/>
      <c r="LNH432" s="1381"/>
      <c r="LNI432" s="1381"/>
      <c r="LNJ432" s="1381"/>
      <c r="LNK432" s="1381"/>
      <c r="LNL432" s="1381"/>
      <c r="LNM432" s="1381"/>
      <c r="LNN432" s="1381"/>
      <c r="LNO432" s="1381"/>
      <c r="LNP432" s="1381"/>
      <c r="LNQ432" s="1381"/>
      <c r="LNR432" s="1381"/>
      <c r="LNS432" s="1381"/>
      <c r="LNT432" s="1381"/>
      <c r="LNU432" s="1381"/>
      <c r="LNV432" s="1381"/>
      <c r="LNW432" s="1381"/>
      <c r="LNX432" s="1381"/>
      <c r="LNY432" s="1381"/>
      <c r="LNZ432" s="1381"/>
      <c r="LOA432" s="1381"/>
      <c r="LOB432" s="1381"/>
      <c r="LOC432" s="1381"/>
      <c r="LOD432" s="1381"/>
      <c r="LOE432" s="1381"/>
      <c r="LOF432" s="1381"/>
      <c r="LOG432" s="1381"/>
      <c r="LOH432" s="1381"/>
      <c r="LOI432" s="1381"/>
      <c r="LOJ432" s="1381"/>
      <c r="LOK432" s="1381"/>
      <c r="LOL432" s="1381"/>
      <c r="LOM432" s="1381"/>
      <c r="LON432" s="1381"/>
      <c r="LOO432" s="1381"/>
      <c r="LOP432" s="1381"/>
      <c r="LOQ432" s="1381"/>
      <c r="LOR432" s="1381"/>
      <c r="LOS432" s="1381"/>
      <c r="LOT432" s="1381"/>
      <c r="LOU432" s="1381"/>
      <c r="LOV432" s="1381"/>
      <c r="LOW432" s="1381"/>
      <c r="LOX432" s="1381"/>
      <c r="LOY432" s="1381"/>
      <c r="LOZ432" s="1381"/>
      <c r="LPA432" s="1381"/>
      <c r="LPB432" s="1381"/>
      <c r="LPC432" s="1381"/>
      <c r="LPD432" s="1381"/>
      <c r="LPE432" s="1381"/>
      <c r="LPF432" s="1381"/>
      <c r="LPG432" s="1381"/>
      <c r="LPH432" s="1381"/>
      <c r="LPI432" s="1381"/>
      <c r="LPJ432" s="1381"/>
      <c r="LPK432" s="1381"/>
      <c r="LPL432" s="1381"/>
      <c r="LPM432" s="1381"/>
      <c r="LPN432" s="1381"/>
      <c r="LPO432" s="1381"/>
      <c r="LPP432" s="1381"/>
      <c r="LPQ432" s="1381"/>
      <c r="LPR432" s="1381"/>
      <c r="LPS432" s="1381"/>
      <c r="LPT432" s="1381"/>
      <c r="LPU432" s="1381"/>
      <c r="LPV432" s="1381"/>
      <c r="LPW432" s="1381"/>
      <c r="LPX432" s="1381"/>
      <c r="LPY432" s="1381"/>
      <c r="LPZ432" s="1381"/>
      <c r="LQA432" s="1381"/>
      <c r="LQB432" s="1381"/>
      <c r="LQC432" s="1381"/>
      <c r="LQD432" s="1381"/>
      <c r="LQE432" s="1381"/>
      <c r="LQF432" s="1381"/>
      <c r="LQG432" s="1381"/>
      <c r="LQH432" s="1381"/>
      <c r="LQI432" s="1381"/>
      <c r="LQJ432" s="1381"/>
      <c r="LQK432" s="1381"/>
      <c r="LQL432" s="1381"/>
      <c r="LQM432" s="1381"/>
      <c r="LQN432" s="1381"/>
      <c r="LQO432" s="1381"/>
      <c r="LQP432" s="1381"/>
      <c r="LQQ432" s="1381"/>
      <c r="LQR432" s="1381"/>
      <c r="LQS432" s="1381"/>
      <c r="LQT432" s="1381"/>
      <c r="LQU432" s="1381"/>
      <c r="LQV432" s="1381"/>
      <c r="LQW432" s="1381"/>
      <c r="LQX432" s="1381"/>
      <c r="LQY432" s="1381"/>
      <c r="LQZ432" s="1381"/>
      <c r="LRA432" s="1381"/>
      <c r="LRB432" s="1381"/>
      <c r="LRC432" s="1381"/>
      <c r="LRD432" s="1381"/>
      <c r="LRE432" s="1381"/>
      <c r="LRF432" s="1381"/>
      <c r="LRG432" s="1381"/>
      <c r="LRH432" s="1381"/>
      <c r="LRI432" s="1381"/>
      <c r="LRJ432" s="1381"/>
      <c r="LRK432" s="1381"/>
      <c r="LRL432" s="1381"/>
      <c r="LRM432" s="1381"/>
      <c r="LRN432" s="1381"/>
      <c r="LRO432" s="1381"/>
      <c r="LRP432" s="1381"/>
      <c r="LRQ432" s="1381"/>
      <c r="LRR432" s="1381"/>
      <c r="LRS432" s="1381"/>
      <c r="LRT432" s="1381"/>
      <c r="LRU432" s="1381"/>
      <c r="LRV432" s="1381"/>
      <c r="LRW432" s="1381"/>
      <c r="LRX432" s="1381"/>
      <c r="LRY432" s="1381"/>
      <c r="LRZ432" s="1381"/>
      <c r="LSA432" s="1381"/>
      <c r="LSB432" s="1381"/>
      <c r="LSC432" s="1381"/>
      <c r="LSD432" s="1381"/>
      <c r="LSE432" s="1381"/>
      <c r="LSF432" s="1381"/>
      <c r="LSG432" s="1381"/>
      <c r="LSH432" s="1381"/>
      <c r="LSI432" s="1381"/>
      <c r="LSJ432" s="1381"/>
      <c r="LSK432" s="1381"/>
      <c r="LSL432" s="1381"/>
      <c r="LSM432" s="1381"/>
      <c r="LSN432" s="1381"/>
      <c r="LSO432" s="1381"/>
      <c r="LSP432" s="1381"/>
      <c r="LSQ432" s="1381"/>
      <c r="LSR432" s="1381"/>
      <c r="LSS432" s="1381"/>
      <c r="LST432" s="1381"/>
      <c r="LSU432" s="1381"/>
      <c r="LSV432" s="1381"/>
      <c r="LSW432" s="1381"/>
      <c r="LSX432" s="1381"/>
      <c r="LSY432" s="1381"/>
      <c r="LSZ432" s="1381"/>
      <c r="LTA432" s="1381"/>
      <c r="LTB432" s="1381"/>
      <c r="LTC432" s="1381"/>
      <c r="LTD432" s="1381"/>
      <c r="LTE432" s="1381"/>
      <c r="LTF432" s="1381"/>
      <c r="LTG432" s="1381"/>
      <c r="LTH432" s="1381"/>
      <c r="LTI432" s="1381"/>
      <c r="LTJ432" s="1381"/>
      <c r="LTK432" s="1381"/>
      <c r="LTL432" s="1381"/>
      <c r="LTM432" s="1381"/>
      <c r="LTN432" s="1381"/>
      <c r="LTO432" s="1381"/>
      <c r="LTP432" s="1381"/>
      <c r="LTQ432" s="1381"/>
      <c r="LTR432" s="1381"/>
      <c r="LTS432" s="1381"/>
      <c r="LTT432" s="1381"/>
      <c r="LTU432" s="1381"/>
      <c r="LTV432" s="1381"/>
      <c r="LTW432" s="1381"/>
      <c r="LTX432" s="1381"/>
      <c r="LTY432" s="1381"/>
      <c r="LTZ432" s="1381"/>
      <c r="LUA432" s="1381"/>
      <c r="LUB432" s="1381"/>
      <c r="LUC432" s="1381"/>
      <c r="LUD432" s="1381"/>
      <c r="LUE432" s="1381"/>
      <c r="LUF432" s="1381"/>
      <c r="LUG432" s="1381"/>
      <c r="LUH432" s="1381"/>
      <c r="LUI432" s="1381"/>
      <c r="LUJ432" s="1381"/>
      <c r="LUK432" s="1381"/>
      <c r="LUL432" s="1381"/>
      <c r="LUM432" s="1381"/>
      <c r="LUN432" s="1381"/>
      <c r="LUO432" s="1381"/>
      <c r="LUP432" s="1381"/>
      <c r="LUQ432" s="1381"/>
      <c r="LUR432" s="1381"/>
      <c r="LUS432" s="1381"/>
      <c r="LUT432" s="1381"/>
      <c r="LUU432" s="1381"/>
      <c r="LUV432" s="1381"/>
      <c r="LUW432" s="1381"/>
      <c r="LUX432" s="1381"/>
      <c r="LUY432" s="1381"/>
      <c r="LUZ432" s="1381"/>
      <c r="LVA432" s="1381"/>
      <c r="LVB432" s="1381"/>
      <c r="LVC432" s="1381"/>
      <c r="LVD432" s="1381"/>
      <c r="LVE432" s="1381"/>
      <c r="LVF432" s="1381"/>
      <c r="LVG432" s="1381"/>
      <c r="LVH432" s="1381"/>
      <c r="LVI432" s="1381"/>
      <c r="LVJ432" s="1381"/>
      <c r="LVK432" s="1381"/>
      <c r="LVL432" s="1381"/>
      <c r="LVM432" s="1381"/>
      <c r="LVN432" s="1381"/>
      <c r="LVO432" s="1381"/>
      <c r="LVP432" s="1381"/>
      <c r="LVQ432" s="1381"/>
      <c r="LVR432" s="1381"/>
      <c r="LVS432" s="1381"/>
      <c r="LVT432" s="1381"/>
      <c r="LVU432" s="1381"/>
      <c r="LVV432" s="1381"/>
      <c r="LVW432" s="1381"/>
      <c r="LVX432" s="1381"/>
      <c r="LVY432" s="1381"/>
      <c r="LVZ432" s="1381"/>
      <c r="LWA432" s="1381"/>
      <c r="LWB432" s="1381"/>
      <c r="LWC432" s="1381"/>
      <c r="LWD432" s="1381"/>
      <c r="LWE432" s="1381"/>
      <c r="LWF432" s="1381"/>
      <c r="LWG432" s="1381"/>
      <c r="LWH432" s="1381"/>
      <c r="LWI432" s="1381"/>
      <c r="LWJ432" s="1381"/>
      <c r="LWK432" s="1381"/>
      <c r="LWL432" s="1381"/>
      <c r="LWM432" s="1381"/>
      <c r="LWN432" s="1381"/>
      <c r="LWO432" s="1381"/>
      <c r="LWP432" s="1381"/>
      <c r="LWQ432" s="1381"/>
      <c r="LWR432" s="1381"/>
      <c r="LWS432" s="1381"/>
      <c r="LWT432" s="1381"/>
      <c r="LWU432" s="1381"/>
      <c r="LWV432" s="1381"/>
      <c r="LWW432" s="1381"/>
      <c r="LWX432" s="1381"/>
      <c r="LWY432" s="1381"/>
      <c r="LWZ432" s="1381"/>
      <c r="LXA432" s="1381"/>
      <c r="LXB432" s="1381"/>
      <c r="LXC432" s="1381"/>
      <c r="LXD432" s="1381"/>
      <c r="LXE432" s="1381"/>
      <c r="LXF432" s="1381"/>
      <c r="LXG432" s="1381"/>
      <c r="LXH432" s="1381"/>
      <c r="LXI432" s="1381"/>
      <c r="LXJ432" s="1381"/>
      <c r="LXK432" s="1381"/>
      <c r="LXL432" s="1381"/>
      <c r="LXM432" s="1381"/>
      <c r="LXN432" s="1381"/>
      <c r="LXO432" s="1381"/>
      <c r="LXP432" s="1381"/>
      <c r="LXQ432" s="1381"/>
      <c r="LXR432" s="1381"/>
      <c r="LXS432" s="1381"/>
      <c r="LXT432" s="1381"/>
      <c r="LXU432" s="1381"/>
      <c r="LXV432" s="1381"/>
      <c r="LXW432" s="1381"/>
      <c r="LXX432" s="1381"/>
      <c r="LXY432" s="1381"/>
      <c r="LXZ432" s="1381"/>
      <c r="LYA432" s="1381"/>
      <c r="LYB432" s="1381"/>
      <c r="LYC432" s="1381"/>
      <c r="LYD432" s="1381"/>
      <c r="LYE432" s="1381"/>
      <c r="LYF432" s="1381"/>
      <c r="LYG432" s="1381"/>
      <c r="LYH432" s="1381"/>
      <c r="LYI432" s="1381"/>
      <c r="LYJ432" s="1381"/>
      <c r="LYK432" s="1381"/>
      <c r="LYL432" s="1381"/>
      <c r="LYM432" s="1381"/>
      <c r="LYN432" s="1381"/>
      <c r="LYO432" s="1381"/>
      <c r="LYP432" s="1381"/>
      <c r="LYQ432" s="1381"/>
      <c r="LYR432" s="1381"/>
      <c r="LYS432" s="1381"/>
      <c r="LYT432" s="1381"/>
      <c r="LYU432" s="1381"/>
      <c r="LYV432" s="1381"/>
      <c r="LYW432" s="1381"/>
      <c r="LYX432" s="1381"/>
      <c r="LYY432" s="1381"/>
      <c r="LYZ432" s="1381"/>
      <c r="LZA432" s="1381"/>
      <c r="LZB432" s="1381"/>
      <c r="LZC432" s="1381"/>
      <c r="LZD432" s="1381"/>
      <c r="LZE432" s="1381"/>
      <c r="LZF432" s="1381"/>
      <c r="LZG432" s="1381"/>
      <c r="LZH432" s="1381"/>
      <c r="LZI432" s="1381"/>
      <c r="LZJ432" s="1381"/>
      <c r="LZK432" s="1381"/>
      <c r="LZL432" s="1381"/>
      <c r="LZM432" s="1381"/>
      <c r="LZN432" s="1381"/>
      <c r="LZO432" s="1381"/>
      <c r="LZP432" s="1381"/>
      <c r="LZQ432" s="1381"/>
      <c r="LZR432" s="1381"/>
      <c r="LZS432" s="1381"/>
      <c r="LZT432" s="1381"/>
      <c r="LZU432" s="1381"/>
      <c r="LZV432" s="1381"/>
      <c r="LZW432" s="1381"/>
      <c r="LZX432" s="1381"/>
      <c r="LZY432" s="1381"/>
      <c r="LZZ432" s="1381"/>
      <c r="MAA432" s="1381"/>
      <c r="MAB432" s="1381"/>
      <c r="MAC432" s="1381"/>
      <c r="MAD432" s="1381"/>
      <c r="MAE432" s="1381"/>
      <c r="MAF432" s="1381"/>
      <c r="MAG432" s="1381"/>
      <c r="MAH432" s="1381"/>
      <c r="MAI432" s="1381"/>
      <c r="MAJ432" s="1381"/>
      <c r="MAK432" s="1381"/>
      <c r="MAL432" s="1381"/>
      <c r="MAM432" s="1381"/>
      <c r="MAN432" s="1381"/>
      <c r="MAO432" s="1381"/>
      <c r="MAP432" s="1381"/>
      <c r="MAQ432" s="1381"/>
      <c r="MAR432" s="1381"/>
      <c r="MAS432" s="1381"/>
      <c r="MAT432" s="1381"/>
      <c r="MAU432" s="1381"/>
      <c r="MAV432" s="1381"/>
      <c r="MAW432" s="1381"/>
      <c r="MAX432" s="1381"/>
      <c r="MAY432" s="1381"/>
      <c r="MAZ432" s="1381"/>
      <c r="MBA432" s="1381"/>
      <c r="MBB432" s="1381"/>
      <c r="MBC432" s="1381"/>
      <c r="MBD432" s="1381"/>
      <c r="MBE432" s="1381"/>
      <c r="MBF432" s="1381"/>
      <c r="MBG432" s="1381"/>
      <c r="MBH432" s="1381"/>
      <c r="MBI432" s="1381"/>
      <c r="MBJ432" s="1381"/>
      <c r="MBK432" s="1381"/>
      <c r="MBL432" s="1381"/>
      <c r="MBM432" s="1381"/>
      <c r="MBN432" s="1381"/>
      <c r="MBO432" s="1381"/>
      <c r="MBP432" s="1381"/>
      <c r="MBQ432" s="1381"/>
      <c r="MBR432" s="1381"/>
      <c r="MBS432" s="1381"/>
      <c r="MBT432" s="1381"/>
      <c r="MBU432" s="1381"/>
      <c r="MBV432" s="1381"/>
      <c r="MBW432" s="1381"/>
      <c r="MBX432" s="1381"/>
      <c r="MBY432" s="1381"/>
      <c r="MBZ432" s="1381"/>
      <c r="MCA432" s="1381"/>
      <c r="MCB432" s="1381"/>
      <c r="MCC432" s="1381"/>
      <c r="MCD432" s="1381"/>
      <c r="MCE432" s="1381"/>
      <c r="MCF432" s="1381"/>
      <c r="MCG432" s="1381"/>
      <c r="MCH432" s="1381"/>
      <c r="MCI432" s="1381"/>
      <c r="MCJ432" s="1381"/>
      <c r="MCK432" s="1381"/>
      <c r="MCL432" s="1381"/>
      <c r="MCM432" s="1381"/>
      <c r="MCN432" s="1381"/>
      <c r="MCO432" s="1381"/>
      <c r="MCP432" s="1381"/>
      <c r="MCQ432" s="1381"/>
      <c r="MCR432" s="1381"/>
      <c r="MCS432" s="1381"/>
      <c r="MCT432" s="1381"/>
      <c r="MCU432" s="1381"/>
      <c r="MCV432" s="1381"/>
      <c r="MCW432" s="1381"/>
      <c r="MCX432" s="1381"/>
      <c r="MCY432" s="1381"/>
      <c r="MCZ432" s="1381"/>
      <c r="MDA432" s="1381"/>
      <c r="MDB432" s="1381"/>
      <c r="MDC432" s="1381"/>
      <c r="MDD432" s="1381"/>
      <c r="MDE432" s="1381"/>
      <c r="MDF432" s="1381"/>
      <c r="MDG432" s="1381"/>
      <c r="MDH432" s="1381"/>
      <c r="MDI432" s="1381"/>
      <c r="MDJ432" s="1381"/>
      <c r="MDK432" s="1381"/>
      <c r="MDL432" s="1381"/>
      <c r="MDM432" s="1381"/>
      <c r="MDN432" s="1381"/>
      <c r="MDO432" s="1381"/>
      <c r="MDP432" s="1381"/>
      <c r="MDQ432" s="1381"/>
      <c r="MDR432" s="1381"/>
      <c r="MDS432" s="1381"/>
      <c r="MDT432" s="1381"/>
      <c r="MDU432" s="1381"/>
      <c r="MDV432" s="1381"/>
      <c r="MDW432" s="1381"/>
      <c r="MDX432" s="1381"/>
      <c r="MDY432" s="1381"/>
      <c r="MDZ432" s="1381"/>
      <c r="MEA432" s="1381"/>
      <c r="MEB432" s="1381"/>
      <c r="MEC432" s="1381"/>
      <c r="MED432" s="1381"/>
      <c r="MEE432" s="1381"/>
      <c r="MEF432" s="1381"/>
      <c r="MEG432" s="1381"/>
      <c r="MEH432" s="1381"/>
      <c r="MEI432" s="1381"/>
      <c r="MEJ432" s="1381"/>
      <c r="MEK432" s="1381"/>
      <c r="MEL432" s="1381"/>
      <c r="MEM432" s="1381"/>
      <c r="MEN432" s="1381"/>
      <c r="MEO432" s="1381"/>
      <c r="MEP432" s="1381"/>
      <c r="MEQ432" s="1381"/>
      <c r="MER432" s="1381"/>
      <c r="MES432" s="1381"/>
      <c r="MET432" s="1381"/>
      <c r="MEU432" s="1381"/>
      <c r="MEV432" s="1381"/>
      <c r="MEW432" s="1381"/>
      <c r="MEX432" s="1381"/>
      <c r="MEY432" s="1381"/>
      <c r="MEZ432" s="1381"/>
      <c r="MFA432" s="1381"/>
      <c r="MFB432" s="1381"/>
      <c r="MFC432" s="1381"/>
      <c r="MFD432" s="1381"/>
      <c r="MFE432" s="1381"/>
      <c r="MFF432" s="1381"/>
      <c r="MFG432" s="1381"/>
      <c r="MFH432" s="1381"/>
      <c r="MFI432" s="1381"/>
      <c r="MFJ432" s="1381"/>
      <c r="MFK432" s="1381"/>
      <c r="MFL432" s="1381"/>
      <c r="MFM432" s="1381"/>
      <c r="MFN432" s="1381"/>
      <c r="MFO432" s="1381"/>
      <c r="MFP432" s="1381"/>
      <c r="MFQ432" s="1381"/>
      <c r="MFR432" s="1381"/>
      <c r="MFS432" s="1381"/>
      <c r="MFT432" s="1381"/>
      <c r="MFU432" s="1381"/>
      <c r="MFV432" s="1381"/>
      <c r="MFW432" s="1381"/>
      <c r="MFX432" s="1381"/>
      <c r="MFY432" s="1381"/>
      <c r="MFZ432" s="1381"/>
      <c r="MGA432" s="1381"/>
      <c r="MGB432" s="1381"/>
      <c r="MGC432" s="1381"/>
      <c r="MGD432" s="1381"/>
      <c r="MGE432" s="1381"/>
      <c r="MGF432" s="1381"/>
      <c r="MGG432" s="1381"/>
      <c r="MGH432" s="1381"/>
      <c r="MGI432" s="1381"/>
      <c r="MGJ432" s="1381"/>
      <c r="MGK432" s="1381"/>
      <c r="MGL432" s="1381"/>
      <c r="MGM432" s="1381"/>
      <c r="MGN432" s="1381"/>
      <c r="MGO432" s="1381"/>
      <c r="MGP432" s="1381"/>
      <c r="MGQ432" s="1381"/>
      <c r="MGR432" s="1381"/>
      <c r="MGS432" s="1381"/>
      <c r="MGT432" s="1381"/>
      <c r="MGU432" s="1381"/>
      <c r="MGV432" s="1381"/>
      <c r="MGW432" s="1381"/>
      <c r="MGX432" s="1381"/>
      <c r="MGY432" s="1381"/>
      <c r="MGZ432" s="1381"/>
      <c r="MHA432" s="1381"/>
      <c r="MHB432" s="1381"/>
      <c r="MHC432" s="1381"/>
      <c r="MHD432" s="1381"/>
      <c r="MHE432" s="1381"/>
      <c r="MHF432" s="1381"/>
      <c r="MHG432" s="1381"/>
      <c r="MHH432" s="1381"/>
      <c r="MHI432" s="1381"/>
      <c r="MHJ432" s="1381"/>
      <c r="MHK432" s="1381"/>
      <c r="MHL432" s="1381"/>
      <c r="MHM432" s="1381"/>
      <c r="MHN432" s="1381"/>
      <c r="MHO432" s="1381"/>
      <c r="MHP432" s="1381"/>
      <c r="MHQ432" s="1381"/>
      <c r="MHR432" s="1381"/>
      <c r="MHS432" s="1381"/>
      <c r="MHT432" s="1381"/>
      <c r="MHU432" s="1381"/>
      <c r="MHV432" s="1381"/>
      <c r="MHW432" s="1381"/>
      <c r="MHX432" s="1381"/>
      <c r="MHY432" s="1381"/>
      <c r="MHZ432" s="1381"/>
      <c r="MIA432" s="1381"/>
      <c r="MIB432" s="1381"/>
      <c r="MIC432" s="1381"/>
      <c r="MID432" s="1381"/>
      <c r="MIE432" s="1381"/>
      <c r="MIF432" s="1381"/>
      <c r="MIG432" s="1381"/>
      <c r="MIH432" s="1381"/>
      <c r="MII432" s="1381"/>
      <c r="MIJ432" s="1381"/>
      <c r="MIK432" s="1381"/>
      <c r="MIL432" s="1381"/>
      <c r="MIM432" s="1381"/>
      <c r="MIN432" s="1381"/>
      <c r="MIO432" s="1381"/>
      <c r="MIP432" s="1381"/>
      <c r="MIQ432" s="1381"/>
      <c r="MIR432" s="1381"/>
      <c r="MIS432" s="1381"/>
      <c r="MIT432" s="1381"/>
      <c r="MIU432" s="1381"/>
      <c r="MIV432" s="1381"/>
      <c r="MIW432" s="1381"/>
      <c r="MIX432" s="1381"/>
      <c r="MIY432" s="1381"/>
      <c r="MIZ432" s="1381"/>
      <c r="MJA432" s="1381"/>
      <c r="MJB432" s="1381"/>
      <c r="MJC432" s="1381"/>
      <c r="MJD432" s="1381"/>
      <c r="MJE432" s="1381"/>
      <c r="MJF432" s="1381"/>
      <c r="MJG432" s="1381"/>
      <c r="MJH432" s="1381"/>
      <c r="MJI432" s="1381"/>
      <c r="MJJ432" s="1381"/>
      <c r="MJK432" s="1381"/>
      <c r="MJL432" s="1381"/>
      <c r="MJM432" s="1381"/>
      <c r="MJN432" s="1381"/>
      <c r="MJO432" s="1381"/>
      <c r="MJP432" s="1381"/>
      <c r="MJQ432" s="1381"/>
      <c r="MJR432" s="1381"/>
      <c r="MJS432" s="1381"/>
      <c r="MJT432" s="1381"/>
      <c r="MJU432" s="1381"/>
      <c r="MJV432" s="1381"/>
      <c r="MJW432" s="1381"/>
      <c r="MJX432" s="1381"/>
      <c r="MJY432" s="1381"/>
      <c r="MJZ432" s="1381"/>
      <c r="MKA432" s="1381"/>
      <c r="MKB432" s="1381"/>
      <c r="MKC432" s="1381"/>
      <c r="MKD432" s="1381"/>
      <c r="MKE432" s="1381"/>
      <c r="MKF432" s="1381"/>
      <c r="MKG432" s="1381"/>
      <c r="MKH432" s="1381"/>
      <c r="MKI432" s="1381"/>
      <c r="MKJ432" s="1381"/>
      <c r="MKK432" s="1381"/>
      <c r="MKL432" s="1381"/>
      <c r="MKM432" s="1381"/>
      <c r="MKN432" s="1381"/>
      <c r="MKO432" s="1381"/>
      <c r="MKP432" s="1381"/>
      <c r="MKQ432" s="1381"/>
      <c r="MKR432" s="1381"/>
      <c r="MKS432" s="1381"/>
      <c r="MKT432" s="1381"/>
      <c r="MKU432" s="1381"/>
      <c r="MKV432" s="1381"/>
      <c r="MKW432" s="1381"/>
      <c r="MKX432" s="1381"/>
      <c r="MKY432" s="1381"/>
      <c r="MKZ432" s="1381"/>
      <c r="MLA432" s="1381"/>
      <c r="MLB432" s="1381"/>
      <c r="MLC432" s="1381"/>
      <c r="MLD432" s="1381"/>
      <c r="MLE432" s="1381"/>
      <c r="MLF432" s="1381"/>
      <c r="MLG432" s="1381"/>
      <c r="MLH432" s="1381"/>
      <c r="MLI432" s="1381"/>
      <c r="MLJ432" s="1381"/>
      <c r="MLK432" s="1381"/>
      <c r="MLL432" s="1381"/>
      <c r="MLM432" s="1381"/>
      <c r="MLN432" s="1381"/>
      <c r="MLO432" s="1381"/>
      <c r="MLP432" s="1381"/>
      <c r="MLQ432" s="1381"/>
      <c r="MLR432" s="1381"/>
      <c r="MLS432" s="1381"/>
      <c r="MLT432" s="1381"/>
      <c r="MLU432" s="1381"/>
      <c r="MLV432" s="1381"/>
      <c r="MLW432" s="1381"/>
      <c r="MLX432" s="1381"/>
      <c r="MLY432" s="1381"/>
      <c r="MLZ432" s="1381"/>
      <c r="MMA432" s="1381"/>
      <c r="MMB432" s="1381"/>
      <c r="MMC432" s="1381"/>
      <c r="MMD432" s="1381"/>
      <c r="MME432" s="1381"/>
      <c r="MMF432" s="1381"/>
      <c r="MMG432" s="1381"/>
      <c r="MMH432" s="1381"/>
      <c r="MMI432" s="1381"/>
      <c r="MMJ432" s="1381"/>
      <c r="MMK432" s="1381"/>
      <c r="MML432" s="1381"/>
      <c r="MMM432" s="1381"/>
      <c r="MMN432" s="1381"/>
      <c r="MMO432" s="1381"/>
      <c r="MMP432" s="1381"/>
      <c r="MMQ432" s="1381"/>
      <c r="MMR432" s="1381"/>
      <c r="MMS432" s="1381"/>
      <c r="MMT432" s="1381"/>
      <c r="MMU432" s="1381"/>
      <c r="MMV432" s="1381"/>
      <c r="MMW432" s="1381"/>
      <c r="MMX432" s="1381"/>
      <c r="MMY432" s="1381"/>
      <c r="MMZ432" s="1381"/>
      <c r="MNA432" s="1381"/>
      <c r="MNB432" s="1381"/>
      <c r="MNC432" s="1381"/>
      <c r="MND432" s="1381"/>
      <c r="MNE432" s="1381"/>
      <c r="MNF432" s="1381"/>
      <c r="MNG432" s="1381"/>
      <c r="MNH432" s="1381"/>
      <c r="MNI432" s="1381"/>
      <c r="MNJ432" s="1381"/>
      <c r="MNK432" s="1381"/>
      <c r="MNL432" s="1381"/>
      <c r="MNM432" s="1381"/>
      <c r="MNN432" s="1381"/>
      <c r="MNO432" s="1381"/>
      <c r="MNP432" s="1381"/>
      <c r="MNQ432" s="1381"/>
      <c r="MNR432" s="1381"/>
      <c r="MNS432" s="1381"/>
      <c r="MNT432" s="1381"/>
      <c r="MNU432" s="1381"/>
      <c r="MNV432" s="1381"/>
      <c r="MNW432" s="1381"/>
      <c r="MNX432" s="1381"/>
      <c r="MNY432" s="1381"/>
      <c r="MNZ432" s="1381"/>
      <c r="MOA432" s="1381"/>
      <c r="MOB432" s="1381"/>
      <c r="MOC432" s="1381"/>
      <c r="MOD432" s="1381"/>
      <c r="MOE432" s="1381"/>
      <c r="MOF432" s="1381"/>
      <c r="MOG432" s="1381"/>
      <c r="MOH432" s="1381"/>
      <c r="MOI432" s="1381"/>
      <c r="MOJ432" s="1381"/>
      <c r="MOK432" s="1381"/>
      <c r="MOL432" s="1381"/>
      <c r="MOM432" s="1381"/>
      <c r="MON432" s="1381"/>
      <c r="MOO432" s="1381"/>
      <c r="MOP432" s="1381"/>
      <c r="MOQ432" s="1381"/>
      <c r="MOR432" s="1381"/>
      <c r="MOS432" s="1381"/>
      <c r="MOT432" s="1381"/>
      <c r="MOU432" s="1381"/>
      <c r="MOV432" s="1381"/>
      <c r="MOW432" s="1381"/>
      <c r="MOX432" s="1381"/>
      <c r="MOY432" s="1381"/>
      <c r="MOZ432" s="1381"/>
      <c r="MPA432" s="1381"/>
      <c r="MPB432" s="1381"/>
      <c r="MPC432" s="1381"/>
      <c r="MPD432" s="1381"/>
      <c r="MPE432" s="1381"/>
      <c r="MPF432" s="1381"/>
      <c r="MPG432" s="1381"/>
      <c r="MPH432" s="1381"/>
      <c r="MPI432" s="1381"/>
      <c r="MPJ432" s="1381"/>
      <c r="MPK432" s="1381"/>
      <c r="MPL432" s="1381"/>
      <c r="MPM432" s="1381"/>
      <c r="MPN432" s="1381"/>
      <c r="MPO432" s="1381"/>
      <c r="MPP432" s="1381"/>
      <c r="MPQ432" s="1381"/>
      <c r="MPR432" s="1381"/>
      <c r="MPS432" s="1381"/>
      <c r="MPT432" s="1381"/>
      <c r="MPU432" s="1381"/>
      <c r="MPV432" s="1381"/>
      <c r="MPW432" s="1381"/>
      <c r="MPX432" s="1381"/>
      <c r="MPY432" s="1381"/>
      <c r="MPZ432" s="1381"/>
      <c r="MQA432" s="1381"/>
      <c r="MQB432" s="1381"/>
      <c r="MQC432" s="1381"/>
      <c r="MQD432" s="1381"/>
      <c r="MQE432" s="1381"/>
      <c r="MQF432" s="1381"/>
      <c r="MQG432" s="1381"/>
      <c r="MQH432" s="1381"/>
      <c r="MQI432" s="1381"/>
      <c r="MQJ432" s="1381"/>
      <c r="MQK432" s="1381"/>
      <c r="MQL432" s="1381"/>
      <c r="MQM432" s="1381"/>
      <c r="MQN432" s="1381"/>
      <c r="MQO432" s="1381"/>
      <c r="MQP432" s="1381"/>
      <c r="MQQ432" s="1381"/>
      <c r="MQR432" s="1381"/>
      <c r="MQS432" s="1381"/>
      <c r="MQT432" s="1381"/>
      <c r="MQU432" s="1381"/>
      <c r="MQV432" s="1381"/>
      <c r="MQW432" s="1381"/>
      <c r="MQX432" s="1381"/>
      <c r="MQY432" s="1381"/>
      <c r="MQZ432" s="1381"/>
      <c r="MRA432" s="1381"/>
      <c r="MRB432" s="1381"/>
      <c r="MRC432" s="1381"/>
      <c r="MRD432" s="1381"/>
      <c r="MRE432" s="1381"/>
      <c r="MRF432" s="1381"/>
      <c r="MRG432" s="1381"/>
      <c r="MRH432" s="1381"/>
      <c r="MRI432" s="1381"/>
      <c r="MRJ432" s="1381"/>
      <c r="MRK432" s="1381"/>
      <c r="MRL432" s="1381"/>
      <c r="MRM432" s="1381"/>
      <c r="MRN432" s="1381"/>
      <c r="MRO432" s="1381"/>
      <c r="MRP432" s="1381"/>
      <c r="MRQ432" s="1381"/>
      <c r="MRR432" s="1381"/>
      <c r="MRS432" s="1381"/>
      <c r="MRT432" s="1381"/>
      <c r="MRU432" s="1381"/>
      <c r="MRV432" s="1381"/>
      <c r="MRW432" s="1381"/>
      <c r="MRX432" s="1381"/>
      <c r="MRY432" s="1381"/>
      <c r="MRZ432" s="1381"/>
      <c r="MSA432" s="1381"/>
      <c r="MSB432" s="1381"/>
      <c r="MSC432" s="1381"/>
      <c r="MSD432" s="1381"/>
      <c r="MSE432" s="1381"/>
      <c r="MSF432" s="1381"/>
      <c r="MSG432" s="1381"/>
      <c r="MSH432" s="1381"/>
      <c r="MSI432" s="1381"/>
      <c r="MSJ432" s="1381"/>
      <c r="MSK432" s="1381"/>
      <c r="MSL432" s="1381"/>
      <c r="MSM432" s="1381"/>
      <c r="MSN432" s="1381"/>
      <c r="MSO432" s="1381"/>
      <c r="MSP432" s="1381"/>
      <c r="MSQ432" s="1381"/>
      <c r="MSR432" s="1381"/>
      <c r="MSS432" s="1381"/>
      <c r="MST432" s="1381"/>
      <c r="MSU432" s="1381"/>
      <c r="MSV432" s="1381"/>
      <c r="MSW432" s="1381"/>
      <c r="MSX432" s="1381"/>
      <c r="MSY432" s="1381"/>
      <c r="MSZ432" s="1381"/>
      <c r="MTA432" s="1381"/>
      <c r="MTB432" s="1381"/>
      <c r="MTC432" s="1381"/>
      <c r="MTD432" s="1381"/>
      <c r="MTE432" s="1381"/>
      <c r="MTF432" s="1381"/>
      <c r="MTG432" s="1381"/>
      <c r="MTH432" s="1381"/>
      <c r="MTI432" s="1381"/>
      <c r="MTJ432" s="1381"/>
      <c r="MTK432" s="1381"/>
      <c r="MTL432" s="1381"/>
      <c r="MTM432" s="1381"/>
      <c r="MTN432" s="1381"/>
      <c r="MTO432" s="1381"/>
      <c r="MTP432" s="1381"/>
      <c r="MTQ432" s="1381"/>
      <c r="MTR432" s="1381"/>
      <c r="MTS432" s="1381"/>
      <c r="MTT432" s="1381"/>
      <c r="MTU432" s="1381"/>
      <c r="MTV432" s="1381"/>
      <c r="MTW432" s="1381"/>
      <c r="MTX432" s="1381"/>
      <c r="MTY432" s="1381"/>
      <c r="MTZ432" s="1381"/>
      <c r="MUA432" s="1381"/>
      <c r="MUB432" s="1381"/>
      <c r="MUC432" s="1381"/>
      <c r="MUD432" s="1381"/>
      <c r="MUE432" s="1381"/>
      <c r="MUF432" s="1381"/>
      <c r="MUG432" s="1381"/>
      <c r="MUH432" s="1381"/>
      <c r="MUI432" s="1381"/>
      <c r="MUJ432" s="1381"/>
      <c r="MUK432" s="1381"/>
      <c r="MUL432" s="1381"/>
      <c r="MUM432" s="1381"/>
      <c r="MUN432" s="1381"/>
      <c r="MUO432" s="1381"/>
      <c r="MUP432" s="1381"/>
      <c r="MUQ432" s="1381"/>
      <c r="MUR432" s="1381"/>
      <c r="MUS432" s="1381"/>
      <c r="MUT432" s="1381"/>
      <c r="MUU432" s="1381"/>
      <c r="MUV432" s="1381"/>
      <c r="MUW432" s="1381"/>
      <c r="MUX432" s="1381"/>
      <c r="MUY432" s="1381"/>
      <c r="MUZ432" s="1381"/>
      <c r="MVA432" s="1381"/>
      <c r="MVB432" s="1381"/>
      <c r="MVC432" s="1381"/>
      <c r="MVD432" s="1381"/>
      <c r="MVE432" s="1381"/>
      <c r="MVF432" s="1381"/>
      <c r="MVG432" s="1381"/>
      <c r="MVH432" s="1381"/>
      <c r="MVI432" s="1381"/>
      <c r="MVJ432" s="1381"/>
      <c r="MVK432" s="1381"/>
      <c r="MVL432" s="1381"/>
      <c r="MVM432" s="1381"/>
      <c r="MVN432" s="1381"/>
      <c r="MVO432" s="1381"/>
      <c r="MVP432" s="1381"/>
      <c r="MVQ432" s="1381"/>
      <c r="MVR432" s="1381"/>
      <c r="MVS432" s="1381"/>
      <c r="MVT432" s="1381"/>
      <c r="MVU432" s="1381"/>
      <c r="MVV432" s="1381"/>
      <c r="MVW432" s="1381"/>
      <c r="MVX432" s="1381"/>
      <c r="MVY432" s="1381"/>
      <c r="MVZ432" s="1381"/>
      <c r="MWA432" s="1381"/>
      <c r="MWB432" s="1381"/>
      <c r="MWC432" s="1381"/>
      <c r="MWD432" s="1381"/>
      <c r="MWE432" s="1381"/>
      <c r="MWF432" s="1381"/>
      <c r="MWG432" s="1381"/>
      <c r="MWH432" s="1381"/>
      <c r="MWI432" s="1381"/>
      <c r="MWJ432" s="1381"/>
      <c r="MWK432" s="1381"/>
      <c r="MWL432" s="1381"/>
      <c r="MWM432" s="1381"/>
      <c r="MWN432" s="1381"/>
      <c r="MWO432" s="1381"/>
      <c r="MWP432" s="1381"/>
      <c r="MWQ432" s="1381"/>
      <c r="MWR432" s="1381"/>
      <c r="MWS432" s="1381"/>
      <c r="MWT432" s="1381"/>
      <c r="MWU432" s="1381"/>
      <c r="MWV432" s="1381"/>
      <c r="MWW432" s="1381"/>
      <c r="MWX432" s="1381"/>
      <c r="MWY432" s="1381"/>
      <c r="MWZ432" s="1381"/>
      <c r="MXA432" s="1381"/>
      <c r="MXB432" s="1381"/>
      <c r="MXC432" s="1381"/>
      <c r="MXD432" s="1381"/>
      <c r="MXE432" s="1381"/>
      <c r="MXF432" s="1381"/>
      <c r="MXG432" s="1381"/>
      <c r="MXH432" s="1381"/>
      <c r="MXI432" s="1381"/>
      <c r="MXJ432" s="1381"/>
      <c r="MXK432" s="1381"/>
      <c r="MXL432" s="1381"/>
      <c r="MXM432" s="1381"/>
      <c r="MXN432" s="1381"/>
      <c r="MXO432" s="1381"/>
      <c r="MXP432" s="1381"/>
      <c r="MXQ432" s="1381"/>
      <c r="MXR432" s="1381"/>
      <c r="MXS432" s="1381"/>
      <c r="MXT432" s="1381"/>
      <c r="MXU432" s="1381"/>
      <c r="MXV432" s="1381"/>
      <c r="MXW432" s="1381"/>
      <c r="MXX432" s="1381"/>
      <c r="MXY432" s="1381"/>
      <c r="MXZ432" s="1381"/>
      <c r="MYA432" s="1381"/>
      <c r="MYB432" s="1381"/>
      <c r="MYC432" s="1381"/>
      <c r="MYD432" s="1381"/>
      <c r="MYE432" s="1381"/>
      <c r="MYF432" s="1381"/>
      <c r="MYG432" s="1381"/>
      <c r="MYH432" s="1381"/>
      <c r="MYI432" s="1381"/>
      <c r="MYJ432" s="1381"/>
      <c r="MYK432" s="1381"/>
      <c r="MYL432" s="1381"/>
      <c r="MYM432" s="1381"/>
      <c r="MYN432" s="1381"/>
      <c r="MYO432" s="1381"/>
      <c r="MYP432" s="1381"/>
      <c r="MYQ432" s="1381"/>
      <c r="MYR432" s="1381"/>
      <c r="MYS432" s="1381"/>
      <c r="MYT432" s="1381"/>
      <c r="MYU432" s="1381"/>
      <c r="MYV432" s="1381"/>
      <c r="MYW432" s="1381"/>
      <c r="MYX432" s="1381"/>
      <c r="MYY432" s="1381"/>
      <c r="MYZ432" s="1381"/>
      <c r="MZA432" s="1381"/>
      <c r="MZB432" s="1381"/>
      <c r="MZC432" s="1381"/>
      <c r="MZD432" s="1381"/>
      <c r="MZE432" s="1381"/>
      <c r="MZF432" s="1381"/>
      <c r="MZG432" s="1381"/>
      <c r="MZH432" s="1381"/>
      <c r="MZI432" s="1381"/>
      <c r="MZJ432" s="1381"/>
      <c r="MZK432" s="1381"/>
      <c r="MZL432" s="1381"/>
      <c r="MZM432" s="1381"/>
      <c r="MZN432" s="1381"/>
      <c r="MZO432" s="1381"/>
      <c r="MZP432" s="1381"/>
      <c r="MZQ432" s="1381"/>
      <c r="MZR432" s="1381"/>
      <c r="MZS432" s="1381"/>
      <c r="MZT432" s="1381"/>
      <c r="MZU432" s="1381"/>
      <c r="MZV432" s="1381"/>
      <c r="MZW432" s="1381"/>
      <c r="MZX432" s="1381"/>
      <c r="MZY432" s="1381"/>
      <c r="MZZ432" s="1381"/>
      <c r="NAA432" s="1381"/>
      <c r="NAB432" s="1381"/>
      <c r="NAC432" s="1381"/>
      <c r="NAD432" s="1381"/>
      <c r="NAE432" s="1381"/>
      <c r="NAF432" s="1381"/>
      <c r="NAG432" s="1381"/>
      <c r="NAH432" s="1381"/>
      <c r="NAI432" s="1381"/>
      <c r="NAJ432" s="1381"/>
      <c r="NAK432" s="1381"/>
      <c r="NAL432" s="1381"/>
      <c r="NAM432" s="1381"/>
      <c r="NAN432" s="1381"/>
      <c r="NAO432" s="1381"/>
      <c r="NAP432" s="1381"/>
      <c r="NAQ432" s="1381"/>
      <c r="NAR432" s="1381"/>
      <c r="NAS432" s="1381"/>
      <c r="NAT432" s="1381"/>
      <c r="NAU432" s="1381"/>
      <c r="NAV432" s="1381"/>
      <c r="NAW432" s="1381"/>
      <c r="NAX432" s="1381"/>
      <c r="NAY432" s="1381"/>
      <c r="NAZ432" s="1381"/>
      <c r="NBA432" s="1381"/>
      <c r="NBB432" s="1381"/>
      <c r="NBC432" s="1381"/>
      <c r="NBD432" s="1381"/>
      <c r="NBE432" s="1381"/>
      <c r="NBF432" s="1381"/>
      <c r="NBG432" s="1381"/>
      <c r="NBH432" s="1381"/>
      <c r="NBI432" s="1381"/>
      <c r="NBJ432" s="1381"/>
      <c r="NBK432" s="1381"/>
      <c r="NBL432" s="1381"/>
      <c r="NBM432" s="1381"/>
      <c r="NBN432" s="1381"/>
      <c r="NBO432" s="1381"/>
      <c r="NBP432" s="1381"/>
      <c r="NBQ432" s="1381"/>
      <c r="NBR432" s="1381"/>
      <c r="NBS432" s="1381"/>
      <c r="NBT432" s="1381"/>
      <c r="NBU432" s="1381"/>
      <c r="NBV432" s="1381"/>
      <c r="NBW432" s="1381"/>
      <c r="NBX432" s="1381"/>
      <c r="NBY432" s="1381"/>
      <c r="NBZ432" s="1381"/>
      <c r="NCA432" s="1381"/>
      <c r="NCB432" s="1381"/>
      <c r="NCC432" s="1381"/>
      <c r="NCD432" s="1381"/>
      <c r="NCE432" s="1381"/>
      <c r="NCF432" s="1381"/>
      <c r="NCG432" s="1381"/>
      <c r="NCH432" s="1381"/>
      <c r="NCI432" s="1381"/>
      <c r="NCJ432" s="1381"/>
      <c r="NCK432" s="1381"/>
      <c r="NCL432" s="1381"/>
      <c r="NCM432" s="1381"/>
      <c r="NCN432" s="1381"/>
      <c r="NCO432" s="1381"/>
      <c r="NCP432" s="1381"/>
      <c r="NCQ432" s="1381"/>
      <c r="NCR432" s="1381"/>
      <c r="NCS432" s="1381"/>
      <c r="NCT432" s="1381"/>
      <c r="NCU432" s="1381"/>
      <c r="NCV432" s="1381"/>
      <c r="NCW432" s="1381"/>
      <c r="NCX432" s="1381"/>
      <c r="NCY432" s="1381"/>
      <c r="NCZ432" s="1381"/>
      <c r="NDA432" s="1381"/>
      <c r="NDB432" s="1381"/>
      <c r="NDC432" s="1381"/>
      <c r="NDD432" s="1381"/>
      <c r="NDE432" s="1381"/>
      <c r="NDF432" s="1381"/>
      <c r="NDG432" s="1381"/>
      <c r="NDH432" s="1381"/>
      <c r="NDI432" s="1381"/>
      <c r="NDJ432" s="1381"/>
      <c r="NDK432" s="1381"/>
      <c r="NDL432" s="1381"/>
      <c r="NDM432" s="1381"/>
      <c r="NDN432" s="1381"/>
      <c r="NDO432" s="1381"/>
      <c r="NDP432" s="1381"/>
      <c r="NDQ432" s="1381"/>
      <c r="NDR432" s="1381"/>
      <c r="NDS432" s="1381"/>
      <c r="NDT432" s="1381"/>
      <c r="NDU432" s="1381"/>
      <c r="NDV432" s="1381"/>
      <c r="NDW432" s="1381"/>
      <c r="NDX432" s="1381"/>
      <c r="NDY432" s="1381"/>
      <c r="NDZ432" s="1381"/>
      <c r="NEA432" s="1381"/>
      <c r="NEB432" s="1381"/>
      <c r="NEC432" s="1381"/>
      <c r="NED432" s="1381"/>
      <c r="NEE432" s="1381"/>
      <c r="NEF432" s="1381"/>
      <c r="NEG432" s="1381"/>
      <c r="NEH432" s="1381"/>
      <c r="NEI432" s="1381"/>
      <c r="NEJ432" s="1381"/>
      <c r="NEK432" s="1381"/>
      <c r="NEL432" s="1381"/>
      <c r="NEM432" s="1381"/>
      <c r="NEN432" s="1381"/>
      <c r="NEO432" s="1381"/>
      <c r="NEP432" s="1381"/>
      <c r="NEQ432" s="1381"/>
      <c r="NER432" s="1381"/>
      <c r="NES432" s="1381"/>
      <c r="NET432" s="1381"/>
      <c r="NEU432" s="1381"/>
      <c r="NEV432" s="1381"/>
      <c r="NEW432" s="1381"/>
      <c r="NEX432" s="1381"/>
      <c r="NEY432" s="1381"/>
      <c r="NEZ432" s="1381"/>
      <c r="NFA432" s="1381"/>
      <c r="NFB432" s="1381"/>
      <c r="NFC432" s="1381"/>
      <c r="NFD432" s="1381"/>
      <c r="NFE432" s="1381"/>
      <c r="NFF432" s="1381"/>
      <c r="NFG432" s="1381"/>
      <c r="NFH432" s="1381"/>
      <c r="NFI432" s="1381"/>
      <c r="NFJ432" s="1381"/>
      <c r="NFK432" s="1381"/>
      <c r="NFL432" s="1381"/>
      <c r="NFM432" s="1381"/>
      <c r="NFN432" s="1381"/>
      <c r="NFO432" s="1381"/>
      <c r="NFP432" s="1381"/>
      <c r="NFQ432" s="1381"/>
      <c r="NFR432" s="1381"/>
      <c r="NFS432" s="1381"/>
      <c r="NFT432" s="1381"/>
      <c r="NFU432" s="1381"/>
      <c r="NFV432" s="1381"/>
      <c r="NFW432" s="1381"/>
      <c r="NFX432" s="1381"/>
      <c r="NFY432" s="1381"/>
      <c r="NFZ432" s="1381"/>
      <c r="NGA432" s="1381"/>
      <c r="NGB432" s="1381"/>
      <c r="NGC432" s="1381"/>
      <c r="NGD432" s="1381"/>
      <c r="NGE432" s="1381"/>
      <c r="NGF432" s="1381"/>
      <c r="NGG432" s="1381"/>
      <c r="NGH432" s="1381"/>
      <c r="NGI432" s="1381"/>
      <c r="NGJ432" s="1381"/>
      <c r="NGK432" s="1381"/>
      <c r="NGL432" s="1381"/>
      <c r="NGM432" s="1381"/>
      <c r="NGN432" s="1381"/>
      <c r="NGO432" s="1381"/>
      <c r="NGP432" s="1381"/>
      <c r="NGQ432" s="1381"/>
      <c r="NGR432" s="1381"/>
      <c r="NGS432" s="1381"/>
      <c r="NGT432" s="1381"/>
      <c r="NGU432" s="1381"/>
      <c r="NGV432" s="1381"/>
      <c r="NGW432" s="1381"/>
      <c r="NGX432" s="1381"/>
      <c r="NGY432" s="1381"/>
      <c r="NGZ432" s="1381"/>
      <c r="NHA432" s="1381"/>
      <c r="NHB432" s="1381"/>
      <c r="NHC432" s="1381"/>
      <c r="NHD432" s="1381"/>
      <c r="NHE432" s="1381"/>
      <c r="NHF432" s="1381"/>
      <c r="NHG432" s="1381"/>
      <c r="NHH432" s="1381"/>
      <c r="NHI432" s="1381"/>
      <c r="NHJ432" s="1381"/>
      <c r="NHK432" s="1381"/>
      <c r="NHL432" s="1381"/>
      <c r="NHM432" s="1381"/>
      <c r="NHN432" s="1381"/>
      <c r="NHO432" s="1381"/>
      <c r="NHP432" s="1381"/>
      <c r="NHQ432" s="1381"/>
      <c r="NHR432" s="1381"/>
      <c r="NHS432" s="1381"/>
      <c r="NHT432" s="1381"/>
      <c r="NHU432" s="1381"/>
      <c r="NHV432" s="1381"/>
      <c r="NHW432" s="1381"/>
      <c r="NHX432" s="1381"/>
      <c r="NHY432" s="1381"/>
      <c r="NHZ432" s="1381"/>
      <c r="NIA432" s="1381"/>
      <c r="NIB432" s="1381"/>
      <c r="NIC432" s="1381"/>
      <c r="NID432" s="1381"/>
      <c r="NIE432" s="1381"/>
      <c r="NIF432" s="1381"/>
      <c r="NIG432" s="1381"/>
      <c r="NIH432" s="1381"/>
      <c r="NII432" s="1381"/>
      <c r="NIJ432" s="1381"/>
      <c r="NIK432" s="1381"/>
      <c r="NIL432" s="1381"/>
      <c r="NIM432" s="1381"/>
      <c r="NIN432" s="1381"/>
      <c r="NIO432" s="1381"/>
      <c r="NIP432" s="1381"/>
      <c r="NIQ432" s="1381"/>
      <c r="NIR432" s="1381"/>
      <c r="NIS432" s="1381"/>
      <c r="NIT432" s="1381"/>
      <c r="NIU432" s="1381"/>
      <c r="NIV432" s="1381"/>
      <c r="NIW432" s="1381"/>
      <c r="NIX432" s="1381"/>
      <c r="NIY432" s="1381"/>
      <c r="NIZ432" s="1381"/>
      <c r="NJA432" s="1381"/>
      <c r="NJB432" s="1381"/>
      <c r="NJC432" s="1381"/>
      <c r="NJD432" s="1381"/>
      <c r="NJE432" s="1381"/>
      <c r="NJF432" s="1381"/>
      <c r="NJG432" s="1381"/>
      <c r="NJH432" s="1381"/>
      <c r="NJI432" s="1381"/>
      <c r="NJJ432" s="1381"/>
      <c r="NJK432" s="1381"/>
      <c r="NJL432" s="1381"/>
      <c r="NJM432" s="1381"/>
      <c r="NJN432" s="1381"/>
      <c r="NJO432" s="1381"/>
      <c r="NJP432" s="1381"/>
      <c r="NJQ432" s="1381"/>
      <c r="NJR432" s="1381"/>
      <c r="NJS432" s="1381"/>
      <c r="NJT432" s="1381"/>
      <c r="NJU432" s="1381"/>
      <c r="NJV432" s="1381"/>
      <c r="NJW432" s="1381"/>
      <c r="NJX432" s="1381"/>
      <c r="NJY432" s="1381"/>
      <c r="NJZ432" s="1381"/>
      <c r="NKA432" s="1381"/>
      <c r="NKB432" s="1381"/>
      <c r="NKC432" s="1381"/>
      <c r="NKD432" s="1381"/>
      <c r="NKE432" s="1381"/>
      <c r="NKF432" s="1381"/>
      <c r="NKG432" s="1381"/>
      <c r="NKH432" s="1381"/>
      <c r="NKI432" s="1381"/>
      <c r="NKJ432" s="1381"/>
      <c r="NKK432" s="1381"/>
      <c r="NKL432" s="1381"/>
      <c r="NKM432" s="1381"/>
      <c r="NKN432" s="1381"/>
      <c r="NKO432" s="1381"/>
      <c r="NKP432" s="1381"/>
      <c r="NKQ432" s="1381"/>
      <c r="NKR432" s="1381"/>
      <c r="NKS432" s="1381"/>
      <c r="NKT432" s="1381"/>
      <c r="NKU432" s="1381"/>
      <c r="NKV432" s="1381"/>
      <c r="NKW432" s="1381"/>
      <c r="NKX432" s="1381"/>
      <c r="NKY432" s="1381"/>
      <c r="NKZ432" s="1381"/>
      <c r="NLA432" s="1381"/>
      <c r="NLB432" s="1381"/>
      <c r="NLC432" s="1381"/>
      <c r="NLD432" s="1381"/>
      <c r="NLE432" s="1381"/>
      <c r="NLF432" s="1381"/>
      <c r="NLG432" s="1381"/>
      <c r="NLH432" s="1381"/>
      <c r="NLI432" s="1381"/>
      <c r="NLJ432" s="1381"/>
      <c r="NLK432" s="1381"/>
      <c r="NLL432" s="1381"/>
      <c r="NLM432" s="1381"/>
      <c r="NLN432" s="1381"/>
      <c r="NLO432" s="1381"/>
      <c r="NLP432" s="1381"/>
      <c r="NLQ432" s="1381"/>
      <c r="NLR432" s="1381"/>
      <c r="NLS432" s="1381"/>
      <c r="NLT432" s="1381"/>
      <c r="NLU432" s="1381"/>
      <c r="NLV432" s="1381"/>
      <c r="NLW432" s="1381"/>
      <c r="NLX432" s="1381"/>
      <c r="NLY432" s="1381"/>
      <c r="NLZ432" s="1381"/>
      <c r="NMA432" s="1381"/>
      <c r="NMB432" s="1381"/>
      <c r="NMC432" s="1381"/>
      <c r="NMD432" s="1381"/>
      <c r="NME432" s="1381"/>
      <c r="NMF432" s="1381"/>
      <c r="NMG432" s="1381"/>
      <c r="NMH432" s="1381"/>
      <c r="NMI432" s="1381"/>
      <c r="NMJ432" s="1381"/>
      <c r="NMK432" s="1381"/>
      <c r="NML432" s="1381"/>
      <c r="NMM432" s="1381"/>
      <c r="NMN432" s="1381"/>
      <c r="NMO432" s="1381"/>
      <c r="NMP432" s="1381"/>
      <c r="NMQ432" s="1381"/>
      <c r="NMR432" s="1381"/>
      <c r="NMS432" s="1381"/>
      <c r="NMT432" s="1381"/>
      <c r="NMU432" s="1381"/>
      <c r="NMV432" s="1381"/>
      <c r="NMW432" s="1381"/>
      <c r="NMX432" s="1381"/>
      <c r="NMY432" s="1381"/>
      <c r="NMZ432" s="1381"/>
      <c r="NNA432" s="1381"/>
      <c r="NNB432" s="1381"/>
      <c r="NNC432" s="1381"/>
      <c r="NND432" s="1381"/>
      <c r="NNE432" s="1381"/>
      <c r="NNF432" s="1381"/>
      <c r="NNG432" s="1381"/>
      <c r="NNH432" s="1381"/>
      <c r="NNI432" s="1381"/>
      <c r="NNJ432" s="1381"/>
      <c r="NNK432" s="1381"/>
      <c r="NNL432" s="1381"/>
      <c r="NNM432" s="1381"/>
      <c r="NNN432" s="1381"/>
      <c r="NNO432" s="1381"/>
      <c r="NNP432" s="1381"/>
      <c r="NNQ432" s="1381"/>
      <c r="NNR432" s="1381"/>
      <c r="NNS432" s="1381"/>
      <c r="NNT432" s="1381"/>
      <c r="NNU432" s="1381"/>
      <c r="NNV432" s="1381"/>
      <c r="NNW432" s="1381"/>
      <c r="NNX432" s="1381"/>
      <c r="NNY432" s="1381"/>
      <c r="NNZ432" s="1381"/>
      <c r="NOA432" s="1381"/>
      <c r="NOB432" s="1381"/>
      <c r="NOC432" s="1381"/>
      <c r="NOD432" s="1381"/>
      <c r="NOE432" s="1381"/>
      <c r="NOF432" s="1381"/>
      <c r="NOG432" s="1381"/>
      <c r="NOH432" s="1381"/>
      <c r="NOI432" s="1381"/>
      <c r="NOJ432" s="1381"/>
      <c r="NOK432" s="1381"/>
      <c r="NOL432" s="1381"/>
      <c r="NOM432" s="1381"/>
      <c r="NON432" s="1381"/>
      <c r="NOO432" s="1381"/>
      <c r="NOP432" s="1381"/>
      <c r="NOQ432" s="1381"/>
      <c r="NOR432" s="1381"/>
      <c r="NOS432" s="1381"/>
      <c r="NOT432" s="1381"/>
      <c r="NOU432" s="1381"/>
      <c r="NOV432" s="1381"/>
      <c r="NOW432" s="1381"/>
      <c r="NOX432" s="1381"/>
      <c r="NOY432" s="1381"/>
      <c r="NOZ432" s="1381"/>
      <c r="NPA432" s="1381"/>
      <c r="NPB432" s="1381"/>
      <c r="NPC432" s="1381"/>
      <c r="NPD432" s="1381"/>
      <c r="NPE432" s="1381"/>
      <c r="NPF432" s="1381"/>
      <c r="NPG432" s="1381"/>
      <c r="NPH432" s="1381"/>
      <c r="NPI432" s="1381"/>
      <c r="NPJ432" s="1381"/>
      <c r="NPK432" s="1381"/>
      <c r="NPL432" s="1381"/>
      <c r="NPM432" s="1381"/>
      <c r="NPN432" s="1381"/>
      <c r="NPO432" s="1381"/>
      <c r="NPP432" s="1381"/>
      <c r="NPQ432" s="1381"/>
      <c r="NPR432" s="1381"/>
      <c r="NPS432" s="1381"/>
      <c r="NPT432" s="1381"/>
      <c r="NPU432" s="1381"/>
      <c r="NPV432" s="1381"/>
      <c r="NPW432" s="1381"/>
      <c r="NPX432" s="1381"/>
      <c r="NPY432" s="1381"/>
      <c r="NPZ432" s="1381"/>
      <c r="NQA432" s="1381"/>
      <c r="NQB432" s="1381"/>
      <c r="NQC432" s="1381"/>
      <c r="NQD432" s="1381"/>
      <c r="NQE432" s="1381"/>
      <c r="NQF432" s="1381"/>
      <c r="NQG432" s="1381"/>
      <c r="NQH432" s="1381"/>
      <c r="NQI432" s="1381"/>
      <c r="NQJ432" s="1381"/>
      <c r="NQK432" s="1381"/>
      <c r="NQL432" s="1381"/>
      <c r="NQM432" s="1381"/>
      <c r="NQN432" s="1381"/>
      <c r="NQO432" s="1381"/>
      <c r="NQP432" s="1381"/>
      <c r="NQQ432" s="1381"/>
      <c r="NQR432" s="1381"/>
      <c r="NQS432" s="1381"/>
      <c r="NQT432" s="1381"/>
      <c r="NQU432" s="1381"/>
      <c r="NQV432" s="1381"/>
      <c r="NQW432" s="1381"/>
      <c r="NQX432" s="1381"/>
      <c r="NQY432" s="1381"/>
      <c r="NQZ432" s="1381"/>
      <c r="NRA432" s="1381"/>
      <c r="NRB432" s="1381"/>
      <c r="NRC432" s="1381"/>
      <c r="NRD432" s="1381"/>
      <c r="NRE432" s="1381"/>
      <c r="NRF432" s="1381"/>
      <c r="NRG432" s="1381"/>
      <c r="NRH432" s="1381"/>
      <c r="NRI432" s="1381"/>
      <c r="NRJ432" s="1381"/>
      <c r="NRK432" s="1381"/>
      <c r="NRL432" s="1381"/>
      <c r="NRM432" s="1381"/>
      <c r="NRN432" s="1381"/>
      <c r="NRO432" s="1381"/>
      <c r="NRP432" s="1381"/>
      <c r="NRQ432" s="1381"/>
      <c r="NRR432" s="1381"/>
      <c r="NRS432" s="1381"/>
      <c r="NRT432" s="1381"/>
      <c r="NRU432" s="1381"/>
      <c r="NRV432" s="1381"/>
      <c r="NRW432" s="1381"/>
      <c r="NRX432" s="1381"/>
      <c r="NRY432" s="1381"/>
      <c r="NRZ432" s="1381"/>
      <c r="NSA432" s="1381"/>
      <c r="NSB432" s="1381"/>
      <c r="NSC432" s="1381"/>
      <c r="NSD432" s="1381"/>
      <c r="NSE432" s="1381"/>
      <c r="NSF432" s="1381"/>
      <c r="NSG432" s="1381"/>
      <c r="NSH432" s="1381"/>
      <c r="NSI432" s="1381"/>
      <c r="NSJ432" s="1381"/>
      <c r="NSK432" s="1381"/>
      <c r="NSL432" s="1381"/>
      <c r="NSM432" s="1381"/>
      <c r="NSN432" s="1381"/>
      <c r="NSO432" s="1381"/>
      <c r="NSP432" s="1381"/>
      <c r="NSQ432" s="1381"/>
      <c r="NSR432" s="1381"/>
      <c r="NSS432" s="1381"/>
      <c r="NST432" s="1381"/>
      <c r="NSU432" s="1381"/>
      <c r="NSV432" s="1381"/>
      <c r="NSW432" s="1381"/>
      <c r="NSX432" s="1381"/>
      <c r="NSY432" s="1381"/>
      <c r="NSZ432" s="1381"/>
      <c r="NTA432" s="1381"/>
      <c r="NTB432" s="1381"/>
      <c r="NTC432" s="1381"/>
      <c r="NTD432" s="1381"/>
      <c r="NTE432" s="1381"/>
      <c r="NTF432" s="1381"/>
      <c r="NTG432" s="1381"/>
      <c r="NTH432" s="1381"/>
      <c r="NTI432" s="1381"/>
      <c r="NTJ432" s="1381"/>
      <c r="NTK432" s="1381"/>
      <c r="NTL432" s="1381"/>
      <c r="NTM432" s="1381"/>
      <c r="NTN432" s="1381"/>
      <c r="NTO432" s="1381"/>
      <c r="NTP432" s="1381"/>
      <c r="NTQ432" s="1381"/>
      <c r="NTR432" s="1381"/>
      <c r="NTS432" s="1381"/>
      <c r="NTT432" s="1381"/>
      <c r="NTU432" s="1381"/>
      <c r="NTV432" s="1381"/>
      <c r="NTW432" s="1381"/>
      <c r="NTX432" s="1381"/>
      <c r="NTY432" s="1381"/>
      <c r="NTZ432" s="1381"/>
      <c r="NUA432" s="1381"/>
      <c r="NUB432" s="1381"/>
      <c r="NUC432" s="1381"/>
      <c r="NUD432" s="1381"/>
      <c r="NUE432" s="1381"/>
      <c r="NUF432" s="1381"/>
      <c r="NUG432" s="1381"/>
      <c r="NUH432" s="1381"/>
      <c r="NUI432" s="1381"/>
      <c r="NUJ432" s="1381"/>
      <c r="NUK432" s="1381"/>
      <c r="NUL432" s="1381"/>
      <c r="NUM432" s="1381"/>
      <c r="NUN432" s="1381"/>
      <c r="NUO432" s="1381"/>
      <c r="NUP432" s="1381"/>
      <c r="NUQ432" s="1381"/>
      <c r="NUR432" s="1381"/>
      <c r="NUS432" s="1381"/>
      <c r="NUT432" s="1381"/>
      <c r="NUU432" s="1381"/>
      <c r="NUV432" s="1381"/>
      <c r="NUW432" s="1381"/>
      <c r="NUX432" s="1381"/>
      <c r="NUY432" s="1381"/>
      <c r="NUZ432" s="1381"/>
      <c r="NVA432" s="1381"/>
      <c r="NVB432" s="1381"/>
      <c r="NVC432" s="1381"/>
      <c r="NVD432" s="1381"/>
      <c r="NVE432" s="1381"/>
      <c r="NVF432" s="1381"/>
      <c r="NVG432" s="1381"/>
      <c r="NVH432" s="1381"/>
      <c r="NVI432" s="1381"/>
      <c r="NVJ432" s="1381"/>
      <c r="NVK432" s="1381"/>
      <c r="NVL432" s="1381"/>
      <c r="NVM432" s="1381"/>
      <c r="NVN432" s="1381"/>
      <c r="NVO432" s="1381"/>
      <c r="NVP432" s="1381"/>
      <c r="NVQ432" s="1381"/>
      <c r="NVR432" s="1381"/>
      <c r="NVS432" s="1381"/>
      <c r="NVT432" s="1381"/>
      <c r="NVU432" s="1381"/>
      <c r="NVV432" s="1381"/>
      <c r="NVW432" s="1381"/>
      <c r="NVX432" s="1381"/>
      <c r="NVY432" s="1381"/>
      <c r="NVZ432" s="1381"/>
      <c r="NWA432" s="1381"/>
      <c r="NWB432" s="1381"/>
      <c r="NWC432" s="1381"/>
      <c r="NWD432" s="1381"/>
      <c r="NWE432" s="1381"/>
      <c r="NWF432" s="1381"/>
      <c r="NWG432" s="1381"/>
      <c r="NWH432" s="1381"/>
      <c r="NWI432" s="1381"/>
      <c r="NWJ432" s="1381"/>
      <c r="NWK432" s="1381"/>
      <c r="NWL432" s="1381"/>
      <c r="NWM432" s="1381"/>
      <c r="NWN432" s="1381"/>
      <c r="NWO432" s="1381"/>
      <c r="NWP432" s="1381"/>
      <c r="NWQ432" s="1381"/>
      <c r="NWR432" s="1381"/>
      <c r="NWS432" s="1381"/>
      <c r="NWT432" s="1381"/>
      <c r="NWU432" s="1381"/>
      <c r="NWV432" s="1381"/>
      <c r="NWW432" s="1381"/>
      <c r="NWX432" s="1381"/>
      <c r="NWY432" s="1381"/>
      <c r="NWZ432" s="1381"/>
      <c r="NXA432" s="1381"/>
      <c r="NXB432" s="1381"/>
      <c r="NXC432" s="1381"/>
      <c r="NXD432" s="1381"/>
      <c r="NXE432" s="1381"/>
      <c r="NXF432" s="1381"/>
      <c r="NXG432" s="1381"/>
      <c r="NXH432" s="1381"/>
      <c r="NXI432" s="1381"/>
      <c r="NXJ432" s="1381"/>
      <c r="NXK432" s="1381"/>
      <c r="NXL432" s="1381"/>
      <c r="NXM432" s="1381"/>
      <c r="NXN432" s="1381"/>
      <c r="NXO432" s="1381"/>
      <c r="NXP432" s="1381"/>
      <c r="NXQ432" s="1381"/>
      <c r="NXR432" s="1381"/>
      <c r="NXS432" s="1381"/>
      <c r="NXT432" s="1381"/>
      <c r="NXU432" s="1381"/>
      <c r="NXV432" s="1381"/>
      <c r="NXW432" s="1381"/>
      <c r="NXX432" s="1381"/>
      <c r="NXY432" s="1381"/>
      <c r="NXZ432" s="1381"/>
      <c r="NYA432" s="1381"/>
      <c r="NYB432" s="1381"/>
      <c r="NYC432" s="1381"/>
      <c r="NYD432" s="1381"/>
      <c r="NYE432" s="1381"/>
      <c r="NYF432" s="1381"/>
      <c r="NYG432" s="1381"/>
      <c r="NYH432" s="1381"/>
      <c r="NYI432" s="1381"/>
      <c r="NYJ432" s="1381"/>
      <c r="NYK432" s="1381"/>
      <c r="NYL432" s="1381"/>
      <c r="NYM432" s="1381"/>
      <c r="NYN432" s="1381"/>
      <c r="NYO432" s="1381"/>
      <c r="NYP432" s="1381"/>
      <c r="NYQ432" s="1381"/>
      <c r="NYR432" s="1381"/>
      <c r="NYS432" s="1381"/>
      <c r="NYT432" s="1381"/>
      <c r="NYU432" s="1381"/>
      <c r="NYV432" s="1381"/>
      <c r="NYW432" s="1381"/>
      <c r="NYX432" s="1381"/>
      <c r="NYY432" s="1381"/>
      <c r="NYZ432" s="1381"/>
      <c r="NZA432" s="1381"/>
      <c r="NZB432" s="1381"/>
      <c r="NZC432" s="1381"/>
      <c r="NZD432" s="1381"/>
      <c r="NZE432" s="1381"/>
      <c r="NZF432" s="1381"/>
      <c r="NZG432" s="1381"/>
      <c r="NZH432" s="1381"/>
      <c r="NZI432" s="1381"/>
      <c r="NZJ432" s="1381"/>
      <c r="NZK432" s="1381"/>
      <c r="NZL432" s="1381"/>
      <c r="NZM432" s="1381"/>
      <c r="NZN432" s="1381"/>
      <c r="NZO432" s="1381"/>
      <c r="NZP432" s="1381"/>
      <c r="NZQ432" s="1381"/>
      <c r="NZR432" s="1381"/>
      <c r="NZS432" s="1381"/>
      <c r="NZT432" s="1381"/>
      <c r="NZU432" s="1381"/>
      <c r="NZV432" s="1381"/>
      <c r="NZW432" s="1381"/>
      <c r="NZX432" s="1381"/>
      <c r="NZY432" s="1381"/>
      <c r="NZZ432" s="1381"/>
      <c r="OAA432" s="1381"/>
      <c r="OAB432" s="1381"/>
      <c r="OAC432" s="1381"/>
      <c r="OAD432" s="1381"/>
      <c r="OAE432" s="1381"/>
      <c r="OAF432" s="1381"/>
      <c r="OAG432" s="1381"/>
      <c r="OAH432" s="1381"/>
      <c r="OAI432" s="1381"/>
      <c r="OAJ432" s="1381"/>
      <c r="OAK432" s="1381"/>
      <c r="OAL432" s="1381"/>
      <c r="OAM432" s="1381"/>
      <c r="OAN432" s="1381"/>
      <c r="OAO432" s="1381"/>
      <c r="OAP432" s="1381"/>
      <c r="OAQ432" s="1381"/>
      <c r="OAR432" s="1381"/>
      <c r="OAS432" s="1381"/>
      <c r="OAT432" s="1381"/>
      <c r="OAU432" s="1381"/>
      <c r="OAV432" s="1381"/>
      <c r="OAW432" s="1381"/>
      <c r="OAX432" s="1381"/>
      <c r="OAY432" s="1381"/>
      <c r="OAZ432" s="1381"/>
      <c r="OBA432" s="1381"/>
      <c r="OBB432" s="1381"/>
      <c r="OBC432" s="1381"/>
      <c r="OBD432" s="1381"/>
      <c r="OBE432" s="1381"/>
      <c r="OBF432" s="1381"/>
      <c r="OBG432" s="1381"/>
      <c r="OBH432" s="1381"/>
      <c r="OBI432" s="1381"/>
      <c r="OBJ432" s="1381"/>
      <c r="OBK432" s="1381"/>
      <c r="OBL432" s="1381"/>
      <c r="OBM432" s="1381"/>
      <c r="OBN432" s="1381"/>
      <c r="OBO432" s="1381"/>
      <c r="OBP432" s="1381"/>
      <c r="OBQ432" s="1381"/>
      <c r="OBR432" s="1381"/>
      <c r="OBS432" s="1381"/>
      <c r="OBT432" s="1381"/>
      <c r="OBU432" s="1381"/>
      <c r="OBV432" s="1381"/>
      <c r="OBW432" s="1381"/>
      <c r="OBX432" s="1381"/>
      <c r="OBY432" s="1381"/>
      <c r="OBZ432" s="1381"/>
      <c r="OCA432" s="1381"/>
      <c r="OCB432" s="1381"/>
      <c r="OCC432" s="1381"/>
      <c r="OCD432" s="1381"/>
      <c r="OCE432" s="1381"/>
      <c r="OCF432" s="1381"/>
      <c r="OCG432" s="1381"/>
      <c r="OCH432" s="1381"/>
      <c r="OCI432" s="1381"/>
      <c r="OCJ432" s="1381"/>
      <c r="OCK432" s="1381"/>
      <c r="OCL432" s="1381"/>
      <c r="OCM432" s="1381"/>
      <c r="OCN432" s="1381"/>
      <c r="OCO432" s="1381"/>
      <c r="OCP432" s="1381"/>
      <c r="OCQ432" s="1381"/>
      <c r="OCR432" s="1381"/>
      <c r="OCS432" s="1381"/>
      <c r="OCT432" s="1381"/>
      <c r="OCU432" s="1381"/>
      <c r="OCV432" s="1381"/>
      <c r="OCW432" s="1381"/>
      <c r="OCX432" s="1381"/>
      <c r="OCY432" s="1381"/>
      <c r="OCZ432" s="1381"/>
      <c r="ODA432" s="1381"/>
      <c r="ODB432" s="1381"/>
      <c r="ODC432" s="1381"/>
      <c r="ODD432" s="1381"/>
      <c r="ODE432" s="1381"/>
      <c r="ODF432" s="1381"/>
      <c r="ODG432" s="1381"/>
      <c r="ODH432" s="1381"/>
      <c r="ODI432" s="1381"/>
      <c r="ODJ432" s="1381"/>
      <c r="ODK432" s="1381"/>
      <c r="ODL432" s="1381"/>
      <c r="ODM432" s="1381"/>
      <c r="ODN432" s="1381"/>
      <c r="ODO432" s="1381"/>
      <c r="ODP432" s="1381"/>
      <c r="ODQ432" s="1381"/>
      <c r="ODR432" s="1381"/>
      <c r="ODS432" s="1381"/>
      <c r="ODT432" s="1381"/>
      <c r="ODU432" s="1381"/>
      <c r="ODV432" s="1381"/>
      <c r="ODW432" s="1381"/>
      <c r="ODX432" s="1381"/>
      <c r="ODY432" s="1381"/>
      <c r="ODZ432" s="1381"/>
      <c r="OEA432" s="1381"/>
      <c r="OEB432" s="1381"/>
      <c r="OEC432" s="1381"/>
      <c r="OED432" s="1381"/>
      <c r="OEE432" s="1381"/>
      <c r="OEF432" s="1381"/>
      <c r="OEG432" s="1381"/>
      <c r="OEH432" s="1381"/>
      <c r="OEI432" s="1381"/>
      <c r="OEJ432" s="1381"/>
      <c r="OEK432" s="1381"/>
      <c r="OEL432" s="1381"/>
      <c r="OEM432" s="1381"/>
      <c r="OEN432" s="1381"/>
      <c r="OEO432" s="1381"/>
      <c r="OEP432" s="1381"/>
      <c r="OEQ432" s="1381"/>
      <c r="OER432" s="1381"/>
      <c r="OES432" s="1381"/>
      <c r="OET432" s="1381"/>
      <c r="OEU432" s="1381"/>
      <c r="OEV432" s="1381"/>
      <c r="OEW432" s="1381"/>
      <c r="OEX432" s="1381"/>
      <c r="OEY432" s="1381"/>
      <c r="OEZ432" s="1381"/>
      <c r="OFA432" s="1381"/>
      <c r="OFB432" s="1381"/>
      <c r="OFC432" s="1381"/>
      <c r="OFD432" s="1381"/>
      <c r="OFE432" s="1381"/>
      <c r="OFF432" s="1381"/>
      <c r="OFG432" s="1381"/>
      <c r="OFH432" s="1381"/>
      <c r="OFI432" s="1381"/>
      <c r="OFJ432" s="1381"/>
      <c r="OFK432" s="1381"/>
      <c r="OFL432" s="1381"/>
      <c r="OFM432" s="1381"/>
      <c r="OFN432" s="1381"/>
      <c r="OFO432" s="1381"/>
      <c r="OFP432" s="1381"/>
      <c r="OFQ432" s="1381"/>
      <c r="OFR432" s="1381"/>
      <c r="OFS432" s="1381"/>
      <c r="OFT432" s="1381"/>
      <c r="OFU432" s="1381"/>
      <c r="OFV432" s="1381"/>
      <c r="OFW432" s="1381"/>
      <c r="OFX432" s="1381"/>
      <c r="OFY432" s="1381"/>
      <c r="OFZ432" s="1381"/>
      <c r="OGA432" s="1381"/>
      <c r="OGB432" s="1381"/>
      <c r="OGC432" s="1381"/>
      <c r="OGD432" s="1381"/>
      <c r="OGE432" s="1381"/>
      <c r="OGF432" s="1381"/>
      <c r="OGG432" s="1381"/>
      <c r="OGH432" s="1381"/>
      <c r="OGI432" s="1381"/>
      <c r="OGJ432" s="1381"/>
      <c r="OGK432" s="1381"/>
      <c r="OGL432" s="1381"/>
      <c r="OGM432" s="1381"/>
      <c r="OGN432" s="1381"/>
      <c r="OGO432" s="1381"/>
      <c r="OGP432" s="1381"/>
      <c r="OGQ432" s="1381"/>
      <c r="OGR432" s="1381"/>
      <c r="OGS432" s="1381"/>
      <c r="OGT432" s="1381"/>
      <c r="OGU432" s="1381"/>
      <c r="OGV432" s="1381"/>
      <c r="OGW432" s="1381"/>
      <c r="OGX432" s="1381"/>
      <c r="OGY432" s="1381"/>
      <c r="OGZ432" s="1381"/>
      <c r="OHA432" s="1381"/>
      <c r="OHB432" s="1381"/>
      <c r="OHC432" s="1381"/>
      <c r="OHD432" s="1381"/>
      <c r="OHE432" s="1381"/>
      <c r="OHF432" s="1381"/>
      <c r="OHG432" s="1381"/>
      <c r="OHH432" s="1381"/>
      <c r="OHI432" s="1381"/>
      <c r="OHJ432" s="1381"/>
      <c r="OHK432" s="1381"/>
      <c r="OHL432" s="1381"/>
      <c r="OHM432" s="1381"/>
      <c r="OHN432" s="1381"/>
      <c r="OHO432" s="1381"/>
      <c r="OHP432" s="1381"/>
      <c r="OHQ432" s="1381"/>
      <c r="OHR432" s="1381"/>
      <c r="OHS432" s="1381"/>
      <c r="OHT432" s="1381"/>
      <c r="OHU432" s="1381"/>
      <c r="OHV432" s="1381"/>
      <c r="OHW432" s="1381"/>
      <c r="OHX432" s="1381"/>
      <c r="OHY432" s="1381"/>
      <c r="OHZ432" s="1381"/>
      <c r="OIA432" s="1381"/>
      <c r="OIB432" s="1381"/>
      <c r="OIC432" s="1381"/>
      <c r="OID432" s="1381"/>
      <c r="OIE432" s="1381"/>
      <c r="OIF432" s="1381"/>
      <c r="OIG432" s="1381"/>
      <c r="OIH432" s="1381"/>
      <c r="OII432" s="1381"/>
      <c r="OIJ432" s="1381"/>
      <c r="OIK432" s="1381"/>
      <c r="OIL432" s="1381"/>
      <c r="OIM432" s="1381"/>
      <c r="OIN432" s="1381"/>
      <c r="OIO432" s="1381"/>
      <c r="OIP432" s="1381"/>
      <c r="OIQ432" s="1381"/>
      <c r="OIR432" s="1381"/>
      <c r="OIS432" s="1381"/>
      <c r="OIT432" s="1381"/>
      <c r="OIU432" s="1381"/>
      <c r="OIV432" s="1381"/>
      <c r="OIW432" s="1381"/>
      <c r="OIX432" s="1381"/>
      <c r="OIY432" s="1381"/>
      <c r="OIZ432" s="1381"/>
      <c r="OJA432" s="1381"/>
      <c r="OJB432" s="1381"/>
      <c r="OJC432" s="1381"/>
      <c r="OJD432" s="1381"/>
      <c r="OJE432" s="1381"/>
      <c r="OJF432" s="1381"/>
      <c r="OJG432" s="1381"/>
      <c r="OJH432" s="1381"/>
      <c r="OJI432" s="1381"/>
      <c r="OJJ432" s="1381"/>
      <c r="OJK432" s="1381"/>
      <c r="OJL432" s="1381"/>
      <c r="OJM432" s="1381"/>
      <c r="OJN432" s="1381"/>
      <c r="OJO432" s="1381"/>
      <c r="OJP432" s="1381"/>
      <c r="OJQ432" s="1381"/>
      <c r="OJR432" s="1381"/>
      <c r="OJS432" s="1381"/>
      <c r="OJT432" s="1381"/>
      <c r="OJU432" s="1381"/>
      <c r="OJV432" s="1381"/>
      <c r="OJW432" s="1381"/>
      <c r="OJX432" s="1381"/>
      <c r="OJY432" s="1381"/>
      <c r="OJZ432" s="1381"/>
      <c r="OKA432" s="1381"/>
      <c r="OKB432" s="1381"/>
      <c r="OKC432" s="1381"/>
      <c r="OKD432" s="1381"/>
      <c r="OKE432" s="1381"/>
      <c r="OKF432" s="1381"/>
      <c r="OKG432" s="1381"/>
      <c r="OKH432" s="1381"/>
      <c r="OKI432" s="1381"/>
      <c r="OKJ432" s="1381"/>
      <c r="OKK432" s="1381"/>
      <c r="OKL432" s="1381"/>
      <c r="OKM432" s="1381"/>
      <c r="OKN432" s="1381"/>
      <c r="OKO432" s="1381"/>
      <c r="OKP432" s="1381"/>
      <c r="OKQ432" s="1381"/>
      <c r="OKR432" s="1381"/>
      <c r="OKS432" s="1381"/>
      <c r="OKT432" s="1381"/>
      <c r="OKU432" s="1381"/>
      <c r="OKV432" s="1381"/>
      <c r="OKW432" s="1381"/>
      <c r="OKX432" s="1381"/>
      <c r="OKY432" s="1381"/>
      <c r="OKZ432" s="1381"/>
      <c r="OLA432" s="1381"/>
      <c r="OLB432" s="1381"/>
      <c r="OLC432" s="1381"/>
      <c r="OLD432" s="1381"/>
      <c r="OLE432" s="1381"/>
      <c r="OLF432" s="1381"/>
      <c r="OLG432" s="1381"/>
      <c r="OLH432" s="1381"/>
      <c r="OLI432" s="1381"/>
      <c r="OLJ432" s="1381"/>
      <c r="OLK432" s="1381"/>
      <c r="OLL432" s="1381"/>
      <c r="OLM432" s="1381"/>
      <c r="OLN432" s="1381"/>
      <c r="OLO432" s="1381"/>
      <c r="OLP432" s="1381"/>
      <c r="OLQ432" s="1381"/>
      <c r="OLR432" s="1381"/>
      <c r="OLS432" s="1381"/>
      <c r="OLT432" s="1381"/>
      <c r="OLU432" s="1381"/>
      <c r="OLV432" s="1381"/>
      <c r="OLW432" s="1381"/>
      <c r="OLX432" s="1381"/>
      <c r="OLY432" s="1381"/>
      <c r="OLZ432" s="1381"/>
      <c r="OMA432" s="1381"/>
      <c r="OMB432" s="1381"/>
      <c r="OMC432" s="1381"/>
      <c r="OMD432" s="1381"/>
      <c r="OME432" s="1381"/>
      <c r="OMF432" s="1381"/>
      <c r="OMG432" s="1381"/>
      <c r="OMH432" s="1381"/>
      <c r="OMI432" s="1381"/>
      <c r="OMJ432" s="1381"/>
      <c r="OMK432" s="1381"/>
      <c r="OML432" s="1381"/>
      <c r="OMM432" s="1381"/>
      <c r="OMN432" s="1381"/>
      <c r="OMO432" s="1381"/>
      <c r="OMP432" s="1381"/>
      <c r="OMQ432" s="1381"/>
      <c r="OMR432" s="1381"/>
      <c r="OMS432" s="1381"/>
      <c r="OMT432" s="1381"/>
      <c r="OMU432" s="1381"/>
      <c r="OMV432" s="1381"/>
      <c r="OMW432" s="1381"/>
      <c r="OMX432" s="1381"/>
      <c r="OMY432" s="1381"/>
      <c r="OMZ432" s="1381"/>
      <c r="ONA432" s="1381"/>
      <c r="ONB432" s="1381"/>
      <c r="ONC432" s="1381"/>
      <c r="OND432" s="1381"/>
      <c r="ONE432" s="1381"/>
      <c r="ONF432" s="1381"/>
      <c r="ONG432" s="1381"/>
      <c r="ONH432" s="1381"/>
      <c r="ONI432" s="1381"/>
      <c r="ONJ432" s="1381"/>
      <c r="ONK432" s="1381"/>
      <c r="ONL432" s="1381"/>
      <c r="ONM432" s="1381"/>
      <c r="ONN432" s="1381"/>
      <c r="ONO432" s="1381"/>
      <c r="ONP432" s="1381"/>
      <c r="ONQ432" s="1381"/>
      <c r="ONR432" s="1381"/>
      <c r="ONS432" s="1381"/>
      <c r="ONT432" s="1381"/>
      <c r="ONU432" s="1381"/>
      <c r="ONV432" s="1381"/>
      <c r="ONW432" s="1381"/>
      <c r="ONX432" s="1381"/>
      <c r="ONY432" s="1381"/>
      <c r="ONZ432" s="1381"/>
      <c r="OOA432" s="1381"/>
      <c r="OOB432" s="1381"/>
      <c r="OOC432" s="1381"/>
      <c r="OOD432" s="1381"/>
      <c r="OOE432" s="1381"/>
      <c r="OOF432" s="1381"/>
      <c r="OOG432" s="1381"/>
      <c r="OOH432" s="1381"/>
      <c r="OOI432" s="1381"/>
      <c r="OOJ432" s="1381"/>
      <c r="OOK432" s="1381"/>
      <c r="OOL432" s="1381"/>
      <c r="OOM432" s="1381"/>
      <c r="OON432" s="1381"/>
      <c r="OOO432" s="1381"/>
      <c r="OOP432" s="1381"/>
      <c r="OOQ432" s="1381"/>
      <c r="OOR432" s="1381"/>
      <c r="OOS432" s="1381"/>
      <c r="OOT432" s="1381"/>
      <c r="OOU432" s="1381"/>
      <c r="OOV432" s="1381"/>
      <c r="OOW432" s="1381"/>
      <c r="OOX432" s="1381"/>
      <c r="OOY432" s="1381"/>
      <c r="OOZ432" s="1381"/>
      <c r="OPA432" s="1381"/>
      <c r="OPB432" s="1381"/>
      <c r="OPC432" s="1381"/>
      <c r="OPD432" s="1381"/>
      <c r="OPE432" s="1381"/>
      <c r="OPF432" s="1381"/>
      <c r="OPG432" s="1381"/>
      <c r="OPH432" s="1381"/>
      <c r="OPI432" s="1381"/>
      <c r="OPJ432" s="1381"/>
      <c r="OPK432" s="1381"/>
      <c r="OPL432" s="1381"/>
      <c r="OPM432" s="1381"/>
      <c r="OPN432" s="1381"/>
      <c r="OPO432" s="1381"/>
      <c r="OPP432" s="1381"/>
      <c r="OPQ432" s="1381"/>
      <c r="OPR432" s="1381"/>
      <c r="OPS432" s="1381"/>
      <c r="OPT432" s="1381"/>
      <c r="OPU432" s="1381"/>
      <c r="OPV432" s="1381"/>
      <c r="OPW432" s="1381"/>
      <c r="OPX432" s="1381"/>
      <c r="OPY432" s="1381"/>
      <c r="OPZ432" s="1381"/>
      <c r="OQA432" s="1381"/>
      <c r="OQB432" s="1381"/>
      <c r="OQC432" s="1381"/>
      <c r="OQD432" s="1381"/>
      <c r="OQE432" s="1381"/>
      <c r="OQF432" s="1381"/>
      <c r="OQG432" s="1381"/>
      <c r="OQH432" s="1381"/>
      <c r="OQI432" s="1381"/>
      <c r="OQJ432" s="1381"/>
      <c r="OQK432" s="1381"/>
      <c r="OQL432" s="1381"/>
      <c r="OQM432" s="1381"/>
      <c r="OQN432" s="1381"/>
      <c r="OQO432" s="1381"/>
      <c r="OQP432" s="1381"/>
      <c r="OQQ432" s="1381"/>
      <c r="OQR432" s="1381"/>
      <c r="OQS432" s="1381"/>
      <c r="OQT432" s="1381"/>
      <c r="OQU432" s="1381"/>
      <c r="OQV432" s="1381"/>
      <c r="OQW432" s="1381"/>
      <c r="OQX432" s="1381"/>
      <c r="OQY432" s="1381"/>
      <c r="OQZ432" s="1381"/>
      <c r="ORA432" s="1381"/>
      <c r="ORB432" s="1381"/>
      <c r="ORC432" s="1381"/>
      <c r="ORD432" s="1381"/>
      <c r="ORE432" s="1381"/>
      <c r="ORF432" s="1381"/>
      <c r="ORG432" s="1381"/>
      <c r="ORH432" s="1381"/>
      <c r="ORI432" s="1381"/>
      <c r="ORJ432" s="1381"/>
      <c r="ORK432" s="1381"/>
      <c r="ORL432" s="1381"/>
      <c r="ORM432" s="1381"/>
      <c r="ORN432" s="1381"/>
      <c r="ORO432" s="1381"/>
      <c r="ORP432" s="1381"/>
      <c r="ORQ432" s="1381"/>
      <c r="ORR432" s="1381"/>
      <c r="ORS432" s="1381"/>
      <c r="ORT432" s="1381"/>
      <c r="ORU432" s="1381"/>
      <c r="ORV432" s="1381"/>
      <c r="ORW432" s="1381"/>
      <c r="ORX432" s="1381"/>
      <c r="ORY432" s="1381"/>
      <c r="ORZ432" s="1381"/>
      <c r="OSA432" s="1381"/>
      <c r="OSB432" s="1381"/>
      <c r="OSC432" s="1381"/>
      <c r="OSD432" s="1381"/>
      <c r="OSE432" s="1381"/>
      <c r="OSF432" s="1381"/>
      <c r="OSG432" s="1381"/>
      <c r="OSH432" s="1381"/>
      <c r="OSI432" s="1381"/>
      <c r="OSJ432" s="1381"/>
      <c r="OSK432" s="1381"/>
      <c r="OSL432" s="1381"/>
      <c r="OSM432" s="1381"/>
      <c r="OSN432" s="1381"/>
      <c r="OSO432" s="1381"/>
      <c r="OSP432" s="1381"/>
      <c r="OSQ432" s="1381"/>
      <c r="OSR432" s="1381"/>
      <c r="OSS432" s="1381"/>
      <c r="OST432" s="1381"/>
      <c r="OSU432" s="1381"/>
      <c r="OSV432" s="1381"/>
      <c r="OSW432" s="1381"/>
      <c r="OSX432" s="1381"/>
      <c r="OSY432" s="1381"/>
      <c r="OSZ432" s="1381"/>
      <c r="OTA432" s="1381"/>
      <c r="OTB432" s="1381"/>
      <c r="OTC432" s="1381"/>
      <c r="OTD432" s="1381"/>
      <c r="OTE432" s="1381"/>
      <c r="OTF432" s="1381"/>
      <c r="OTG432" s="1381"/>
      <c r="OTH432" s="1381"/>
      <c r="OTI432" s="1381"/>
      <c r="OTJ432" s="1381"/>
      <c r="OTK432" s="1381"/>
      <c r="OTL432" s="1381"/>
      <c r="OTM432" s="1381"/>
      <c r="OTN432" s="1381"/>
      <c r="OTO432" s="1381"/>
      <c r="OTP432" s="1381"/>
      <c r="OTQ432" s="1381"/>
      <c r="OTR432" s="1381"/>
      <c r="OTS432" s="1381"/>
      <c r="OTT432" s="1381"/>
      <c r="OTU432" s="1381"/>
      <c r="OTV432" s="1381"/>
      <c r="OTW432" s="1381"/>
      <c r="OTX432" s="1381"/>
      <c r="OTY432" s="1381"/>
      <c r="OTZ432" s="1381"/>
      <c r="OUA432" s="1381"/>
      <c r="OUB432" s="1381"/>
      <c r="OUC432" s="1381"/>
      <c r="OUD432" s="1381"/>
      <c r="OUE432" s="1381"/>
      <c r="OUF432" s="1381"/>
      <c r="OUG432" s="1381"/>
      <c r="OUH432" s="1381"/>
      <c r="OUI432" s="1381"/>
      <c r="OUJ432" s="1381"/>
      <c r="OUK432" s="1381"/>
      <c r="OUL432" s="1381"/>
      <c r="OUM432" s="1381"/>
      <c r="OUN432" s="1381"/>
      <c r="OUO432" s="1381"/>
      <c r="OUP432" s="1381"/>
      <c r="OUQ432" s="1381"/>
      <c r="OUR432" s="1381"/>
      <c r="OUS432" s="1381"/>
      <c r="OUT432" s="1381"/>
      <c r="OUU432" s="1381"/>
      <c r="OUV432" s="1381"/>
      <c r="OUW432" s="1381"/>
      <c r="OUX432" s="1381"/>
      <c r="OUY432" s="1381"/>
      <c r="OUZ432" s="1381"/>
      <c r="OVA432" s="1381"/>
      <c r="OVB432" s="1381"/>
      <c r="OVC432" s="1381"/>
      <c r="OVD432" s="1381"/>
      <c r="OVE432" s="1381"/>
      <c r="OVF432" s="1381"/>
      <c r="OVG432" s="1381"/>
      <c r="OVH432" s="1381"/>
      <c r="OVI432" s="1381"/>
      <c r="OVJ432" s="1381"/>
      <c r="OVK432" s="1381"/>
      <c r="OVL432" s="1381"/>
      <c r="OVM432" s="1381"/>
      <c r="OVN432" s="1381"/>
      <c r="OVO432" s="1381"/>
      <c r="OVP432" s="1381"/>
      <c r="OVQ432" s="1381"/>
      <c r="OVR432" s="1381"/>
      <c r="OVS432" s="1381"/>
      <c r="OVT432" s="1381"/>
      <c r="OVU432" s="1381"/>
      <c r="OVV432" s="1381"/>
      <c r="OVW432" s="1381"/>
      <c r="OVX432" s="1381"/>
      <c r="OVY432" s="1381"/>
      <c r="OVZ432" s="1381"/>
      <c r="OWA432" s="1381"/>
      <c r="OWB432" s="1381"/>
      <c r="OWC432" s="1381"/>
      <c r="OWD432" s="1381"/>
      <c r="OWE432" s="1381"/>
      <c r="OWF432" s="1381"/>
      <c r="OWG432" s="1381"/>
      <c r="OWH432" s="1381"/>
      <c r="OWI432" s="1381"/>
      <c r="OWJ432" s="1381"/>
      <c r="OWK432" s="1381"/>
      <c r="OWL432" s="1381"/>
      <c r="OWM432" s="1381"/>
      <c r="OWN432" s="1381"/>
      <c r="OWO432" s="1381"/>
      <c r="OWP432" s="1381"/>
      <c r="OWQ432" s="1381"/>
      <c r="OWR432" s="1381"/>
      <c r="OWS432" s="1381"/>
      <c r="OWT432" s="1381"/>
      <c r="OWU432" s="1381"/>
      <c r="OWV432" s="1381"/>
      <c r="OWW432" s="1381"/>
      <c r="OWX432" s="1381"/>
      <c r="OWY432" s="1381"/>
      <c r="OWZ432" s="1381"/>
      <c r="OXA432" s="1381"/>
      <c r="OXB432" s="1381"/>
      <c r="OXC432" s="1381"/>
      <c r="OXD432" s="1381"/>
      <c r="OXE432" s="1381"/>
      <c r="OXF432" s="1381"/>
      <c r="OXG432" s="1381"/>
      <c r="OXH432" s="1381"/>
      <c r="OXI432" s="1381"/>
      <c r="OXJ432" s="1381"/>
      <c r="OXK432" s="1381"/>
      <c r="OXL432" s="1381"/>
      <c r="OXM432" s="1381"/>
      <c r="OXN432" s="1381"/>
      <c r="OXO432" s="1381"/>
      <c r="OXP432" s="1381"/>
      <c r="OXQ432" s="1381"/>
      <c r="OXR432" s="1381"/>
      <c r="OXS432" s="1381"/>
      <c r="OXT432" s="1381"/>
      <c r="OXU432" s="1381"/>
      <c r="OXV432" s="1381"/>
      <c r="OXW432" s="1381"/>
      <c r="OXX432" s="1381"/>
      <c r="OXY432" s="1381"/>
      <c r="OXZ432" s="1381"/>
      <c r="OYA432" s="1381"/>
      <c r="OYB432" s="1381"/>
      <c r="OYC432" s="1381"/>
      <c r="OYD432" s="1381"/>
      <c r="OYE432" s="1381"/>
      <c r="OYF432" s="1381"/>
      <c r="OYG432" s="1381"/>
      <c r="OYH432" s="1381"/>
      <c r="OYI432" s="1381"/>
      <c r="OYJ432" s="1381"/>
      <c r="OYK432" s="1381"/>
      <c r="OYL432" s="1381"/>
      <c r="OYM432" s="1381"/>
      <c r="OYN432" s="1381"/>
      <c r="OYO432" s="1381"/>
      <c r="OYP432" s="1381"/>
      <c r="OYQ432" s="1381"/>
      <c r="OYR432" s="1381"/>
      <c r="OYS432" s="1381"/>
      <c r="OYT432" s="1381"/>
      <c r="OYU432" s="1381"/>
      <c r="OYV432" s="1381"/>
      <c r="OYW432" s="1381"/>
      <c r="OYX432" s="1381"/>
      <c r="OYY432" s="1381"/>
      <c r="OYZ432" s="1381"/>
      <c r="OZA432" s="1381"/>
      <c r="OZB432" s="1381"/>
      <c r="OZC432" s="1381"/>
      <c r="OZD432" s="1381"/>
      <c r="OZE432" s="1381"/>
      <c r="OZF432" s="1381"/>
      <c r="OZG432" s="1381"/>
      <c r="OZH432" s="1381"/>
      <c r="OZI432" s="1381"/>
      <c r="OZJ432" s="1381"/>
      <c r="OZK432" s="1381"/>
      <c r="OZL432" s="1381"/>
      <c r="OZM432" s="1381"/>
      <c r="OZN432" s="1381"/>
      <c r="OZO432" s="1381"/>
      <c r="OZP432" s="1381"/>
      <c r="OZQ432" s="1381"/>
      <c r="OZR432" s="1381"/>
      <c r="OZS432" s="1381"/>
      <c r="OZT432" s="1381"/>
      <c r="OZU432" s="1381"/>
      <c r="OZV432" s="1381"/>
      <c r="OZW432" s="1381"/>
      <c r="OZX432" s="1381"/>
      <c r="OZY432" s="1381"/>
      <c r="OZZ432" s="1381"/>
      <c r="PAA432" s="1381"/>
      <c r="PAB432" s="1381"/>
      <c r="PAC432" s="1381"/>
      <c r="PAD432" s="1381"/>
      <c r="PAE432" s="1381"/>
      <c r="PAF432" s="1381"/>
      <c r="PAG432" s="1381"/>
      <c r="PAH432" s="1381"/>
      <c r="PAI432" s="1381"/>
      <c r="PAJ432" s="1381"/>
      <c r="PAK432" s="1381"/>
      <c r="PAL432" s="1381"/>
      <c r="PAM432" s="1381"/>
      <c r="PAN432" s="1381"/>
      <c r="PAO432" s="1381"/>
      <c r="PAP432" s="1381"/>
      <c r="PAQ432" s="1381"/>
      <c r="PAR432" s="1381"/>
      <c r="PAS432" s="1381"/>
      <c r="PAT432" s="1381"/>
      <c r="PAU432" s="1381"/>
      <c r="PAV432" s="1381"/>
      <c r="PAW432" s="1381"/>
      <c r="PAX432" s="1381"/>
      <c r="PAY432" s="1381"/>
      <c r="PAZ432" s="1381"/>
      <c r="PBA432" s="1381"/>
      <c r="PBB432" s="1381"/>
      <c r="PBC432" s="1381"/>
      <c r="PBD432" s="1381"/>
      <c r="PBE432" s="1381"/>
      <c r="PBF432" s="1381"/>
      <c r="PBG432" s="1381"/>
      <c r="PBH432" s="1381"/>
      <c r="PBI432" s="1381"/>
      <c r="PBJ432" s="1381"/>
      <c r="PBK432" s="1381"/>
      <c r="PBL432" s="1381"/>
      <c r="PBM432" s="1381"/>
      <c r="PBN432" s="1381"/>
      <c r="PBO432" s="1381"/>
      <c r="PBP432" s="1381"/>
      <c r="PBQ432" s="1381"/>
      <c r="PBR432" s="1381"/>
      <c r="PBS432" s="1381"/>
      <c r="PBT432" s="1381"/>
      <c r="PBU432" s="1381"/>
      <c r="PBV432" s="1381"/>
      <c r="PBW432" s="1381"/>
      <c r="PBX432" s="1381"/>
      <c r="PBY432" s="1381"/>
      <c r="PBZ432" s="1381"/>
      <c r="PCA432" s="1381"/>
      <c r="PCB432" s="1381"/>
      <c r="PCC432" s="1381"/>
      <c r="PCD432" s="1381"/>
      <c r="PCE432" s="1381"/>
      <c r="PCF432" s="1381"/>
      <c r="PCG432" s="1381"/>
      <c r="PCH432" s="1381"/>
      <c r="PCI432" s="1381"/>
      <c r="PCJ432" s="1381"/>
      <c r="PCK432" s="1381"/>
      <c r="PCL432" s="1381"/>
      <c r="PCM432" s="1381"/>
      <c r="PCN432" s="1381"/>
      <c r="PCO432" s="1381"/>
      <c r="PCP432" s="1381"/>
      <c r="PCQ432" s="1381"/>
      <c r="PCR432" s="1381"/>
      <c r="PCS432" s="1381"/>
      <c r="PCT432" s="1381"/>
      <c r="PCU432" s="1381"/>
      <c r="PCV432" s="1381"/>
      <c r="PCW432" s="1381"/>
      <c r="PCX432" s="1381"/>
      <c r="PCY432" s="1381"/>
      <c r="PCZ432" s="1381"/>
      <c r="PDA432" s="1381"/>
      <c r="PDB432" s="1381"/>
      <c r="PDC432" s="1381"/>
      <c r="PDD432" s="1381"/>
      <c r="PDE432" s="1381"/>
      <c r="PDF432" s="1381"/>
      <c r="PDG432" s="1381"/>
      <c r="PDH432" s="1381"/>
      <c r="PDI432" s="1381"/>
      <c r="PDJ432" s="1381"/>
      <c r="PDK432" s="1381"/>
      <c r="PDL432" s="1381"/>
      <c r="PDM432" s="1381"/>
      <c r="PDN432" s="1381"/>
      <c r="PDO432" s="1381"/>
      <c r="PDP432" s="1381"/>
      <c r="PDQ432" s="1381"/>
      <c r="PDR432" s="1381"/>
      <c r="PDS432" s="1381"/>
      <c r="PDT432" s="1381"/>
      <c r="PDU432" s="1381"/>
      <c r="PDV432" s="1381"/>
      <c r="PDW432" s="1381"/>
      <c r="PDX432" s="1381"/>
      <c r="PDY432" s="1381"/>
      <c r="PDZ432" s="1381"/>
      <c r="PEA432" s="1381"/>
      <c r="PEB432" s="1381"/>
      <c r="PEC432" s="1381"/>
      <c r="PED432" s="1381"/>
      <c r="PEE432" s="1381"/>
      <c r="PEF432" s="1381"/>
      <c r="PEG432" s="1381"/>
      <c r="PEH432" s="1381"/>
      <c r="PEI432" s="1381"/>
      <c r="PEJ432" s="1381"/>
      <c r="PEK432" s="1381"/>
      <c r="PEL432" s="1381"/>
      <c r="PEM432" s="1381"/>
      <c r="PEN432" s="1381"/>
      <c r="PEO432" s="1381"/>
      <c r="PEP432" s="1381"/>
      <c r="PEQ432" s="1381"/>
      <c r="PER432" s="1381"/>
      <c r="PES432" s="1381"/>
      <c r="PET432" s="1381"/>
      <c r="PEU432" s="1381"/>
      <c r="PEV432" s="1381"/>
      <c r="PEW432" s="1381"/>
      <c r="PEX432" s="1381"/>
      <c r="PEY432" s="1381"/>
      <c r="PEZ432" s="1381"/>
      <c r="PFA432" s="1381"/>
      <c r="PFB432" s="1381"/>
      <c r="PFC432" s="1381"/>
      <c r="PFD432" s="1381"/>
      <c r="PFE432" s="1381"/>
      <c r="PFF432" s="1381"/>
      <c r="PFG432" s="1381"/>
      <c r="PFH432" s="1381"/>
      <c r="PFI432" s="1381"/>
      <c r="PFJ432" s="1381"/>
      <c r="PFK432" s="1381"/>
      <c r="PFL432" s="1381"/>
      <c r="PFM432" s="1381"/>
      <c r="PFN432" s="1381"/>
      <c r="PFO432" s="1381"/>
      <c r="PFP432" s="1381"/>
      <c r="PFQ432" s="1381"/>
      <c r="PFR432" s="1381"/>
      <c r="PFS432" s="1381"/>
      <c r="PFT432" s="1381"/>
      <c r="PFU432" s="1381"/>
      <c r="PFV432" s="1381"/>
      <c r="PFW432" s="1381"/>
      <c r="PFX432" s="1381"/>
      <c r="PFY432" s="1381"/>
      <c r="PFZ432" s="1381"/>
      <c r="PGA432" s="1381"/>
      <c r="PGB432" s="1381"/>
      <c r="PGC432" s="1381"/>
      <c r="PGD432" s="1381"/>
      <c r="PGE432" s="1381"/>
      <c r="PGF432" s="1381"/>
      <c r="PGG432" s="1381"/>
      <c r="PGH432" s="1381"/>
      <c r="PGI432" s="1381"/>
      <c r="PGJ432" s="1381"/>
      <c r="PGK432" s="1381"/>
      <c r="PGL432" s="1381"/>
      <c r="PGM432" s="1381"/>
      <c r="PGN432" s="1381"/>
      <c r="PGO432" s="1381"/>
      <c r="PGP432" s="1381"/>
      <c r="PGQ432" s="1381"/>
      <c r="PGR432" s="1381"/>
      <c r="PGS432" s="1381"/>
      <c r="PGT432" s="1381"/>
      <c r="PGU432" s="1381"/>
      <c r="PGV432" s="1381"/>
      <c r="PGW432" s="1381"/>
      <c r="PGX432" s="1381"/>
      <c r="PGY432" s="1381"/>
      <c r="PGZ432" s="1381"/>
      <c r="PHA432" s="1381"/>
      <c r="PHB432" s="1381"/>
      <c r="PHC432" s="1381"/>
      <c r="PHD432" s="1381"/>
      <c r="PHE432" s="1381"/>
      <c r="PHF432" s="1381"/>
      <c r="PHG432" s="1381"/>
      <c r="PHH432" s="1381"/>
      <c r="PHI432" s="1381"/>
      <c r="PHJ432" s="1381"/>
      <c r="PHK432" s="1381"/>
      <c r="PHL432" s="1381"/>
      <c r="PHM432" s="1381"/>
      <c r="PHN432" s="1381"/>
      <c r="PHO432" s="1381"/>
      <c r="PHP432" s="1381"/>
      <c r="PHQ432" s="1381"/>
      <c r="PHR432" s="1381"/>
      <c r="PHS432" s="1381"/>
      <c r="PHT432" s="1381"/>
      <c r="PHU432" s="1381"/>
      <c r="PHV432" s="1381"/>
      <c r="PHW432" s="1381"/>
      <c r="PHX432" s="1381"/>
      <c r="PHY432" s="1381"/>
      <c r="PHZ432" s="1381"/>
      <c r="PIA432" s="1381"/>
      <c r="PIB432" s="1381"/>
      <c r="PIC432" s="1381"/>
      <c r="PID432" s="1381"/>
      <c r="PIE432" s="1381"/>
      <c r="PIF432" s="1381"/>
      <c r="PIG432" s="1381"/>
      <c r="PIH432" s="1381"/>
      <c r="PII432" s="1381"/>
      <c r="PIJ432" s="1381"/>
      <c r="PIK432" s="1381"/>
      <c r="PIL432" s="1381"/>
      <c r="PIM432" s="1381"/>
      <c r="PIN432" s="1381"/>
      <c r="PIO432" s="1381"/>
      <c r="PIP432" s="1381"/>
      <c r="PIQ432" s="1381"/>
      <c r="PIR432" s="1381"/>
      <c r="PIS432" s="1381"/>
      <c r="PIT432" s="1381"/>
      <c r="PIU432" s="1381"/>
      <c r="PIV432" s="1381"/>
      <c r="PIW432" s="1381"/>
      <c r="PIX432" s="1381"/>
      <c r="PIY432" s="1381"/>
      <c r="PIZ432" s="1381"/>
      <c r="PJA432" s="1381"/>
      <c r="PJB432" s="1381"/>
      <c r="PJC432" s="1381"/>
      <c r="PJD432" s="1381"/>
      <c r="PJE432" s="1381"/>
      <c r="PJF432" s="1381"/>
      <c r="PJG432" s="1381"/>
      <c r="PJH432" s="1381"/>
      <c r="PJI432" s="1381"/>
      <c r="PJJ432" s="1381"/>
      <c r="PJK432" s="1381"/>
      <c r="PJL432" s="1381"/>
      <c r="PJM432" s="1381"/>
      <c r="PJN432" s="1381"/>
      <c r="PJO432" s="1381"/>
      <c r="PJP432" s="1381"/>
      <c r="PJQ432" s="1381"/>
      <c r="PJR432" s="1381"/>
      <c r="PJS432" s="1381"/>
      <c r="PJT432" s="1381"/>
      <c r="PJU432" s="1381"/>
      <c r="PJV432" s="1381"/>
      <c r="PJW432" s="1381"/>
      <c r="PJX432" s="1381"/>
      <c r="PJY432" s="1381"/>
      <c r="PJZ432" s="1381"/>
      <c r="PKA432" s="1381"/>
      <c r="PKB432" s="1381"/>
      <c r="PKC432" s="1381"/>
      <c r="PKD432" s="1381"/>
      <c r="PKE432" s="1381"/>
      <c r="PKF432" s="1381"/>
      <c r="PKG432" s="1381"/>
      <c r="PKH432" s="1381"/>
      <c r="PKI432" s="1381"/>
      <c r="PKJ432" s="1381"/>
      <c r="PKK432" s="1381"/>
      <c r="PKL432" s="1381"/>
      <c r="PKM432" s="1381"/>
      <c r="PKN432" s="1381"/>
      <c r="PKO432" s="1381"/>
      <c r="PKP432" s="1381"/>
      <c r="PKQ432" s="1381"/>
      <c r="PKR432" s="1381"/>
      <c r="PKS432" s="1381"/>
      <c r="PKT432" s="1381"/>
      <c r="PKU432" s="1381"/>
      <c r="PKV432" s="1381"/>
      <c r="PKW432" s="1381"/>
      <c r="PKX432" s="1381"/>
      <c r="PKY432" s="1381"/>
      <c r="PKZ432" s="1381"/>
      <c r="PLA432" s="1381"/>
      <c r="PLB432" s="1381"/>
      <c r="PLC432" s="1381"/>
      <c r="PLD432" s="1381"/>
      <c r="PLE432" s="1381"/>
      <c r="PLF432" s="1381"/>
      <c r="PLG432" s="1381"/>
      <c r="PLH432" s="1381"/>
      <c r="PLI432" s="1381"/>
      <c r="PLJ432" s="1381"/>
      <c r="PLK432" s="1381"/>
      <c r="PLL432" s="1381"/>
      <c r="PLM432" s="1381"/>
      <c r="PLN432" s="1381"/>
      <c r="PLO432" s="1381"/>
      <c r="PLP432" s="1381"/>
      <c r="PLQ432" s="1381"/>
      <c r="PLR432" s="1381"/>
      <c r="PLS432" s="1381"/>
      <c r="PLT432" s="1381"/>
      <c r="PLU432" s="1381"/>
      <c r="PLV432" s="1381"/>
      <c r="PLW432" s="1381"/>
      <c r="PLX432" s="1381"/>
      <c r="PLY432" s="1381"/>
      <c r="PLZ432" s="1381"/>
      <c r="PMA432" s="1381"/>
      <c r="PMB432" s="1381"/>
      <c r="PMC432" s="1381"/>
      <c r="PMD432" s="1381"/>
      <c r="PME432" s="1381"/>
      <c r="PMF432" s="1381"/>
      <c r="PMG432" s="1381"/>
      <c r="PMH432" s="1381"/>
      <c r="PMI432" s="1381"/>
      <c r="PMJ432" s="1381"/>
      <c r="PMK432" s="1381"/>
      <c r="PML432" s="1381"/>
      <c r="PMM432" s="1381"/>
      <c r="PMN432" s="1381"/>
      <c r="PMO432" s="1381"/>
      <c r="PMP432" s="1381"/>
      <c r="PMQ432" s="1381"/>
      <c r="PMR432" s="1381"/>
      <c r="PMS432" s="1381"/>
      <c r="PMT432" s="1381"/>
      <c r="PMU432" s="1381"/>
      <c r="PMV432" s="1381"/>
      <c r="PMW432" s="1381"/>
      <c r="PMX432" s="1381"/>
      <c r="PMY432" s="1381"/>
      <c r="PMZ432" s="1381"/>
      <c r="PNA432" s="1381"/>
      <c r="PNB432" s="1381"/>
      <c r="PNC432" s="1381"/>
      <c r="PND432" s="1381"/>
      <c r="PNE432" s="1381"/>
      <c r="PNF432" s="1381"/>
      <c r="PNG432" s="1381"/>
      <c r="PNH432" s="1381"/>
      <c r="PNI432" s="1381"/>
      <c r="PNJ432" s="1381"/>
      <c r="PNK432" s="1381"/>
      <c r="PNL432" s="1381"/>
      <c r="PNM432" s="1381"/>
      <c r="PNN432" s="1381"/>
      <c r="PNO432" s="1381"/>
      <c r="PNP432" s="1381"/>
      <c r="PNQ432" s="1381"/>
      <c r="PNR432" s="1381"/>
      <c r="PNS432" s="1381"/>
      <c r="PNT432" s="1381"/>
      <c r="PNU432" s="1381"/>
      <c r="PNV432" s="1381"/>
      <c r="PNW432" s="1381"/>
      <c r="PNX432" s="1381"/>
      <c r="PNY432" s="1381"/>
      <c r="PNZ432" s="1381"/>
      <c r="POA432" s="1381"/>
      <c r="POB432" s="1381"/>
      <c r="POC432" s="1381"/>
      <c r="POD432" s="1381"/>
      <c r="POE432" s="1381"/>
      <c r="POF432" s="1381"/>
      <c r="POG432" s="1381"/>
      <c r="POH432" s="1381"/>
      <c r="POI432" s="1381"/>
      <c r="POJ432" s="1381"/>
      <c r="POK432" s="1381"/>
      <c r="POL432" s="1381"/>
      <c r="POM432" s="1381"/>
      <c r="PON432" s="1381"/>
      <c r="POO432" s="1381"/>
      <c r="POP432" s="1381"/>
      <c r="POQ432" s="1381"/>
      <c r="POR432" s="1381"/>
      <c r="POS432" s="1381"/>
      <c r="POT432" s="1381"/>
      <c r="POU432" s="1381"/>
      <c r="POV432" s="1381"/>
      <c r="POW432" s="1381"/>
      <c r="POX432" s="1381"/>
      <c r="POY432" s="1381"/>
      <c r="POZ432" s="1381"/>
      <c r="PPA432" s="1381"/>
      <c r="PPB432" s="1381"/>
      <c r="PPC432" s="1381"/>
      <c r="PPD432" s="1381"/>
      <c r="PPE432" s="1381"/>
      <c r="PPF432" s="1381"/>
      <c r="PPG432" s="1381"/>
      <c r="PPH432" s="1381"/>
      <c r="PPI432" s="1381"/>
      <c r="PPJ432" s="1381"/>
      <c r="PPK432" s="1381"/>
      <c r="PPL432" s="1381"/>
      <c r="PPM432" s="1381"/>
      <c r="PPN432" s="1381"/>
      <c r="PPO432" s="1381"/>
      <c r="PPP432" s="1381"/>
      <c r="PPQ432" s="1381"/>
      <c r="PPR432" s="1381"/>
      <c r="PPS432" s="1381"/>
      <c r="PPT432" s="1381"/>
      <c r="PPU432" s="1381"/>
      <c r="PPV432" s="1381"/>
      <c r="PPW432" s="1381"/>
      <c r="PPX432" s="1381"/>
      <c r="PPY432" s="1381"/>
      <c r="PPZ432" s="1381"/>
      <c r="PQA432" s="1381"/>
      <c r="PQB432" s="1381"/>
      <c r="PQC432" s="1381"/>
      <c r="PQD432" s="1381"/>
      <c r="PQE432" s="1381"/>
      <c r="PQF432" s="1381"/>
      <c r="PQG432" s="1381"/>
      <c r="PQH432" s="1381"/>
      <c r="PQI432" s="1381"/>
      <c r="PQJ432" s="1381"/>
      <c r="PQK432" s="1381"/>
      <c r="PQL432" s="1381"/>
      <c r="PQM432" s="1381"/>
      <c r="PQN432" s="1381"/>
      <c r="PQO432" s="1381"/>
      <c r="PQP432" s="1381"/>
      <c r="PQQ432" s="1381"/>
      <c r="PQR432" s="1381"/>
      <c r="PQS432" s="1381"/>
      <c r="PQT432" s="1381"/>
      <c r="PQU432" s="1381"/>
      <c r="PQV432" s="1381"/>
      <c r="PQW432" s="1381"/>
      <c r="PQX432" s="1381"/>
      <c r="PQY432" s="1381"/>
      <c r="PQZ432" s="1381"/>
      <c r="PRA432" s="1381"/>
      <c r="PRB432" s="1381"/>
      <c r="PRC432" s="1381"/>
      <c r="PRD432" s="1381"/>
      <c r="PRE432" s="1381"/>
      <c r="PRF432" s="1381"/>
      <c r="PRG432" s="1381"/>
      <c r="PRH432" s="1381"/>
      <c r="PRI432" s="1381"/>
      <c r="PRJ432" s="1381"/>
      <c r="PRK432" s="1381"/>
      <c r="PRL432" s="1381"/>
      <c r="PRM432" s="1381"/>
      <c r="PRN432" s="1381"/>
      <c r="PRO432" s="1381"/>
      <c r="PRP432" s="1381"/>
      <c r="PRQ432" s="1381"/>
      <c r="PRR432" s="1381"/>
      <c r="PRS432" s="1381"/>
      <c r="PRT432" s="1381"/>
      <c r="PRU432" s="1381"/>
      <c r="PRV432" s="1381"/>
      <c r="PRW432" s="1381"/>
      <c r="PRX432" s="1381"/>
      <c r="PRY432" s="1381"/>
      <c r="PRZ432" s="1381"/>
      <c r="PSA432" s="1381"/>
      <c r="PSB432" s="1381"/>
      <c r="PSC432" s="1381"/>
      <c r="PSD432" s="1381"/>
      <c r="PSE432" s="1381"/>
      <c r="PSF432" s="1381"/>
      <c r="PSG432" s="1381"/>
      <c r="PSH432" s="1381"/>
      <c r="PSI432" s="1381"/>
      <c r="PSJ432" s="1381"/>
      <c r="PSK432" s="1381"/>
      <c r="PSL432" s="1381"/>
      <c r="PSM432" s="1381"/>
      <c r="PSN432" s="1381"/>
      <c r="PSO432" s="1381"/>
      <c r="PSP432" s="1381"/>
      <c r="PSQ432" s="1381"/>
      <c r="PSR432" s="1381"/>
      <c r="PSS432" s="1381"/>
      <c r="PST432" s="1381"/>
      <c r="PSU432" s="1381"/>
      <c r="PSV432" s="1381"/>
      <c r="PSW432" s="1381"/>
      <c r="PSX432" s="1381"/>
      <c r="PSY432" s="1381"/>
      <c r="PSZ432" s="1381"/>
      <c r="PTA432" s="1381"/>
      <c r="PTB432" s="1381"/>
      <c r="PTC432" s="1381"/>
      <c r="PTD432" s="1381"/>
      <c r="PTE432" s="1381"/>
      <c r="PTF432" s="1381"/>
      <c r="PTG432" s="1381"/>
      <c r="PTH432" s="1381"/>
      <c r="PTI432" s="1381"/>
      <c r="PTJ432" s="1381"/>
      <c r="PTK432" s="1381"/>
      <c r="PTL432" s="1381"/>
      <c r="PTM432" s="1381"/>
      <c r="PTN432" s="1381"/>
      <c r="PTO432" s="1381"/>
      <c r="PTP432" s="1381"/>
      <c r="PTQ432" s="1381"/>
      <c r="PTR432" s="1381"/>
      <c r="PTS432" s="1381"/>
      <c r="PTT432" s="1381"/>
      <c r="PTU432" s="1381"/>
      <c r="PTV432" s="1381"/>
      <c r="PTW432" s="1381"/>
      <c r="PTX432" s="1381"/>
      <c r="PTY432" s="1381"/>
      <c r="PTZ432" s="1381"/>
      <c r="PUA432" s="1381"/>
      <c r="PUB432" s="1381"/>
      <c r="PUC432" s="1381"/>
      <c r="PUD432" s="1381"/>
      <c r="PUE432" s="1381"/>
      <c r="PUF432" s="1381"/>
      <c r="PUG432" s="1381"/>
      <c r="PUH432" s="1381"/>
      <c r="PUI432" s="1381"/>
      <c r="PUJ432" s="1381"/>
      <c r="PUK432" s="1381"/>
      <c r="PUL432" s="1381"/>
      <c r="PUM432" s="1381"/>
      <c r="PUN432" s="1381"/>
      <c r="PUO432" s="1381"/>
      <c r="PUP432" s="1381"/>
      <c r="PUQ432" s="1381"/>
      <c r="PUR432" s="1381"/>
      <c r="PUS432" s="1381"/>
      <c r="PUT432" s="1381"/>
      <c r="PUU432" s="1381"/>
      <c r="PUV432" s="1381"/>
      <c r="PUW432" s="1381"/>
      <c r="PUX432" s="1381"/>
      <c r="PUY432" s="1381"/>
      <c r="PUZ432" s="1381"/>
      <c r="PVA432" s="1381"/>
      <c r="PVB432" s="1381"/>
      <c r="PVC432" s="1381"/>
      <c r="PVD432" s="1381"/>
      <c r="PVE432" s="1381"/>
      <c r="PVF432" s="1381"/>
      <c r="PVG432" s="1381"/>
      <c r="PVH432" s="1381"/>
      <c r="PVI432" s="1381"/>
      <c r="PVJ432" s="1381"/>
      <c r="PVK432" s="1381"/>
      <c r="PVL432" s="1381"/>
      <c r="PVM432" s="1381"/>
      <c r="PVN432" s="1381"/>
      <c r="PVO432" s="1381"/>
      <c r="PVP432" s="1381"/>
      <c r="PVQ432" s="1381"/>
      <c r="PVR432" s="1381"/>
      <c r="PVS432" s="1381"/>
      <c r="PVT432" s="1381"/>
      <c r="PVU432" s="1381"/>
      <c r="PVV432" s="1381"/>
      <c r="PVW432" s="1381"/>
      <c r="PVX432" s="1381"/>
      <c r="PVY432" s="1381"/>
      <c r="PVZ432" s="1381"/>
      <c r="PWA432" s="1381"/>
      <c r="PWB432" s="1381"/>
      <c r="PWC432" s="1381"/>
      <c r="PWD432" s="1381"/>
      <c r="PWE432" s="1381"/>
      <c r="PWF432" s="1381"/>
      <c r="PWG432" s="1381"/>
      <c r="PWH432" s="1381"/>
      <c r="PWI432" s="1381"/>
      <c r="PWJ432" s="1381"/>
      <c r="PWK432" s="1381"/>
      <c r="PWL432" s="1381"/>
      <c r="PWM432" s="1381"/>
      <c r="PWN432" s="1381"/>
      <c r="PWO432" s="1381"/>
      <c r="PWP432" s="1381"/>
      <c r="PWQ432" s="1381"/>
      <c r="PWR432" s="1381"/>
      <c r="PWS432" s="1381"/>
      <c r="PWT432" s="1381"/>
      <c r="PWU432" s="1381"/>
      <c r="PWV432" s="1381"/>
      <c r="PWW432" s="1381"/>
      <c r="PWX432" s="1381"/>
      <c r="PWY432" s="1381"/>
      <c r="PWZ432" s="1381"/>
      <c r="PXA432" s="1381"/>
      <c r="PXB432" s="1381"/>
      <c r="PXC432" s="1381"/>
      <c r="PXD432" s="1381"/>
      <c r="PXE432" s="1381"/>
      <c r="PXF432" s="1381"/>
      <c r="PXG432" s="1381"/>
      <c r="PXH432" s="1381"/>
      <c r="PXI432" s="1381"/>
      <c r="PXJ432" s="1381"/>
      <c r="PXK432" s="1381"/>
      <c r="PXL432" s="1381"/>
      <c r="PXM432" s="1381"/>
      <c r="PXN432" s="1381"/>
      <c r="PXO432" s="1381"/>
      <c r="PXP432" s="1381"/>
      <c r="PXQ432" s="1381"/>
      <c r="PXR432" s="1381"/>
      <c r="PXS432" s="1381"/>
      <c r="PXT432" s="1381"/>
      <c r="PXU432" s="1381"/>
      <c r="PXV432" s="1381"/>
      <c r="PXW432" s="1381"/>
      <c r="PXX432" s="1381"/>
      <c r="PXY432" s="1381"/>
      <c r="PXZ432" s="1381"/>
      <c r="PYA432" s="1381"/>
      <c r="PYB432" s="1381"/>
      <c r="PYC432" s="1381"/>
      <c r="PYD432" s="1381"/>
      <c r="PYE432" s="1381"/>
      <c r="PYF432" s="1381"/>
      <c r="PYG432" s="1381"/>
      <c r="PYH432" s="1381"/>
      <c r="PYI432" s="1381"/>
      <c r="PYJ432" s="1381"/>
      <c r="PYK432" s="1381"/>
      <c r="PYL432" s="1381"/>
      <c r="PYM432" s="1381"/>
      <c r="PYN432" s="1381"/>
      <c r="PYO432" s="1381"/>
      <c r="PYP432" s="1381"/>
      <c r="PYQ432" s="1381"/>
      <c r="PYR432" s="1381"/>
      <c r="PYS432" s="1381"/>
      <c r="PYT432" s="1381"/>
      <c r="PYU432" s="1381"/>
      <c r="PYV432" s="1381"/>
      <c r="PYW432" s="1381"/>
      <c r="PYX432" s="1381"/>
      <c r="PYY432" s="1381"/>
      <c r="PYZ432" s="1381"/>
      <c r="PZA432" s="1381"/>
      <c r="PZB432" s="1381"/>
      <c r="PZC432" s="1381"/>
      <c r="PZD432" s="1381"/>
      <c r="PZE432" s="1381"/>
      <c r="PZF432" s="1381"/>
      <c r="PZG432" s="1381"/>
      <c r="PZH432" s="1381"/>
      <c r="PZI432" s="1381"/>
      <c r="PZJ432" s="1381"/>
      <c r="PZK432" s="1381"/>
      <c r="PZL432" s="1381"/>
      <c r="PZM432" s="1381"/>
      <c r="PZN432" s="1381"/>
      <c r="PZO432" s="1381"/>
      <c r="PZP432" s="1381"/>
      <c r="PZQ432" s="1381"/>
      <c r="PZR432" s="1381"/>
      <c r="PZS432" s="1381"/>
      <c r="PZT432" s="1381"/>
      <c r="PZU432" s="1381"/>
      <c r="PZV432" s="1381"/>
      <c r="PZW432" s="1381"/>
      <c r="PZX432" s="1381"/>
      <c r="PZY432" s="1381"/>
      <c r="PZZ432" s="1381"/>
      <c r="QAA432" s="1381"/>
      <c r="QAB432" s="1381"/>
      <c r="QAC432" s="1381"/>
      <c r="QAD432" s="1381"/>
      <c r="QAE432" s="1381"/>
      <c r="QAF432" s="1381"/>
      <c r="QAG432" s="1381"/>
      <c r="QAH432" s="1381"/>
      <c r="QAI432" s="1381"/>
      <c r="QAJ432" s="1381"/>
      <c r="QAK432" s="1381"/>
      <c r="QAL432" s="1381"/>
      <c r="QAM432" s="1381"/>
      <c r="QAN432" s="1381"/>
      <c r="QAO432" s="1381"/>
      <c r="QAP432" s="1381"/>
      <c r="QAQ432" s="1381"/>
      <c r="QAR432" s="1381"/>
      <c r="QAS432" s="1381"/>
      <c r="QAT432" s="1381"/>
      <c r="QAU432" s="1381"/>
      <c r="QAV432" s="1381"/>
      <c r="QAW432" s="1381"/>
      <c r="QAX432" s="1381"/>
      <c r="QAY432" s="1381"/>
      <c r="QAZ432" s="1381"/>
      <c r="QBA432" s="1381"/>
      <c r="QBB432" s="1381"/>
      <c r="QBC432" s="1381"/>
      <c r="QBD432" s="1381"/>
      <c r="QBE432" s="1381"/>
      <c r="QBF432" s="1381"/>
      <c r="QBG432" s="1381"/>
      <c r="QBH432" s="1381"/>
      <c r="QBI432" s="1381"/>
      <c r="QBJ432" s="1381"/>
      <c r="QBK432" s="1381"/>
      <c r="QBL432" s="1381"/>
      <c r="QBM432" s="1381"/>
      <c r="QBN432" s="1381"/>
      <c r="QBO432" s="1381"/>
      <c r="QBP432" s="1381"/>
      <c r="QBQ432" s="1381"/>
      <c r="QBR432" s="1381"/>
      <c r="QBS432" s="1381"/>
      <c r="QBT432" s="1381"/>
      <c r="QBU432" s="1381"/>
      <c r="QBV432" s="1381"/>
      <c r="QBW432" s="1381"/>
      <c r="QBX432" s="1381"/>
      <c r="QBY432" s="1381"/>
      <c r="QBZ432" s="1381"/>
      <c r="QCA432" s="1381"/>
      <c r="QCB432" s="1381"/>
      <c r="QCC432" s="1381"/>
      <c r="QCD432" s="1381"/>
      <c r="QCE432" s="1381"/>
      <c r="QCF432" s="1381"/>
      <c r="QCG432" s="1381"/>
      <c r="QCH432" s="1381"/>
      <c r="QCI432" s="1381"/>
      <c r="QCJ432" s="1381"/>
      <c r="QCK432" s="1381"/>
      <c r="QCL432" s="1381"/>
      <c r="QCM432" s="1381"/>
      <c r="QCN432" s="1381"/>
      <c r="QCO432" s="1381"/>
      <c r="QCP432" s="1381"/>
      <c r="QCQ432" s="1381"/>
      <c r="QCR432" s="1381"/>
      <c r="QCS432" s="1381"/>
      <c r="QCT432" s="1381"/>
      <c r="QCU432" s="1381"/>
      <c r="QCV432" s="1381"/>
      <c r="QCW432" s="1381"/>
      <c r="QCX432" s="1381"/>
      <c r="QCY432" s="1381"/>
      <c r="QCZ432" s="1381"/>
      <c r="QDA432" s="1381"/>
      <c r="QDB432" s="1381"/>
      <c r="QDC432" s="1381"/>
      <c r="QDD432" s="1381"/>
      <c r="QDE432" s="1381"/>
      <c r="QDF432" s="1381"/>
      <c r="QDG432" s="1381"/>
      <c r="QDH432" s="1381"/>
      <c r="QDI432" s="1381"/>
      <c r="QDJ432" s="1381"/>
      <c r="QDK432" s="1381"/>
      <c r="QDL432" s="1381"/>
      <c r="QDM432" s="1381"/>
      <c r="QDN432" s="1381"/>
      <c r="QDO432" s="1381"/>
      <c r="QDP432" s="1381"/>
      <c r="QDQ432" s="1381"/>
      <c r="QDR432" s="1381"/>
      <c r="QDS432" s="1381"/>
      <c r="QDT432" s="1381"/>
      <c r="QDU432" s="1381"/>
      <c r="QDV432" s="1381"/>
      <c r="QDW432" s="1381"/>
      <c r="QDX432" s="1381"/>
      <c r="QDY432" s="1381"/>
      <c r="QDZ432" s="1381"/>
      <c r="QEA432" s="1381"/>
      <c r="QEB432" s="1381"/>
      <c r="QEC432" s="1381"/>
      <c r="QED432" s="1381"/>
      <c r="QEE432" s="1381"/>
      <c r="QEF432" s="1381"/>
      <c r="QEG432" s="1381"/>
      <c r="QEH432" s="1381"/>
      <c r="QEI432" s="1381"/>
      <c r="QEJ432" s="1381"/>
      <c r="QEK432" s="1381"/>
      <c r="QEL432" s="1381"/>
      <c r="QEM432" s="1381"/>
      <c r="QEN432" s="1381"/>
      <c r="QEO432" s="1381"/>
      <c r="QEP432" s="1381"/>
      <c r="QEQ432" s="1381"/>
      <c r="QER432" s="1381"/>
      <c r="QES432" s="1381"/>
      <c r="QET432" s="1381"/>
      <c r="QEU432" s="1381"/>
      <c r="QEV432" s="1381"/>
      <c r="QEW432" s="1381"/>
      <c r="QEX432" s="1381"/>
      <c r="QEY432" s="1381"/>
      <c r="QEZ432" s="1381"/>
      <c r="QFA432" s="1381"/>
      <c r="QFB432" s="1381"/>
      <c r="QFC432" s="1381"/>
      <c r="QFD432" s="1381"/>
      <c r="QFE432" s="1381"/>
      <c r="QFF432" s="1381"/>
      <c r="QFG432" s="1381"/>
      <c r="QFH432" s="1381"/>
      <c r="QFI432" s="1381"/>
      <c r="QFJ432" s="1381"/>
      <c r="QFK432" s="1381"/>
      <c r="QFL432" s="1381"/>
      <c r="QFM432" s="1381"/>
      <c r="QFN432" s="1381"/>
      <c r="QFO432" s="1381"/>
      <c r="QFP432" s="1381"/>
      <c r="QFQ432" s="1381"/>
      <c r="QFR432" s="1381"/>
      <c r="QFS432" s="1381"/>
      <c r="QFT432" s="1381"/>
      <c r="QFU432" s="1381"/>
      <c r="QFV432" s="1381"/>
      <c r="QFW432" s="1381"/>
      <c r="QFX432" s="1381"/>
      <c r="QFY432" s="1381"/>
      <c r="QFZ432" s="1381"/>
      <c r="QGA432" s="1381"/>
      <c r="QGB432" s="1381"/>
      <c r="QGC432" s="1381"/>
      <c r="QGD432" s="1381"/>
      <c r="QGE432" s="1381"/>
      <c r="QGF432" s="1381"/>
      <c r="QGG432" s="1381"/>
      <c r="QGH432" s="1381"/>
      <c r="QGI432" s="1381"/>
      <c r="QGJ432" s="1381"/>
      <c r="QGK432" s="1381"/>
      <c r="QGL432" s="1381"/>
      <c r="QGM432" s="1381"/>
      <c r="QGN432" s="1381"/>
      <c r="QGO432" s="1381"/>
      <c r="QGP432" s="1381"/>
      <c r="QGQ432" s="1381"/>
      <c r="QGR432" s="1381"/>
      <c r="QGS432" s="1381"/>
      <c r="QGT432" s="1381"/>
      <c r="QGU432" s="1381"/>
      <c r="QGV432" s="1381"/>
      <c r="QGW432" s="1381"/>
      <c r="QGX432" s="1381"/>
      <c r="QGY432" s="1381"/>
      <c r="QGZ432" s="1381"/>
      <c r="QHA432" s="1381"/>
      <c r="QHB432" s="1381"/>
      <c r="QHC432" s="1381"/>
      <c r="QHD432" s="1381"/>
      <c r="QHE432" s="1381"/>
      <c r="QHF432" s="1381"/>
      <c r="QHG432" s="1381"/>
      <c r="QHH432" s="1381"/>
      <c r="QHI432" s="1381"/>
      <c r="QHJ432" s="1381"/>
      <c r="QHK432" s="1381"/>
      <c r="QHL432" s="1381"/>
      <c r="QHM432" s="1381"/>
      <c r="QHN432" s="1381"/>
      <c r="QHO432" s="1381"/>
      <c r="QHP432" s="1381"/>
      <c r="QHQ432" s="1381"/>
      <c r="QHR432" s="1381"/>
      <c r="QHS432" s="1381"/>
      <c r="QHT432" s="1381"/>
      <c r="QHU432" s="1381"/>
      <c r="QHV432" s="1381"/>
      <c r="QHW432" s="1381"/>
      <c r="QHX432" s="1381"/>
      <c r="QHY432" s="1381"/>
      <c r="QHZ432" s="1381"/>
      <c r="QIA432" s="1381"/>
      <c r="QIB432" s="1381"/>
      <c r="QIC432" s="1381"/>
      <c r="QID432" s="1381"/>
      <c r="QIE432" s="1381"/>
      <c r="QIF432" s="1381"/>
      <c r="QIG432" s="1381"/>
      <c r="QIH432" s="1381"/>
      <c r="QII432" s="1381"/>
      <c r="QIJ432" s="1381"/>
      <c r="QIK432" s="1381"/>
      <c r="QIL432" s="1381"/>
      <c r="QIM432" s="1381"/>
      <c r="QIN432" s="1381"/>
      <c r="QIO432" s="1381"/>
      <c r="QIP432" s="1381"/>
      <c r="QIQ432" s="1381"/>
      <c r="QIR432" s="1381"/>
      <c r="QIS432" s="1381"/>
      <c r="QIT432" s="1381"/>
      <c r="QIU432" s="1381"/>
      <c r="QIV432" s="1381"/>
      <c r="QIW432" s="1381"/>
      <c r="QIX432" s="1381"/>
      <c r="QIY432" s="1381"/>
      <c r="QIZ432" s="1381"/>
      <c r="QJA432" s="1381"/>
      <c r="QJB432" s="1381"/>
      <c r="QJC432" s="1381"/>
      <c r="QJD432" s="1381"/>
      <c r="QJE432" s="1381"/>
      <c r="QJF432" s="1381"/>
      <c r="QJG432" s="1381"/>
      <c r="QJH432" s="1381"/>
      <c r="QJI432" s="1381"/>
      <c r="QJJ432" s="1381"/>
      <c r="QJK432" s="1381"/>
      <c r="QJL432" s="1381"/>
      <c r="QJM432" s="1381"/>
      <c r="QJN432" s="1381"/>
      <c r="QJO432" s="1381"/>
      <c r="QJP432" s="1381"/>
      <c r="QJQ432" s="1381"/>
      <c r="QJR432" s="1381"/>
      <c r="QJS432" s="1381"/>
      <c r="QJT432" s="1381"/>
      <c r="QJU432" s="1381"/>
      <c r="QJV432" s="1381"/>
      <c r="QJW432" s="1381"/>
      <c r="QJX432" s="1381"/>
      <c r="QJY432" s="1381"/>
      <c r="QJZ432" s="1381"/>
      <c r="QKA432" s="1381"/>
      <c r="QKB432" s="1381"/>
      <c r="QKC432" s="1381"/>
      <c r="QKD432" s="1381"/>
      <c r="QKE432" s="1381"/>
      <c r="QKF432" s="1381"/>
      <c r="QKG432" s="1381"/>
      <c r="QKH432" s="1381"/>
      <c r="QKI432" s="1381"/>
      <c r="QKJ432" s="1381"/>
      <c r="QKK432" s="1381"/>
      <c r="QKL432" s="1381"/>
      <c r="QKM432" s="1381"/>
      <c r="QKN432" s="1381"/>
      <c r="QKO432" s="1381"/>
      <c r="QKP432" s="1381"/>
      <c r="QKQ432" s="1381"/>
      <c r="QKR432" s="1381"/>
      <c r="QKS432" s="1381"/>
      <c r="QKT432" s="1381"/>
      <c r="QKU432" s="1381"/>
      <c r="QKV432" s="1381"/>
      <c r="QKW432" s="1381"/>
      <c r="QKX432" s="1381"/>
      <c r="QKY432" s="1381"/>
      <c r="QKZ432" s="1381"/>
      <c r="QLA432" s="1381"/>
      <c r="QLB432" s="1381"/>
      <c r="QLC432" s="1381"/>
      <c r="QLD432" s="1381"/>
      <c r="QLE432" s="1381"/>
      <c r="QLF432" s="1381"/>
      <c r="QLG432" s="1381"/>
      <c r="QLH432" s="1381"/>
      <c r="QLI432" s="1381"/>
      <c r="QLJ432" s="1381"/>
      <c r="QLK432" s="1381"/>
      <c r="QLL432" s="1381"/>
      <c r="QLM432" s="1381"/>
      <c r="QLN432" s="1381"/>
      <c r="QLO432" s="1381"/>
      <c r="QLP432" s="1381"/>
      <c r="QLQ432" s="1381"/>
      <c r="QLR432" s="1381"/>
      <c r="QLS432" s="1381"/>
      <c r="QLT432" s="1381"/>
      <c r="QLU432" s="1381"/>
      <c r="QLV432" s="1381"/>
      <c r="QLW432" s="1381"/>
      <c r="QLX432" s="1381"/>
      <c r="QLY432" s="1381"/>
      <c r="QLZ432" s="1381"/>
      <c r="QMA432" s="1381"/>
      <c r="QMB432" s="1381"/>
      <c r="QMC432" s="1381"/>
      <c r="QMD432" s="1381"/>
      <c r="QME432" s="1381"/>
      <c r="QMF432" s="1381"/>
      <c r="QMG432" s="1381"/>
      <c r="QMH432" s="1381"/>
      <c r="QMI432" s="1381"/>
      <c r="QMJ432" s="1381"/>
      <c r="QMK432" s="1381"/>
      <c r="QML432" s="1381"/>
      <c r="QMM432" s="1381"/>
      <c r="QMN432" s="1381"/>
      <c r="QMO432" s="1381"/>
      <c r="QMP432" s="1381"/>
      <c r="QMQ432" s="1381"/>
      <c r="QMR432" s="1381"/>
      <c r="QMS432" s="1381"/>
      <c r="QMT432" s="1381"/>
      <c r="QMU432" s="1381"/>
      <c r="QMV432" s="1381"/>
      <c r="QMW432" s="1381"/>
      <c r="QMX432" s="1381"/>
      <c r="QMY432" s="1381"/>
      <c r="QMZ432" s="1381"/>
      <c r="QNA432" s="1381"/>
      <c r="QNB432" s="1381"/>
      <c r="QNC432" s="1381"/>
      <c r="QND432" s="1381"/>
      <c r="QNE432" s="1381"/>
      <c r="QNF432" s="1381"/>
      <c r="QNG432" s="1381"/>
      <c r="QNH432" s="1381"/>
      <c r="QNI432" s="1381"/>
      <c r="QNJ432" s="1381"/>
      <c r="QNK432" s="1381"/>
      <c r="QNL432" s="1381"/>
      <c r="QNM432" s="1381"/>
      <c r="QNN432" s="1381"/>
      <c r="QNO432" s="1381"/>
      <c r="QNP432" s="1381"/>
      <c r="QNQ432" s="1381"/>
      <c r="QNR432" s="1381"/>
      <c r="QNS432" s="1381"/>
      <c r="QNT432" s="1381"/>
      <c r="QNU432" s="1381"/>
      <c r="QNV432" s="1381"/>
      <c r="QNW432" s="1381"/>
      <c r="QNX432" s="1381"/>
      <c r="QNY432" s="1381"/>
      <c r="QNZ432" s="1381"/>
      <c r="QOA432" s="1381"/>
      <c r="QOB432" s="1381"/>
      <c r="QOC432" s="1381"/>
      <c r="QOD432" s="1381"/>
      <c r="QOE432" s="1381"/>
      <c r="QOF432" s="1381"/>
      <c r="QOG432" s="1381"/>
      <c r="QOH432" s="1381"/>
      <c r="QOI432" s="1381"/>
      <c r="QOJ432" s="1381"/>
      <c r="QOK432" s="1381"/>
      <c r="QOL432" s="1381"/>
      <c r="QOM432" s="1381"/>
      <c r="QON432" s="1381"/>
      <c r="QOO432" s="1381"/>
      <c r="QOP432" s="1381"/>
      <c r="QOQ432" s="1381"/>
      <c r="QOR432" s="1381"/>
      <c r="QOS432" s="1381"/>
      <c r="QOT432" s="1381"/>
      <c r="QOU432" s="1381"/>
      <c r="QOV432" s="1381"/>
      <c r="QOW432" s="1381"/>
      <c r="QOX432" s="1381"/>
      <c r="QOY432" s="1381"/>
      <c r="QOZ432" s="1381"/>
      <c r="QPA432" s="1381"/>
      <c r="QPB432" s="1381"/>
      <c r="QPC432" s="1381"/>
      <c r="QPD432" s="1381"/>
      <c r="QPE432" s="1381"/>
      <c r="QPF432" s="1381"/>
      <c r="QPG432" s="1381"/>
      <c r="QPH432" s="1381"/>
      <c r="QPI432" s="1381"/>
      <c r="QPJ432" s="1381"/>
      <c r="QPK432" s="1381"/>
      <c r="QPL432" s="1381"/>
      <c r="QPM432" s="1381"/>
      <c r="QPN432" s="1381"/>
      <c r="QPO432" s="1381"/>
      <c r="QPP432" s="1381"/>
      <c r="QPQ432" s="1381"/>
      <c r="QPR432" s="1381"/>
      <c r="QPS432" s="1381"/>
      <c r="QPT432" s="1381"/>
      <c r="QPU432" s="1381"/>
      <c r="QPV432" s="1381"/>
      <c r="QPW432" s="1381"/>
      <c r="QPX432" s="1381"/>
      <c r="QPY432" s="1381"/>
      <c r="QPZ432" s="1381"/>
      <c r="QQA432" s="1381"/>
      <c r="QQB432" s="1381"/>
      <c r="QQC432" s="1381"/>
      <c r="QQD432" s="1381"/>
      <c r="QQE432" s="1381"/>
      <c r="QQF432" s="1381"/>
      <c r="QQG432" s="1381"/>
      <c r="QQH432" s="1381"/>
      <c r="QQI432" s="1381"/>
      <c r="QQJ432" s="1381"/>
      <c r="QQK432" s="1381"/>
      <c r="QQL432" s="1381"/>
      <c r="QQM432" s="1381"/>
      <c r="QQN432" s="1381"/>
      <c r="QQO432" s="1381"/>
      <c r="QQP432" s="1381"/>
      <c r="QQQ432" s="1381"/>
      <c r="QQR432" s="1381"/>
      <c r="QQS432" s="1381"/>
      <c r="QQT432" s="1381"/>
      <c r="QQU432" s="1381"/>
      <c r="QQV432" s="1381"/>
      <c r="QQW432" s="1381"/>
      <c r="QQX432" s="1381"/>
      <c r="QQY432" s="1381"/>
      <c r="QQZ432" s="1381"/>
      <c r="QRA432" s="1381"/>
      <c r="QRB432" s="1381"/>
      <c r="QRC432" s="1381"/>
      <c r="QRD432" s="1381"/>
      <c r="QRE432" s="1381"/>
      <c r="QRF432" s="1381"/>
      <c r="QRG432" s="1381"/>
      <c r="QRH432" s="1381"/>
      <c r="QRI432" s="1381"/>
      <c r="QRJ432" s="1381"/>
      <c r="QRK432" s="1381"/>
      <c r="QRL432" s="1381"/>
      <c r="QRM432" s="1381"/>
      <c r="QRN432" s="1381"/>
      <c r="QRO432" s="1381"/>
      <c r="QRP432" s="1381"/>
      <c r="QRQ432" s="1381"/>
      <c r="QRR432" s="1381"/>
      <c r="QRS432" s="1381"/>
      <c r="QRT432" s="1381"/>
      <c r="QRU432" s="1381"/>
      <c r="QRV432" s="1381"/>
      <c r="QRW432" s="1381"/>
      <c r="QRX432" s="1381"/>
      <c r="QRY432" s="1381"/>
      <c r="QRZ432" s="1381"/>
      <c r="QSA432" s="1381"/>
      <c r="QSB432" s="1381"/>
      <c r="QSC432" s="1381"/>
      <c r="QSD432" s="1381"/>
      <c r="QSE432" s="1381"/>
      <c r="QSF432" s="1381"/>
      <c r="QSG432" s="1381"/>
      <c r="QSH432" s="1381"/>
      <c r="QSI432" s="1381"/>
      <c r="QSJ432" s="1381"/>
      <c r="QSK432" s="1381"/>
      <c r="QSL432" s="1381"/>
      <c r="QSM432" s="1381"/>
      <c r="QSN432" s="1381"/>
      <c r="QSO432" s="1381"/>
      <c r="QSP432" s="1381"/>
      <c r="QSQ432" s="1381"/>
      <c r="QSR432" s="1381"/>
      <c r="QSS432" s="1381"/>
      <c r="QST432" s="1381"/>
      <c r="QSU432" s="1381"/>
      <c r="QSV432" s="1381"/>
      <c r="QSW432" s="1381"/>
      <c r="QSX432" s="1381"/>
      <c r="QSY432" s="1381"/>
      <c r="QSZ432" s="1381"/>
      <c r="QTA432" s="1381"/>
      <c r="QTB432" s="1381"/>
      <c r="QTC432" s="1381"/>
      <c r="QTD432" s="1381"/>
      <c r="QTE432" s="1381"/>
      <c r="QTF432" s="1381"/>
      <c r="QTG432" s="1381"/>
      <c r="QTH432" s="1381"/>
      <c r="QTI432" s="1381"/>
      <c r="QTJ432" s="1381"/>
      <c r="QTK432" s="1381"/>
      <c r="QTL432" s="1381"/>
      <c r="QTM432" s="1381"/>
      <c r="QTN432" s="1381"/>
      <c r="QTO432" s="1381"/>
      <c r="QTP432" s="1381"/>
      <c r="QTQ432" s="1381"/>
      <c r="QTR432" s="1381"/>
      <c r="QTS432" s="1381"/>
      <c r="QTT432" s="1381"/>
      <c r="QTU432" s="1381"/>
      <c r="QTV432" s="1381"/>
      <c r="QTW432" s="1381"/>
      <c r="QTX432" s="1381"/>
      <c r="QTY432" s="1381"/>
      <c r="QTZ432" s="1381"/>
      <c r="QUA432" s="1381"/>
      <c r="QUB432" s="1381"/>
      <c r="QUC432" s="1381"/>
      <c r="QUD432" s="1381"/>
      <c r="QUE432" s="1381"/>
      <c r="QUF432" s="1381"/>
      <c r="QUG432" s="1381"/>
      <c r="QUH432" s="1381"/>
      <c r="QUI432" s="1381"/>
      <c r="QUJ432" s="1381"/>
      <c r="QUK432" s="1381"/>
      <c r="QUL432" s="1381"/>
      <c r="QUM432" s="1381"/>
      <c r="QUN432" s="1381"/>
      <c r="QUO432" s="1381"/>
      <c r="QUP432" s="1381"/>
      <c r="QUQ432" s="1381"/>
      <c r="QUR432" s="1381"/>
      <c r="QUS432" s="1381"/>
      <c r="QUT432" s="1381"/>
      <c r="QUU432" s="1381"/>
      <c r="QUV432" s="1381"/>
      <c r="QUW432" s="1381"/>
      <c r="QUX432" s="1381"/>
      <c r="QUY432" s="1381"/>
      <c r="QUZ432" s="1381"/>
      <c r="QVA432" s="1381"/>
      <c r="QVB432" s="1381"/>
      <c r="QVC432" s="1381"/>
      <c r="QVD432" s="1381"/>
      <c r="QVE432" s="1381"/>
      <c r="QVF432" s="1381"/>
      <c r="QVG432" s="1381"/>
      <c r="QVH432" s="1381"/>
      <c r="QVI432" s="1381"/>
      <c r="QVJ432" s="1381"/>
      <c r="QVK432" s="1381"/>
      <c r="QVL432" s="1381"/>
      <c r="QVM432" s="1381"/>
      <c r="QVN432" s="1381"/>
      <c r="QVO432" s="1381"/>
      <c r="QVP432" s="1381"/>
      <c r="QVQ432" s="1381"/>
      <c r="QVR432" s="1381"/>
      <c r="QVS432" s="1381"/>
      <c r="QVT432" s="1381"/>
      <c r="QVU432" s="1381"/>
      <c r="QVV432" s="1381"/>
      <c r="QVW432" s="1381"/>
      <c r="QVX432" s="1381"/>
      <c r="QVY432" s="1381"/>
      <c r="QVZ432" s="1381"/>
      <c r="QWA432" s="1381"/>
      <c r="QWB432" s="1381"/>
      <c r="QWC432" s="1381"/>
      <c r="QWD432" s="1381"/>
      <c r="QWE432" s="1381"/>
      <c r="QWF432" s="1381"/>
      <c r="QWG432" s="1381"/>
      <c r="QWH432" s="1381"/>
      <c r="QWI432" s="1381"/>
      <c r="QWJ432" s="1381"/>
      <c r="QWK432" s="1381"/>
      <c r="QWL432" s="1381"/>
      <c r="QWM432" s="1381"/>
      <c r="QWN432" s="1381"/>
      <c r="QWO432" s="1381"/>
      <c r="QWP432" s="1381"/>
      <c r="QWQ432" s="1381"/>
      <c r="QWR432" s="1381"/>
      <c r="QWS432" s="1381"/>
      <c r="QWT432" s="1381"/>
      <c r="QWU432" s="1381"/>
      <c r="QWV432" s="1381"/>
      <c r="QWW432" s="1381"/>
      <c r="QWX432" s="1381"/>
      <c r="QWY432" s="1381"/>
      <c r="QWZ432" s="1381"/>
      <c r="QXA432" s="1381"/>
      <c r="QXB432" s="1381"/>
      <c r="QXC432" s="1381"/>
      <c r="QXD432" s="1381"/>
      <c r="QXE432" s="1381"/>
      <c r="QXF432" s="1381"/>
      <c r="QXG432" s="1381"/>
      <c r="QXH432" s="1381"/>
      <c r="QXI432" s="1381"/>
      <c r="QXJ432" s="1381"/>
      <c r="QXK432" s="1381"/>
      <c r="QXL432" s="1381"/>
      <c r="QXM432" s="1381"/>
      <c r="QXN432" s="1381"/>
      <c r="QXO432" s="1381"/>
      <c r="QXP432" s="1381"/>
      <c r="QXQ432" s="1381"/>
      <c r="QXR432" s="1381"/>
      <c r="QXS432" s="1381"/>
      <c r="QXT432" s="1381"/>
      <c r="QXU432" s="1381"/>
      <c r="QXV432" s="1381"/>
      <c r="QXW432" s="1381"/>
      <c r="QXX432" s="1381"/>
      <c r="QXY432" s="1381"/>
      <c r="QXZ432" s="1381"/>
      <c r="QYA432" s="1381"/>
      <c r="QYB432" s="1381"/>
      <c r="QYC432" s="1381"/>
      <c r="QYD432" s="1381"/>
      <c r="QYE432" s="1381"/>
      <c r="QYF432" s="1381"/>
      <c r="QYG432" s="1381"/>
      <c r="QYH432" s="1381"/>
      <c r="QYI432" s="1381"/>
      <c r="QYJ432" s="1381"/>
      <c r="QYK432" s="1381"/>
      <c r="QYL432" s="1381"/>
      <c r="QYM432" s="1381"/>
      <c r="QYN432" s="1381"/>
      <c r="QYO432" s="1381"/>
      <c r="QYP432" s="1381"/>
      <c r="QYQ432" s="1381"/>
      <c r="QYR432" s="1381"/>
      <c r="QYS432" s="1381"/>
      <c r="QYT432" s="1381"/>
      <c r="QYU432" s="1381"/>
      <c r="QYV432" s="1381"/>
      <c r="QYW432" s="1381"/>
      <c r="QYX432" s="1381"/>
      <c r="QYY432" s="1381"/>
      <c r="QYZ432" s="1381"/>
      <c r="QZA432" s="1381"/>
      <c r="QZB432" s="1381"/>
      <c r="QZC432" s="1381"/>
      <c r="QZD432" s="1381"/>
      <c r="QZE432" s="1381"/>
      <c r="QZF432" s="1381"/>
      <c r="QZG432" s="1381"/>
      <c r="QZH432" s="1381"/>
      <c r="QZI432" s="1381"/>
      <c r="QZJ432" s="1381"/>
      <c r="QZK432" s="1381"/>
      <c r="QZL432" s="1381"/>
      <c r="QZM432" s="1381"/>
      <c r="QZN432" s="1381"/>
      <c r="QZO432" s="1381"/>
      <c r="QZP432" s="1381"/>
      <c r="QZQ432" s="1381"/>
      <c r="QZR432" s="1381"/>
      <c r="QZS432" s="1381"/>
      <c r="QZT432" s="1381"/>
      <c r="QZU432" s="1381"/>
      <c r="QZV432" s="1381"/>
      <c r="QZW432" s="1381"/>
      <c r="QZX432" s="1381"/>
      <c r="QZY432" s="1381"/>
      <c r="QZZ432" s="1381"/>
      <c r="RAA432" s="1381"/>
      <c r="RAB432" s="1381"/>
      <c r="RAC432" s="1381"/>
      <c r="RAD432" s="1381"/>
      <c r="RAE432" s="1381"/>
      <c r="RAF432" s="1381"/>
      <c r="RAG432" s="1381"/>
      <c r="RAH432" s="1381"/>
      <c r="RAI432" s="1381"/>
      <c r="RAJ432" s="1381"/>
      <c r="RAK432" s="1381"/>
      <c r="RAL432" s="1381"/>
      <c r="RAM432" s="1381"/>
      <c r="RAN432" s="1381"/>
      <c r="RAO432" s="1381"/>
      <c r="RAP432" s="1381"/>
      <c r="RAQ432" s="1381"/>
      <c r="RAR432" s="1381"/>
      <c r="RAS432" s="1381"/>
      <c r="RAT432" s="1381"/>
      <c r="RAU432" s="1381"/>
      <c r="RAV432" s="1381"/>
      <c r="RAW432" s="1381"/>
      <c r="RAX432" s="1381"/>
      <c r="RAY432" s="1381"/>
      <c r="RAZ432" s="1381"/>
      <c r="RBA432" s="1381"/>
      <c r="RBB432" s="1381"/>
      <c r="RBC432" s="1381"/>
      <c r="RBD432" s="1381"/>
      <c r="RBE432" s="1381"/>
      <c r="RBF432" s="1381"/>
      <c r="RBG432" s="1381"/>
      <c r="RBH432" s="1381"/>
      <c r="RBI432" s="1381"/>
      <c r="RBJ432" s="1381"/>
      <c r="RBK432" s="1381"/>
      <c r="RBL432" s="1381"/>
      <c r="RBM432" s="1381"/>
      <c r="RBN432" s="1381"/>
      <c r="RBO432" s="1381"/>
      <c r="RBP432" s="1381"/>
      <c r="RBQ432" s="1381"/>
      <c r="RBR432" s="1381"/>
      <c r="RBS432" s="1381"/>
      <c r="RBT432" s="1381"/>
      <c r="RBU432" s="1381"/>
      <c r="RBV432" s="1381"/>
      <c r="RBW432" s="1381"/>
      <c r="RBX432" s="1381"/>
      <c r="RBY432" s="1381"/>
      <c r="RBZ432" s="1381"/>
      <c r="RCA432" s="1381"/>
      <c r="RCB432" s="1381"/>
      <c r="RCC432" s="1381"/>
      <c r="RCD432" s="1381"/>
      <c r="RCE432" s="1381"/>
      <c r="RCF432" s="1381"/>
      <c r="RCG432" s="1381"/>
      <c r="RCH432" s="1381"/>
      <c r="RCI432" s="1381"/>
      <c r="RCJ432" s="1381"/>
      <c r="RCK432" s="1381"/>
      <c r="RCL432" s="1381"/>
      <c r="RCM432" s="1381"/>
      <c r="RCN432" s="1381"/>
      <c r="RCO432" s="1381"/>
      <c r="RCP432" s="1381"/>
      <c r="RCQ432" s="1381"/>
      <c r="RCR432" s="1381"/>
      <c r="RCS432" s="1381"/>
      <c r="RCT432" s="1381"/>
      <c r="RCU432" s="1381"/>
      <c r="RCV432" s="1381"/>
      <c r="RCW432" s="1381"/>
      <c r="RCX432" s="1381"/>
      <c r="RCY432" s="1381"/>
      <c r="RCZ432" s="1381"/>
      <c r="RDA432" s="1381"/>
      <c r="RDB432" s="1381"/>
      <c r="RDC432" s="1381"/>
      <c r="RDD432" s="1381"/>
      <c r="RDE432" s="1381"/>
      <c r="RDF432" s="1381"/>
      <c r="RDG432" s="1381"/>
      <c r="RDH432" s="1381"/>
      <c r="RDI432" s="1381"/>
      <c r="RDJ432" s="1381"/>
      <c r="RDK432" s="1381"/>
      <c r="RDL432" s="1381"/>
      <c r="RDM432" s="1381"/>
      <c r="RDN432" s="1381"/>
      <c r="RDO432" s="1381"/>
      <c r="RDP432" s="1381"/>
      <c r="RDQ432" s="1381"/>
      <c r="RDR432" s="1381"/>
      <c r="RDS432" s="1381"/>
      <c r="RDT432" s="1381"/>
      <c r="RDU432" s="1381"/>
      <c r="RDV432" s="1381"/>
      <c r="RDW432" s="1381"/>
      <c r="RDX432" s="1381"/>
      <c r="RDY432" s="1381"/>
      <c r="RDZ432" s="1381"/>
      <c r="REA432" s="1381"/>
      <c r="REB432" s="1381"/>
      <c r="REC432" s="1381"/>
      <c r="RED432" s="1381"/>
      <c r="REE432" s="1381"/>
      <c r="REF432" s="1381"/>
      <c r="REG432" s="1381"/>
      <c r="REH432" s="1381"/>
      <c r="REI432" s="1381"/>
      <c r="REJ432" s="1381"/>
      <c r="REK432" s="1381"/>
      <c r="REL432" s="1381"/>
      <c r="REM432" s="1381"/>
      <c r="REN432" s="1381"/>
      <c r="REO432" s="1381"/>
      <c r="REP432" s="1381"/>
      <c r="REQ432" s="1381"/>
      <c r="RER432" s="1381"/>
      <c r="RES432" s="1381"/>
      <c r="RET432" s="1381"/>
      <c r="REU432" s="1381"/>
      <c r="REV432" s="1381"/>
      <c r="REW432" s="1381"/>
      <c r="REX432" s="1381"/>
      <c r="REY432" s="1381"/>
      <c r="REZ432" s="1381"/>
      <c r="RFA432" s="1381"/>
      <c r="RFB432" s="1381"/>
      <c r="RFC432" s="1381"/>
      <c r="RFD432" s="1381"/>
      <c r="RFE432" s="1381"/>
      <c r="RFF432" s="1381"/>
      <c r="RFG432" s="1381"/>
      <c r="RFH432" s="1381"/>
      <c r="RFI432" s="1381"/>
      <c r="RFJ432" s="1381"/>
      <c r="RFK432" s="1381"/>
      <c r="RFL432" s="1381"/>
      <c r="RFM432" s="1381"/>
      <c r="RFN432" s="1381"/>
      <c r="RFO432" s="1381"/>
      <c r="RFP432" s="1381"/>
      <c r="RFQ432" s="1381"/>
      <c r="RFR432" s="1381"/>
      <c r="RFS432" s="1381"/>
      <c r="RFT432" s="1381"/>
      <c r="RFU432" s="1381"/>
      <c r="RFV432" s="1381"/>
      <c r="RFW432" s="1381"/>
      <c r="RFX432" s="1381"/>
      <c r="RFY432" s="1381"/>
      <c r="RFZ432" s="1381"/>
      <c r="RGA432" s="1381"/>
      <c r="RGB432" s="1381"/>
      <c r="RGC432" s="1381"/>
      <c r="RGD432" s="1381"/>
      <c r="RGE432" s="1381"/>
      <c r="RGF432" s="1381"/>
      <c r="RGG432" s="1381"/>
      <c r="RGH432" s="1381"/>
      <c r="RGI432" s="1381"/>
      <c r="RGJ432" s="1381"/>
      <c r="RGK432" s="1381"/>
      <c r="RGL432" s="1381"/>
      <c r="RGM432" s="1381"/>
      <c r="RGN432" s="1381"/>
      <c r="RGO432" s="1381"/>
      <c r="RGP432" s="1381"/>
      <c r="RGQ432" s="1381"/>
      <c r="RGR432" s="1381"/>
      <c r="RGS432" s="1381"/>
      <c r="RGT432" s="1381"/>
      <c r="RGU432" s="1381"/>
      <c r="RGV432" s="1381"/>
      <c r="RGW432" s="1381"/>
      <c r="RGX432" s="1381"/>
      <c r="RGY432" s="1381"/>
      <c r="RGZ432" s="1381"/>
      <c r="RHA432" s="1381"/>
      <c r="RHB432" s="1381"/>
      <c r="RHC432" s="1381"/>
      <c r="RHD432" s="1381"/>
      <c r="RHE432" s="1381"/>
      <c r="RHF432" s="1381"/>
      <c r="RHG432" s="1381"/>
      <c r="RHH432" s="1381"/>
      <c r="RHI432" s="1381"/>
      <c r="RHJ432" s="1381"/>
      <c r="RHK432" s="1381"/>
      <c r="RHL432" s="1381"/>
      <c r="RHM432" s="1381"/>
      <c r="RHN432" s="1381"/>
      <c r="RHO432" s="1381"/>
      <c r="RHP432" s="1381"/>
      <c r="RHQ432" s="1381"/>
      <c r="RHR432" s="1381"/>
      <c r="RHS432" s="1381"/>
      <c r="RHT432" s="1381"/>
      <c r="RHU432" s="1381"/>
      <c r="RHV432" s="1381"/>
      <c r="RHW432" s="1381"/>
      <c r="RHX432" s="1381"/>
      <c r="RHY432" s="1381"/>
      <c r="RHZ432" s="1381"/>
      <c r="RIA432" s="1381"/>
      <c r="RIB432" s="1381"/>
      <c r="RIC432" s="1381"/>
      <c r="RID432" s="1381"/>
      <c r="RIE432" s="1381"/>
      <c r="RIF432" s="1381"/>
      <c r="RIG432" s="1381"/>
      <c r="RIH432" s="1381"/>
      <c r="RII432" s="1381"/>
      <c r="RIJ432" s="1381"/>
      <c r="RIK432" s="1381"/>
      <c r="RIL432" s="1381"/>
      <c r="RIM432" s="1381"/>
      <c r="RIN432" s="1381"/>
      <c r="RIO432" s="1381"/>
      <c r="RIP432" s="1381"/>
      <c r="RIQ432" s="1381"/>
      <c r="RIR432" s="1381"/>
      <c r="RIS432" s="1381"/>
      <c r="RIT432" s="1381"/>
      <c r="RIU432" s="1381"/>
      <c r="RIV432" s="1381"/>
      <c r="RIW432" s="1381"/>
      <c r="RIX432" s="1381"/>
      <c r="RIY432" s="1381"/>
      <c r="RIZ432" s="1381"/>
      <c r="RJA432" s="1381"/>
      <c r="RJB432" s="1381"/>
      <c r="RJC432" s="1381"/>
      <c r="RJD432" s="1381"/>
      <c r="RJE432" s="1381"/>
      <c r="RJF432" s="1381"/>
      <c r="RJG432" s="1381"/>
      <c r="RJH432" s="1381"/>
      <c r="RJI432" s="1381"/>
      <c r="RJJ432" s="1381"/>
      <c r="RJK432" s="1381"/>
      <c r="RJL432" s="1381"/>
      <c r="RJM432" s="1381"/>
      <c r="RJN432" s="1381"/>
      <c r="RJO432" s="1381"/>
      <c r="RJP432" s="1381"/>
      <c r="RJQ432" s="1381"/>
      <c r="RJR432" s="1381"/>
      <c r="RJS432" s="1381"/>
      <c r="RJT432" s="1381"/>
      <c r="RJU432" s="1381"/>
      <c r="RJV432" s="1381"/>
      <c r="RJW432" s="1381"/>
      <c r="RJX432" s="1381"/>
      <c r="RJY432" s="1381"/>
      <c r="RJZ432" s="1381"/>
      <c r="RKA432" s="1381"/>
      <c r="RKB432" s="1381"/>
      <c r="RKC432" s="1381"/>
      <c r="RKD432" s="1381"/>
      <c r="RKE432" s="1381"/>
      <c r="RKF432" s="1381"/>
      <c r="RKG432" s="1381"/>
      <c r="RKH432" s="1381"/>
      <c r="RKI432" s="1381"/>
      <c r="RKJ432" s="1381"/>
      <c r="RKK432" s="1381"/>
      <c r="RKL432" s="1381"/>
      <c r="RKM432" s="1381"/>
      <c r="RKN432" s="1381"/>
      <c r="RKO432" s="1381"/>
      <c r="RKP432" s="1381"/>
      <c r="RKQ432" s="1381"/>
      <c r="RKR432" s="1381"/>
      <c r="RKS432" s="1381"/>
      <c r="RKT432" s="1381"/>
      <c r="RKU432" s="1381"/>
      <c r="RKV432" s="1381"/>
      <c r="RKW432" s="1381"/>
      <c r="RKX432" s="1381"/>
      <c r="RKY432" s="1381"/>
      <c r="RKZ432" s="1381"/>
      <c r="RLA432" s="1381"/>
      <c r="RLB432" s="1381"/>
      <c r="RLC432" s="1381"/>
      <c r="RLD432" s="1381"/>
      <c r="RLE432" s="1381"/>
      <c r="RLF432" s="1381"/>
      <c r="RLG432" s="1381"/>
      <c r="RLH432" s="1381"/>
      <c r="RLI432" s="1381"/>
      <c r="RLJ432" s="1381"/>
      <c r="RLK432" s="1381"/>
      <c r="RLL432" s="1381"/>
      <c r="RLM432" s="1381"/>
      <c r="RLN432" s="1381"/>
      <c r="RLO432" s="1381"/>
      <c r="RLP432" s="1381"/>
      <c r="RLQ432" s="1381"/>
      <c r="RLR432" s="1381"/>
      <c r="RLS432" s="1381"/>
      <c r="RLT432" s="1381"/>
      <c r="RLU432" s="1381"/>
      <c r="RLV432" s="1381"/>
      <c r="RLW432" s="1381"/>
      <c r="RLX432" s="1381"/>
      <c r="RLY432" s="1381"/>
      <c r="RLZ432" s="1381"/>
      <c r="RMA432" s="1381"/>
      <c r="RMB432" s="1381"/>
      <c r="RMC432" s="1381"/>
      <c r="RMD432" s="1381"/>
      <c r="RME432" s="1381"/>
      <c r="RMF432" s="1381"/>
      <c r="RMG432" s="1381"/>
      <c r="RMH432" s="1381"/>
      <c r="RMI432" s="1381"/>
      <c r="RMJ432" s="1381"/>
      <c r="RMK432" s="1381"/>
      <c r="RML432" s="1381"/>
      <c r="RMM432" s="1381"/>
      <c r="RMN432" s="1381"/>
      <c r="RMO432" s="1381"/>
      <c r="RMP432" s="1381"/>
      <c r="RMQ432" s="1381"/>
      <c r="RMR432" s="1381"/>
      <c r="RMS432" s="1381"/>
      <c r="RMT432" s="1381"/>
      <c r="RMU432" s="1381"/>
      <c r="RMV432" s="1381"/>
      <c r="RMW432" s="1381"/>
      <c r="RMX432" s="1381"/>
      <c r="RMY432" s="1381"/>
      <c r="RMZ432" s="1381"/>
      <c r="RNA432" s="1381"/>
      <c r="RNB432" s="1381"/>
      <c r="RNC432" s="1381"/>
      <c r="RND432" s="1381"/>
      <c r="RNE432" s="1381"/>
      <c r="RNF432" s="1381"/>
      <c r="RNG432" s="1381"/>
      <c r="RNH432" s="1381"/>
      <c r="RNI432" s="1381"/>
      <c r="RNJ432" s="1381"/>
      <c r="RNK432" s="1381"/>
      <c r="RNL432" s="1381"/>
      <c r="RNM432" s="1381"/>
      <c r="RNN432" s="1381"/>
      <c r="RNO432" s="1381"/>
      <c r="RNP432" s="1381"/>
      <c r="RNQ432" s="1381"/>
      <c r="RNR432" s="1381"/>
      <c r="RNS432" s="1381"/>
      <c r="RNT432" s="1381"/>
      <c r="RNU432" s="1381"/>
      <c r="RNV432" s="1381"/>
      <c r="RNW432" s="1381"/>
      <c r="RNX432" s="1381"/>
      <c r="RNY432" s="1381"/>
      <c r="RNZ432" s="1381"/>
      <c r="ROA432" s="1381"/>
      <c r="ROB432" s="1381"/>
      <c r="ROC432" s="1381"/>
      <c r="ROD432" s="1381"/>
      <c r="ROE432" s="1381"/>
      <c r="ROF432" s="1381"/>
      <c r="ROG432" s="1381"/>
      <c r="ROH432" s="1381"/>
      <c r="ROI432" s="1381"/>
      <c r="ROJ432" s="1381"/>
      <c r="ROK432" s="1381"/>
      <c r="ROL432" s="1381"/>
      <c r="ROM432" s="1381"/>
      <c r="RON432" s="1381"/>
      <c r="ROO432" s="1381"/>
      <c r="ROP432" s="1381"/>
      <c r="ROQ432" s="1381"/>
      <c r="ROR432" s="1381"/>
      <c r="ROS432" s="1381"/>
      <c r="ROT432" s="1381"/>
      <c r="ROU432" s="1381"/>
      <c r="ROV432" s="1381"/>
      <c r="ROW432" s="1381"/>
      <c r="ROX432" s="1381"/>
      <c r="ROY432" s="1381"/>
      <c r="ROZ432" s="1381"/>
      <c r="RPA432" s="1381"/>
      <c r="RPB432" s="1381"/>
      <c r="RPC432" s="1381"/>
      <c r="RPD432" s="1381"/>
      <c r="RPE432" s="1381"/>
      <c r="RPF432" s="1381"/>
      <c r="RPG432" s="1381"/>
      <c r="RPH432" s="1381"/>
      <c r="RPI432" s="1381"/>
      <c r="RPJ432" s="1381"/>
      <c r="RPK432" s="1381"/>
      <c r="RPL432" s="1381"/>
      <c r="RPM432" s="1381"/>
      <c r="RPN432" s="1381"/>
      <c r="RPO432" s="1381"/>
      <c r="RPP432" s="1381"/>
      <c r="RPQ432" s="1381"/>
      <c r="RPR432" s="1381"/>
      <c r="RPS432" s="1381"/>
      <c r="RPT432" s="1381"/>
      <c r="RPU432" s="1381"/>
      <c r="RPV432" s="1381"/>
      <c r="RPW432" s="1381"/>
      <c r="RPX432" s="1381"/>
      <c r="RPY432" s="1381"/>
      <c r="RPZ432" s="1381"/>
      <c r="RQA432" s="1381"/>
      <c r="RQB432" s="1381"/>
      <c r="RQC432" s="1381"/>
      <c r="RQD432" s="1381"/>
      <c r="RQE432" s="1381"/>
      <c r="RQF432" s="1381"/>
      <c r="RQG432" s="1381"/>
      <c r="RQH432" s="1381"/>
      <c r="RQI432" s="1381"/>
      <c r="RQJ432" s="1381"/>
      <c r="RQK432" s="1381"/>
      <c r="RQL432" s="1381"/>
      <c r="RQM432" s="1381"/>
      <c r="RQN432" s="1381"/>
      <c r="RQO432" s="1381"/>
      <c r="RQP432" s="1381"/>
      <c r="RQQ432" s="1381"/>
      <c r="RQR432" s="1381"/>
      <c r="RQS432" s="1381"/>
      <c r="RQT432" s="1381"/>
      <c r="RQU432" s="1381"/>
      <c r="RQV432" s="1381"/>
      <c r="RQW432" s="1381"/>
      <c r="RQX432" s="1381"/>
      <c r="RQY432" s="1381"/>
      <c r="RQZ432" s="1381"/>
      <c r="RRA432" s="1381"/>
      <c r="RRB432" s="1381"/>
      <c r="RRC432" s="1381"/>
      <c r="RRD432" s="1381"/>
      <c r="RRE432" s="1381"/>
      <c r="RRF432" s="1381"/>
      <c r="RRG432" s="1381"/>
      <c r="RRH432" s="1381"/>
      <c r="RRI432" s="1381"/>
      <c r="RRJ432" s="1381"/>
      <c r="RRK432" s="1381"/>
      <c r="RRL432" s="1381"/>
      <c r="RRM432" s="1381"/>
      <c r="RRN432" s="1381"/>
      <c r="RRO432" s="1381"/>
      <c r="RRP432" s="1381"/>
      <c r="RRQ432" s="1381"/>
      <c r="RRR432" s="1381"/>
      <c r="RRS432" s="1381"/>
      <c r="RRT432" s="1381"/>
      <c r="RRU432" s="1381"/>
      <c r="RRV432" s="1381"/>
      <c r="RRW432" s="1381"/>
      <c r="RRX432" s="1381"/>
      <c r="RRY432" s="1381"/>
      <c r="RRZ432" s="1381"/>
      <c r="RSA432" s="1381"/>
      <c r="RSB432" s="1381"/>
      <c r="RSC432" s="1381"/>
      <c r="RSD432" s="1381"/>
      <c r="RSE432" s="1381"/>
      <c r="RSF432" s="1381"/>
      <c r="RSG432" s="1381"/>
      <c r="RSH432" s="1381"/>
      <c r="RSI432" s="1381"/>
      <c r="RSJ432" s="1381"/>
      <c r="RSK432" s="1381"/>
      <c r="RSL432" s="1381"/>
      <c r="RSM432" s="1381"/>
      <c r="RSN432" s="1381"/>
      <c r="RSO432" s="1381"/>
      <c r="RSP432" s="1381"/>
      <c r="RSQ432" s="1381"/>
      <c r="RSR432" s="1381"/>
      <c r="RSS432" s="1381"/>
      <c r="RST432" s="1381"/>
      <c r="RSU432" s="1381"/>
      <c r="RSV432" s="1381"/>
      <c r="RSW432" s="1381"/>
      <c r="RSX432" s="1381"/>
      <c r="RSY432" s="1381"/>
      <c r="RSZ432" s="1381"/>
      <c r="RTA432" s="1381"/>
      <c r="RTB432" s="1381"/>
      <c r="RTC432" s="1381"/>
      <c r="RTD432" s="1381"/>
      <c r="RTE432" s="1381"/>
      <c r="RTF432" s="1381"/>
      <c r="RTG432" s="1381"/>
      <c r="RTH432" s="1381"/>
      <c r="RTI432" s="1381"/>
      <c r="RTJ432" s="1381"/>
      <c r="RTK432" s="1381"/>
      <c r="RTL432" s="1381"/>
      <c r="RTM432" s="1381"/>
      <c r="RTN432" s="1381"/>
      <c r="RTO432" s="1381"/>
      <c r="RTP432" s="1381"/>
      <c r="RTQ432" s="1381"/>
      <c r="RTR432" s="1381"/>
      <c r="RTS432" s="1381"/>
      <c r="RTT432" s="1381"/>
      <c r="RTU432" s="1381"/>
      <c r="RTV432" s="1381"/>
      <c r="RTW432" s="1381"/>
      <c r="RTX432" s="1381"/>
      <c r="RTY432" s="1381"/>
      <c r="RTZ432" s="1381"/>
      <c r="RUA432" s="1381"/>
      <c r="RUB432" s="1381"/>
      <c r="RUC432" s="1381"/>
      <c r="RUD432" s="1381"/>
      <c r="RUE432" s="1381"/>
      <c r="RUF432" s="1381"/>
      <c r="RUG432" s="1381"/>
      <c r="RUH432" s="1381"/>
      <c r="RUI432" s="1381"/>
      <c r="RUJ432" s="1381"/>
      <c r="RUK432" s="1381"/>
      <c r="RUL432" s="1381"/>
      <c r="RUM432" s="1381"/>
      <c r="RUN432" s="1381"/>
      <c r="RUO432" s="1381"/>
      <c r="RUP432" s="1381"/>
      <c r="RUQ432" s="1381"/>
      <c r="RUR432" s="1381"/>
      <c r="RUS432" s="1381"/>
      <c r="RUT432" s="1381"/>
      <c r="RUU432" s="1381"/>
      <c r="RUV432" s="1381"/>
      <c r="RUW432" s="1381"/>
      <c r="RUX432" s="1381"/>
      <c r="RUY432" s="1381"/>
      <c r="RUZ432" s="1381"/>
      <c r="RVA432" s="1381"/>
      <c r="RVB432" s="1381"/>
      <c r="RVC432" s="1381"/>
      <c r="RVD432" s="1381"/>
      <c r="RVE432" s="1381"/>
      <c r="RVF432" s="1381"/>
      <c r="RVG432" s="1381"/>
      <c r="RVH432" s="1381"/>
      <c r="RVI432" s="1381"/>
      <c r="RVJ432" s="1381"/>
      <c r="RVK432" s="1381"/>
      <c r="RVL432" s="1381"/>
      <c r="RVM432" s="1381"/>
      <c r="RVN432" s="1381"/>
      <c r="RVO432" s="1381"/>
      <c r="RVP432" s="1381"/>
      <c r="RVQ432" s="1381"/>
      <c r="RVR432" s="1381"/>
      <c r="RVS432" s="1381"/>
      <c r="RVT432" s="1381"/>
      <c r="RVU432" s="1381"/>
      <c r="RVV432" s="1381"/>
      <c r="RVW432" s="1381"/>
      <c r="RVX432" s="1381"/>
      <c r="RVY432" s="1381"/>
      <c r="RVZ432" s="1381"/>
      <c r="RWA432" s="1381"/>
      <c r="RWB432" s="1381"/>
      <c r="RWC432" s="1381"/>
      <c r="RWD432" s="1381"/>
      <c r="RWE432" s="1381"/>
      <c r="RWF432" s="1381"/>
      <c r="RWG432" s="1381"/>
      <c r="RWH432" s="1381"/>
      <c r="RWI432" s="1381"/>
      <c r="RWJ432" s="1381"/>
      <c r="RWK432" s="1381"/>
      <c r="RWL432" s="1381"/>
      <c r="RWM432" s="1381"/>
      <c r="RWN432" s="1381"/>
      <c r="RWO432" s="1381"/>
      <c r="RWP432" s="1381"/>
      <c r="RWQ432" s="1381"/>
      <c r="RWR432" s="1381"/>
      <c r="RWS432" s="1381"/>
      <c r="RWT432" s="1381"/>
      <c r="RWU432" s="1381"/>
      <c r="RWV432" s="1381"/>
      <c r="RWW432" s="1381"/>
      <c r="RWX432" s="1381"/>
      <c r="RWY432" s="1381"/>
      <c r="RWZ432" s="1381"/>
      <c r="RXA432" s="1381"/>
      <c r="RXB432" s="1381"/>
      <c r="RXC432" s="1381"/>
      <c r="RXD432" s="1381"/>
      <c r="RXE432" s="1381"/>
      <c r="RXF432" s="1381"/>
      <c r="RXG432" s="1381"/>
      <c r="RXH432" s="1381"/>
      <c r="RXI432" s="1381"/>
      <c r="RXJ432" s="1381"/>
      <c r="RXK432" s="1381"/>
      <c r="RXL432" s="1381"/>
      <c r="RXM432" s="1381"/>
      <c r="RXN432" s="1381"/>
      <c r="RXO432" s="1381"/>
      <c r="RXP432" s="1381"/>
      <c r="RXQ432" s="1381"/>
      <c r="RXR432" s="1381"/>
      <c r="RXS432" s="1381"/>
      <c r="RXT432" s="1381"/>
      <c r="RXU432" s="1381"/>
      <c r="RXV432" s="1381"/>
      <c r="RXW432" s="1381"/>
      <c r="RXX432" s="1381"/>
      <c r="RXY432" s="1381"/>
      <c r="RXZ432" s="1381"/>
      <c r="RYA432" s="1381"/>
      <c r="RYB432" s="1381"/>
      <c r="RYC432" s="1381"/>
      <c r="RYD432" s="1381"/>
      <c r="RYE432" s="1381"/>
      <c r="RYF432" s="1381"/>
      <c r="RYG432" s="1381"/>
      <c r="RYH432" s="1381"/>
      <c r="RYI432" s="1381"/>
      <c r="RYJ432" s="1381"/>
      <c r="RYK432" s="1381"/>
      <c r="RYL432" s="1381"/>
      <c r="RYM432" s="1381"/>
      <c r="RYN432" s="1381"/>
      <c r="RYO432" s="1381"/>
      <c r="RYP432" s="1381"/>
      <c r="RYQ432" s="1381"/>
      <c r="RYR432" s="1381"/>
      <c r="RYS432" s="1381"/>
      <c r="RYT432" s="1381"/>
      <c r="RYU432" s="1381"/>
      <c r="RYV432" s="1381"/>
      <c r="RYW432" s="1381"/>
      <c r="RYX432" s="1381"/>
      <c r="RYY432" s="1381"/>
      <c r="RYZ432" s="1381"/>
      <c r="RZA432" s="1381"/>
      <c r="RZB432" s="1381"/>
      <c r="RZC432" s="1381"/>
      <c r="RZD432" s="1381"/>
      <c r="RZE432" s="1381"/>
      <c r="RZF432" s="1381"/>
      <c r="RZG432" s="1381"/>
      <c r="RZH432" s="1381"/>
      <c r="RZI432" s="1381"/>
      <c r="RZJ432" s="1381"/>
      <c r="RZK432" s="1381"/>
      <c r="RZL432" s="1381"/>
      <c r="RZM432" s="1381"/>
      <c r="RZN432" s="1381"/>
      <c r="RZO432" s="1381"/>
      <c r="RZP432" s="1381"/>
      <c r="RZQ432" s="1381"/>
      <c r="RZR432" s="1381"/>
      <c r="RZS432" s="1381"/>
      <c r="RZT432" s="1381"/>
      <c r="RZU432" s="1381"/>
      <c r="RZV432" s="1381"/>
      <c r="RZW432" s="1381"/>
      <c r="RZX432" s="1381"/>
      <c r="RZY432" s="1381"/>
      <c r="RZZ432" s="1381"/>
      <c r="SAA432" s="1381"/>
      <c r="SAB432" s="1381"/>
      <c r="SAC432" s="1381"/>
      <c r="SAD432" s="1381"/>
      <c r="SAE432" s="1381"/>
      <c r="SAF432" s="1381"/>
      <c r="SAG432" s="1381"/>
      <c r="SAH432" s="1381"/>
      <c r="SAI432" s="1381"/>
      <c r="SAJ432" s="1381"/>
      <c r="SAK432" s="1381"/>
      <c r="SAL432" s="1381"/>
      <c r="SAM432" s="1381"/>
      <c r="SAN432" s="1381"/>
      <c r="SAO432" s="1381"/>
      <c r="SAP432" s="1381"/>
      <c r="SAQ432" s="1381"/>
      <c r="SAR432" s="1381"/>
      <c r="SAS432" s="1381"/>
      <c r="SAT432" s="1381"/>
      <c r="SAU432" s="1381"/>
      <c r="SAV432" s="1381"/>
      <c r="SAW432" s="1381"/>
      <c r="SAX432" s="1381"/>
      <c r="SAY432" s="1381"/>
      <c r="SAZ432" s="1381"/>
      <c r="SBA432" s="1381"/>
      <c r="SBB432" s="1381"/>
      <c r="SBC432" s="1381"/>
      <c r="SBD432" s="1381"/>
      <c r="SBE432" s="1381"/>
      <c r="SBF432" s="1381"/>
      <c r="SBG432" s="1381"/>
      <c r="SBH432" s="1381"/>
      <c r="SBI432" s="1381"/>
      <c r="SBJ432" s="1381"/>
      <c r="SBK432" s="1381"/>
      <c r="SBL432" s="1381"/>
      <c r="SBM432" s="1381"/>
      <c r="SBN432" s="1381"/>
      <c r="SBO432" s="1381"/>
      <c r="SBP432" s="1381"/>
      <c r="SBQ432" s="1381"/>
      <c r="SBR432" s="1381"/>
      <c r="SBS432" s="1381"/>
      <c r="SBT432" s="1381"/>
      <c r="SBU432" s="1381"/>
      <c r="SBV432" s="1381"/>
      <c r="SBW432" s="1381"/>
      <c r="SBX432" s="1381"/>
      <c r="SBY432" s="1381"/>
      <c r="SBZ432" s="1381"/>
      <c r="SCA432" s="1381"/>
      <c r="SCB432" s="1381"/>
      <c r="SCC432" s="1381"/>
      <c r="SCD432" s="1381"/>
      <c r="SCE432" s="1381"/>
      <c r="SCF432" s="1381"/>
      <c r="SCG432" s="1381"/>
      <c r="SCH432" s="1381"/>
      <c r="SCI432" s="1381"/>
      <c r="SCJ432" s="1381"/>
      <c r="SCK432" s="1381"/>
      <c r="SCL432" s="1381"/>
      <c r="SCM432" s="1381"/>
      <c r="SCN432" s="1381"/>
      <c r="SCO432" s="1381"/>
      <c r="SCP432" s="1381"/>
      <c r="SCQ432" s="1381"/>
      <c r="SCR432" s="1381"/>
      <c r="SCS432" s="1381"/>
      <c r="SCT432" s="1381"/>
      <c r="SCU432" s="1381"/>
      <c r="SCV432" s="1381"/>
      <c r="SCW432" s="1381"/>
      <c r="SCX432" s="1381"/>
      <c r="SCY432" s="1381"/>
      <c r="SCZ432" s="1381"/>
      <c r="SDA432" s="1381"/>
      <c r="SDB432" s="1381"/>
      <c r="SDC432" s="1381"/>
      <c r="SDD432" s="1381"/>
      <c r="SDE432" s="1381"/>
      <c r="SDF432" s="1381"/>
      <c r="SDG432" s="1381"/>
      <c r="SDH432" s="1381"/>
      <c r="SDI432" s="1381"/>
      <c r="SDJ432" s="1381"/>
      <c r="SDK432" s="1381"/>
      <c r="SDL432" s="1381"/>
      <c r="SDM432" s="1381"/>
      <c r="SDN432" s="1381"/>
      <c r="SDO432" s="1381"/>
      <c r="SDP432" s="1381"/>
      <c r="SDQ432" s="1381"/>
      <c r="SDR432" s="1381"/>
      <c r="SDS432" s="1381"/>
      <c r="SDT432" s="1381"/>
      <c r="SDU432" s="1381"/>
      <c r="SDV432" s="1381"/>
      <c r="SDW432" s="1381"/>
      <c r="SDX432" s="1381"/>
      <c r="SDY432" s="1381"/>
      <c r="SDZ432" s="1381"/>
      <c r="SEA432" s="1381"/>
      <c r="SEB432" s="1381"/>
      <c r="SEC432" s="1381"/>
      <c r="SED432" s="1381"/>
      <c r="SEE432" s="1381"/>
      <c r="SEF432" s="1381"/>
      <c r="SEG432" s="1381"/>
      <c r="SEH432" s="1381"/>
      <c r="SEI432" s="1381"/>
      <c r="SEJ432" s="1381"/>
      <c r="SEK432" s="1381"/>
      <c r="SEL432" s="1381"/>
      <c r="SEM432" s="1381"/>
      <c r="SEN432" s="1381"/>
      <c r="SEO432" s="1381"/>
      <c r="SEP432" s="1381"/>
      <c r="SEQ432" s="1381"/>
      <c r="SER432" s="1381"/>
      <c r="SES432" s="1381"/>
      <c r="SET432" s="1381"/>
      <c r="SEU432" s="1381"/>
      <c r="SEV432" s="1381"/>
      <c r="SEW432" s="1381"/>
      <c r="SEX432" s="1381"/>
      <c r="SEY432" s="1381"/>
      <c r="SEZ432" s="1381"/>
      <c r="SFA432" s="1381"/>
      <c r="SFB432" s="1381"/>
      <c r="SFC432" s="1381"/>
      <c r="SFD432" s="1381"/>
      <c r="SFE432" s="1381"/>
      <c r="SFF432" s="1381"/>
      <c r="SFG432" s="1381"/>
      <c r="SFH432" s="1381"/>
      <c r="SFI432" s="1381"/>
      <c r="SFJ432" s="1381"/>
      <c r="SFK432" s="1381"/>
      <c r="SFL432" s="1381"/>
      <c r="SFM432" s="1381"/>
      <c r="SFN432" s="1381"/>
      <c r="SFO432" s="1381"/>
      <c r="SFP432" s="1381"/>
      <c r="SFQ432" s="1381"/>
      <c r="SFR432" s="1381"/>
      <c r="SFS432" s="1381"/>
      <c r="SFT432" s="1381"/>
      <c r="SFU432" s="1381"/>
      <c r="SFV432" s="1381"/>
      <c r="SFW432" s="1381"/>
      <c r="SFX432" s="1381"/>
      <c r="SFY432" s="1381"/>
      <c r="SFZ432" s="1381"/>
      <c r="SGA432" s="1381"/>
      <c r="SGB432" s="1381"/>
      <c r="SGC432" s="1381"/>
      <c r="SGD432" s="1381"/>
      <c r="SGE432" s="1381"/>
      <c r="SGF432" s="1381"/>
      <c r="SGG432" s="1381"/>
      <c r="SGH432" s="1381"/>
      <c r="SGI432" s="1381"/>
      <c r="SGJ432" s="1381"/>
      <c r="SGK432" s="1381"/>
      <c r="SGL432" s="1381"/>
      <c r="SGM432" s="1381"/>
      <c r="SGN432" s="1381"/>
      <c r="SGO432" s="1381"/>
      <c r="SGP432" s="1381"/>
      <c r="SGQ432" s="1381"/>
      <c r="SGR432" s="1381"/>
      <c r="SGS432" s="1381"/>
      <c r="SGT432" s="1381"/>
      <c r="SGU432" s="1381"/>
      <c r="SGV432" s="1381"/>
      <c r="SGW432" s="1381"/>
      <c r="SGX432" s="1381"/>
      <c r="SGY432" s="1381"/>
      <c r="SGZ432" s="1381"/>
      <c r="SHA432" s="1381"/>
      <c r="SHB432" s="1381"/>
      <c r="SHC432" s="1381"/>
      <c r="SHD432" s="1381"/>
      <c r="SHE432" s="1381"/>
      <c r="SHF432" s="1381"/>
      <c r="SHG432" s="1381"/>
      <c r="SHH432" s="1381"/>
      <c r="SHI432" s="1381"/>
      <c r="SHJ432" s="1381"/>
      <c r="SHK432" s="1381"/>
      <c r="SHL432" s="1381"/>
      <c r="SHM432" s="1381"/>
      <c r="SHN432" s="1381"/>
      <c r="SHO432" s="1381"/>
      <c r="SHP432" s="1381"/>
      <c r="SHQ432" s="1381"/>
      <c r="SHR432" s="1381"/>
      <c r="SHS432" s="1381"/>
      <c r="SHT432" s="1381"/>
      <c r="SHU432" s="1381"/>
      <c r="SHV432" s="1381"/>
      <c r="SHW432" s="1381"/>
      <c r="SHX432" s="1381"/>
      <c r="SHY432" s="1381"/>
      <c r="SHZ432" s="1381"/>
      <c r="SIA432" s="1381"/>
      <c r="SIB432" s="1381"/>
      <c r="SIC432" s="1381"/>
      <c r="SID432" s="1381"/>
      <c r="SIE432" s="1381"/>
      <c r="SIF432" s="1381"/>
      <c r="SIG432" s="1381"/>
      <c r="SIH432" s="1381"/>
      <c r="SII432" s="1381"/>
      <c r="SIJ432" s="1381"/>
      <c r="SIK432" s="1381"/>
      <c r="SIL432" s="1381"/>
      <c r="SIM432" s="1381"/>
      <c r="SIN432" s="1381"/>
      <c r="SIO432" s="1381"/>
      <c r="SIP432" s="1381"/>
      <c r="SIQ432" s="1381"/>
      <c r="SIR432" s="1381"/>
      <c r="SIS432" s="1381"/>
      <c r="SIT432" s="1381"/>
      <c r="SIU432" s="1381"/>
      <c r="SIV432" s="1381"/>
      <c r="SIW432" s="1381"/>
      <c r="SIX432" s="1381"/>
      <c r="SIY432" s="1381"/>
      <c r="SIZ432" s="1381"/>
      <c r="SJA432" s="1381"/>
      <c r="SJB432" s="1381"/>
      <c r="SJC432" s="1381"/>
      <c r="SJD432" s="1381"/>
      <c r="SJE432" s="1381"/>
      <c r="SJF432" s="1381"/>
      <c r="SJG432" s="1381"/>
      <c r="SJH432" s="1381"/>
      <c r="SJI432" s="1381"/>
      <c r="SJJ432" s="1381"/>
      <c r="SJK432" s="1381"/>
      <c r="SJL432" s="1381"/>
      <c r="SJM432" s="1381"/>
      <c r="SJN432" s="1381"/>
      <c r="SJO432" s="1381"/>
      <c r="SJP432" s="1381"/>
      <c r="SJQ432" s="1381"/>
      <c r="SJR432" s="1381"/>
      <c r="SJS432" s="1381"/>
      <c r="SJT432" s="1381"/>
      <c r="SJU432" s="1381"/>
      <c r="SJV432" s="1381"/>
      <c r="SJW432" s="1381"/>
      <c r="SJX432" s="1381"/>
      <c r="SJY432" s="1381"/>
      <c r="SJZ432" s="1381"/>
      <c r="SKA432" s="1381"/>
      <c r="SKB432" s="1381"/>
      <c r="SKC432" s="1381"/>
      <c r="SKD432" s="1381"/>
      <c r="SKE432" s="1381"/>
      <c r="SKF432" s="1381"/>
      <c r="SKG432" s="1381"/>
      <c r="SKH432" s="1381"/>
      <c r="SKI432" s="1381"/>
      <c r="SKJ432" s="1381"/>
      <c r="SKK432" s="1381"/>
      <c r="SKL432" s="1381"/>
      <c r="SKM432" s="1381"/>
      <c r="SKN432" s="1381"/>
      <c r="SKO432" s="1381"/>
      <c r="SKP432" s="1381"/>
      <c r="SKQ432" s="1381"/>
      <c r="SKR432" s="1381"/>
      <c r="SKS432" s="1381"/>
      <c r="SKT432" s="1381"/>
      <c r="SKU432" s="1381"/>
      <c r="SKV432" s="1381"/>
      <c r="SKW432" s="1381"/>
      <c r="SKX432" s="1381"/>
      <c r="SKY432" s="1381"/>
      <c r="SKZ432" s="1381"/>
      <c r="SLA432" s="1381"/>
      <c r="SLB432" s="1381"/>
      <c r="SLC432" s="1381"/>
      <c r="SLD432" s="1381"/>
      <c r="SLE432" s="1381"/>
      <c r="SLF432" s="1381"/>
      <c r="SLG432" s="1381"/>
      <c r="SLH432" s="1381"/>
      <c r="SLI432" s="1381"/>
      <c r="SLJ432" s="1381"/>
      <c r="SLK432" s="1381"/>
      <c r="SLL432" s="1381"/>
      <c r="SLM432" s="1381"/>
      <c r="SLN432" s="1381"/>
      <c r="SLO432" s="1381"/>
      <c r="SLP432" s="1381"/>
      <c r="SLQ432" s="1381"/>
      <c r="SLR432" s="1381"/>
      <c r="SLS432" s="1381"/>
      <c r="SLT432" s="1381"/>
      <c r="SLU432" s="1381"/>
      <c r="SLV432" s="1381"/>
      <c r="SLW432" s="1381"/>
      <c r="SLX432" s="1381"/>
      <c r="SLY432" s="1381"/>
      <c r="SLZ432" s="1381"/>
      <c r="SMA432" s="1381"/>
      <c r="SMB432" s="1381"/>
      <c r="SMC432" s="1381"/>
      <c r="SMD432" s="1381"/>
      <c r="SME432" s="1381"/>
      <c r="SMF432" s="1381"/>
      <c r="SMG432" s="1381"/>
      <c r="SMH432" s="1381"/>
      <c r="SMI432" s="1381"/>
      <c r="SMJ432" s="1381"/>
      <c r="SMK432" s="1381"/>
      <c r="SML432" s="1381"/>
      <c r="SMM432" s="1381"/>
      <c r="SMN432" s="1381"/>
      <c r="SMO432" s="1381"/>
      <c r="SMP432" s="1381"/>
      <c r="SMQ432" s="1381"/>
      <c r="SMR432" s="1381"/>
      <c r="SMS432" s="1381"/>
      <c r="SMT432" s="1381"/>
      <c r="SMU432" s="1381"/>
      <c r="SMV432" s="1381"/>
      <c r="SMW432" s="1381"/>
      <c r="SMX432" s="1381"/>
      <c r="SMY432" s="1381"/>
      <c r="SMZ432" s="1381"/>
      <c r="SNA432" s="1381"/>
      <c r="SNB432" s="1381"/>
      <c r="SNC432" s="1381"/>
      <c r="SND432" s="1381"/>
      <c r="SNE432" s="1381"/>
      <c r="SNF432" s="1381"/>
      <c r="SNG432" s="1381"/>
      <c r="SNH432" s="1381"/>
      <c r="SNI432" s="1381"/>
      <c r="SNJ432" s="1381"/>
      <c r="SNK432" s="1381"/>
      <c r="SNL432" s="1381"/>
      <c r="SNM432" s="1381"/>
      <c r="SNN432" s="1381"/>
      <c r="SNO432" s="1381"/>
      <c r="SNP432" s="1381"/>
      <c r="SNQ432" s="1381"/>
      <c r="SNR432" s="1381"/>
      <c r="SNS432" s="1381"/>
      <c r="SNT432" s="1381"/>
      <c r="SNU432" s="1381"/>
      <c r="SNV432" s="1381"/>
      <c r="SNW432" s="1381"/>
      <c r="SNX432" s="1381"/>
      <c r="SNY432" s="1381"/>
      <c r="SNZ432" s="1381"/>
      <c r="SOA432" s="1381"/>
      <c r="SOB432" s="1381"/>
      <c r="SOC432" s="1381"/>
      <c r="SOD432" s="1381"/>
      <c r="SOE432" s="1381"/>
      <c r="SOF432" s="1381"/>
      <c r="SOG432" s="1381"/>
      <c r="SOH432" s="1381"/>
      <c r="SOI432" s="1381"/>
      <c r="SOJ432" s="1381"/>
      <c r="SOK432" s="1381"/>
      <c r="SOL432" s="1381"/>
      <c r="SOM432" s="1381"/>
      <c r="SON432" s="1381"/>
      <c r="SOO432" s="1381"/>
      <c r="SOP432" s="1381"/>
      <c r="SOQ432" s="1381"/>
      <c r="SOR432" s="1381"/>
      <c r="SOS432" s="1381"/>
      <c r="SOT432" s="1381"/>
      <c r="SOU432" s="1381"/>
      <c r="SOV432" s="1381"/>
      <c r="SOW432" s="1381"/>
      <c r="SOX432" s="1381"/>
      <c r="SOY432" s="1381"/>
      <c r="SOZ432" s="1381"/>
      <c r="SPA432" s="1381"/>
      <c r="SPB432" s="1381"/>
      <c r="SPC432" s="1381"/>
      <c r="SPD432" s="1381"/>
      <c r="SPE432" s="1381"/>
      <c r="SPF432" s="1381"/>
      <c r="SPG432" s="1381"/>
      <c r="SPH432" s="1381"/>
      <c r="SPI432" s="1381"/>
      <c r="SPJ432" s="1381"/>
      <c r="SPK432" s="1381"/>
      <c r="SPL432" s="1381"/>
      <c r="SPM432" s="1381"/>
      <c r="SPN432" s="1381"/>
      <c r="SPO432" s="1381"/>
      <c r="SPP432" s="1381"/>
      <c r="SPQ432" s="1381"/>
      <c r="SPR432" s="1381"/>
      <c r="SPS432" s="1381"/>
      <c r="SPT432" s="1381"/>
      <c r="SPU432" s="1381"/>
      <c r="SPV432" s="1381"/>
      <c r="SPW432" s="1381"/>
      <c r="SPX432" s="1381"/>
      <c r="SPY432" s="1381"/>
      <c r="SPZ432" s="1381"/>
      <c r="SQA432" s="1381"/>
      <c r="SQB432" s="1381"/>
      <c r="SQC432" s="1381"/>
      <c r="SQD432" s="1381"/>
      <c r="SQE432" s="1381"/>
      <c r="SQF432" s="1381"/>
      <c r="SQG432" s="1381"/>
      <c r="SQH432" s="1381"/>
      <c r="SQI432" s="1381"/>
      <c r="SQJ432" s="1381"/>
      <c r="SQK432" s="1381"/>
      <c r="SQL432" s="1381"/>
      <c r="SQM432" s="1381"/>
      <c r="SQN432" s="1381"/>
      <c r="SQO432" s="1381"/>
      <c r="SQP432" s="1381"/>
      <c r="SQQ432" s="1381"/>
      <c r="SQR432" s="1381"/>
      <c r="SQS432" s="1381"/>
      <c r="SQT432" s="1381"/>
      <c r="SQU432" s="1381"/>
      <c r="SQV432" s="1381"/>
      <c r="SQW432" s="1381"/>
      <c r="SQX432" s="1381"/>
      <c r="SQY432" s="1381"/>
      <c r="SQZ432" s="1381"/>
      <c r="SRA432" s="1381"/>
      <c r="SRB432" s="1381"/>
      <c r="SRC432" s="1381"/>
      <c r="SRD432" s="1381"/>
      <c r="SRE432" s="1381"/>
      <c r="SRF432" s="1381"/>
      <c r="SRG432" s="1381"/>
      <c r="SRH432" s="1381"/>
      <c r="SRI432" s="1381"/>
      <c r="SRJ432" s="1381"/>
      <c r="SRK432" s="1381"/>
      <c r="SRL432" s="1381"/>
      <c r="SRM432" s="1381"/>
      <c r="SRN432" s="1381"/>
      <c r="SRO432" s="1381"/>
      <c r="SRP432" s="1381"/>
      <c r="SRQ432" s="1381"/>
      <c r="SRR432" s="1381"/>
      <c r="SRS432" s="1381"/>
      <c r="SRT432" s="1381"/>
      <c r="SRU432" s="1381"/>
      <c r="SRV432" s="1381"/>
      <c r="SRW432" s="1381"/>
      <c r="SRX432" s="1381"/>
      <c r="SRY432" s="1381"/>
      <c r="SRZ432" s="1381"/>
      <c r="SSA432" s="1381"/>
      <c r="SSB432" s="1381"/>
      <c r="SSC432" s="1381"/>
      <c r="SSD432" s="1381"/>
      <c r="SSE432" s="1381"/>
      <c r="SSF432" s="1381"/>
      <c r="SSG432" s="1381"/>
      <c r="SSH432" s="1381"/>
      <c r="SSI432" s="1381"/>
      <c r="SSJ432" s="1381"/>
      <c r="SSK432" s="1381"/>
      <c r="SSL432" s="1381"/>
      <c r="SSM432" s="1381"/>
      <c r="SSN432" s="1381"/>
      <c r="SSO432" s="1381"/>
      <c r="SSP432" s="1381"/>
      <c r="SSQ432" s="1381"/>
      <c r="SSR432" s="1381"/>
      <c r="SSS432" s="1381"/>
      <c r="SST432" s="1381"/>
      <c r="SSU432" s="1381"/>
      <c r="SSV432" s="1381"/>
      <c r="SSW432" s="1381"/>
      <c r="SSX432" s="1381"/>
      <c r="SSY432" s="1381"/>
      <c r="SSZ432" s="1381"/>
      <c r="STA432" s="1381"/>
      <c r="STB432" s="1381"/>
      <c r="STC432" s="1381"/>
      <c r="STD432" s="1381"/>
      <c r="STE432" s="1381"/>
      <c r="STF432" s="1381"/>
      <c r="STG432" s="1381"/>
      <c r="STH432" s="1381"/>
      <c r="STI432" s="1381"/>
      <c r="STJ432" s="1381"/>
      <c r="STK432" s="1381"/>
      <c r="STL432" s="1381"/>
      <c r="STM432" s="1381"/>
      <c r="STN432" s="1381"/>
      <c r="STO432" s="1381"/>
      <c r="STP432" s="1381"/>
      <c r="STQ432" s="1381"/>
      <c r="STR432" s="1381"/>
      <c r="STS432" s="1381"/>
      <c r="STT432" s="1381"/>
      <c r="STU432" s="1381"/>
      <c r="STV432" s="1381"/>
      <c r="STW432" s="1381"/>
      <c r="STX432" s="1381"/>
      <c r="STY432" s="1381"/>
      <c r="STZ432" s="1381"/>
      <c r="SUA432" s="1381"/>
      <c r="SUB432" s="1381"/>
      <c r="SUC432" s="1381"/>
      <c r="SUD432" s="1381"/>
      <c r="SUE432" s="1381"/>
      <c r="SUF432" s="1381"/>
      <c r="SUG432" s="1381"/>
      <c r="SUH432" s="1381"/>
      <c r="SUI432" s="1381"/>
      <c r="SUJ432" s="1381"/>
      <c r="SUK432" s="1381"/>
      <c r="SUL432" s="1381"/>
      <c r="SUM432" s="1381"/>
      <c r="SUN432" s="1381"/>
      <c r="SUO432" s="1381"/>
      <c r="SUP432" s="1381"/>
      <c r="SUQ432" s="1381"/>
      <c r="SUR432" s="1381"/>
      <c r="SUS432" s="1381"/>
      <c r="SUT432" s="1381"/>
      <c r="SUU432" s="1381"/>
      <c r="SUV432" s="1381"/>
      <c r="SUW432" s="1381"/>
      <c r="SUX432" s="1381"/>
      <c r="SUY432" s="1381"/>
      <c r="SUZ432" s="1381"/>
      <c r="SVA432" s="1381"/>
      <c r="SVB432" s="1381"/>
      <c r="SVC432" s="1381"/>
      <c r="SVD432" s="1381"/>
      <c r="SVE432" s="1381"/>
      <c r="SVF432" s="1381"/>
      <c r="SVG432" s="1381"/>
      <c r="SVH432" s="1381"/>
      <c r="SVI432" s="1381"/>
      <c r="SVJ432" s="1381"/>
      <c r="SVK432" s="1381"/>
      <c r="SVL432" s="1381"/>
      <c r="SVM432" s="1381"/>
      <c r="SVN432" s="1381"/>
      <c r="SVO432" s="1381"/>
      <c r="SVP432" s="1381"/>
      <c r="SVQ432" s="1381"/>
      <c r="SVR432" s="1381"/>
      <c r="SVS432" s="1381"/>
      <c r="SVT432" s="1381"/>
      <c r="SVU432" s="1381"/>
      <c r="SVV432" s="1381"/>
      <c r="SVW432" s="1381"/>
      <c r="SVX432" s="1381"/>
      <c r="SVY432" s="1381"/>
      <c r="SVZ432" s="1381"/>
      <c r="SWA432" s="1381"/>
      <c r="SWB432" s="1381"/>
      <c r="SWC432" s="1381"/>
      <c r="SWD432" s="1381"/>
      <c r="SWE432" s="1381"/>
      <c r="SWF432" s="1381"/>
      <c r="SWG432" s="1381"/>
      <c r="SWH432" s="1381"/>
      <c r="SWI432" s="1381"/>
      <c r="SWJ432" s="1381"/>
      <c r="SWK432" s="1381"/>
      <c r="SWL432" s="1381"/>
      <c r="SWM432" s="1381"/>
      <c r="SWN432" s="1381"/>
      <c r="SWO432" s="1381"/>
      <c r="SWP432" s="1381"/>
      <c r="SWQ432" s="1381"/>
      <c r="SWR432" s="1381"/>
      <c r="SWS432" s="1381"/>
      <c r="SWT432" s="1381"/>
      <c r="SWU432" s="1381"/>
      <c r="SWV432" s="1381"/>
      <c r="SWW432" s="1381"/>
      <c r="SWX432" s="1381"/>
      <c r="SWY432" s="1381"/>
      <c r="SWZ432" s="1381"/>
      <c r="SXA432" s="1381"/>
      <c r="SXB432" s="1381"/>
      <c r="SXC432" s="1381"/>
      <c r="SXD432" s="1381"/>
      <c r="SXE432" s="1381"/>
      <c r="SXF432" s="1381"/>
      <c r="SXG432" s="1381"/>
      <c r="SXH432" s="1381"/>
      <c r="SXI432" s="1381"/>
      <c r="SXJ432" s="1381"/>
      <c r="SXK432" s="1381"/>
      <c r="SXL432" s="1381"/>
      <c r="SXM432" s="1381"/>
      <c r="SXN432" s="1381"/>
      <c r="SXO432" s="1381"/>
      <c r="SXP432" s="1381"/>
      <c r="SXQ432" s="1381"/>
      <c r="SXR432" s="1381"/>
      <c r="SXS432" s="1381"/>
      <c r="SXT432" s="1381"/>
      <c r="SXU432" s="1381"/>
      <c r="SXV432" s="1381"/>
      <c r="SXW432" s="1381"/>
      <c r="SXX432" s="1381"/>
      <c r="SXY432" s="1381"/>
      <c r="SXZ432" s="1381"/>
      <c r="SYA432" s="1381"/>
      <c r="SYB432" s="1381"/>
      <c r="SYC432" s="1381"/>
      <c r="SYD432" s="1381"/>
      <c r="SYE432" s="1381"/>
      <c r="SYF432" s="1381"/>
      <c r="SYG432" s="1381"/>
      <c r="SYH432" s="1381"/>
      <c r="SYI432" s="1381"/>
      <c r="SYJ432" s="1381"/>
      <c r="SYK432" s="1381"/>
      <c r="SYL432" s="1381"/>
      <c r="SYM432" s="1381"/>
      <c r="SYN432" s="1381"/>
      <c r="SYO432" s="1381"/>
      <c r="SYP432" s="1381"/>
      <c r="SYQ432" s="1381"/>
      <c r="SYR432" s="1381"/>
      <c r="SYS432" s="1381"/>
      <c r="SYT432" s="1381"/>
      <c r="SYU432" s="1381"/>
      <c r="SYV432" s="1381"/>
      <c r="SYW432" s="1381"/>
      <c r="SYX432" s="1381"/>
      <c r="SYY432" s="1381"/>
      <c r="SYZ432" s="1381"/>
      <c r="SZA432" s="1381"/>
      <c r="SZB432" s="1381"/>
      <c r="SZC432" s="1381"/>
      <c r="SZD432" s="1381"/>
      <c r="SZE432" s="1381"/>
      <c r="SZF432" s="1381"/>
      <c r="SZG432" s="1381"/>
      <c r="SZH432" s="1381"/>
      <c r="SZI432" s="1381"/>
      <c r="SZJ432" s="1381"/>
      <c r="SZK432" s="1381"/>
      <c r="SZL432" s="1381"/>
      <c r="SZM432" s="1381"/>
      <c r="SZN432" s="1381"/>
      <c r="SZO432" s="1381"/>
      <c r="SZP432" s="1381"/>
      <c r="SZQ432" s="1381"/>
      <c r="SZR432" s="1381"/>
      <c r="SZS432" s="1381"/>
      <c r="SZT432" s="1381"/>
      <c r="SZU432" s="1381"/>
      <c r="SZV432" s="1381"/>
      <c r="SZW432" s="1381"/>
      <c r="SZX432" s="1381"/>
      <c r="SZY432" s="1381"/>
      <c r="SZZ432" s="1381"/>
      <c r="TAA432" s="1381"/>
      <c r="TAB432" s="1381"/>
      <c r="TAC432" s="1381"/>
      <c r="TAD432" s="1381"/>
      <c r="TAE432" s="1381"/>
      <c r="TAF432" s="1381"/>
      <c r="TAG432" s="1381"/>
      <c r="TAH432" s="1381"/>
      <c r="TAI432" s="1381"/>
      <c r="TAJ432" s="1381"/>
      <c r="TAK432" s="1381"/>
      <c r="TAL432" s="1381"/>
      <c r="TAM432" s="1381"/>
      <c r="TAN432" s="1381"/>
      <c r="TAO432" s="1381"/>
      <c r="TAP432" s="1381"/>
      <c r="TAQ432" s="1381"/>
      <c r="TAR432" s="1381"/>
      <c r="TAS432" s="1381"/>
      <c r="TAT432" s="1381"/>
      <c r="TAU432" s="1381"/>
      <c r="TAV432" s="1381"/>
      <c r="TAW432" s="1381"/>
      <c r="TAX432" s="1381"/>
      <c r="TAY432" s="1381"/>
      <c r="TAZ432" s="1381"/>
      <c r="TBA432" s="1381"/>
      <c r="TBB432" s="1381"/>
      <c r="TBC432" s="1381"/>
      <c r="TBD432" s="1381"/>
      <c r="TBE432" s="1381"/>
      <c r="TBF432" s="1381"/>
      <c r="TBG432" s="1381"/>
      <c r="TBH432" s="1381"/>
      <c r="TBI432" s="1381"/>
      <c r="TBJ432" s="1381"/>
      <c r="TBK432" s="1381"/>
      <c r="TBL432" s="1381"/>
      <c r="TBM432" s="1381"/>
      <c r="TBN432" s="1381"/>
      <c r="TBO432" s="1381"/>
      <c r="TBP432" s="1381"/>
      <c r="TBQ432" s="1381"/>
      <c r="TBR432" s="1381"/>
      <c r="TBS432" s="1381"/>
      <c r="TBT432" s="1381"/>
      <c r="TBU432" s="1381"/>
      <c r="TBV432" s="1381"/>
      <c r="TBW432" s="1381"/>
      <c r="TBX432" s="1381"/>
      <c r="TBY432" s="1381"/>
      <c r="TBZ432" s="1381"/>
      <c r="TCA432" s="1381"/>
      <c r="TCB432" s="1381"/>
      <c r="TCC432" s="1381"/>
      <c r="TCD432" s="1381"/>
      <c r="TCE432" s="1381"/>
      <c r="TCF432" s="1381"/>
      <c r="TCG432" s="1381"/>
      <c r="TCH432" s="1381"/>
      <c r="TCI432" s="1381"/>
      <c r="TCJ432" s="1381"/>
      <c r="TCK432" s="1381"/>
      <c r="TCL432" s="1381"/>
      <c r="TCM432" s="1381"/>
      <c r="TCN432" s="1381"/>
      <c r="TCO432" s="1381"/>
      <c r="TCP432" s="1381"/>
      <c r="TCQ432" s="1381"/>
      <c r="TCR432" s="1381"/>
      <c r="TCS432" s="1381"/>
      <c r="TCT432" s="1381"/>
      <c r="TCU432" s="1381"/>
      <c r="TCV432" s="1381"/>
      <c r="TCW432" s="1381"/>
      <c r="TCX432" s="1381"/>
      <c r="TCY432" s="1381"/>
      <c r="TCZ432" s="1381"/>
      <c r="TDA432" s="1381"/>
      <c r="TDB432" s="1381"/>
      <c r="TDC432" s="1381"/>
      <c r="TDD432" s="1381"/>
      <c r="TDE432" s="1381"/>
      <c r="TDF432" s="1381"/>
      <c r="TDG432" s="1381"/>
      <c r="TDH432" s="1381"/>
      <c r="TDI432" s="1381"/>
      <c r="TDJ432" s="1381"/>
      <c r="TDK432" s="1381"/>
      <c r="TDL432" s="1381"/>
      <c r="TDM432" s="1381"/>
      <c r="TDN432" s="1381"/>
      <c r="TDO432" s="1381"/>
      <c r="TDP432" s="1381"/>
      <c r="TDQ432" s="1381"/>
      <c r="TDR432" s="1381"/>
      <c r="TDS432" s="1381"/>
      <c r="TDT432" s="1381"/>
      <c r="TDU432" s="1381"/>
      <c r="TDV432" s="1381"/>
      <c r="TDW432" s="1381"/>
      <c r="TDX432" s="1381"/>
      <c r="TDY432" s="1381"/>
      <c r="TDZ432" s="1381"/>
      <c r="TEA432" s="1381"/>
      <c r="TEB432" s="1381"/>
      <c r="TEC432" s="1381"/>
      <c r="TED432" s="1381"/>
      <c r="TEE432" s="1381"/>
      <c r="TEF432" s="1381"/>
      <c r="TEG432" s="1381"/>
      <c r="TEH432" s="1381"/>
      <c r="TEI432" s="1381"/>
      <c r="TEJ432" s="1381"/>
      <c r="TEK432" s="1381"/>
      <c r="TEL432" s="1381"/>
      <c r="TEM432" s="1381"/>
      <c r="TEN432" s="1381"/>
      <c r="TEO432" s="1381"/>
      <c r="TEP432" s="1381"/>
      <c r="TEQ432" s="1381"/>
      <c r="TER432" s="1381"/>
      <c r="TES432" s="1381"/>
      <c r="TET432" s="1381"/>
      <c r="TEU432" s="1381"/>
      <c r="TEV432" s="1381"/>
      <c r="TEW432" s="1381"/>
      <c r="TEX432" s="1381"/>
      <c r="TEY432" s="1381"/>
      <c r="TEZ432" s="1381"/>
      <c r="TFA432" s="1381"/>
      <c r="TFB432" s="1381"/>
      <c r="TFC432" s="1381"/>
      <c r="TFD432" s="1381"/>
      <c r="TFE432" s="1381"/>
      <c r="TFF432" s="1381"/>
      <c r="TFG432" s="1381"/>
      <c r="TFH432" s="1381"/>
      <c r="TFI432" s="1381"/>
      <c r="TFJ432" s="1381"/>
      <c r="TFK432" s="1381"/>
      <c r="TFL432" s="1381"/>
      <c r="TFM432" s="1381"/>
      <c r="TFN432" s="1381"/>
      <c r="TFO432" s="1381"/>
      <c r="TFP432" s="1381"/>
      <c r="TFQ432" s="1381"/>
      <c r="TFR432" s="1381"/>
      <c r="TFS432" s="1381"/>
      <c r="TFT432" s="1381"/>
      <c r="TFU432" s="1381"/>
      <c r="TFV432" s="1381"/>
      <c r="TFW432" s="1381"/>
      <c r="TFX432" s="1381"/>
      <c r="TFY432" s="1381"/>
      <c r="TFZ432" s="1381"/>
      <c r="TGA432" s="1381"/>
      <c r="TGB432" s="1381"/>
      <c r="TGC432" s="1381"/>
      <c r="TGD432" s="1381"/>
      <c r="TGE432" s="1381"/>
      <c r="TGF432" s="1381"/>
      <c r="TGG432" s="1381"/>
      <c r="TGH432" s="1381"/>
      <c r="TGI432" s="1381"/>
      <c r="TGJ432" s="1381"/>
      <c r="TGK432" s="1381"/>
      <c r="TGL432" s="1381"/>
      <c r="TGM432" s="1381"/>
      <c r="TGN432" s="1381"/>
      <c r="TGO432" s="1381"/>
      <c r="TGP432" s="1381"/>
      <c r="TGQ432" s="1381"/>
      <c r="TGR432" s="1381"/>
      <c r="TGS432" s="1381"/>
      <c r="TGT432" s="1381"/>
      <c r="TGU432" s="1381"/>
      <c r="TGV432" s="1381"/>
      <c r="TGW432" s="1381"/>
      <c r="TGX432" s="1381"/>
      <c r="TGY432" s="1381"/>
      <c r="TGZ432" s="1381"/>
      <c r="THA432" s="1381"/>
      <c r="THB432" s="1381"/>
      <c r="THC432" s="1381"/>
      <c r="THD432" s="1381"/>
      <c r="THE432" s="1381"/>
      <c r="THF432" s="1381"/>
      <c r="THG432" s="1381"/>
      <c r="THH432" s="1381"/>
      <c r="THI432" s="1381"/>
      <c r="THJ432" s="1381"/>
      <c r="THK432" s="1381"/>
      <c r="THL432" s="1381"/>
      <c r="THM432" s="1381"/>
      <c r="THN432" s="1381"/>
      <c r="THO432" s="1381"/>
      <c r="THP432" s="1381"/>
      <c r="THQ432" s="1381"/>
      <c r="THR432" s="1381"/>
      <c r="THS432" s="1381"/>
      <c r="THT432" s="1381"/>
      <c r="THU432" s="1381"/>
      <c r="THV432" s="1381"/>
      <c r="THW432" s="1381"/>
      <c r="THX432" s="1381"/>
      <c r="THY432" s="1381"/>
      <c r="THZ432" s="1381"/>
      <c r="TIA432" s="1381"/>
      <c r="TIB432" s="1381"/>
      <c r="TIC432" s="1381"/>
      <c r="TID432" s="1381"/>
      <c r="TIE432" s="1381"/>
      <c r="TIF432" s="1381"/>
      <c r="TIG432" s="1381"/>
      <c r="TIH432" s="1381"/>
      <c r="TII432" s="1381"/>
      <c r="TIJ432" s="1381"/>
      <c r="TIK432" s="1381"/>
      <c r="TIL432" s="1381"/>
      <c r="TIM432" s="1381"/>
      <c r="TIN432" s="1381"/>
      <c r="TIO432" s="1381"/>
      <c r="TIP432" s="1381"/>
      <c r="TIQ432" s="1381"/>
      <c r="TIR432" s="1381"/>
      <c r="TIS432" s="1381"/>
      <c r="TIT432" s="1381"/>
      <c r="TIU432" s="1381"/>
      <c r="TIV432" s="1381"/>
      <c r="TIW432" s="1381"/>
      <c r="TIX432" s="1381"/>
      <c r="TIY432" s="1381"/>
      <c r="TIZ432" s="1381"/>
      <c r="TJA432" s="1381"/>
      <c r="TJB432" s="1381"/>
      <c r="TJC432" s="1381"/>
      <c r="TJD432" s="1381"/>
      <c r="TJE432" s="1381"/>
      <c r="TJF432" s="1381"/>
      <c r="TJG432" s="1381"/>
      <c r="TJH432" s="1381"/>
      <c r="TJI432" s="1381"/>
      <c r="TJJ432" s="1381"/>
      <c r="TJK432" s="1381"/>
      <c r="TJL432" s="1381"/>
      <c r="TJM432" s="1381"/>
      <c r="TJN432" s="1381"/>
      <c r="TJO432" s="1381"/>
      <c r="TJP432" s="1381"/>
      <c r="TJQ432" s="1381"/>
      <c r="TJR432" s="1381"/>
      <c r="TJS432" s="1381"/>
      <c r="TJT432" s="1381"/>
      <c r="TJU432" s="1381"/>
      <c r="TJV432" s="1381"/>
      <c r="TJW432" s="1381"/>
      <c r="TJX432" s="1381"/>
      <c r="TJY432" s="1381"/>
      <c r="TJZ432" s="1381"/>
      <c r="TKA432" s="1381"/>
      <c r="TKB432" s="1381"/>
      <c r="TKC432" s="1381"/>
      <c r="TKD432" s="1381"/>
      <c r="TKE432" s="1381"/>
      <c r="TKF432" s="1381"/>
      <c r="TKG432" s="1381"/>
      <c r="TKH432" s="1381"/>
      <c r="TKI432" s="1381"/>
      <c r="TKJ432" s="1381"/>
      <c r="TKK432" s="1381"/>
      <c r="TKL432" s="1381"/>
      <c r="TKM432" s="1381"/>
      <c r="TKN432" s="1381"/>
      <c r="TKO432" s="1381"/>
      <c r="TKP432" s="1381"/>
      <c r="TKQ432" s="1381"/>
      <c r="TKR432" s="1381"/>
      <c r="TKS432" s="1381"/>
      <c r="TKT432" s="1381"/>
      <c r="TKU432" s="1381"/>
      <c r="TKV432" s="1381"/>
      <c r="TKW432" s="1381"/>
      <c r="TKX432" s="1381"/>
      <c r="TKY432" s="1381"/>
      <c r="TKZ432" s="1381"/>
      <c r="TLA432" s="1381"/>
      <c r="TLB432" s="1381"/>
      <c r="TLC432" s="1381"/>
      <c r="TLD432" s="1381"/>
      <c r="TLE432" s="1381"/>
      <c r="TLF432" s="1381"/>
      <c r="TLG432" s="1381"/>
      <c r="TLH432" s="1381"/>
      <c r="TLI432" s="1381"/>
      <c r="TLJ432" s="1381"/>
      <c r="TLK432" s="1381"/>
      <c r="TLL432" s="1381"/>
      <c r="TLM432" s="1381"/>
      <c r="TLN432" s="1381"/>
      <c r="TLO432" s="1381"/>
      <c r="TLP432" s="1381"/>
      <c r="TLQ432" s="1381"/>
      <c r="TLR432" s="1381"/>
      <c r="TLS432" s="1381"/>
      <c r="TLT432" s="1381"/>
      <c r="TLU432" s="1381"/>
      <c r="TLV432" s="1381"/>
      <c r="TLW432" s="1381"/>
      <c r="TLX432" s="1381"/>
      <c r="TLY432" s="1381"/>
      <c r="TLZ432" s="1381"/>
      <c r="TMA432" s="1381"/>
      <c r="TMB432" s="1381"/>
      <c r="TMC432" s="1381"/>
      <c r="TMD432" s="1381"/>
      <c r="TME432" s="1381"/>
      <c r="TMF432" s="1381"/>
      <c r="TMG432" s="1381"/>
      <c r="TMH432" s="1381"/>
      <c r="TMI432" s="1381"/>
      <c r="TMJ432" s="1381"/>
      <c r="TMK432" s="1381"/>
      <c r="TML432" s="1381"/>
      <c r="TMM432" s="1381"/>
      <c r="TMN432" s="1381"/>
      <c r="TMO432" s="1381"/>
      <c r="TMP432" s="1381"/>
      <c r="TMQ432" s="1381"/>
      <c r="TMR432" s="1381"/>
      <c r="TMS432" s="1381"/>
      <c r="TMT432" s="1381"/>
      <c r="TMU432" s="1381"/>
      <c r="TMV432" s="1381"/>
      <c r="TMW432" s="1381"/>
      <c r="TMX432" s="1381"/>
      <c r="TMY432" s="1381"/>
      <c r="TMZ432" s="1381"/>
      <c r="TNA432" s="1381"/>
      <c r="TNB432" s="1381"/>
      <c r="TNC432" s="1381"/>
      <c r="TND432" s="1381"/>
      <c r="TNE432" s="1381"/>
      <c r="TNF432" s="1381"/>
      <c r="TNG432" s="1381"/>
      <c r="TNH432" s="1381"/>
      <c r="TNI432" s="1381"/>
      <c r="TNJ432" s="1381"/>
      <c r="TNK432" s="1381"/>
      <c r="TNL432" s="1381"/>
      <c r="TNM432" s="1381"/>
      <c r="TNN432" s="1381"/>
      <c r="TNO432" s="1381"/>
      <c r="TNP432" s="1381"/>
      <c r="TNQ432" s="1381"/>
      <c r="TNR432" s="1381"/>
      <c r="TNS432" s="1381"/>
      <c r="TNT432" s="1381"/>
      <c r="TNU432" s="1381"/>
      <c r="TNV432" s="1381"/>
      <c r="TNW432" s="1381"/>
      <c r="TNX432" s="1381"/>
      <c r="TNY432" s="1381"/>
      <c r="TNZ432" s="1381"/>
      <c r="TOA432" s="1381"/>
      <c r="TOB432" s="1381"/>
      <c r="TOC432" s="1381"/>
      <c r="TOD432" s="1381"/>
      <c r="TOE432" s="1381"/>
      <c r="TOF432" s="1381"/>
      <c r="TOG432" s="1381"/>
      <c r="TOH432" s="1381"/>
      <c r="TOI432" s="1381"/>
      <c r="TOJ432" s="1381"/>
      <c r="TOK432" s="1381"/>
      <c r="TOL432" s="1381"/>
      <c r="TOM432" s="1381"/>
      <c r="TON432" s="1381"/>
      <c r="TOO432" s="1381"/>
      <c r="TOP432" s="1381"/>
      <c r="TOQ432" s="1381"/>
      <c r="TOR432" s="1381"/>
      <c r="TOS432" s="1381"/>
      <c r="TOT432" s="1381"/>
      <c r="TOU432" s="1381"/>
      <c r="TOV432" s="1381"/>
      <c r="TOW432" s="1381"/>
      <c r="TOX432" s="1381"/>
      <c r="TOY432" s="1381"/>
      <c r="TOZ432" s="1381"/>
      <c r="TPA432" s="1381"/>
      <c r="TPB432" s="1381"/>
      <c r="TPC432" s="1381"/>
      <c r="TPD432" s="1381"/>
      <c r="TPE432" s="1381"/>
      <c r="TPF432" s="1381"/>
      <c r="TPG432" s="1381"/>
      <c r="TPH432" s="1381"/>
      <c r="TPI432" s="1381"/>
      <c r="TPJ432" s="1381"/>
      <c r="TPK432" s="1381"/>
      <c r="TPL432" s="1381"/>
      <c r="TPM432" s="1381"/>
      <c r="TPN432" s="1381"/>
      <c r="TPO432" s="1381"/>
      <c r="TPP432" s="1381"/>
      <c r="TPQ432" s="1381"/>
      <c r="TPR432" s="1381"/>
      <c r="TPS432" s="1381"/>
      <c r="TPT432" s="1381"/>
      <c r="TPU432" s="1381"/>
      <c r="TPV432" s="1381"/>
      <c r="TPW432" s="1381"/>
      <c r="TPX432" s="1381"/>
      <c r="TPY432" s="1381"/>
      <c r="TPZ432" s="1381"/>
      <c r="TQA432" s="1381"/>
      <c r="TQB432" s="1381"/>
      <c r="TQC432" s="1381"/>
      <c r="TQD432" s="1381"/>
      <c r="TQE432" s="1381"/>
      <c r="TQF432" s="1381"/>
      <c r="TQG432" s="1381"/>
      <c r="TQH432" s="1381"/>
      <c r="TQI432" s="1381"/>
      <c r="TQJ432" s="1381"/>
      <c r="TQK432" s="1381"/>
      <c r="TQL432" s="1381"/>
      <c r="TQM432" s="1381"/>
      <c r="TQN432" s="1381"/>
      <c r="TQO432" s="1381"/>
      <c r="TQP432" s="1381"/>
      <c r="TQQ432" s="1381"/>
      <c r="TQR432" s="1381"/>
      <c r="TQS432" s="1381"/>
      <c r="TQT432" s="1381"/>
      <c r="TQU432" s="1381"/>
      <c r="TQV432" s="1381"/>
      <c r="TQW432" s="1381"/>
      <c r="TQX432" s="1381"/>
      <c r="TQY432" s="1381"/>
      <c r="TQZ432" s="1381"/>
      <c r="TRA432" s="1381"/>
      <c r="TRB432" s="1381"/>
      <c r="TRC432" s="1381"/>
      <c r="TRD432" s="1381"/>
      <c r="TRE432" s="1381"/>
      <c r="TRF432" s="1381"/>
      <c r="TRG432" s="1381"/>
      <c r="TRH432" s="1381"/>
      <c r="TRI432" s="1381"/>
      <c r="TRJ432" s="1381"/>
      <c r="TRK432" s="1381"/>
      <c r="TRL432" s="1381"/>
      <c r="TRM432" s="1381"/>
      <c r="TRN432" s="1381"/>
      <c r="TRO432" s="1381"/>
      <c r="TRP432" s="1381"/>
      <c r="TRQ432" s="1381"/>
      <c r="TRR432" s="1381"/>
      <c r="TRS432" s="1381"/>
      <c r="TRT432" s="1381"/>
      <c r="TRU432" s="1381"/>
      <c r="TRV432" s="1381"/>
      <c r="TRW432" s="1381"/>
      <c r="TRX432" s="1381"/>
      <c r="TRY432" s="1381"/>
      <c r="TRZ432" s="1381"/>
      <c r="TSA432" s="1381"/>
      <c r="TSB432" s="1381"/>
      <c r="TSC432" s="1381"/>
      <c r="TSD432" s="1381"/>
      <c r="TSE432" s="1381"/>
      <c r="TSF432" s="1381"/>
      <c r="TSG432" s="1381"/>
      <c r="TSH432" s="1381"/>
      <c r="TSI432" s="1381"/>
      <c r="TSJ432" s="1381"/>
      <c r="TSK432" s="1381"/>
      <c r="TSL432" s="1381"/>
      <c r="TSM432" s="1381"/>
      <c r="TSN432" s="1381"/>
      <c r="TSO432" s="1381"/>
      <c r="TSP432" s="1381"/>
      <c r="TSQ432" s="1381"/>
      <c r="TSR432" s="1381"/>
      <c r="TSS432" s="1381"/>
      <c r="TST432" s="1381"/>
      <c r="TSU432" s="1381"/>
      <c r="TSV432" s="1381"/>
      <c r="TSW432" s="1381"/>
      <c r="TSX432" s="1381"/>
      <c r="TSY432" s="1381"/>
      <c r="TSZ432" s="1381"/>
      <c r="TTA432" s="1381"/>
      <c r="TTB432" s="1381"/>
      <c r="TTC432" s="1381"/>
      <c r="TTD432" s="1381"/>
      <c r="TTE432" s="1381"/>
      <c r="TTF432" s="1381"/>
      <c r="TTG432" s="1381"/>
      <c r="TTH432" s="1381"/>
      <c r="TTI432" s="1381"/>
      <c r="TTJ432" s="1381"/>
      <c r="TTK432" s="1381"/>
      <c r="TTL432" s="1381"/>
      <c r="TTM432" s="1381"/>
      <c r="TTN432" s="1381"/>
      <c r="TTO432" s="1381"/>
      <c r="TTP432" s="1381"/>
      <c r="TTQ432" s="1381"/>
      <c r="TTR432" s="1381"/>
      <c r="TTS432" s="1381"/>
      <c r="TTT432" s="1381"/>
      <c r="TTU432" s="1381"/>
      <c r="TTV432" s="1381"/>
      <c r="TTW432" s="1381"/>
      <c r="TTX432" s="1381"/>
      <c r="TTY432" s="1381"/>
      <c r="TTZ432" s="1381"/>
      <c r="TUA432" s="1381"/>
      <c r="TUB432" s="1381"/>
      <c r="TUC432" s="1381"/>
      <c r="TUD432" s="1381"/>
      <c r="TUE432" s="1381"/>
      <c r="TUF432" s="1381"/>
      <c r="TUG432" s="1381"/>
      <c r="TUH432" s="1381"/>
      <c r="TUI432" s="1381"/>
      <c r="TUJ432" s="1381"/>
      <c r="TUK432" s="1381"/>
      <c r="TUL432" s="1381"/>
      <c r="TUM432" s="1381"/>
      <c r="TUN432" s="1381"/>
      <c r="TUO432" s="1381"/>
      <c r="TUP432" s="1381"/>
      <c r="TUQ432" s="1381"/>
      <c r="TUR432" s="1381"/>
      <c r="TUS432" s="1381"/>
      <c r="TUT432" s="1381"/>
      <c r="TUU432" s="1381"/>
      <c r="TUV432" s="1381"/>
      <c r="TUW432" s="1381"/>
      <c r="TUX432" s="1381"/>
      <c r="TUY432" s="1381"/>
      <c r="TUZ432" s="1381"/>
      <c r="TVA432" s="1381"/>
      <c r="TVB432" s="1381"/>
      <c r="TVC432" s="1381"/>
      <c r="TVD432" s="1381"/>
      <c r="TVE432" s="1381"/>
      <c r="TVF432" s="1381"/>
      <c r="TVG432" s="1381"/>
      <c r="TVH432" s="1381"/>
      <c r="TVI432" s="1381"/>
      <c r="TVJ432" s="1381"/>
      <c r="TVK432" s="1381"/>
      <c r="TVL432" s="1381"/>
      <c r="TVM432" s="1381"/>
      <c r="TVN432" s="1381"/>
      <c r="TVO432" s="1381"/>
      <c r="TVP432" s="1381"/>
      <c r="TVQ432" s="1381"/>
      <c r="TVR432" s="1381"/>
      <c r="TVS432" s="1381"/>
      <c r="TVT432" s="1381"/>
      <c r="TVU432" s="1381"/>
      <c r="TVV432" s="1381"/>
      <c r="TVW432" s="1381"/>
      <c r="TVX432" s="1381"/>
      <c r="TVY432" s="1381"/>
      <c r="TVZ432" s="1381"/>
      <c r="TWA432" s="1381"/>
      <c r="TWB432" s="1381"/>
      <c r="TWC432" s="1381"/>
      <c r="TWD432" s="1381"/>
      <c r="TWE432" s="1381"/>
      <c r="TWF432" s="1381"/>
      <c r="TWG432" s="1381"/>
      <c r="TWH432" s="1381"/>
      <c r="TWI432" s="1381"/>
      <c r="TWJ432" s="1381"/>
      <c r="TWK432" s="1381"/>
      <c r="TWL432" s="1381"/>
      <c r="TWM432" s="1381"/>
      <c r="TWN432" s="1381"/>
      <c r="TWO432" s="1381"/>
      <c r="TWP432" s="1381"/>
      <c r="TWQ432" s="1381"/>
      <c r="TWR432" s="1381"/>
      <c r="TWS432" s="1381"/>
      <c r="TWT432" s="1381"/>
      <c r="TWU432" s="1381"/>
      <c r="TWV432" s="1381"/>
      <c r="TWW432" s="1381"/>
      <c r="TWX432" s="1381"/>
      <c r="TWY432" s="1381"/>
      <c r="TWZ432" s="1381"/>
      <c r="TXA432" s="1381"/>
      <c r="TXB432" s="1381"/>
      <c r="TXC432" s="1381"/>
      <c r="TXD432" s="1381"/>
      <c r="TXE432" s="1381"/>
      <c r="TXF432" s="1381"/>
      <c r="TXG432" s="1381"/>
      <c r="TXH432" s="1381"/>
      <c r="TXI432" s="1381"/>
      <c r="TXJ432" s="1381"/>
      <c r="TXK432" s="1381"/>
      <c r="TXL432" s="1381"/>
      <c r="TXM432" s="1381"/>
      <c r="TXN432" s="1381"/>
      <c r="TXO432" s="1381"/>
      <c r="TXP432" s="1381"/>
      <c r="TXQ432" s="1381"/>
      <c r="TXR432" s="1381"/>
      <c r="TXS432" s="1381"/>
      <c r="TXT432" s="1381"/>
      <c r="TXU432" s="1381"/>
      <c r="TXV432" s="1381"/>
      <c r="TXW432" s="1381"/>
      <c r="TXX432" s="1381"/>
      <c r="TXY432" s="1381"/>
      <c r="TXZ432" s="1381"/>
      <c r="TYA432" s="1381"/>
      <c r="TYB432" s="1381"/>
      <c r="TYC432" s="1381"/>
      <c r="TYD432" s="1381"/>
      <c r="TYE432" s="1381"/>
      <c r="TYF432" s="1381"/>
      <c r="TYG432" s="1381"/>
      <c r="TYH432" s="1381"/>
      <c r="TYI432" s="1381"/>
      <c r="TYJ432" s="1381"/>
      <c r="TYK432" s="1381"/>
      <c r="TYL432" s="1381"/>
      <c r="TYM432" s="1381"/>
      <c r="TYN432" s="1381"/>
      <c r="TYO432" s="1381"/>
      <c r="TYP432" s="1381"/>
      <c r="TYQ432" s="1381"/>
      <c r="TYR432" s="1381"/>
      <c r="TYS432" s="1381"/>
      <c r="TYT432" s="1381"/>
      <c r="TYU432" s="1381"/>
      <c r="TYV432" s="1381"/>
      <c r="TYW432" s="1381"/>
      <c r="TYX432" s="1381"/>
      <c r="TYY432" s="1381"/>
      <c r="TYZ432" s="1381"/>
      <c r="TZA432" s="1381"/>
      <c r="TZB432" s="1381"/>
      <c r="TZC432" s="1381"/>
      <c r="TZD432" s="1381"/>
      <c r="TZE432" s="1381"/>
      <c r="TZF432" s="1381"/>
      <c r="TZG432" s="1381"/>
      <c r="TZH432" s="1381"/>
      <c r="TZI432" s="1381"/>
      <c r="TZJ432" s="1381"/>
      <c r="TZK432" s="1381"/>
      <c r="TZL432" s="1381"/>
      <c r="TZM432" s="1381"/>
      <c r="TZN432" s="1381"/>
      <c r="TZO432" s="1381"/>
      <c r="TZP432" s="1381"/>
      <c r="TZQ432" s="1381"/>
      <c r="TZR432" s="1381"/>
      <c r="TZS432" s="1381"/>
      <c r="TZT432" s="1381"/>
      <c r="TZU432" s="1381"/>
      <c r="TZV432" s="1381"/>
      <c r="TZW432" s="1381"/>
      <c r="TZX432" s="1381"/>
      <c r="TZY432" s="1381"/>
      <c r="TZZ432" s="1381"/>
      <c r="UAA432" s="1381"/>
      <c r="UAB432" s="1381"/>
      <c r="UAC432" s="1381"/>
      <c r="UAD432" s="1381"/>
      <c r="UAE432" s="1381"/>
      <c r="UAF432" s="1381"/>
      <c r="UAG432" s="1381"/>
      <c r="UAH432" s="1381"/>
      <c r="UAI432" s="1381"/>
      <c r="UAJ432" s="1381"/>
      <c r="UAK432" s="1381"/>
      <c r="UAL432" s="1381"/>
      <c r="UAM432" s="1381"/>
      <c r="UAN432" s="1381"/>
      <c r="UAO432" s="1381"/>
      <c r="UAP432" s="1381"/>
      <c r="UAQ432" s="1381"/>
      <c r="UAR432" s="1381"/>
      <c r="UAS432" s="1381"/>
      <c r="UAT432" s="1381"/>
      <c r="UAU432" s="1381"/>
      <c r="UAV432" s="1381"/>
      <c r="UAW432" s="1381"/>
      <c r="UAX432" s="1381"/>
      <c r="UAY432" s="1381"/>
      <c r="UAZ432" s="1381"/>
      <c r="UBA432" s="1381"/>
      <c r="UBB432" s="1381"/>
      <c r="UBC432" s="1381"/>
      <c r="UBD432" s="1381"/>
      <c r="UBE432" s="1381"/>
      <c r="UBF432" s="1381"/>
      <c r="UBG432" s="1381"/>
      <c r="UBH432" s="1381"/>
      <c r="UBI432" s="1381"/>
      <c r="UBJ432" s="1381"/>
      <c r="UBK432" s="1381"/>
      <c r="UBL432" s="1381"/>
      <c r="UBM432" s="1381"/>
      <c r="UBN432" s="1381"/>
      <c r="UBO432" s="1381"/>
      <c r="UBP432" s="1381"/>
      <c r="UBQ432" s="1381"/>
      <c r="UBR432" s="1381"/>
      <c r="UBS432" s="1381"/>
      <c r="UBT432" s="1381"/>
      <c r="UBU432" s="1381"/>
      <c r="UBV432" s="1381"/>
      <c r="UBW432" s="1381"/>
      <c r="UBX432" s="1381"/>
      <c r="UBY432" s="1381"/>
      <c r="UBZ432" s="1381"/>
      <c r="UCA432" s="1381"/>
      <c r="UCB432" s="1381"/>
      <c r="UCC432" s="1381"/>
      <c r="UCD432" s="1381"/>
      <c r="UCE432" s="1381"/>
      <c r="UCF432" s="1381"/>
      <c r="UCG432" s="1381"/>
      <c r="UCH432" s="1381"/>
      <c r="UCI432" s="1381"/>
      <c r="UCJ432" s="1381"/>
      <c r="UCK432" s="1381"/>
      <c r="UCL432" s="1381"/>
      <c r="UCM432" s="1381"/>
      <c r="UCN432" s="1381"/>
      <c r="UCO432" s="1381"/>
      <c r="UCP432" s="1381"/>
      <c r="UCQ432" s="1381"/>
      <c r="UCR432" s="1381"/>
      <c r="UCS432" s="1381"/>
      <c r="UCT432" s="1381"/>
      <c r="UCU432" s="1381"/>
      <c r="UCV432" s="1381"/>
      <c r="UCW432" s="1381"/>
      <c r="UCX432" s="1381"/>
      <c r="UCY432" s="1381"/>
      <c r="UCZ432" s="1381"/>
      <c r="UDA432" s="1381"/>
      <c r="UDB432" s="1381"/>
      <c r="UDC432" s="1381"/>
      <c r="UDD432" s="1381"/>
      <c r="UDE432" s="1381"/>
      <c r="UDF432" s="1381"/>
      <c r="UDG432" s="1381"/>
      <c r="UDH432" s="1381"/>
      <c r="UDI432" s="1381"/>
      <c r="UDJ432" s="1381"/>
      <c r="UDK432" s="1381"/>
      <c r="UDL432" s="1381"/>
      <c r="UDM432" s="1381"/>
      <c r="UDN432" s="1381"/>
      <c r="UDO432" s="1381"/>
      <c r="UDP432" s="1381"/>
      <c r="UDQ432" s="1381"/>
      <c r="UDR432" s="1381"/>
      <c r="UDS432" s="1381"/>
      <c r="UDT432" s="1381"/>
      <c r="UDU432" s="1381"/>
      <c r="UDV432" s="1381"/>
      <c r="UDW432" s="1381"/>
      <c r="UDX432" s="1381"/>
      <c r="UDY432" s="1381"/>
      <c r="UDZ432" s="1381"/>
      <c r="UEA432" s="1381"/>
      <c r="UEB432" s="1381"/>
      <c r="UEC432" s="1381"/>
      <c r="UED432" s="1381"/>
      <c r="UEE432" s="1381"/>
      <c r="UEF432" s="1381"/>
      <c r="UEG432" s="1381"/>
      <c r="UEH432" s="1381"/>
      <c r="UEI432" s="1381"/>
      <c r="UEJ432" s="1381"/>
      <c r="UEK432" s="1381"/>
      <c r="UEL432" s="1381"/>
      <c r="UEM432" s="1381"/>
      <c r="UEN432" s="1381"/>
      <c r="UEO432" s="1381"/>
      <c r="UEP432" s="1381"/>
      <c r="UEQ432" s="1381"/>
      <c r="UER432" s="1381"/>
      <c r="UES432" s="1381"/>
      <c r="UET432" s="1381"/>
      <c r="UEU432" s="1381"/>
      <c r="UEV432" s="1381"/>
      <c r="UEW432" s="1381"/>
      <c r="UEX432" s="1381"/>
      <c r="UEY432" s="1381"/>
      <c r="UEZ432" s="1381"/>
      <c r="UFA432" s="1381"/>
      <c r="UFB432" s="1381"/>
      <c r="UFC432" s="1381"/>
      <c r="UFD432" s="1381"/>
      <c r="UFE432" s="1381"/>
      <c r="UFF432" s="1381"/>
      <c r="UFG432" s="1381"/>
      <c r="UFH432" s="1381"/>
      <c r="UFI432" s="1381"/>
      <c r="UFJ432" s="1381"/>
      <c r="UFK432" s="1381"/>
      <c r="UFL432" s="1381"/>
      <c r="UFM432" s="1381"/>
      <c r="UFN432" s="1381"/>
      <c r="UFO432" s="1381"/>
      <c r="UFP432" s="1381"/>
      <c r="UFQ432" s="1381"/>
      <c r="UFR432" s="1381"/>
      <c r="UFS432" s="1381"/>
      <c r="UFT432" s="1381"/>
      <c r="UFU432" s="1381"/>
      <c r="UFV432" s="1381"/>
      <c r="UFW432" s="1381"/>
      <c r="UFX432" s="1381"/>
      <c r="UFY432" s="1381"/>
      <c r="UFZ432" s="1381"/>
      <c r="UGA432" s="1381"/>
      <c r="UGB432" s="1381"/>
      <c r="UGC432" s="1381"/>
      <c r="UGD432" s="1381"/>
      <c r="UGE432" s="1381"/>
      <c r="UGF432" s="1381"/>
      <c r="UGG432" s="1381"/>
      <c r="UGH432" s="1381"/>
      <c r="UGI432" s="1381"/>
      <c r="UGJ432" s="1381"/>
      <c r="UGK432" s="1381"/>
      <c r="UGL432" s="1381"/>
      <c r="UGM432" s="1381"/>
      <c r="UGN432" s="1381"/>
      <c r="UGO432" s="1381"/>
      <c r="UGP432" s="1381"/>
      <c r="UGQ432" s="1381"/>
      <c r="UGR432" s="1381"/>
      <c r="UGS432" s="1381"/>
      <c r="UGT432" s="1381"/>
      <c r="UGU432" s="1381"/>
      <c r="UGV432" s="1381"/>
      <c r="UGW432" s="1381"/>
      <c r="UGX432" s="1381"/>
      <c r="UGY432" s="1381"/>
      <c r="UGZ432" s="1381"/>
      <c r="UHA432" s="1381"/>
      <c r="UHB432" s="1381"/>
      <c r="UHC432" s="1381"/>
      <c r="UHD432" s="1381"/>
      <c r="UHE432" s="1381"/>
      <c r="UHF432" s="1381"/>
      <c r="UHG432" s="1381"/>
      <c r="UHH432" s="1381"/>
      <c r="UHI432" s="1381"/>
      <c r="UHJ432" s="1381"/>
      <c r="UHK432" s="1381"/>
      <c r="UHL432" s="1381"/>
      <c r="UHM432" s="1381"/>
      <c r="UHN432" s="1381"/>
      <c r="UHO432" s="1381"/>
      <c r="UHP432" s="1381"/>
      <c r="UHQ432" s="1381"/>
      <c r="UHR432" s="1381"/>
      <c r="UHS432" s="1381"/>
      <c r="UHT432" s="1381"/>
      <c r="UHU432" s="1381"/>
      <c r="UHV432" s="1381"/>
      <c r="UHW432" s="1381"/>
      <c r="UHX432" s="1381"/>
      <c r="UHY432" s="1381"/>
      <c r="UHZ432" s="1381"/>
      <c r="UIA432" s="1381"/>
      <c r="UIB432" s="1381"/>
      <c r="UIC432" s="1381"/>
      <c r="UID432" s="1381"/>
      <c r="UIE432" s="1381"/>
      <c r="UIF432" s="1381"/>
      <c r="UIG432" s="1381"/>
      <c r="UIH432" s="1381"/>
      <c r="UII432" s="1381"/>
      <c r="UIJ432" s="1381"/>
      <c r="UIK432" s="1381"/>
      <c r="UIL432" s="1381"/>
      <c r="UIM432" s="1381"/>
      <c r="UIN432" s="1381"/>
      <c r="UIO432" s="1381"/>
      <c r="UIP432" s="1381"/>
      <c r="UIQ432" s="1381"/>
      <c r="UIR432" s="1381"/>
      <c r="UIS432" s="1381"/>
      <c r="UIT432" s="1381"/>
      <c r="UIU432" s="1381"/>
      <c r="UIV432" s="1381"/>
      <c r="UIW432" s="1381"/>
      <c r="UIX432" s="1381"/>
      <c r="UIY432" s="1381"/>
      <c r="UIZ432" s="1381"/>
      <c r="UJA432" s="1381"/>
      <c r="UJB432" s="1381"/>
      <c r="UJC432" s="1381"/>
      <c r="UJD432" s="1381"/>
      <c r="UJE432" s="1381"/>
      <c r="UJF432" s="1381"/>
      <c r="UJG432" s="1381"/>
      <c r="UJH432" s="1381"/>
      <c r="UJI432" s="1381"/>
      <c r="UJJ432" s="1381"/>
      <c r="UJK432" s="1381"/>
      <c r="UJL432" s="1381"/>
      <c r="UJM432" s="1381"/>
      <c r="UJN432" s="1381"/>
      <c r="UJO432" s="1381"/>
      <c r="UJP432" s="1381"/>
      <c r="UJQ432" s="1381"/>
      <c r="UJR432" s="1381"/>
      <c r="UJS432" s="1381"/>
      <c r="UJT432" s="1381"/>
      <c r="UJU432" s="1381"/>
      <c r="UJV432" s="1381"/>
      <c r="UJW432" s="1381"/>
      <c r="UJX432" s="1381"/>
      <c r="UJY432" s="1381"/>
      <c r="UJZ432" s="1381"/>
      <c r="UKA432" s="1381"/>
      <c r="UKB432" s="1381"/>
      <c r="UKC432" s="1381"/>
      <c r="UKD432" s="1381"/>
      <c r="UKE432" s="1381"/>
      <c r="UKF432" s="1381"/>
      <c r="UKG432" s="1381"/>
      <c r="UKH432" s="1381"/>
      <c r="UKI432" s="1381"/>
      <c r="UKJ432" s="1381"/>
      <c r="UKK432" s="1381"/>
      <c r="UKL432" s="1381"/>
      <c r="UKM432" s="1381"/>
      <c r="UKN432" s="1381"/>
      <c r="UKO432" s="1381"/>
      <c r="UKP432" s="1381"/>
      <c r="UKQ432" s="1381"/>
      <c r="UKR432" s="1381"/>
      <c r="UKS432" s="1381"/>
      <c r="UKT432" s="1381"/>
      <c r="UKU432" s="1381"/>
      <c r="UKV432" s="1381"/>
      <c r="UKW432" s="1381"/>
      <c r="UKX432" s="1381"/>
      <c r="UKY432" s="1381"/>
      <c r="UKZ432" s="1381"/>
      <c r="ULA432" s="1381"/>
      <c r="ULB432" s="1381"/>
      <c r="ULC432" s="1381"/>
      <c r="ULD432" s="1381"/>
      <c r="ULE432" s="1381"/>
      <c r="ULF432" s="1381"/>
      <c r="ULG432" s="1381"/>
      <c r="ULH432" s="1381"/>
      <c r="ULI432" s="1381"/>
      <c r="ULJ432" s="1381"/>
      <c r="ULK432" s="1381"/>
      <c r="ULL432" s="1381"/>
      <c r="ULM432" s="1381"/>
      <c r="ULN432" s="1381"/>
      <c r="ULO432" s="1381"/>
      <c r="ULP432" s="1381"/>
      <c r="ULQ432" s="1381"/>
      <c r="ULR432" s="1381"/>
      <c r="ULS432" s="1381"/>
      <c r="ULT432" s="1381"/>
      <c r="ULU432" s="1381"/>
      <c r="ULV432" s="1381"/>
      <c r="ULW432" s="1381"/>
      <c r="ULX432" s="1381"/>
      <c r="ULY432" s="1381"/>
      <c r="ULZ432" s="1381"/>
      <c r="UMA432" s="1381"/>
      <c r="UMB432" s="1381"/>
      <c r="UMC432" s="1381"/>
      <c r="UMD432" s="1381"/>
      <c r="UME432" s="1381"/>
      <c r="UMF432" s="1381"/>
      <c r="UMG432" s="1381"/>
      <c r="UMH432" s="1381"/>
      <c r="UMI432" s="1381"/>
      <c r="UMJ432" s="1381"/>
      <c r="UMK432" s="1381"/>
      <c r="UML432" s="1381"/>
      <c r="UMM432" s="1381"/>
      <c r="UMN432" s="1381"/>
      <c r="UMO432" s="1381"/>
      <c r="UMP432" s="1381"/>
      <c r="UMQ432" s="1381"/>
      <c r="UMR432" s="1381"/>
      <c r="UMS432" s="1381"/>
      <c r="UMT432" s="1381"/>
      <c r="UMU432" s="1381"/>
      <c r="UMV432" s="1381"/>
      <c r="UMW432" s="1381"/>
      <c r="UMX432" s="1381"/>
      <c r="UMY432" s="1381"/>
      <c r="UMZ432" s="1381"/>
      <c r="UNA432" s="1381"/>
      <c r="UNB432" s="1381"/>
      <c r="UNC432" s="1381"/>
      <c r="UND432" s="1381"/>
      <c r="UNE432" s="1381"/>
      <c r="UNF432" s="1381"/>
      <c r="UNG432" s="1381"/>
      <c r="UNH432" s="1381"/>
      <c r="UNI432" s="1381"/>
      <c r="UNJ432" s="1381"/>
      <c r="UNK432" s="1381"/>
      <c r="UNL432" s="1381"/>
      <c r="UNM432" s="1381"/>
      <c r="UNN432" s="1381"/>
      <c r="UNO432" s="1381"/>
      <c r="UNP432" s="1381"/>
      <c r="UNQ432" s="1381"/>
      <c r="UNR432" s="1381"/>
      <c r="UNS432" s="1381"/>
      <c r="UNT432" s="1381"/>
      <c r="UNU432" s="1381"/>
      <c r="UNV432" s="1381"/>
      <c r="UNW432" s="1381"/>
      <c r="UNX432" s="1381"/>
      <c r="UNY432" s="1381"/>
      <c r="UNZ432" s="1381"/>
      <c r="UOA432" s="1381"/>
      <c r="UOB432" s="1381"/>
      <c r="UOC432" s="1381"/>
      <c r="UOD432" s="1381"/>
      <c r="UOE432" s="1381"/>
      <c r="UOF432" s="1381"/>
      <c r="UOG432" s="1381"/>
      <c r="UOH432" s="1381"/>
      <c r="UOI432" s="1381"/>
      <c r="UOJ432" s="1381"/>
      <c r="UOK432" s="1381"/>
      <c r="UOL432" s="1381"/>
      <c r="UOM432" s="1381"/>
      <c r="UON432" s="1381"/>
      <c r="UOO432" s="1381"/>
      <c r="UOP432" s="1381"/>
      <c r="UOQ432" s="1381"/>
      <c r="UOR432" s="1381"/>
      <c r="UOS432" s="1381"/>
      <c r="UOT432" s="1381"/>
      <c r="UOU432" s="1381"/>
      <c r="UOV432" s="1381"/>
      <c r="UOW432" s="1381"/>
      <c r="UOX432" s="1381"/>
      <c r="UOY432" s="1381"/>
      <c r="UOZ432" s="1381"/>
      <c r="UPA432" s="1381"/>
      <c r="UPB432" s="1381"/>
      <c r="UPC432" s="1381"/>
      <c r="UPD432" s="1381"/>
      <c r="UPE432" s="1381"/>
      <c r="UPF432" s="1381"/>
      <c r="UPG432" s="1381"/>
      <c r="UPH432" s="1381"/>
      <c r="UPI432" s="1381"/>
      <c r="UPJ432" s="1381"/>
      <c r="UPK432" s="1381"/>
      <c r="UPL432" s="1381"/>
      <c r="UPM432" s="1381"/>
      <c r="UPN432" s="1381"/>
      <c r="UPO432" s="1381"/>
      <c r="UPP432" s="1381"/>
      <c r="UPQ432" s="1381"/>
      <c r="UPR432" s="1381"/>
      <c r="UPS432" s="1381"/>
      <c r="UPT432" s="1381"/>
      <c r="UPU432" s="1381"/>
      <c r="UPV432" s="1381"/>
      <c r="UPW432" s="1381"/>
      <c r="UPX432" s="1381"/>
      <c r="UPY432" s="1381"/>
      <c r="UPZ432" s="1381"/>
      <c r="UQA432" s="1381"/>
      <c r="UQB432" s="1381"/>
      <c r="UQC432" s="1381"/>
      <c r="UQD432" s="1381"/>
      <c r="UQE432" s="1381"/>
      <c r="UQF432" s="1381"/>
      <c r="UQG432" s="1381"/>
      <c r="UQH432" s="1381"/>
      <c r="UQI432" s="1381"/>
      <c r="UQJ432" s="1381"/>
      <c r="UQK432" s="1381"/>
      <c r="UQL432" s="1381"/>
      <c r="UQM432" s="1381"/>
      <c r="UQN432" s="1381"/>
      <c r="UQO432" s="1381"/>
      <c r="UQP432" s="1381"/>
      <c r="UQQ432" s="1381"/>
      <c r="UQR432" s="1381"/>
      <c r="UQS432" s="1381"/>
      <c r="UQT432" s="1381"/>
      <c r="UQU432" s="1381"/>
      <c r="UQV432" s="1381"/>
      <c r="UQW432" s="1381"/>
      <c r="UQX432" s="1381"/>
      <c r="UQY432" s="1381"/>
      <c r="UQZ432" s="1381"/>
      <c r="URA432" s="1381"/>
      <c r="URB432" s="1381"/>
      <c r="URC432" s="1381"/>
      <c r="URD432" s="1381"/>
      <c r="URE432" s="1381"/>
      <c r="URF432" s="1381"/>
      <c r="URG432" s="1381"/>
      <c r="URH432" s="1381"/>
      <c r="URI432" s="1381"/>
      <c r="URJ432" s="1381"/>
      <c r="URK432" s="1381"/>
      <c r="URL432" s="1381"/>
      <c r="URM432" s="1381"/>
      <c r="URN432" s="1381"/>
      <c r="URO432" s="1381"/>
      <c r="URP432" s="1381"/>
      <c r="URQ432" s="1381"/>
      <c r="URR432" s="1381"/>
      <c r="URS432" s="1381"/>
      <c r="URT432" s="1381"/>
      <c r="URU432" s="1381"/>
      <c r="URV432" s="1381"/>
      <c r="URW432" s="1381"/>
      <c r="URX432" s="1381"/>
      <c r="URY432" s="1381"/>
      <c r="URZ432" s="1381"/>
      <c r="USA432" s="1381"/>
      <c r="USB432" s="1381"/>
      <c r="USC432" s="1381"/>
      <c r="USD432" s="1381"/>
      <c r="USE432" s="1381"/>
      <c r="USF432" s="1381"/>
      <c r="USG432" s="1381"/>
      <c r="USH432" s="1381"/>
      <c r="USI432" s="1381"/>
      <c r="USJ432" s="1381"/>
      <c r="USK432" s="1381"/>
      <c r="USL432" s="1381"/>
      <c r="USM432" s="1381"/>
      <c r="USN432" s="1381"/>
      <c r="USO432" s="1381"/>
      <c r="USP432" s="1381"/>
      <c r="USQ432" s="1381"/>
      <c r="USR432" s="1381"/>
      <c r="USS432" s="1381"/>
      <c r="UST432" s="1381"/>
      <c r="USU432" s="1381"/>
      <c r="USV432" s="1381"/>
      <c r="USW432" s="1381"/>
      <c r="USX432" s="1381"/>
      <c r="USY432" s="1381"/>
      <c r="USZ432" s="1381"/>
      <c r="UTA432" s="1381"/>
      <c r="UTB432" s="1381"/>
      <c r="UTC432" s="1381"/>
      <c r="UTD432" s="1381"/>
      <c r="UTE432" s="1381"/>
      <c r="UTF432" s="1381"/>
      <c r="UTG432" s="1381"/>
      <c r="UTH432" s="1381"/>
      <c r="UTI432" s="1381"/>
      <c r="UTJ432" s="1381"/>
      <c r="UTK432" s="1381"/>
      <c r="UTL432" s="1381"/>
      <c r="UTM432" s="1381"/>
      <c r="UTN432" s="1381"/>
      <c r="UTO432" s="1381"/>
      <c r="UTP432" s="1381"/>
      <c r="UTQ432" s="1381"/>
      <c r="UTR432" s="1381"/>
      <c r="UTS432" s="1381"/>
      <c r="UTT432" s="1381"/>
      <c r="UTU432" s="1381"/>
      <c r="UTV432" s="1381"/>
      <c r="UTW432" s="1381"/>
      <c r="UTX432" s="1381"/>
      <c r="UTY432" s="1381"/>
      <c r="UTZ432" s="1381"/>
      <c r="UUA432" s="1381"/>
      <c r="UUB432" s="1381"/>
      <c r="UUC432" s="1381"/>
      <c r="UUD432" s="1381"/>
      <c r="UUE432" s="1381"/>
      <c r="UUF432" s="1381"/>
      <c r="UUG432" s="1381"/>
      <c r="UUH432" s="1381"/>
      <c r="UUI432" s="1381"/>
      <c r="UUJ432" s="1381"/>
      <c r="UUK432" s="1381"/>
      <c r="UUL432" s="1381"/>
      <c r="UUM432" s="1381"/>
      <c r="UUN432" s="1381"/>
      <c r="UUO432" s="1381"/>
      <c r="UUP432" s="1381"/>
      <c r="UUQ432" s="1381"/>
      <c r="UUR432" s="1381"/>
      <c r="UUS432" s="1381"/>
      <c r="UUT432" s="1381"/>
      <c r="UUU432" s="1381"/>
      <c r="UUV432" s="1381"/>
      <c r="UUW432" s="1381"/>
      <c r="UUX432" s="1381"/>
      <c r="UUY432" s="1381"/>
      <c r="UUZ432" s="1381"/>
      <c r="UVA432" s="1381"/>
      <c r="UVB432" s="1381"/>
      <c r="UVC432" s="1381"/>
      <c r="UVD432" s="1381"/>
      <c r="UVE432" s="1381"/>
      <c r="UVF432" s="1381"/>
      <c r="UVG432" s="1381"/>
      <c r="UVH432" s="1381"/>
      <c r="UVI432" s="1381"/>
      <c r="UVJ432" s="1381"/>
      <c r="UVK432" s="1381"/>
      <c r="UVL432" s="1381"/>
      <c r="UVM432" s="1381"/>
      <c r="UVN432" s="1381"/>
      <c r="UVO432" s="1381"/>
      <c r="UVP432" s="1381"/>
      <c r="UVQ432" s="1381"/>
      <c r="UVR432" s="1381"/>
      <c r="UVS432" s="1381"/>
      <c r="UVT432" s="1381"/>
      <c r="UVU432" s="1381"/>
      <c r="UVV432" s="1381"/>
      <c r="UVW432" s="1381"/>
      <c r="UVX432" s="1381"/>
      <c r="UVY432" s="1381"/>
      <c r="UVZ432" s="1381"/>
      <c r="UWA432" s="1381"/>
      <c r="UWB432" s="1381"/>
      <c r="UWC432" s="1381"/>
      <c r="UWD432" s="1381"/>
      <c r="UWE432" s="1381"/>
      <c r="UWF432" s="1381"/>
      <c r="UWG432" s="1381"/>
      <c r="UWH432" s="1381"/>
      <c r="UWI432" s="1381"/>
      <c r="UWJ432" s="1381"/>
      <c r="UWK432" s="1381"/>
      <c r="UWL432" s="1381"/>
      <c r="UWM432" s="1381"/>
      <c r="UWN432" s="1381"/>
      <c r="UWO432" s="1381"/>
      <c r="UWP432" s="1381"/>
      <c r="UWQ432" s="1381"/>
      <c r="UWR432" s="1381"/>
      <c r="UWS432" s="1381"/>
      <c r="UWT432" s="1381"/>
      <c r="UWU432" s="1381"/>
      <c r="UWV432" s="1381"/>
      <c r="UWW432" s="1381"/>
      <c r="UWX432" s="1381"/>
      <c r="UWY432" s="1381"/>
      <c r="UWZ432" s="1381"/>
      <c r="UXA432" s="1381"/>
      <c r="UXB432" s="1381"/>
      <c r="UXC432" s="1381"/>
      <c r="UXD432" s="1381"/>
      <c r="UXE432" s="1381"/>
      <c r="UXF432" s="1381"/>
      <c r="UXG432" s="1381"/>
      <c r="UXH432" s="1381"/>
      <c r="UXI432" s="1381"/>
      <c r="UXJ432" s="1381"/>
      <c r="UXK432" s="1381"/>
      <c r="UXL432" s="1381"/>
      <c r="UXM432" s="1381"/>
      <c r="UXN432" s="1381"/>
      <c r="UXO432" s="1381"/>
      <c r="UXP432" s="1381"/>
      <c r="UXQ432" s="1381"/>
      <c r="UXR432" s="1381"/>
      <c r="UXS432" s="1381"/>
      <c r="UXT432" s="1381"/>
      <c r="UXU432" s="1381"/>
      <c r="UXV432" s="1381"/>
      <c r="UXW432" s="1381"/>
      <c r="UXX432" s="1381"/>
      <c r="UXY432" s="1381"/>
      <c r="UXZ432" s="1381"/>
      <c r="UYA432" s="1381"/>
      <c r="UYB432" s="1381"/>
      <c r="UYC432" s="1381"/>
      <c r="UYD432" s="1381"/>
      <c r="UYE432" s="1381"/>
      <c r="UYF432" s="1381"/>
      <c r="UYG432" s="1381"/>
      <c r="UYH432" s="1381"/>
      <c r="UYI432" s="1381"/>
      <c r="UYJ432" s="1381"/>
      <c r="UYK432" s="1381"/>
      <c r="UYL432" s="1381"/>
      <c r="UYM432" s="1381"/>
      <c r="UYN432" s="1381"/>
      <c r="UYO432" s="1381"/>
      <c r="UYP432" s="1381"/>
      <c r="UYQ432" s="1381"/>
      <c r="UYR432" s="1381"/>
      <c r="UYS432" s="1381"/>
      <c r="UYT432" s="1381"/>
      <c r="UYU432" s="1381"/>
      <c r="UYV432" s="1381"/>
      <c r="UYW432" s="1381"/>
      <c r="UYX432" s="1381"/>
      <c r="UYY432" s="1381"/>
      <c r="UYZ432" s="1381"/>
      <c r="UZA432" s="1381"/>
      <c r="UZB432" s="1381"/>
      <c r="UZC432" s="1381"/>
      <c r="UZD432" s="1381"/>
      <c r="UZE432" s="1381"/>
      <c r="UZF432" s="1381"/>
      <c r="UZG432" s="1381"/>
      <c r="UZH432" s="1381"/>
      <c r="UZI432" s="1381"/>
      <c r="UZJ432" s="1381"/>
      <c r="UZK432" s="1381"/>
      <c r="UZL432" s="1381"/>
      <c r="UZM432" s="1381"/>
      <c r="UZN432" s="1381"/>
      <c r="UZO432" s="1381"/>
      <c r="UZP432" s="1381"/>
      <c r="UZQ432" s="1381"/>
      <c r="UZR432" s="1381"/>
      <c r="UZS432" s="1381"/>
      <c r="UZT432" s="1381"/>
      <c r="UZU432" s="1381"/>
      <c r="UZV432" s="1381"/>
      <c r="UZW432" s="1381"/>
      <c r="UZX432" s="1381"/>
      <c r="UZY432" s="1381"/>
      <c r="UZZ432" s="1381"/>
      <c r="VAA432" s="1381"/>
      <c r="VAB432" s="1381"/>
      <c r="VAC432" s="1381"/>
      <c r="VAD432" s="1381"/>
      <c r="VAE432" s="1381"/>
      <c r="VAF432" s="1381"/>
      <c r="VAG432" s="1381"/>
      <c r="VAH432" s="1381"/>
      <c r="VAI432" s="1381"/>
      <c r="VAJ432" s="1381"/>
      <c r="VAK432" s="1381"/>
      <c r="VAL432" s="1381"/>
      <c r="VAM432" s="1381"/>
      <c r="VAN432" s="1381"/>
      <c r="VAO432" s="1381"/>
      <c r="VAP432" s="1381"/>
      <c r="VAQ432" s="1381"/>
      <c r="VAR432" s="1381"/>
      <c r="VAS432" s="1381"/>
      <c r="VAT432" s="1381"/>
      <c r="VAU432" s="1381"/>
      <c r="VAV432" s="1381"/>
      <c r="VAW432" s="1381"/>
      <c r="VAX432" s="1381"/>
      <c r="VAY432" s="1381"/>
      <c r="VAZ432" s="1381"/>
      <c r="VBA432" s="1381"/>
      <c r="VBB432" s="1381"/>
      <c r="VBC432" s="1381"/>
      <c r="VBD432" s="1381"/>
      <c r="VBE432" s="1381"/>
      <c r="VBF432" s="1381"/>
      <c r="VBG432" s="1381"/>
      <c r="VBH432" s="1381"/>
      <c r="VBI432" s="1381"/>
      <c r="VBJ432" s="1381"/>
      <c r="VBK432" s="1381"/>
      <c r="VBL432" s="1381"/>
      <c r="VBM432" s="1381"/>
      <c r="VBN432" s="1381"/>
      <c r="VBO432" s="1381"/>
      <c r="VBP432" s="1381"/>
      <c r="VBQ432" s="1381"/>
      <c r="VBR432" s="1381"/>
      <c r="VBS432" s="1381"/>
      <c r="VBT432" s="1381"/>
      <c r="VBU432" s="1381"/>
      <c r="VBV432" s="1381"/>
      <c r="VBW432" s="1381"/>
      <c r="VBX432" s="1381"/>
      <c r="VBY432" s="1381"/>
      <c r="VBZ432" s="1381"/>
      <c r="VCA432" s="1381"/>
      <c r="VCB432" s="1381"/>
      <c r="VCC432" s="1381"/>
      <c r="VCD432" s="1381"/>
      <c r="VCE432" s="1381"/>
      <c r="VCF432" s="1381"/>
      <c r="VCG432" s="1381"/>
      <c r="VCH432" s="1381"/>
      <c r="VCI432" s="1381"/>
      <c r="VCJ432" s="1381"/>
      <c r="VCK432" s="1381"/>
      <c r="VCL432" s="1381"/>
      <c r="VCM432" s="1381"/>
      <c r="VCN432" s="1381"/>
      <c r="VCO432" s="1381"/>
      <c r="VCP432" s="1381"/>
      <c r="VCQ432" s="1381"/>
      <c r="VCR432" s="1381"/>
      <c r="VCS432" s="1381"/>
      <c r="VCT432" s="1381"/>
      <c r="VCU432" s="1381"/>
      <c r="VCV432" s="1381"/>
      <c r="VCW432" s="1381"/>
      <c r="VCX432" s="1381"/>
      <c r="VCY432" s="1381"/>
      <c r="VCZ432" s="1381"/>
      <c r="VDA432" s="1381"/>
      <c r="VDB432" s="1381"/>
      <c r="VDC432" s="1381"/>
      <c r="VDD432" s="1381"/>
      <c r="VDE432" s="1381"/>
      <c r="VDF432" s="1381"/>
      <c r="VDG432" s="1381"/>
      <c r="VDH432" s="1381"/>
      <c r="VDI432" s="1381"/>
      <c r="VDJ432" s="1381"/>
      <c r="VDK432" s="1381"/>
      <c r="VDL432" s="1381"/>
      <c r="VDM432" s="1381"/>
      <c r="VDN432" s="1381"/>
      <c r="VDO432" s="1381"/>
      <c r="VDP432" s="1381"/>
      <c r="VDQ432" s="1381"/>
      <c r="VDR432" s="1381"/>
      <c r="VDS432" s="1381"/>
      <c r="VDT432" s="1381"/>
      <c r="VDU432" s="1381"/>
      <c r="VDV432" s="1381"/>
      <c r="VDW432" s="1381"/>
      <c r="VDX432" s="1381"/>
      <c r="VDY432" s="1381"/>
      <c r="VDZ432" s="1381"/>
      <c r="VEA432" s="1381"/>
      <c r="VEB432" s="1381"/>
      <c r="VEC432" s="1381"/>
      <c r="VED432" s="1381"/>
      <c r="VEE432" s="1381"/>
      <c r="VEF432" s="1381"/>
      <c r="VEG432" s="1381"/>
      <c r="VEH432" s="1381"/>
      <c r="VEI432" s="1381"/>
      <c r="VEJ432" s="1381"/>
      <c r="VEK432" s="1381"/>
      <c r="VEL432" s="1381"/>
      <c r="VEM432" s="1381"/>
      <c r="VEN432" s="1381"/>
      <c r="VEO432" s="1381"/>
      <c r="VEP432" s="1381"/>
      <c r="VEQ432" s="1381"/>
      <c r="VER432" s="1381"/>
      <c r="VES432" s="1381"/>
      <c r="VET432" s="1381"/>
      <c r="VEU432" s="1381"/>
      <c r="VEV432" s="1381"/>
      <c r="VEW432" s="1381"/>
      <c r="VEX432" s="1381"/>
      <c r="VEY432" s="1381"/>
      <c r="VEZ432" s="1381"/>
      <c r="VFA432" s="1381"/>
      <c r="VFB432" s="1381"/>
      <c r="VFC432" s="1381"/>
      <c r="VFD432" s="1381"/>
      <c r="VFE432" s="1381"/>
      <c r="VFF432" s="1381"/>
      <c r="VFG432" s="1381"/>
      <c r="VFH432" s="1381"/>
      <c r="VFI432" s="1381"/>
      <c r="VFJ432" s="1381"/>
      <c r="VFK432" s="1381"/>
      <c r="VFL432" s="1381"/>
      <c r="VFM432" s="1381"/>
      <c r="VFN432" s="1381"/>
      <c r="VFO432" s="1381"/>
      <c r="VFP432" s="1381"/>
      <c r="VFQ432" s="1381"/>
      <c r="VFR432" s="1381"/>
      <c r="VFS432" s="1381"/>
      <c r="VFT432" s="1381"/>
      <c r="VFU432" s="1381"/>
      <c r="VFV432" s="1381"/>
      <c r="VFW432" s="1381"/>
      <c r="VFX432" s="1381"/>
      <c r="VFY432" s="1381"/>
      <c r="VFZ432" s="1381"/>
      <c r="VGA432" s="1381"/>
      <c r="VGB432" s="1381"/>
      <c r="VGC432" s="1381"/>
      <c r="VGD432" s="1381"/>
      <c r="VGE432" s="1381"/>
      <c r="VGF432" s="1381"/>
      <c r="VGG432" s="1381"/>
      <c r="VGH432" s="1381"/>
      <c r="VGI432" s="1381"/>
      <c r="VGJ432" s="1381"/>
      <c r="VGK432" s="1381"/>
      <c r="VGL432" s="1381"/>
      <c r="VGM432" s="1381"/>
      <c r="VGN432" s="1381"/>
      <c r="VGO432" s="1381"/>
      <c r="VGP432" s="1381"/>
      <c r="VGQ432" s="1381"/>
      <c r="VGR432" s="1381"/>
      <c r="VGS432" s="1381"/>
      <c r="VGT432" s="1381"/>
      <c r="VGU432" s="1381"/>
      <c r="VGV432" s="1381"/>
      <c r="VGW432" s="1381"/>
      <c r="VGX432" s="1381"/>
      <c r="VGY432" s="1381"/>
      <c r="VGZ432" s="1381"/>
      <c r="VHA432" s="1381"/>
      <c r="VHB432" s="1381"/>
      <c r="VHC432" s="1381"/>
      <c r="VHD432" s="1381"/>
      <c r="VHE432" s="1381"/>
      <c r="VHF432" s="1381"/>
      <c r="VHG432" s="1381"/>
      <c r="VHH432" s="1381"/>
      <c r="VHI432" s="1381"/>
      <c r="VHJ432" s="1381"/>
      <c r="VHK432" s="1381"/>
      <c r="VHL432" s="1381"/>
      <c r="VHM432" s="1381"/>
      <c r="VHN432" s="1381"/>
      <c r="VHO432" s="1381"/>
      <c r="VHP432" s="1381"/>
      <c r="VHQ432" s="1381"/>
      <c r="VHR432" s="1381"/>
      <c r="VHS432" s="1381"/>
      <c r="VHT432" s="1381"/>
      <c r="VHU432" s="1381"/>
      <c r="VHV432" s="1381"/>
      <c r="VHW432" s="1381"/>
      <c r="VHX432" s="1381"/>
      <c r="VHY432" s="1381"/>
      <c r="VHZ432" s="1381"/>
      <c r="VIA432" s="1381"/>
      <c r="VIB432" s="1381"/>
      <c r="VIC432" s="1381"/>
      <c r="VID432" s="1381"/>
      <c r="VIE432" s="1381"/>
      <c r="VIF432" s="1381"/>
      <c r="VIG432" s="1381"/>
      <c r="VIH432" s="1381"/>
      <c r="VII432" s="1381"/>
      <c r="VIJ432" s="1381"/>
      <c r="VIK432" s="1381"/>
      <c r="VIL432" s="1381"/>
      <c r="VIM432" s="1381"/>
      <c r="VIN432" s="1381"/>
      <c r="VIO432" s="1381"/>
      <c r="VIP432" s="1381"/>
      <c r="VIQ432" s="1381"/>
      <c r="VIR432" s="1381"/>
      <c r="VIS432" s="1381"/>
      <c r="VIT432" s="1381"/>
      <c r="VIU432" s="1381"/>
      <c r="VIV432" s="1381"/>
      <c r="VIW432" s="1381"/>
      <c r="VIX432" s="1381"/>
      <c r="VIY432" s="1381"/>
      <c r="VIZ432" s="1381"/>
      <c r="VJA432" s="1381"/>
      <c r="VJB432" s="1381"/>
      <c r="VJC432" s="1381"/>
      <c r="VJD432" s="1381"/>
      <c r="VJE432" s="1381"/>
      <c r="VJF432" s="1381"/>
      <c r="VJG432" s="1381"/>
      <c r="VJH432" s="1381"/>
      <c r="VJI432" s="1381"/>
      <c r="VJJ432" s="1381"/>
      <c r="VJK432" s="1381"/>
      <c r="VJL432" s="1381"/>
      <c r="VJM432" s="1381"/>
      <c r="VJN432" s="1381"/>
      <c r="VJO432" s="1381"/>
      <c r="VJP432" s="1381"/>
      <c r="VJQ432" s="1381"/>
      <c r="VJR432" s="1381"/>
      <c r="VJS432" s="1381"/>
      <c r="VJT432" s="1381"/>
      <c r="VJU432" s="1381"/>
      <c r="VJV432" s="1381"/>
      <c r="VJW432" s="1381"/>
      <c r="VJX432" s="1381"/>
      <c r="VJY432" s="1381"/>
      <c r="VJZ432" s="1381"/>
      <c r="VKA432" s="1381"/>
      <c r="VKB432" s="1381"/>
      <c r="VKC432" s="1381"/>
      <c r="VKD432" s="1381"/>
      <c r="VKE432" s="1381"/>
      <c r="VKF432" s="1381"/>
      <c r="VKG432" s="1381"/>
      <c r="VKH432" s="1381"/>
      <c r="VKI432" s="1381"/>
      <c r="VKJ432" s="1381"/>
      <c r="VKK432" s="1381"/>
      <c r="VKL432" s="1381"/>
      <c r="VKM432" s="1381"/>
      <c r="VKN432" s="1381"/>
      <c r="VKO432" s="1381"/>
      <c r="VKP432" s="1381"/>
      <c r="VKQ432" s="1381"/>
      <c r="VKR432" s="1381"/>
      <c r="VKS432" s="1381"/>
      <c r="VKT432" s="1381"/>
      <c r="VKU432" s="1381"/>
      <c r="VKV432" s="1381"/>
      <c r="VKW432" s="1381"/>
      <c r="VKX432" s="1381"/>
      <c r="VKY432" s="1381"/>
      <c r="VKZ432" s="1381"/>
      <c r="VLA432" s="1381"/>
      <c r="VLB432" s="1381"/>
      <c r="VLC432" s="1381"/>
      <c r="VLD432" s="1381"/>
      <c r="VLE432" s="1381"/>
      <c r="VLF432" s="1381"/>
      <c r="VLG432" s="1381"/>
      <c r="VLH432" s="1381"/>
      <c r="VLI432" s="1381"/>
      <c r="VLJ432" s="1381"/>
      <c r="VLK432" s="1381"/>
      <c r="VLL432" s="1381"/>
      <c r="VLM432" s="1381"/>
      <c r="VLN432" s="1381"/>
      <c r="VLO432" s="1381"/>
      <c r="VLP432" s="1381"/>
      <c r="VLQ432" s="1381"/>
      <c r="VLR432" s="1381"/>
      <c r="VLS432" s="1381"/>
      <c r="VLT432" s="1381"/>
      <c r="VLU432" s="1381"/>
      <c r="VLV432" s="1381"/>
      <c r="VLW432" s="1381"/>
      <c r="VLX432" s="1381"/>
      <c r="VLY432" s="1381"/>
      <c r="VLZ432" s="1381"/>
      <c r="VMA432" s="1381"/>
      <c r="VMB432" s="1381"/>
      <c r="VMC432" s="1381"/>
      <c r="VMD432" s="1381"/>
      <c r="VME432" s="1381"/>
      <c r="VMF432" s="1381"/>
      <c r="VMG432" s="1381"/>
      <c r="VMH432" s="1381"/>
      <c r="VMI432" s="1381"/>
      <c r="VMJ432" s="1381"/>
      <c r="VMK432" s="1381"/>
      <c r="VML432" s="1381"/>
      <c r="VMM432" s="1381"/>
      <c r="VMN432" s="1381"/>
      <c r="VMO432" s="1381"/>
      <c r="VMP432" s="1381"/>
      <c r="VMQ432" s="1381"/>
      <c r="VMR432" s="1381"/>
      <c r="VMS432" s="1381"/>
      <c r="VMT432" s="1381"/>
      <c r="VMU432" s="1381"/>
      <c r="VMV432" s="1381"/>
      <c r="VMW432" s="1381"/>
      <c r="VMX432" s="1381"/>
      <c r="VMY432" s="1381"/>
      <c r="VMZ432" s="1381"/>
      <c r="VNA432" s="1381"/>
      <c r="VNB432" s="1381"/>
      <c r="VNC432" s="1381"/>
      <c r="VND432" s="1381"/>
      <c r="VNE432" s="1381"/>
      <c r="VNF432" s="1381"/>
      <c r="VNG432" s="1381"/>
      <c r="VNH432" s="1381"/>
      <c r="VNI432" s="1381"/>
      <c r="VNJ432" s="1381"/>
      <c r="VNK432" s="1381"/>
      <c r="VNL432" s="1381"/>
      <c r="VNM432" s="1381"/>
      <c r="VNN432" s="1381"/>
      <c r="VNO432" s="1381"/>
      <c r="VNP432" s="1381"/>
      <c r="VNQ432" s="1381"/>
      <c r="VNR432" s="1381"/>
      <c r="VNS432" s="1381"/>
      <c r="VNT432" s="1381"/>
      <c r="VNU432" s="1381"/>
      <c r="VNV432" s="1381"/>
      <c r="VNW432" s="1381"/>
      <c r="VNX432" s="1381"/>
      <c r="VNY432" s="1381"/>
      <c r="VNZ432" s="1381"/>
      <c r="VOA432" s="1381"/>
      <c r="VOB432" s="1381"/>
      <c r="VOC432" s="1381"/>
      <c r="VOD432" s="1381"/>
      <c r="VOE432" s="1381"/>
      <c r="VOF432" s="1381"/>
      <c r="VOG432" s="1381"/>
      <c r="VOH432" s="1381"/>
      <c r="VOI432" s="1381"/>
      <c r="VOJ432" s="1381"/>
      <c r="VOK432" s="1381"/>
      <c r="VOL432" s="1381"/>
      <c r="VOM432" s="1381"/>
      <c r="VON432" s="1381"/>
      <c r="VOO432" s="1381"/>
      <c r="VOP432" s="1381"/>
      <c r="VOQ432" s="1381"/>
      <c r="VOR432" s="1381"/>
      <c r="VOS432" s="1381"/>
      <c r="VOT432" s="1381"/>
      <c r="VOU432" s="1381"/>
      <c r="VOV432" s="1381"/>
      <c r="VOW432" s="1381"/>
      <c r="VOX432" s="1381"/>
      <c r="VOY432" s="1381"/>
      <c r="VOZ432" s="1381"/>
      <c r="VPA432" s="1381"/>
      <c r="VPB432" s="1381"/>
      <c r="VPC432" s="1381"/>
      <c r="VPD432" s="1381"/>
      <c r="VPE432" s="1381"/>
      <c r="VPF432" s="1381"/>
      <c r="VPG432" s="1381"/>
      <c r="VPH432" s="1381"/>
      <c r="VPI432" s="1381"/>
      <c r="VPJ432" s="1381"/>
      <c r="VPK432" s="1381"/>
      <c r="VPL432" s="1381"/>
      <c r="VPM432" s="1381"/>
      <c r="VPN432" s="1381"/>
      <c r="VPO432" s="1381"/>
      <c r="VPP432" s="1381"/>
      <c r="VPQ432" s="1381"/>
      <c r="VPR432" s="1381"/>
      <c r="VPS432" s="1381"/>
      <c r="VPT432" s="1381"/>
      <c r="VPU432" s="1381"/>
      <c r="VPV432" s="1381"/>
      <c r="VPW432" s="1381"/>
      <c r="VPX432" s="1381"/>
      <c r="VPY432" s="1381"/>
      <c r="VPZ432" s="1381"/>
      <c r="VQA432" s="1381"/>
      <c r="VQB432" s="1381"/>
      <c r="VQC432" s="1381"/>
      <c r="VQD432" s="1381"/>
      <c r="VQE432" s="1381"/>
      <c r="VQF432" s="1381"/>
      <c r="VQG432" s="1381"/>
      <c r="VQH432" s="1381"/>
      <c r="VQI432" s="1381"/>
      <c r="VQJ432" s="1381"/>
      <c r="VQK432" s="1381"/>
      <c r="VQL432" s="1381"/>
      <c r="VQM432" s="1381"/>
      <c r="VQN432" s="1381"/>
      <c r="VQO432" s="1381"/>
      <c r="VQP432" s="1381"/>
      <c r="VQQ432" s="1381"/>
      <c r="VQR432" s="1381"/>
      <c r="VQS432" s="1381"/>
      <c r="VQT432" s="1381"/>
      <c r="VQU432" s="1381"/>
      <c r="VQV432" s="1381"/>
      <c r="VQW432" s="1381"/>
      <c r="VQX432" s="1381"/>
      <c r="VQY432" s="1381"/>
      <c r="VQZ432" s="1381"/>
      <c r="VRA432" s="1381"/>
      <c r="VRB432" s="1381"/>
      <c r="VRC432" s="1381"/>
      <c r="VRD432" s="1381"/>
      <c r="VRE432" s="1381"/>
      <c r="VRF432" s="1381"/>
      <c r="VRG432" s="1381"/>
      <c r="VRH432" s="1381"/>
      <c r="VRI432" s="1381"/>
      <c r="VRJ432" s="1381"/>
      <c r="VRK432" s="1381"/>
      <c r="VRL432" s="1381"/>
      <c r="VRM432" s="1381"/>
      <c r="VRN432" s="1381"/>
      <c r="VRO432" s="1381"/>
      <c r="VRP432" s="1381"/>
      <c r="VRQ432" s="1381"/>
      <c r="VRR432" s="1381"/>
      <c r="VRS432" s="1381"/>
      <c r="VRT432" s="1381"/>
      <c r="VRU432" s="1381"/>
      <c r="VRV432" s="1381"/>
      <c r="VRW432" s="1381"/>
      <c r="VRX432" s="1381"/>
      <c r="VRY432" s="1381"/>
      <c r="VRZ432" s="1381"/>
      <c r="VSA432" s="1381"/>
      <c r="VSB432" s="1381"/>
      <c r="VSC432" s="1381"/>
      <c r="VSD432" s="1381"/>
      <c r="VSE432" s="1381"/>
      <c r="VSF432" s="1381"/>
      <c r="VSG432" s="1381"/>
      <c r="VSH432" s="1381"/>
      <c r="VSI432" s="1381"/>
      <c r="VSJ432" s="1381"/>
      <c r="VSK432" s="1381"/>
      <c r="VSL432" s="1381"/>
      <c r="VSM432" s="1381"/>
      <c r="VSN432" s="1381"/>
      <c r="VSO432" s="1381"/>
      <c r="VSP432" s="1381"/>
      <c r="VSQ432" s="1381"/>
      <c r="VSR432" s="1381"/>
      <c r="VSS432" s="1381"/>
      <c r="VST432" s="1381"/>
      <c r="VSU432" s="1381"/>
      <c r="VSV432" s="1381"/>
      <c r="VSW432" s="1381"/>
      <c r="VSX432" s="1381"/>
      <c r="VSY432" s="1381"/>
      <c r="VSZ432" s="1381"/>
      <c r="VTA432" s="1381"/>
      <c r="VTB432" s="1381"/>
      <c r="VTC432" s="1381"/>
      <c r="VTD432" s="1381"/>
      <c r="VTE432" s="1381"/>
      <c r="VTF432" s="1381"/>
      <c r="VTG432" s="1381"/>
      <c r="VTH432" s="1381"/>
      <c r="VTI432" s="1381"/>
      <c r="VTJ432" s="1381"/>
      <c r="VTK432" s="1381"/>
      <c r="VTL432" s="1381"/>
      <c r="VTM432" s="1381"/>
      <c r="VTN432" s="1381"/>
      <c r="VTO432" s="1381"/>
      <c r="VTP432" s="1381"/>
      <c r="VTQ432" s="1381"/>
      <c r="VTR432" s="1381"/>
      <c r="VTS432" s="1381"/>
      <c r="VTT432" s="1381"/>
      <c r="VTU432" s="1381"/>
      <c r="VTV432" s="1381"/>
      <c r="VTW432" s="1381"/>
      <c r="VTX432" s="1381"/>
      <c r="VTY432" s="1381"/>
      <c r="VTZ432" s="1381"/>
      <c r="VUA432" s="1381"/>
      <c r="VUB432" s="1381"/>
      <c r="VUC432" s="1381"/>
      <c r="VUD432" s="1381"/>
      <c r="VUE432" s="1381"/>
      <c r="VUF432" s="1381"/>
      <c r="VUG432" s="1381"/>
      <c r="VUH432" s="1381"/>
      <c r="VUI432" s="1381"/>
      <c r="VUJ432" s="1381"/>
      <c r="VUK432" s="1381"/>
      <c r="VUL432" s="1381"/>
      <c r="VUM432" s="1381"/>
      <c r="VUN432" s="1381"/>
      <c r="VUO432" s="1381"/>
      <c r="VUP432" s="1381"/>
      <c r="VUQ432" s="1381"/>
      <c r="VUR432" s="1381"/>
      <c r="VUS432" s="1381"/>
      <c r="VUT432" s="1381"/>
      <c r="VUU432" s="1381"/>
      <c r="VUV432" s="1381"/>
      <c r="VUW432" s="1381"/>
      <c r="VUX432" s="1381"/>
      <c r="VUY432" s="1381"/>
      <c r="VUZ432" s="1381"/>
      <c r="VVA432" s="1381"/>
      <c r="VVB432" s="1381"/>
      <c r="VVC432" s="1381"/>
      <c r="VVD432" s="1381"/>
      <c r="VVE432" s="1381"/>
      <c r="VVF432" s="1381"/>
      <c r="VVG432" s="1381"/>
      <c r="VVH432" s="1381"/>
      <c r="VVI432" s="1381"/>
      <c r="VVJ432" s="1381"/>
      <c r="VVK432" s="1381"/>
      <c r="VVL432" s="1381"/>
      <c r="VVM432" s="1381"/>
      <c r="VVN432" s="1381"/>
      <c r="VVO432" s="1381"/>
      <c r="VVP432" s="1381"/>
      <c r="VVQ432" s="1381"/>
      <c r="VVR432" s="1381"/>
      <c r="VVS432" s="1381"/>
      <c r="VVT432" s="1381"/>
      <c r="VVU432" s="1381"/>
      <c r="VVV432" s="1381"/>
      <c r="VVW432" s="1381"/>
      <c r="VVX432" s="1381"/>
      <c r="VVY432" s="1381"/>
      <c r="VVZ432" s="1381"/>
      <c r="VWA432" s="1381"/>
      <c r="VWB432" s="1381"/>
      <c r="VWC432" s="1381"/>
      <c r="VWD432" s="1381"/>
      <c r="VWE432" s="1381"/>
      <c r="VWF432" s="1381"/>
      <c r="VWG432" s="1381"/>
      <c r="VWH432" s="1381"/>
      <c r="VWI432" s="1381"/>
      <c r="VWJ432" s="1381"/>
      <c r="VWK432" s="1381"/>
      <c r="VWL432" s="1381"/>
      <c r="VWM432" s="1381"/>
      <c r="VWN432" s="1381"/>
      <c r="VWO432" s="1381"/>
      <c r="VWP432" s="1381"/>
      <c r="VWQ432" s="1381"/>
      <c r="VWR432" s="1381"/>
      <c r="VWS432" s="1381"/>
      <c r="VWT432" s="1381"/>
      <c r="VWU432" s="1381"/>
      <c r="VWV432" s="1381"/>
      <c r="VWW432" s="1381"/>
      <c r="VWX432" s="1381"/>
      <c r="VWY432" s="1381"/>
      <c r="VWZ432" s="1381"/>
      <c r="VXA432" s="1381"/>
      <c r="VXB432" s="1381"/>
      <c r="VXC432" s="1381"/>
      <c r="VXD432" s="1381"/>
      <c r="VXE432" s="1381"/>
      <c r="VXF432" s="1381"/>
      <c r="VXG432" s="1381"/>
      <c r="VXH432" s="1381"/>
      <c r="VXI432" s="1381"/>
      <c r="VXJ432" s="1381"/>
      <c r="VXK432" s="1381"/>
      <c r="VXL432" s="1381"/>
      <c r="VXM432" s="1381"/>
      <c r="VXN432" s="1381"/>
      <c r="VXO432" s="1381"/>
      <c r="VXP432" s="1381"/>
      <c r="VXQ432" s="1381"/>
      <c r="VXR432" s="1381"/>
      <c r="VXS432" s="1381"/>
      <c r="VXT432" s="1381"/>
      <c r="VXU432" s="1381"/>
      <c r="VXV432" s="1381"/>
      <c r="VXW432" s="1381"/>
      <c r="VXX432" s="1381"/>
      <c r="VXY432" s="1381"/>
      <c r="VXZ432" s="1381"/>
      <c r="VYA432" s="1381"/>
      <c r="VYB432" s="1381"/>
      <c r="VYC432" s="1381"/>
      <c r="VYD432" s="1381"/>
      <c r="VYE432" s="1381"/>
      <c r="VYF432" s="1381"/>
      <c r="VYG432" s="1381"/>
      <c r="VYH432" s="1381"/>
      <c r="VYI432" s="1381"/>
      <c r="VYJ432" s="1381"/>
      <c r="VYK432" s="1381"/>
      <c r="VYL432" s="1381"/>
      <c r="VYM432" s="1381"/>
      <c r="VYN432" s="1381"/>
      <c r="VYO432" s="1381"/>
      <c r="VYP432" s="1381"/>
      <c r="VYQ432" s="1381"/>
      <c r="VYR432" s="1381"/>
      <c r="VYS432" s="1381"/>
      <c r="VYT432" s="1381"/>
      <c r="VYU432" s="1381"/>
      <c r="VYV432" s="1381"/>
      <c r="VYW432" s="1381"/>
      <c r="VYX432" s="1381"/>
      <c r="VYY432" s="1381"/>
      <c r="VYZ432" s="1381"/>
      <c r="VZA432" s="1381"/>
      <c r="VZB432" s="1381"/>
      <c r="VZC432" s="1381"/>
      <c r="VZD432" s="1381"/>
      <c r="VZE432" s="1381"/>
      <c r="VZF432" s="1381"/>
      <c r="VZG432" s="1381"/>
      <c r="VZH432" s="1381"/>
      <c r="VZI432" s="1381"/>
      <c r="VZJ432" s="1381"/>
      <c r="VZK432" s="1381"/>
      <c r="VZL432" s="1381"/>
      <c r="VZM432" s="1381"/>
      <c r="VZN432" s="1381"/>
      <c r="VZO432" s="1381"/>
      <c r="VZP432" s="1381"/>
      <c r="VZQ432" s="1381"/>
      <c r="VZR432" s="1381"/>
      <c r="VZS432" s="1381"/>
      <c r="VZT432" s="1381"/>
      <c r="VZU432" s="1381"/>
      <c r="VZV432" s="1381"/>
      <c r="VZW432" s="1381"/>
      <c r="VZX432" s="1381"/>
      <c r="VZY432" s="1381"/>
      <c r="VZZ432" s="1381"/>
      <c r="WAA432" s="1381"/>
      <c r="WAB432" s="1381"/>
      <c r="WAC432" s="1381"/>
      <c r="WAD432" s="1381"/>
      <c r="WAE432" s="1381"/>
      <c r="WAF432" s="1381"/>
      <c r="WAG432" s="1381"/>
      <c r="WAH432" s="1381"/>
      <c r="WAI432" s="1381"/>
      <c r="WAJ432" s="1381"/>
      <c r="WAK432" s="1381"/>
      <c r="WAL432" s="1381"/>
      <c r="WAM432" s="1381"/>
      <c r="WAN432" s="1381"/>
      <c r="WAO432" s="1381"/>
      <c r="WAP432" s="1381"/>
      <c r="WAQ432" s="1381"/>
      <c r="WAR432" s="1381"/>
      <c r="WAS432" s="1381"/>
      <c r="WAT432" s="1381"/>
      <c r="WAU432" s="1381"/>
      <c r="WAV432" s="1381"/>
      <c r="WAW432" s="1381"/>
      <c r="WAX432" s="1381"/>
      <c r="WAY432" s="1381"/>
      <c r="WAZ432" s="1381"/>
      <c r="WBA432" s="1381"/>
      <c r="WBB432" s="1381"/>
      <c r="WBC432" s="1381"/>
      <c r="WBD432" s="1381"/>
      <c r="WBE432" s="1381"/>
      <c r="WBF432" s="1381"/>
      <c r="WBG432" s="1381"/>
      <c r="WBH432" s="1381"/>
      <c r="WBI432" s="1381"/>
      <c r="WBJ432" s="1381"/>
      <c r="WBK432" s="1381"/>
      <c r="WBL432" s="1381"/>
      <c r="WBM432" s="1381"/>
      <c r="WBN432" s="1381"/>
      <c r="WBO432" s="1381"/>
      <c r="WBP432" s="1381"/>
      <c r="WBQ432" s="1381"/>
      <c r="WBR432" s="1381"/>
      <c r="WBS432" s="1381"/>
      <c r="WBT432" s="1381"/>
      <c r="WBU432" s="1381"/>
      <c r="WBV432" s="1381"/>
      <c r="WBW432" s="1381"/>
      <c r="WBX432" s="1381"/>
      <c r="WBY432" s="1381"/>
      <c r="WBZ432" s="1381"/>
      <c r="WCA432" s="1381"/>
      <c r="WCB432" s="1381"/>
      <c r="WCC432" s="1381"/>
      <c r="WCD432" s="1381"/>
      <c r="WCE432" s="1381"/>
      <c r="WCF432" s="1381"/>
      <c r="WCG432" s="1381"/>
      <c r="WCH432" s="1381"/>
      <c r="WCI432" s="1381"/>
      <c r="WCJ432" s="1381"/>
      <c r="WCK432" s="1381"/>
      <c r="WCL432" s="1381"/>
      <c r="WCM432" s="1381"/>
      <c r="WCN432" s="1381"/>
      <c r="WCO432" s="1381"/>
      <c r="WCP432" s="1381"/>
      <c r="WCQ432" s="1381"/>
      <c r="WCR432" s="1381"/>
      <c r="WCS432" s="1381"/>
      <c r="WCT432" s="1381"/>
      <c r="WCU432" s="1381"/>
      <c r="WCV432" s="1381"/>
      <c r="WCW432" s="1381"/>
      <c r="WCX432" s="1381"/>
      <c r="WCY432" s="1381"/>
      <c r="WCZ432" s="1381"/>
      <c r="WDA432" s="1381"/>
      <c r="WDB432" s="1381"/>
      <c r="WDC432" s="1381"/>
      <c r="WDD432" s="1381"/>
      <c r="WDE432" s="1381"/>
      <c r="WDF432" s="1381"/>
      <c r="WDG432" s="1381"/>
      <c r="WDH432" s="1381"/>
      <c r="WDI432" s="1381"/>
      <c r="WDJ432" s="1381"/>
      <c r="WDK432" s="1381"/>
      <c r="WDL432" s="1381"/>
      <c r="WDM432" s="1381"/>
      <c r="WDN432" s="1381"/>
      <c r="WDO432" s="1381"/>
      <c r="WDP432" s="1381"/>
      <c r="WDQ432" s="1381"/>
      <c r="WDR432" s="1381"/>
      <c r="WDS432" s="1381"/>
      <c r="WDT432" s="1381"/>
      <c r="WDU432" s="1381"/>
      <c r="WDV432" s="1381"/>
      <c r="WDW432" s="1381"/>
      <c r="WDX432" s="1381"/>
      <c r="WDY432" s="1381"/>
      <c r="WDZ432" s="1381"/>
      <c r="WEA432" s="1381"/>
      <c r="WEB432" s="1381"/>
      <c r="WEC432" s="1381"/>
      <c r="WED432" s="1381"/>
      <c r="WEE432" s="1381"/>
      <c r="WEF432" s="1381"/>
      <c r="WEG432" s="1381"/>
      <c r="WEH432" s="1381"/>
      <c r="WEI432" s="1381"/>
      <c r="WEJ432" s="1381"/>
      <c r="WEK432" s="1381"/>
      <c r="WEL432" s="1381"/>
      <c r="WEM432" s="1381"/>
      <c r="WEN432" s="1381"/>
      <c r="WEO432" s="1381"/>
      <c r="WEP432" s="1381"/>
      <c r="WEQ432" s="1381"/>
      <c r="WER432" s="1381"/>
      <c r="WES432" s="1381"/>
      <c r="WET432" s="1381"/>
      <c r="WEU432" s="1381"/>
      <c r="WEV432" s="1381"/>
      <c r="WEW432" s="1381"/>
      <c r="WEX432" s="1381"/>
      <c r="WEY432" s="1381"/>
      <c r="WEZ432" s="1381"/>
      <c r="WFA432" s="1381"/>
      <c r="WFB432" s="1381"/>
      <c r="WFC432" s="1381"/>
      <c r="WFD432" s="1381"/>
      <c r="WFE432" s="1381"/>
      <c r="WFF432" s="1381"/>
      <c r="WFG432" s="1381"/>
      <c r="WFH432" s="1381"/>
      <c r="WFI432" s="1381"/>
      <c r="WFJ432" s="1381"/>
      <c r="WFK432" s="1381"/>
      <c r="WFL432" s="1381"/>
      <c r="WFM432" s="1381"/>
      <c r="WFN432" s="1381"/>
      <c r="WFO432" s="1381"/>
      <c r="WFP432" s="1381"/>
      <c r="WFQ432" s="1381"/>
      <c r="WFR432" s="1381"/>
      <c r="WFS432" s="1381"/>
      <c r="WFT432" s="1381"/>
      <c r="WFU432" s="1381"/>
      <c r="WFV432" s="1381"/>
      <c r="WFW432" s="1381"/>
      <c r="WFX432" s="1381"/>
      <c r="WFY432" s="1381"/>
      <c r="WFZ432" s="1381"/>
      <c r="WGA432" s="1381"/>
      <c r="WGB432" s="1381"/>
      <c r="WGC432" s="1381"/>
      <c r="WGD432" s="1381"/>
      <c r="WGE432" s="1381"/>
      <c r="WGF432" s="1381"/>
      <c r="WGG432" s="1381"/>
      <c r="WGH432" s="1381"/>
      <c r="WGI432" s="1381"/>
      <c r="WGJ432" s="1381"/>
      <c r="WGK432" s="1381"/>
      <c r="WGL432" s="1381"/>
      <c r="WGM432" s="1381"/>
      <c r="WGN432" s="1381"/>
      <c r="WGO432" s="1381"/>
      <c r="WGP432" s="1381"/>
      <c r="WGQ432" s="1381"/>
      <c r="WGR432" s="1381"/>
      <c r="WGS432" s="1381"/>
      <c r="WGT432" s="1381"/>
      <c r="WGU432" s="1381"/>
      <c r="WGV432" s="1381"/>
      <c r="WGW432" s="1381"/>
      <c r="WGX432" s="1381"/>
      <c r="WGY432" s="1381"/>
      <c r="WGZ432" s="1381"/>
      <c r="WHA432" s="1381"/>
      <c r="WHB432" s="1381"/>
      <c r="WHC432" s="1381"/>
      <c r="WHD432" s="1381"/>
      <c r="WHE432" s="1381"/>
      <c r="WHF432" s="1381"/>
      <c r="WHG432" s="1381"/>
      <c r="WHH432" s="1381"/>
      <c r="WHI432" s="1381"/>
      <c r="WHJ432" s="1381"/>
      <c r="WHK432" s="1381"/>
      <c r="WHL432" s="1381"/>
      <c r="WHM432" s="1381"/>
      <c r="WHN432" s="1381"/>
      <c r="WHO432" s="1381"/>
      <c r="WHP432" s="1381"/>
      <c r="WHQ432" s="1381"/>
      <c r="WHR432" s="1381"/>
      <c r="WHS432" s="1381"/>
      <c r="WHT432" s="1381"/>
      <c r="WHU432" s="1381"/>
      <c r="WHV432" s="1381"/>
      <c r="WHW432" s="1381"/>
      <c r="WHX432" s="1381"/>
      <c r="WHY432" s="1381"/>
      <c r="WHZ432" s="1381"/>
      <c r="WIA432" s="1381"/>
      <c r="WIB432" s="1381"/>
      <c r="WIC432" s="1381"/>
      <c r="WID432" s="1381"/>
      <c r="WIE432" s="1381"/>
      <c r="WIF432" s="1381"/>
      <c r="WIG432" s="1381"/>
      <c r="WIH432" s="1381"/>
      <c r="WII432" s="1381"/>
      <c r="WIJ432" s="1381"/>
      <c r="WIK432" s="1381"/>
      <c r="WIL432" s="1381"/>
      <c r="WIM432" s="1381"/>
      <c r="WIN432" s="1381"/>
      <c r="WIO432" s="1381"/>
      <c r="WIP432" s="1381"/>
      <c r="WIQ432" s="1381"/>
      <c r="WIR432" s="1381"/>
      <c r="WIS432" s="1381"/>
      <c r="WIT432" s="1381"/>
      <c r="WIU432" s="1381"/>
      <c r="WIV432" s="1381"/>
      <c r="WIW432" s="1381"/>
      <c r="WIX432" s="1381"/>
      <c r="WIY432" s="1381"/>
      <c r="WIZ432" s="1381"/>
      <c r="WJA432" s="1381"/>
      <c r="WJB432" s="1381"/>
      <c r="WJC432" s="1381"/>
      <c r="WJD432" s="1381"/>
      <c r="WJE432" s="1381"/>
      <c r="WJF432" s="1381"/>
      <c r="WJG432" s="1381"/>
      <c r="WJH432" s="1381"/>
      <c r="WJI432" s="1381"/>
      <c r="WJJ432" s="1381"/>
      <c r="WJK432" s="1381"/>
      <c r="WJL432" s="1381"/>
      <c r="WJM432" s="1381"/>
      <c r="WJN432" s="1381"/>
      <c r="WJO432" s="1381"/>
      <c r="WJP432" s="1381"/>
      <c r="WJQ432" s="1381"/>
      <c r="WJR432" s="1381"/>
      <c r="WJS432" s="1381"/>
      <c r="WJT432" s="1381"/>
      <c r="WJU432" s="1381"/>
      <c r="WJV432" s="1381"/>
      <c r="WJW432" s="1381"/>
      <c r="WJX432" s="1381"/>
      <c r="WJY432" s="1381"/>
      <c r="WJZ432" s="1381"/>
      <c r="WKA432" s="1381"/>
      <c r="WKB432" s="1381"/>
      <c r="WKC432" s="1381"/>
      <c r="WKD432" s="1381"/>
      <c r="WKE432" s="1381"/>
      <c r="WKF432" s="1381"/>
      <c r="WKG432" s="1381"/>
      <c r="WKH432" s="1381"/>
      <c r="WKI432" s="1381"/>
      <c r="WKJ432" s="1381"/>
      <c r="WKK432" s="1381"/>
      <c r="WKL432" s="1381"/>
      <c r="WKM432" s="1381"/>
      <c r="WKN432" s="1381"/>
      <c r="WKO432" s="1381"/>
      <c r="WKP432" s="1381"/>
      <c r="WKQ432" s="1381"/>
      <c r="WKR432" s="1381"/>
      <c r="WKS432" s="1381"/>
      <c r="WKT432" s="1381"/>
      <c r="WKU432" s="1381"/>
      <c r="WKV432" s="1381"/>
      <c r="WKW432" s="1381"/>
      <c r="WKX432" s="1381"/>
      <c r="WKY432" s="1381"/>
      <c r="WKZ432" s="1381"/>
      <c r="WLA432" s="1381"/>
      <c r="WLB432" s="1381"/>
      <c r="WLC432" s="1381"/>
      <c r="WLD432" s="1381"/>
      <c r="WLE432" s="1381"/>
      <c r="WLF432" s="1381"/>
      <c r="WLG432" s="1381"/>
      <c r="WLH432" s="1381"/>
      <c r="WLI432" s="1381"/>
      <c r="WLJ432" s="1381"/>
      <c r="WLK432" s="1381"/>
      <c r="WLL432" s="1381"/>
      <c r="WLM432" s="1381"/>
      <c r="WLN432" s="1381"/>
      <c r="WLO432" s="1381"/>
      <c r="WLP432" s="1381"/>
      <c r="WLQ432" s="1381"/>
      <c r="WLR432" s="1381"/>
      <c r="WLS432" s="1381"/>
      <c r="WLT432" s="1381"/>
      <c r="WLU432" s="1381"/>
      <c r="WLV432" s="1381"/>
      <c r="WLW432" s="1381"/>
      <c r="WLX432" s="1381"/>
      <c r="WLY432" s="1381"/>
      <c r="WLZ432" s="1381"/>
      <c r="WMA432" s="1381"/>
      <c r="WMB432" s="1381"/>
      <c r="WMC432" s="1381"/>
      <c r="WMD432" s="1381"/>
      <c r="WME432" s="1381"/>
      <c r="WMF432" s="1381"/>
      <c r="WMG432" s="1381"/>
      <c r="WMH432" s="1381"/>
      <c r="WMI432" s="1381"/>
      <c r="WMJ432" s="1381"/>
      <c r="WMK432" s="1381"/>
      <c r="WML432" s="1381"/>
      <c r="WMM432" s="1381"/>
      <c r="WMN432" s="1381"/>
      <c r="WMO432" s="1381"/>
      <c r="WMP432" s="1381"/>
      <c r="WMQ432" s="1381"/>
      <c r="WMR432" s="1381"/>
      <c r="WMS432" s="1381"/>
      <c r="WMT432" s="1381"/>
      <c r="WMU432" s="1381"/>
      <c r="WMV432" s="1381"/>
      <c r="WMW432" s="1381"/>
      <c r="WMX432" s="1381"/>
      <c r="WMY432" s="1381"/>
      <c r="WMZ432" s="1381"/>
      <c r="WNA432" s="1381"/>
      <c r="WNB432" s="1381"/>
      <c r="WNC432" s="1381"/>
      <c r="WND432" s="1381"/>
      <c r="WNE432" s="1381"/>
      <c r="WNF432" s="1381"/>
      <c r="WNG432" s="1381"/>
      <c r="WNH432" s="1381"/>
      <c r="WNI432" s="1381"/>
      <c r="WNJ432" s="1381"/>
      <c r="WNK432" s="1381"/>
      <c r="WNL432" s="1381"/>
      <c r="WNM432" s="1381"/>
      <c r="WNN432" s="1381"/>
      <c r="WNO432" s="1381"/>
      <c r="WNP432" s="1381"/>
      <c r="WNQ432" s="1381"/>
      <c r="WNR432" s="1381"/>
      <c r="WNS432" s="1381"/>
      <c r="WNT432" s="1381"/>
      <c r="WNU432" s="1381"/>
      <c r="WNV432" s="1381"/>
      <c r="WNW432" s="1381"/>
      <c r="WNX432" s="1381"/>
      <c r="WNY432" s="1381"/>
      <c r="WNZ432" s="1381"/>
      <c r="WOA432" s="1381"/>
      <c r="WOB432" s="1381"/>
      <c r="WOC432" s="1381"/>
      <c r="WOD432" s="1381"/>
      <c r="WOE432" s="1381"/>
      <c r="WOF432" s="1381"/>
      <c r="WOG432" s="1381"/>
      <c r="WOH432" s="1381"/>
      <c r="WOI432" s="1381"/>
      <c r="WOJ432" s="1381"/>
      <c r="WOK432" s="1381"/>
      <c r="WOL432" s="1381"/>
      <c r="WOM432" s="1381"/>
      <c r="WON432" s="1381"/>
      <c r="WOO432" s="1381"/>
      <c r="WOP432" s="1381"/>
      <c r="WOQ432" s="1381"/>
      <c r="WOR432" s="1381"/>
      <c r="WOS432" s="1381"/>
      <c r="WOT432" s="1381"/>
      <c r="WOU432" s="1381"/>
      <c r="WOV432" s="1381"/>
      <c r="WOW432" s="1381"/>
      <c r="WOX432" s="1381"/>
      <c r="WOY432" s="1381"/>
      <c r="WOZ432" s="1381"/>
      <c r="WPA432" s="1381"/>
      <c r="WPB432" s="1381"/>
      <c r="WPC432" s="1381"/>
      <c r="WPD432" s="1381"/>
      <c r="WPE432" s="1381"/>
      <c r="WPF432" s="1381"/>
      <c r="WPG432" s="1381"/>
      <c r="WPH432" s="1381"/>
      <c r="WPI432" s="1381"/>
      <c r="WPJ432" s="1381"/>
      <c r="WPK432" s="1381"/>
      <c r="WPL432" s="1381"/>
      <c r="WPM432" s="1381"/>
      <c r="WPN432" s="1381"/>
      <c r="WPO432" s="1381"/>
      <c r="WPP432" s="1381"/>
      <c r="WPQ432" s="1381"/>
      <c r="WPR432" s="1381"/>
      <c r="WPS432" s="1381"/>
      <c r="WPT432" s="1381"/>
      <c r="WPU432" s="1381"/>
      <c r="WPV432" s="1381"/>
      <c r="WPW432" s="1381"/>
      <c r="WPX432" s="1381"/>
      <c r="WPY432" s="1381"/>
      <c r="WPZ432" s="1381"/>
      <c r="WQA432" s="1381"/>
      <c r="WQB432" s="1381"/>
      <c r="WQC432" s="1381"/>
      <c r="WQD432" s="1381"/>
      <c r="WQE432" s="1381"/>
      <c r="WQF432" s="1381"/>
      <c r="WQG432" s="1381"/>
      <c r="WQH432" s="1381"/>
      <c r="WQI432" s="1381"/>
      <c r="WQJ432" s="1381"/>
      <c r="WQK432" s="1381"/>
      <c r="WQL432" s="1381"/>
      <c r="WQM432" s="1381"/>
      <c r="WQN432" s="1381"/>
      <c r="WQO432" s="1381"/>
      <c r="WQP432" s="1381"/>
      <c r="WQQ432" s="1381"/>
      <c r="WQR432" s="1381"/>
      <c r="WQS432" s="1381"/>
      <c r="WQT432" s="1381"/>
      <c r="WQU432" s="1381"/>
      <c r="WQV432" s="1381"/>
      <c r="WQW432" s="1381"/>
      <c r="WQX432" s="1381"/>
      <c r="WQY432" s="1381"/>
      <c r="WQZ432" s="1381"/>
      <c r="WRA432" s="1381"/>
      <c r="WRB432" s="1381"/>
      <c r="WRC432" s="1381"/>
      <c r="WRD432" s="1381"/>
      <c r="WRE432" s="1381"/>
      <c r="WRF432" s="1381"/>
      <c r="WRG432" s="1381"/>
      <c r="WRH432" s="1381"/>
      <c r="WRI432" s="1381"/>
      <c r="WRJ432" s="1381"/>
      <c r="WRK432" s="1381"/>
      <c r="WRL432" s="1381"/>
      <c r="WRM432" s="1381"/>
      <c r="WRN432" s="1381"/>
      <c r="WRO432" s="1381"/>
      <c r="WRP432" s="1381"/>
      <c r="WRQ432" s="1381"/>
      <c r="WRR432" s="1381"/>
      <c r="WRS432" s="1381"/>
      <c r="WRT432" s="1381"/>
      <c r="WRU432" s="1381"/>
      <c r="WRV432" s="1381"/>
      <c r="WRW432" s="1381"/>
      <c r="WRX432" s="1381"/>
      <c r="WRY432" s="1381"/>
      <c r="WRZ432" s="1381"/>
      <c r="WSA432" s="1381"/>
      <c r="WSB432" s="1381"/>
      <c r="WSC432" s="1381"/>
      <c r="WSD432" s="1381"/>
      <c r="WSE432" s="1381"/>
      <c r="WSF432" s="1381"/>
      <c r="WSG432" s="1381"/>
      <c r="WSH432" s="1381"/>
      <c r="WSI432" s="1381"/>
      <c r="WSJ432" s="1381"/>
      <c r="WSK432" s="1381"/>
      <c r="WSL432" s="1381"/>
      <c r="WSM432" s="1381"/>
      <c r="WSN432" s="1381"/>
      <c r="WSO432" s="1381"/>
      <c r="WSP432" s="1381"/>
      <c r="WSQ432" s="1381"/>
      <c r="WSR432" s="1381"/>
      <c r="WSS432" s="1381"/>
      <c r="WST432" s="1381"/>
      <c r="WSU432" s="1381"/>
      <c r="WSV432" s="1381"/>
      <c r="WSW432" s="1381"/>
      <c r="WSX432" s="1381"/>
      <c r="WSY432" s="1381"/>
      <c r="WSZ432" s="1381"/>
      <c r="WTA432" s="1381"/>
      <c r="WTB432" s="1381"/>
      <c r="WTC432" s="1381"/>
      <c r="WTD432" s="1381"/>
      <c r="WTE432" s="1381"/>
      <c r="WTF432" s="1381"/>
      <c r="WTG432" s="1381"/>
      <c r="WTH432" s="1381"/>
      <c r="WTI432" s="1381"/>
      <c r="WTJ432" s="1381"/>
      <c r="WTK432" s="1381"/>
      <c r="WTL432" s="1381"/>
      <c r="WTM432" s="1381"/>
      <c r="WTN432" s="1381"/>
      <c r="WTO432" s="1381"/>
      <c r="WTP432" s="1381"/>
      <c r="WTQ432" s="1381"/>
      <c r="WTR432" s="1381"/>
      <c r="WTS432" s="1381"/>
      <c r="WTT432" s="1381"/>
      <c r="WTU432" s="1381"/>
      <c r="WTV432" s="1381"/>
      <c r="WTW432" s="1381"/>
      <c r="WTX432" s="1381"/>
      <c r="WTY432" s="1381"/>
      <c r="WTZ432" s="1381"/>
      <c r="WUA432" s="1381"/>
      <c r="WUB432" s="1381"/>
      <c r="WUC432" s="1381"/>
      <c r="WUD432" s="1381"/>
      <c r="WUE432" s="1381"/>
      <c r="WUF432" s="1381"/>
      <c r="WUG432" s="1381"/>
      <c r="WUH432" s="1381"/>
      <c r="WUI432" s="1381"/>
      <c r="WUJ432" s="1381"/>
      <c r="WUK432" s="1381"/>
      <c r="WUL432" s="1381"/>
      <c r="WUM432" s="1381"/>
      <c r="WUN432" s="1381"/>
      <c r="WUO432" s="1381"/>
      <c r="WUP432" s="1381"/>
      <c r="WUQ432" s="1381"/>
      <c r="WUR432" s="1381"/>
      <c r="WUS432" s="1381"/>
      <c r="WUT432" s="1381"/>
      <c r="WUU432" s="1381"/>
      <c r="WUV432" s="1381"/>
      <c r="WUW432" s="1381"/>
      <c r="WUX432" s="1381"/>
      <c r="WUY432" s="1381"/>
      <c r="WUZ432" s="1381"/>
      <c r="WVA432" s="1381"/>
      <c r="WVB432" s="1381"/>
      <c r="WVC432" s="1381"/>
      <c r="WVD432" s="1381"/>
      <c r="WVE432" s="1381"/>
      <c r="WVF432" s="1381"/>
      <c r="WVG432" s="1381"/>
      <c r="WVH432" s="1381"/>
      <c r="WVI432" s="1381"/>
      <c r="WVJ432" s="1381"/>
      <c r="WVK432" s="1381"/>
      <c r="WVL432" s="1381"/>
      <c r="WVM432" s="1381"/>
      <c r="WVN432" s="1381"/>
      <c r="WVO432" s="1381"/>
      <c r="WVP432" s="1381"/>
      <c r="WVQ432" s="1381"/>
      <c r="WVR432" s="1381"/>
      <c r="WVS432" s="1381"/>
      <c r="WVT432" s="1381"/>
      <c r="WVU432" s="1381"/>
      <c r="WVV432" s="1381"/>
      <c r="WVW432" s="1381"/>
      <c r="WVX432" s="1381"/>
      <c r="WVY432" s="1381"/>
      <c r="WVZ432" s="1381"/>
      <c r="WWA432" s="1381"/>
      <c r="WWB432" s="1381"/>
      <c r="WWC432" s="1381"/>
      <c r="WWD432" s="1381"/>
      <c r="WWE432" s="1381"/>
      <c r="WWF432" s="1381"/>
      <c r="WWG432" s="1381"/>
      <c r="WWH432" s="1381"/>
      <c r="WWI432" s="1381"/>
      <c r="WWJ432" s="1381"/>
      <c r="WWK432" s="1381"/>
      <c r="WWL432" s="1381"/>
      <c r="WWM432" s="1381"/>
      <c r="WWN432" s="1381"/>
      <c r="WWO432" s="1381"/>
      <c r="WWP432" s="1381"/>
      <c r="WWQ432" s="1381"/>
      <c r="WWR432" s="1381"/>
      <c r="WWS432" s="1381"/>
      <c r="WWT432" s="1381"/>
      <c r="WWU432" s="1381"/>
      <c r="WWV432" s="1381"/>
      <c r="WWW432" s="1381"/>
      <c r="WWX432" s="1381"/>
      <c r="WWY432" s="1381"/>
      <c r="WWZ432" s="1381"/>
      <c r="WXA432" s="1381"/>
      <c r="WXB432" s="1381"/>
      <c r="WXC432" s="1381"/>
      <c r="WXD432" s="1381"/>
      <c r="WXE432" s="1381"/>
      <c r="WXF432" s="1381"/>
      <c r="WXG432" s="1381"/>
      <c r="WXH432" s="1381"/>
      <c r="WXI432" s="1381"/>
      <c r="WXJ432" s="1381"/>
      <c r="WXK432" s="1381"/>
      <c r="WXL432" s="1381"/>
      <c r="WXM432" s="1381"/>
      <c r="WXN432" s="1381"/>
      <c r="WXO432" s="1381"/>
      <c r="WXP432" s="1381"/>
      <c r="WXQ432" s="1381"/>
      <c r="WXR432" s="1381"/>
      <c r="WXS432" s="1381"/>
      <c r="WXT432" s="1381"/>
      <c r="WXU432" s="1381"/>
      <c r="WXV432" s="1381"/>
      <c r="WXW432" s="1381"/>
      <c r="WXX432" s="1381"/>
      <c r="WXY432" s="1381"/>
      <c r="WXZ432" s="1381"/>
      <c r="WYA432" s="1381"/>
      <c r="WYB432" s="1381"/>
      <c r="WYC432" s="1381"/>
      <c r="WYD432" s="1381"/>
      <c r="WYE432" s="1381"/>
      <c r="WYF432" s="1381"/>
      <c r="WYG432" s="1381"/>
      <c r="WYH432" s="1381"/>
      <c r="WYI432" s="1381"/>
      <c r="WYJ432" s="1381"/>
      <c r="WYK432" s="1381"/>
      <c r="WYL432" s="1381"/>
      <c r="WYM432" s="1381"/>
      <c r="WYN432" s="1381"/>
      <c r="WYO432" s="1381"/>
      <c r="WYP432" s="1381"/>
      <c r="WYQ432" s="1381"/>
      <c r="WYR432" s="1381"/>
      <c r="WYS432" s="1381"/>
      <c r="WYT432" s="1381"/>
      <c r="WYU432" s="1381"/>
      <c r="WYV432" s="1381"/>
      <c r="WYW432" s="1381"/>
      <c r="WYX432" s="1381"/>
      <c r="WYY432" s="1381"/>
      <c r="WYZ432" s="1381"/>
      <c r="WZA432" s="1381"/>
      <c r="WZB432" s="1381"/>
      <c r="WZC432" s="1381"/>
      <c r="WZD432" s="1381"/>
      <c r="WZE432" s="1381"/>
      <c r="WZF432" s="1381"/>
      <c r="WZG432" s="1381"/>
      <c r="WZH432" s="1381"/>
      <c r="WZI432" s="1381"/>
      <c r="WZJ432" s="1381"/>
      <c r="WZK432" s="1381"/>
      <c r="WZL432" s="1381"/>
      <c r="WZM432" s="1381"/>
      <c r="WZN432" s="1381"/>
      <c r="WZO432" s="1381"/>
      <c r="WZP432" s="1381"/>
      <c r="WZQ432" s="1381"/>
      <c r="WZR432" s="1381"/>
      <c r="WZS432" s="1381"/>
      <c r="WZT432" s="1381"/>
      <c r="WZU432" s="1381"/>
      <c r="WZV432" s="1381"/>
      <c r="WZW432" s="1381"/>
      <c r="WZX432" s="1381"/>
      <c r="WZY432" s="1381"/>
      <c r="WZZ432" s="1381"/>
      <c r="XAA432" s="1381"/>
      <c r="XAB432" s="1381"/>
      <c r="XAC432" s="1381"/>
      <c r="XAD432" s="1381"/>
      <c r="XAE432" s="1381"/>
      <c r="XAF432" s="1381"/>
      <c r="XAG432" s="1381"/>
      <c r="XAH432" s="1381"/>
      <c r="XAI432" s="1381"/>
      <c r="XAJ432" s="1381"/>
      <c r="XAK432" s="1381"/>
      <c r="XAL432" s="1381"/>
      <c r="XAM432" s="1381"/>
      <c r="XAN432" s="1381"/>
      <c r="XAO432" s="1381"/>
      <c r="XAP432" s="1381"/>
      <c r="XAQ432" s="1381"/>
      <c r="XAR432" s="1381"/>
      <c r="XAS432" s="1381"/>
      <c r="XAT432" s="1381"/>
      <c r="XAU432" s="1381"/>
      <c r="XAV432" s="1381"/>
      <c r="XAW432" s="1381"/>
      <c r="XAX432" s="1381"/>
      <c r="XAY432" s="1381"/>
      <c r="XAZ432" s="1381"/>
      <c r="XBA432" s="1381"/>
      <c r="XBB432" s="1381"/>
      <c r="XBC432" s="1381"/>
      <c r="XBD432" s="1381"/>
      <c r="XBE432" s="1381"/>
      <c r="XBF432" s="1381"/>
      <c r="XBG432" s="1381"/>
      <c r="XBH432" s="1381"/>
      <c r="XBI432" s="1381"/>
      <c r="XBJ432" s="1381"/>
      <c r="XBK432" s="1381"/>
      <c r="XBL432" s="1381"/>
      <c r="XBM432" s="1381"/>
      <c r="XBN432" s="1381"/>
      <c r="XBO432" s="1381"/>
      <c r="XBP432" s="1381"/>
      <c r="XBQ432" s="1381"/>
      <c r="XBR432" s="1381"/>
      <c r="XBS432" s="1381"/>
      <c r="XBT432" s="1381"/>
      <c r="XBU432" s="1381"/>
      <c r="XBV432" s="1381"/>
      <c r="XBW432" s="1381"/>
      <c r="XBX432" s="1381"/>
      <c r="XBY432" s="1381"/>
      <c r="XBZ432" s="1381"/>
      <c r="XCA432" s="1381"/>
      <c r="XCB432" s="1381"/>
      <c r="XCC432" s="1381"/>
      <c r="XCD432" s="1381"/>
      <c r="XCE432" s="1381"/>
      <c r="XCF432" s="1381"/>
      <c r="XCG432" s="1381"/>
      <c r="XCH432" s="1381"/>
      <c r="XCI432" s="1381"/>
      <c r="XCJ432" s="1381"/>
      <c r="XCK432" s="1381"/>
      <c r="XCL432" s="1381"/>
      <c r="XCM432" s="1381"/>
      <c r="XCN432" s="1381"/>
      <c r="XCO432" s="1381"/>
      <c r="XCP432" s="1381"/>
      <c r="XCQ432" s="1381"/>
      <c r="XCR432" s="1381"/>
      <c r="XCS432" s="1381"/>
      <c r="XCT432" s="1381"/>
      <c r="XCU432" s="1381"/>
      <c r="XCV432" s="1381"/>
      <c r="XCW432" s="1381"/>
      <c r="XCX432" s="1381"/>
      <c r="XCY432" s="1381"/>
      <c r="XCZ432" s="1381"/>
      <c r="XDA432" s="1381"/>
      <c r="XDB432" s="1381"/>
      <c r="XDC432" s="1381"/>
      <c r="XDD432" s="1381"/>
      <c r="XDE432" s="1381"/>
      <c r="XDF432" s="1381"/>
      <c r="XDG432" s="1381"/>
      <c r="XDH432" s="1381"/>
      <c r="XDI432" s="1381"/>
      <c r="XDJ432" s="1381"/>
      <c r="XDK432" s="1381"/>
      <c r="XDL432" s="1381"/>
      <c r="XDM432" s="1381"/>
      <c r="XDN432" s="1381"/>
      <c r="XDO432" s="1381"/>
      <c r="XDP432" s="1381"/>
      <c r="XDQ432" s="1381"/>
      <c r="XDR432" s="1381"/>
      <c r="XDS432" s="1381"/>
      <c r="XDT432" s="1381"/>
      <c r="XDU432" s="1381"/>
      <c r="XDV432" s="1381"/>
      <c r="XDW432" s="1381"/>
      <c r="XDX432" s="1381"/>
      <c r="XDY432" s="1381"/>
      <c r="XDZ432" s="1381"/>
      <c r="XEA432" s="1381"/>
      <c r="XEB432" s="1381"/>
      <c r="XEC432" s="1381"/>
      <c r="XED432" s="1381"/>
      <c r="XEE432" s="1381"/>
      <c r="XEF432" s="1381"/>
      <c r="XEG432" s="1381"/>
      <c r="XEH432" s="1381"/>
      <c r="XEI432" s="1381"/>
      <c r="XEJ432" s="1381"/>
      <c r="XEK432" s="1381"/>
      <c r="XEL432" s="1381"/>
      <c r="XEM432" s="1381"/>
      <c r="XEN432" s="1381"/>
      <c r="XEO432" s="1381"/>
      <c r="XEP432" s="1381"/>
      <c r="XEQ432" s="1381"/>
      <c r="XER432" s="1381"/>
    </row>
    <row r="433" spans="1:16372" ht="19.5" customHeight="1" x14ac:dyDescent="0.2">
      <c r="A433" s="1381"/>
      <c r="B433" s="1387" t="s">
        <v>932</v>
      </c>
      <c r="C433" s="1388">
        <v>0</v>
      </c>
      <c r="D433" s="1388">
        <v>0</v>
      </c>
      <c r="E433" s="1389">
        <v>0</v>
      </c>
      <c r="F433" s="1382"/>
      <c r="G433" s="1386"/>
      <c r="H433" s="1381"/>
      <c r="I433" s="1382"/>
      <c r="J433" s="1382"/>
      <c r="K433" s="1381"/>
      <c r="L433" s="1381"/>
      <c r="M433" s="1381"/>
      <c r="N433" s="1381"/>
      <c r="O433" s="1381"/>
      <c r="P433" s="1381"/>
      <c r="Q433" s="1381"/>
      <c r="R433" s="1381"/>
      <c r="S433" s="1381"/>
      <c r="T433" s="1381"/>
      <c r="U433" s="1381"/>
      <c r="V433" s="1381"/>
      <c r="W433" s="1381"/>
      <c r="X433" s="1381"/>
      <c r="Y433" s="1381"/>
      <c r="Z433" s="1381"/>
      <c r="AA433" s="1381"/>
      <c r="AB433" s="1381"/>
      <c r="AC433" s="1381"/>
      <c r="AD433" s="1381"/>
      <c r="AE433" s="1381"/>
      <c r="AF433" s="1381"/>
      <c r="AG433" s="1381"/>
      <c r="AH433" s="1381"/>
      <c r="AI433" s="1381"/>
      <c r="AJ433" s="1381"/>
      <c r="AK433" s="1381"/>
      <c r="AL433" s="1381"/>
      <c r="AM433" s="1381"/>
      <c r="AN433" s="1381"/>
      <c r="AO433" s="1381"/>
      <c r="AP433" s="1381"/>
      <c r="AQ433" s="1381"/>
      <c r="AR433" s="1381"/>
      <c r="AS433" s="1381"/>
      <c r="AT433" s="1381"/>
      <c r="AU433" s="1381"/>
      <c r="AV433" s="1381"/>
      <c r="AW433" s="1381"/>
      <c r="AX433" s="1381"/>
      <c r="AY433" s="1381"/>
      <c r="AZ433" s="1381"/>
      <c r="BA433" s="1381"/>
      <c r="BB433" s="1381"/>
      <c r="BC433" s="1381"/>
      <c r="BD433" s="1381"/>
      <c r="BE433" s="1381"/>
      <c r="BF433" s="1381"/>
      <c r="BG433" s="1381"/>
      <c r="BH433" s="1381"/>
      <c r="BI433" s="1381"/>
      <c r="BJ433" s="1381"/>
      <c r="BK433" s="1381"/>
      <c r="BL433" s="1381"/>
      <c r="BM433" s="1381"/>
      <c r="BN433" s="1381"/>
      <c r="BO433" s="1381"/>
      <c r="BP433" s="1381"/>
      <c r="BQ433" s="1381"/>
      <c r="BR433" s="1381"/>
      <c r="BS433" s="1381"/>
      <c r="BT433" s="1381"/>
      <c r="BU433" s="1381"/>
      <c r="BV433" s="1381"/>
      <c r="BW433" s="1381"/>
      <c r="BX433" s="1381"/>
      <c r="BY433" s="1381"/>
      <c r="BZ433" s="1381"/>
      <c r="CA433" s="1381"/>
      <c r="CB433" s="1381"/>
      <c r="CC433" s="1381"/>
      <c r="CD433" s="1381"/>
      <c r="CE433" s="1381"/>
      <c r="CF433" s="1381"/>
      <c r="CG433" s="1381"/>
      <c r="CH433" s="1381"/>
      <c r="CI433" s="1381"/>
      <c r="CJ433" s="1381"/>
      <c r="CK433" s="1381"/>
      <c r="CL433" s="1381"/>
      <c r="CM433" s="1381"/>
      <c r="CN433" s="1381"/>
      <c r="CO433" s="1381"/>
      <c r="CP433" s="1381"/>
      <c r="CQ433" s="1381"/>
      <c r="CR433" s="1381"/>
      <c r="CS433" s="1381"/>
      <c r="CT433" s="1381"/>
      <c r="CU433" s="1381"/>
      <c r="CV433" s="1381"/>
      <c r="CW433" s="1381"/>
      <c r="CX433" s="1381"/>
      <c r="CY433" s="1381"/>
      <c r="CZ433" s="1381"/>
      <c r="DA433" s="1381"/>
      <c r="DB433" s="1381"/>
      <c r="DC433" s="1381"/>
      <c r="DD433" s="1381"/>
      <c r="DE433" s="1381"/>
      <c r="DF433" s="1381"/>
      <c r="DG433" s="1381"/>
      <c r="DH433" s="1381"/>
      <c r="DI433" s="1381"/>
      <c r="DJ433" s="1381"/>
      <c r="DK433" s="1381"/>
      <c r="DL433" s="1381"/>
      <c r="DM433" s="1381"/>
      <c r="DN433" s="1381"/>
      <c r="DO433" s="1381"/>
      <c r="DP433" s="1381"/>
      <c r="DQ433" s="1381"/>
      <c r="DR433" s="1381"/>
      <c r="DS433" s="1381"/>
      <c r="DT433" s="1381"/>
      <c r="DU433" s="1381"/>
      <c r="DV433" s="1381"/>
      <c r="DW433" s="1381"/>
      <c r="DX433" s="1381"/>
      <c r="DY433" s="1381"/>
      <c r="DZ433" s="1381"/>
      <c r="EA433" s="1381"/>
      <c r="EB433" s="1381"/>
      <c r="EC433" s="1381"/>
      <c r="ED433" s="1381"/>
      <c r="EE433" s="1381"/>
      <c r="EF433" s="1381"/>
      <c r="EG433" s="1381"/>
      <c r="EH433" s="1381"/>
      <c r="EI433" s="1381"/>
      <c r="EJ433" s="1381"/>
      <c r="EK433" s="1381"/>
      <c r="EL433" s="1381"/>
      <c r="EM433" s="1381"/>
      <c r="EN433" s="1381"/>
      <c r="EO433" s="1381"/>
      <c r="EP433" s="1381"/>
      <c r="EQ433" s="1381"/>
      <c r="ER433" s="1381"/>
      <c r="ES433" s="1381"/>
      <c r="ET433" s="1381"/>
      <c r="EU433" s="1381"/>
      <c r="EV433" s="1381"/>
      <c r="EW433" s="1381"/>
      <c r="EX433" s="1381"/>
      <c r="EY433" s="1381"/>
      <c r="EZ433" s="1381"/>
      <c r="FA433" s="1381"/>
      <c r="FB433" s="1381"/>
      <c r="FC433" s="1381"/>
      <c r="FD433" s="1381"/>
      <c r="FE433" s="1381"/>
      <c r="FF433" s="1381"/>
      <c r="FG433" s="1381"/>
      <c r="FH433" s="1381"/>
      <c r="FI433" s="1381"/>
      <c r="FJ433" s="1381"/>
      <c r="FK433" s="1381"/>
      <c r="FL433" s="1381"/>
      <c r="FM433" s="1381"/>
      <c r="FN433" s="1381"/>
      <c r="FO433" s="1381"/>
      <c r="FP433" s="1381"/>
      <c r="FQ433" s="1381"/>
      <c r="FR433" s="1381"/>
      <c r="FS433" s="1381"/>
      <c r="FT433" s="1381"/>
      <c r="FU433" s="1381"/>
      <c r="FV433" s="1381"/>
      <c r="FW433" s="1381"/>
      <c r="FX433" s="1381"/>
      <c r="FY433" s="1381"/>
      <c r="FZ433" s="1381"/>
      <c r="GA433" s="1381"/>
      <c r="GB433" s="1381"/>
      <c r="GC433" s="1381"/>
      <c r="GD433" s="1381"/>
      <c r="GE433" s="1381"/>
      <c r="GF433" s="1381"/>
      <c r="GG433" s="1381"/>
      <c r="GH433" s="1381"/>
      <c r="GI433" s="1381"/>
      <c r="GJ433" s="1381"/>
      <c r="GK433" s="1381"/>
      <c r="GL433" s="1381"/>
      <c r="GM433" s="1381"/>
      <c r="GN433" s="1381"/>
      <c r="GO433" s="1381"/>
      <c r="GP433" s="1381"/>
      <c r="GQ433" s="1381"/>
      <c r="GR433" s="1381"/>
      <c r="GS433" s="1381"/>
      <c r="GT433" s="1381"/>
      <c r="GU433" s="1381"/>
      <c r="GV433" s="1381"/>
      <c r="GW433" s="1381"/>
      <c r="GX433" s="1381"/>
      <c r="GY433" s="1381"/>
      <c r="GZ433" s="1381"/>
      <c r="HA433" s="1381"/>
      <c r="HB433" s="1381"/>
      <c r="HC433" s="1381"/>
      <c r="HD433" s="1381"/>
      <c r="HE433" s="1381"/>
      <c r="HF433" s="1381"/>
      <c r="HG433" s="1381"/>
      <c r="HH433" s="1381"/>
      <c r="HI433" s="1381"/>
      <c r="HJ433" s="1381"/>
      <c r="HK433" s="1381"/>
      <c r="HL433" s="1381"/>
      <c r="HM433" s="1381"/>
      <c r="HN433" s="1381"/>
      <c r="HO433" s="1381"/>
      <c r="HP433" s="1381"/>
      <c r="HQ433" s="1381"/>
      <c r="HR433" s="1381"/>
      <c r="HS433" s="1381"/>
      <c r="HT433" s="1381"/>
      <c r="HU433" s="1381"/>
      <c r="HV433" s="1381"/>
      <c r="HW433" s="1381"/>
      <c r="HX433" s="1381"/>
      <c r="HY433" s="1381"/>
      <c r="HZ433" s="1381"/>
      <c r="IA433" s="1381"/>
      <c r="IB433" s="1381"/>
      <c r="IC433" s="1381"/>
      <c r="ID433" s="1381"/>
      <c r="IE433" s="1381"/>
      <c r="IF433" s="1381"/>
      <c r="IG433" s="1381"/>
      <c r="IH433" s="1381"/>
      <c r="II433" s="1381"/>
      <c r="IJ433" s="1381"/>
      <c r="IK433" s="1381"/>
      <c r="IL433" s="1381"/>
      <c r="IM433" s="1381"/>
      <c r="IN433" s="1381"/>
      <c r="IO433" s="1381"/>
      <c r="IP433" s="1381"/>
      <c r="IQ433" s="1381"/>
      <c r="IR433" s="1381"/>
      <c r="IS433" s="1381"/>
      <c r="IT433" s="1381"/>
      <c r="IU433" s="1381"/>
      <c r="IV433" s="1381"/>
      <c r="IW433" s="1381"/>
      <c r="IX433" s="1381"/>
      <c r="IY433" s="1381"/>
      <c r="IZ433" s="1381"/>
      <c r="JA433" s="1381"/>
      <c r="JB433" s="1381"/>
      <c r="JC433" s="1381"/>
      <c r="JD433" s="1381"/>
      <c r="JE433" s="1381"/>
      <c r="JF433" s="1381"/>
      <c r="JG433" s="1381"/>
      <c r="JH433" s="1381"/>
      <c r="JI433" s="1381"/>
      <c r="JJ433" s="1381"/>
      <c r="JK433" s="1381"/>
      <c r="JL433" s="1381"/>
      <c r="JM433" s="1381"/>
      <c r="JN433" s="1381"/>
      <c r="JO433" s="1381"/>
      <c r="JP433" s="1381"/>
      <c r="JQ433" s="1381"/>
      <c r="JR433" s="1381"/>
      <c r="JS433" s="1381"/>
      <c r="JT433" s="1381"/>
      <c r="JU433" s="1381"/>
      <c r="JV433" s="1381"/>
      <c r="JW433" s="1381"/>
      <c r="JX433" s="1381"/>
      <c r="JY433" s="1381"/>
      <c r="JZ433" s="1381"/>
      <c r="KA433" s="1381"/>
      <c r="KB433" s="1381"/>
      <c r="KC433" s="1381"/>
      <c r="KD433" s="1381"/>
      <c r="KE433" s="1381"/>
      <c r="KF433" s="1381"/>
      <c r="KG433" s="1381"/>
      <c r="KH433" s="1381"/>
      <c r="KI433" s="1381"/>
      <c r="KJ433" s="1381"/>
      <c r="KK433" s="1381"/>
      <c r="KL433" s="1381"/>
      <c r="KM433" s="1381"/>
      <c r="KN433" s="1381"/>
      <c r="KO433" s="1381"/>
      <c r="KP433" s="1381"/>
      <c r="KQ433" s="1381"/>
      <c r="KR433" s="1381"/>
      <c r="KS433" s="1381"/>
      <c r="KT433" s="1381"/>
      <c r="KU433" s="1381"/>
      <c r="KV433" s="1381"/>
      <c r="KW433" s="1381"/>
      <c r="KX433" s="1381"/>
      <c r="KY433" s="1381"/>
      <c r="KZ433" s="1381"/>
      <c r="LA433" s="1381"/>
      <c r="LB433" s="1381"/>
      <c r="LC433" s="1381"/>
      <c r="LD433" s="1381"/>
      <c r="LE433" s="1381"/>
      <c r="LF433" s="1381"/>
      <c r="LG433" s="1381"/>
      <c r="LH433" s="1381"/>
      <c r="LI433" s="1381"/>
      <c r="LJ433" s="1381"/>
      <c r="LK433" s="1381"/>
      <c r="LL433" s="1381"/>
      <c r="LM433" s="1381"/>
      <c r="LN433" s="1381"/>
      <c r="LO433" s="1381"/>
      <c r="LP433" s="1381"/>
      <c r="LQ433" s="1381"/>
      <c r="LR433" s="1381"/>
      <c r="LS433" s="1381"/>
      <c r="LT433" s="1381"/>
      <c r="LU433" s="1381"/>
      <c r="LV433" s="1381"/>
      <c r="LW433" s="1381"/>
      <c r="LX433" s="1381"/>
      <c r="LY433" s="1381"/>
      <c r="LZ433" s="1381"/>
      <c r="MA433" s="1381"/>
      <c r="MB433" s="1381"/>
      <c r="MC433" s="1381"/>
      <c r="MD433" s="1381"/>
      <c r="ME433" s="1381"/>
      <c r="MF433" s="1381"/>
      <c r="MG433" s="1381"/>
      <c r="MH433" s="1381"/>
      <c r="MI433" s="1381"/>
      <c r="MJ433" s="1381"/>
      <c r="MK433" s="1381"/>
      <c r="ML433" s="1381"/>
      <c r="MM433" s="1381"/>
      <c r="MN433" s="1381"/>
      <c r="MO433" s="1381"/>
      <c r="MP433" s="1381"/>
      <c r="MQ433" s="1381"/>
      <c r="MR433" s="1381"/>
      <c r="MS433" s="1381"/>
      <c r="MT433" s="1381"/>
      <c r="MU433" s="1381"/>
      <c r="MV433" s="1381"/>
      <c r="MW433" s="1381"/>
      <c r="MX433" s="1381"/>
      <c r="MY433" s="1381"/>
      <c r="MZ433" s="1381"/>
      <c r="NA433" s="1381"/>
      <c r="NB433" s="1381"/>
      <c r="NC433" s="1381"/>
      <c r="ND433" s="1381"/>
      <c r="NE433" s="1381"/>
      <c r="NF433" s="1381"/>
      <c r="NG433" s="1381"/>
      <c r="NH433" s="1381"/>
      <c r="NI433" s="1381"/>
      <c r="NJ433" s="1381"/>
      <c r="NK433" s="1381"/>
      <c r="NL433" s="1381"/>
      <c r="NM433" s="1381"/>
      <c r="NN433" s="1381"/>
      <c r="NO433" s="1381"/>
      <c r="NP433" s="1381"/>
      <c r="NQ433" s="1381"/>
      <c r="NR433" s="1381"/>
      <c r="NS433" s="1381"/>
      <c r="NT433" s="1381"/>
      <c r="NU433" s="1381"/>
      <c r="NV433" s="1381"/>
      <c r="NW433" s="1381"/>
      <c r="NX433" s="1381"/>
      <c r="NY433" s="1381"/>
      <c r="NZ433" s="1381"/>
      <c r="OA433" s="1381"/>
      <c r="OB433" s="1381"/>
      <c r="OC433" s="1381"/>
      <c r="OD433" s="1381"/>
      <c r="OE433" s="1381"/>
      <c r="OF433" s="1381"/>
      <c r="OG433" s="1381"/>
      <c r="OH433" s="1381"/>
      <c r="OI433" s="1381"/>
      <c r="OJ433" s="1381"/>
      <c r="OK433" s="1381"/>
      <c r="OL433" s="1381"/>
      <c r="OM433" s="1381"/>
      <c r="ON433" s="1381"/>
      <c r="OO433" s="1381"/>
      <c r="OP433" s="1381"/>
      <c r="OQ433" s="1381"/>
      <c r="OR433" s="1381"/>
      <c r="OS433" s="1381"/>
      <c r="OT433" s="1381"/>
      <c r="OU433" s="1381"/>
      <c r="OV433" s="1381"/>
      <c r="OW433" s="1381"/>
      <c r="OX433" s="1381"/>
      <c r="OY433" s="1381"/>
      <c r="OZ433" s="1381"/>
      <c r="PA433" s="1381"/>
      <c r="PB433" s="1381"/>
      <c r="PC433" s="1381"/>
      <c r="PD433" s="1381"/>
      <c r="PE433" s="1381"/>
      <c r="PF433" s="1381"/>
      <c r="PG433" s="1381"/>
      <c r="PH433" s="1381"/>
      <c r="PI433" s="1381"/>
      <c r="PJ433" s="1381"/>
      <c r="PK433" s="1381"/>
      <c r="PL433" s="1381"/>
      <c r="PM433" s="1381"/>
      <c r="PN433" s="1381"/>
      <c r="PO433" s="1381"/>
      <c r="PP433" s="1381"/>
      <c r="PQ433" s="1381"/>
      <c r="PR433" s="1381"/>
      <c r="PS433" s="1381"/>
      <c r="PT433" s="1381"/>
      <c r="PU433" s="1381"/>
      <c r="PV433" s="1381"/>
      <c r="PW433" s="1381"/>
      <c r="PX433" s="1381"/>
      <c r="PY433" s="1381"/>
      <c r="PZ433" s="1381"/>
      <c r="QA433" s="1381"/>
      <c r="QB433" s="1381"/>
      <c r="QC433" s="1381"/>
      <c r="QD433" s="1381"/>
      <c r="QE433" s="1381"/>
      <c r="QF433" s="1381"/>
      <c r="QG433" s="1381"/>
      <c r="QH433" s="1381"/>
      <c r="QI433" s="1381"/>
      <c r="QJ433" s="1381"/>
      <c r="QK433" s="1381"/>
      <c r="QL433" s="1381"/>
      <c r="QM433" s="1381"/>
      <c r="QN433" s="1381"/>
      <c r="QO433" s="1381"/>
      <c r="QP433" s="1381"/>
      <c r="QQ433" s="1381"/>
      <c r="QR433" s="1381"/>
      <c r="QS433" s="1381"/>
      <c r="QT433" s="1381"/>
      <c r="QU433" s="1381"/>
      <c r="QV433" s="1381"/>
      <c r="QW433" s="1381"/>
      <c r="QX433" s="1381"/>
      <c r="QY433" s="1381"/>
      <c r="QZ433" s="1381"/>
      <c r="RA433" s="1381"/>
      <c r="RB433" s="1381"/>
      <c r="RC433" s="1381"/>
      <c r="RD433" s="1381"/>
      <c r="RE433" s="1381"/>
      <c r="RF433" s="1381"/>
      <c r="RG433" s="1381"/>
      <c r="RH433" s="1381"/>
      <c r="RI433" s="1381"/>
      <c r="RJ433" s="1381"/>
      <c r="RK433" s="1381"/>
      <c r="RL433" s="1381"/>
      <c r="RM433" s="1381"/>
      <c r="RN433" s="1381"/>
      <c r="RO433" s="1381"/>
      <c r="RP433" s="1381"/>
      <c r="RQ433" s="1381"/>
      <c r="RR433" s="1381"/>
      <c r="RS433" s="1381"/>
      <c r="RT433" s="1381"/>
      <c r="RU433" s="1381"/>
      <c r="RV433" s="1381"/>
      <c r="RW433" s="1381"/>
      <c r="RX433" s="1381"/>
      <c r="RY433" s="1381"/>
      <c r="RZ433" s="1381"/>
      <c r="SA433" s="1381"/>
      <c r="SB433" s="1381"/>
      <c r="SC433" s="1381"/>
      <c r="SD433" s="1381"/>
      <c r="SE433" s="1381"/>
      <c r="SF433" s="1381"/>
      <c r="SG433" s="1381"/>
      <c r="SH433" s="1381"/>
      <c r="SI433" s="1381"/>
      <c r="SJ433" s="1381"/>
      <c r="SK433" s="1381"/>
      <c r="SL433" s="1381"/>
      <c r="SM433" s="1381"/>
      <c r="SN433" s="1381"/>
      <c r="SO433" s="1381"/>
      <c r="SP433" s="1381"/>
      <c r="SQ433" s="1381"/>
      <c r="SR433" s="1381"/>
      <c r="SS433" s="1381"/>
      <c r="ST433" s="1381"/>
      <c r="SU433" s="1381"/>
      <c r="SV433" s="1381"/>
      <c r="SW433" s="1381"/>
      <c r="SX433" s="1381"/>
      <c r="SY433" s="1381"/>
      <c r="SZ433" s="1381"/>
      <c r="TA433" s="1381"/>
      <c r="TB433" s="1381"/>
      <c r="TC433" s="1381"/>
      <c r="TD433" s="1381"/>
      <c r="TE433" s="1381"/>
      <c r="TF433" s="1381"/>
      <c r="TG433" s="1381"/>
      <c r="TH433" s="1381"/>
      <c r="TI433" s="1381"/>
      <c r="TJ433" s="1381"/>
      <c r="TK433" s="1381"/>
      <c r="TL433" s="1381"/>
      <c r="TM433" s="1381"/>
      <c r="TN433" s="1381"/>
      <c r="TO433" s="1381"/>
      <c r="TP433" s="1381"/>
      <c r="TQ433" s="1381"/>
      <c r="TR433" s="1381"/>
      <c r="TS433" s="1381"/>
      <c r="TT433" s="1381"/>
      <c r="TU433" s="1381"/>
      <c r="TV433" s="1381"/>
      <c r="TW433" s="1381"/>
      <c r="TX433" s="1381"/>
      <c r="TY433" s="1381"/>
      <c r="TZ433" s="1381"/>
      <c r="UA433" s="1381"/>
      <c r="UB433" s="1381"/>
      <c r="UC433" s="1381"/>
      <c r="UD433" s="1381"/>
      <c r="UE433" s="1381"/>
      <c r="UF433" s="1381"/>
      <c r="UG433" s="1381"/>
      <c r="UH433" s="1381"/>
      <c r="UI433" s="1381"/>
      <c r="UJ433" s="1381"/>
      <c r="UK433" s="1381"/>
      <c r="UL433" s="1381"/>
      <c r="UM433" s="1381"/>
      <c r="UN433" s="1381"/>
      <c r="UO433" s="1381"/>
      <c r="UP433" s="1381"/>
      <c r="UQ433" s="1381"/>
      <c r="UR433" s="1381"/>
      <c r="US433" s="1381"/>
      <c r="UT433" s="1381"/>
      <c r="UU433" s="1381"/>
      <c r="UV433" s="1381"/>
      <c r="UW433" s="1381"/>
      <c r="UX433" s="1381"/>
      <c r="UY433" s="1381"/>
      <c r="UZ433" s="1381"/>
      <c r="VA433" s="1381"/>
      <c r="VB433" s="1381"/>
      <c r="VC433" s="1381"/>
      <c r="VD433" s="1381"/>
      <c r="VE433" s="1381"/>
      <c r="VF433" s="1381"/>
      <c r="VG433" s="1381"/>
      <c r="VH433" s="1381"/>
      <c r="VI433" s="1381"/>
      <c r="VJ433" s="1381"/>
      <c r="VK433" s="1381"/>
      <c r="VL433" s="1381"/>
      <c r="VM433" s="1381"/>
      <c r="VN433" s="1381"/>
      <c r="VO433" s="1381"/>
      <c r="VP433" s="1381"/>
      <c r="VQ433" s="1381"/>
      <c r="VR433" s="1381"/>
      <c r="VS433" s="1381"/>
      <c r="VT433" s="1381"/>
      <c r="VU433" s="1381"/>
      <c r="VV433" s="1381"/>
      <c r="VW433" s="1381"/>
      <c r="VX433" s="1381"/>
      <c r="VY433" s="1381"/>
      <c r="VZ433" s="1381"/>
      <c r="WA433" s="1381"/>
      <c r="WB433" s="1381"/>
      <c r="WC433" s="1381"/>
      <c r="WD433" s="1381"/>
      <c r="WE433" s="1381"/>
      <c r="WF433" s="1381"/>
      <c r="WG433" s="1381"/>
      <c r="WH433" s="1381"/>
      <c r="WI433" s="1381"/>
      <c r="WJ433" s="1381"/>
      <c r="WK433" s="1381"/>
      <c r="WL433" s="1381"/>
      <c r="WM433" s="1381"/>
      <c r="WN433" s="1381"/>
      <c r="WO433" s="1381"/>
      <c r="WP433" s="1381"/>
      <c r="WQ433" s="1381"/>
      <c r="WR433" s="1381"/>
      <c r="WS433" s="1381"/>
      <c r="WT433" s="1381"/>
      <c r="WU433" s="1381"/>
      <c r="WV433" s="1381"/>
      <c r="WW433" s="1381"/>
      <c r="WX433" s="1381"/>
      <c r="WY433" s="1381"/>
      <c r="WZ433" s="1381"/>
      <c r="XA433" s="1381"/>
      <c r="XB433" s="1381"/>
      <c r="XC433" s="1381"/>
      <c r="XD433" s="1381"/>
      <c r="XE433" s="1381"/>
      <c r="XF433" s="1381"/>
      <c r="XG433" s="1381"/>
      <c r="XH433" s="1381"/>
      <c r="XI433" s="1381"/>
      <c r="XJ433" s="1381"/>
      <c r="XK433" s="1381"/>
      <c r="XL433" s="1381"/>
      <c r="XM433" s="1381"/>
      <c r="XN433" s="1381"/>
      <c r="XO433" s="1381"/>
      <c r="XP433" s="1381"/>
      <c r="XQ433" s="1381"/>
      <c r="XR433" s="1381"/>
      <c r="XS433" s="1381"/>
      <c r="XT433" s="1381"/>
      <c r="XU433" s="1381"/>
      <c r="XV433" s="1381"/>
      <c r="XW433" s="1381"/>
      <c r="XX433" s="1381"/>
      <c r="XY433" s="1381"/>
      <c r="XZ433" s="1381"/>
      <c r="YA433" s="1381"/>
      <c r="YB433" s="1381"/>
      <c r="YC433" s="1381"/>
      <c r="YD433" s="1381"/>
      <c r="YE433" s="1381"/>
      <c r="YF433" s="1381"/>
      <c r="YG433" s="1381"/>
      <c r="YH433" s="1381"/>
      <c r="YI433" s="1381"/>
      <c r="YJ433" s="1381"/>
      <c r="YK433" s="1381"/>
      <c r="YL433" s="1381"/>
      <c r="YM433" s="1381"/>
      <c r="YN433" s="1381"/>
      <c r="YO433" s="1381"/>
      <c r="YP433" s="1381"/>
      <c r="YQ433" s="1381"/>
      <c r="YR433" s="1381"/>
      <c r="YS433" s="1381"/>
      <c r="YT433" s="1381"/>
      <c r="YU433" s="1381"/>
      <c r="YV433" s="1381"/>
      <c r="YW433" s="1381"/>
      <c r="YX433" s="1381"/>
      <c r="YY433" s="1381"/>
      <c r="YZ433" s="1381"/>
      <c r="ZA433" s="1381"/>
      <c r="ZB433" s="1381"/>
      <c r="ZC433" s="1381"/>
      <c r="ZD433" s="1381"/>
      <c r="ZE433" s="1381"/>
      <c r="ZF433" s="1381"/>
      <c r="ZG433" s="1381"/>
      <c r="ZH433" s="1381"/>
      <c r="ZI433" s="1381"/>
      <c r="ZJ433" s="1381"/>
      <c r="ZK433" s="1381"/>
      <c r="ZL433" s="1381"/>
      <c r="ZM433" s="1381"/>
      <c r="ZN433" s="1381"/>
      <c r="ZO433" s="1381"/>
      <c r="ZP433" s="1381"/>
      <c r="ZQ433" s="1381"/>
      <c r="ZR433" s="1381"/>
      <c r="ZS433" s="1381"/>
      <c r="ZT433" s="1381"/>
      <c r="ZU433" s="1381"/>
      <c r="ZV433" s="1381"/>
      <c r="ZW433" s="1381"/>
      <c r="ZX433" s="1381"/>
      <c r="ZY433" s="1381"/>
      <c r="ZZ433" s="1381"/>
      <c r="AAA433" s="1381"/>
      <c r="AAB433" s="1381"/>
      <c r="AAC433" s="1381"/>
      <c r="AAD433" s="1381"/>
      <c r="AAE433" s="1381"/>
      <c r="AAF433" s="1381"/>
      <c r="AAG433" s="1381"/>
      <c r="AAH433" s="1381"/>
      <c r="AAI433" s="1381"/>
      <c r="AAJ433" s="1381"/>
      <c r="AAK433" s="1381"/>
      <c r="AAL433" s="1381"/>
      <c r="AAM433" s="1381"/>
      <c r="AAN433" s="1381"/>
      <c r="AAO433" s="1381"/>
      <c r="AAP433" s="1381"/>
      <c r="AAQ433" s="1381"/>
      <c r="AAR433" s="1381"/>
      <c r="AAS433" s="1381"/>
      <c r="AAT433" s="1381"/>
      <c r="AAU433" s="1381"/>
      <c r="AAV433" s="1381"/>
      <c r="AAW433" s="1381"/>
      <c r="AAX433" s="1381"/>
      <c r="AAY433" s="1381"/>
      <c r="AAZ433" s="1381"/>
      <c r="ABA433" s="1381"/>
      <c r="ABB433" s="1381"/>
      <c r="ABC433" s="1381"/>
      <c r="ABD433" s="1381"/>
      <c r="ABE433" s="1381"/>
      <c r="ABF433" s="1381"/>
      <c r="ABG433" s="1381"/>
      <c r="ABH433" s="1381"/>
      <c r="ABI433" s="1381"/>
      <c r="ABJ433" s="1381"/>
      <c r="ABK433" s="1381"/>
      <c r="ABL433" s="1381"/>
      <c r="ABM433" s="1381"/>
      <c r="ABN433" s="1381"/>
      <c r="ABO433" s="1381"/>
      <c r="ABP433" s="1381"/>
      <c r="ABQ433" s="1381"/>
      <c r="ABR433" s="1381"/>
      <c r="ABS433" s="1381"/>
      <c r="ABT433" s="1381"/>
      <c r="ABU433" s="1381"/>
      <c r="ABV433" s="1381"/>
      <c r="ABW433" s="1381"/>
      <c r="ABX433" s="1381"/>
      <c r="ABY433" s="1381"/>
      <c r="ABZ433" s="1381"/>
      <c r="ACA433" s="1381"/>
      <c r="ACB433" s="1381"/>
      <c r="ACC433" s="1381"/>
      <c r="ACD433" s="1381"/>
      <c r="ACE433" s="1381"/>
      <c r="ACF433" s="1381"/>
      <c r="ACG433" s="1381"/>
      <c r="ACH433" s="1381"/>
      <c r="ACI433" s="1381"/>
      <c r="ACJ433" s="1381"/>
      <c r="ACK433" s="1381"/>
      <c r="ACL433" s="1381"/>
      <c r="ACM433" s="1381"/>
      <c r="ACN433" s="1381"/>
      <c r="ACO433" s="1381"/>
      <c r="ACP433" s="1381"/>
      <c r="ACQ433" s="1381"/>
      <c r="ACR433" s="1381"/>
      <c r="ACS433" s="1381"/>
      <c r="ACT433" s="1381"/>
      <c r="ACU433" s="1381"/>
      <c r="ACV433" s="1381"/>
      <c r="ACW433" s="1381"/>
      <c r="ACX433" s="1381"/>
      <c r="ACY433" s="1381"/>
      <c r="ACZ433" s="1381"/>
      <c r="ADA433" s="1381"/>
      <c r="ADB433" s="1381"/>
      <c r="ADC433" s="1381"/>
      <c r="ADD433" s="1381"/>
      <c r="ADE433" s="1381"/>
      <c r="ADF433" s="1381"/>
      <c r="ADG433" s="1381"/>
      <c r="ADH433" s="1381"/>
      <c r="ADI433" s="1381"/>
      <c r="ADJ433" s="1381"/>
      <c r="ADK433" s="1381"/>
      <c r="ADL433" s="1381"/>
      <c r="ADM433" s="1381"/>
      <c r="ADN433" s="1381"/>
      <c r="ADO433" s="1381"/>
      <c r="ADP433" s="1381"/>
      <c r="ADQ433" s="1381"/>
      <c r="ADR433" s="1381"/>
      <c r="ADS433" s="1381"/>
      <c r="ADT433" s="1381"/>
      <c r="ADU433" s="1381"/>
      <c r="ADV433" s="1381"/>
      <c r="ADW433" s="1381"/>
      <c r="ADX433" s="1381"/>
      <c r="ADY433" s="1381"/>
      <c r="ADZ433" s="1381"/>
      <c r="AEA433" s="1381"/>
      <c r="AEB433" s="1381"/>
      <c r="AEC433" s="1381"/>
      <c r="AED433" s="1381"/>
      <c r="AEE433" s="1381"/>
      <c r="AEF433" s="1381"/>
      <c r="AEG433" s="1381"/>
      <c r="AEH433" s="1381"/>
      <c r="AEI433" s="1381"/>
      <c r="AEJ433" s="1381"/>
      <c r="AEK433" s="1381"/>
      <c r="AEL433" s="1381"/>
      <c r="AEM433" s="1381"/>
      <c r="AEN433" s="1381"/>
      <c r="AEO433" s="1381"/>
      <c r="AEP433" s="1381"/>
      <c r="AEQ433" s="1381"/>
      <c r="AER433" s="1381"/>
      <c r="AES433" s="1381"/>
      <c r="AET433" s="1381"/>
      <c r="AEU433" s="1381"/>
      <c r="AEV433" s="1381"/>
      <c r="AEW433" s="1381"/>
      <c r="AEX433" s="1381"/>
      <c r="AEY433" s="1381"/>
      <c r="AEZ433" s="1381"/>
      <c r="AFA433" s="1381"/>
      <c r="AFB433" s="1381"/>
      <c r="AFC433" s="1381"/>
      <c r="AFD433" s="1381"/>
      <c r="AFE433" s="1381"/>
      <c r="AFF433" s="1381"/>
      <c r="AFG433" s="1381"/>
      <c r="AFH433" s="1381"/>
      <c r="AFI433" s="1381"/>
      <c r="AFJ433" s="1381"/>
      <c r="AFK433" s="1381"/>
      <c r="AFL433" s="1381"/>
      <c r="AFM433" s="1381"/>
      <c r="AFN433" s="1381"/>
      <c r="AFO433" s="1381"/>
      <c r="AFP433" s="1381"/>
      <c r="AFQ433" s="1381"/>
      <c r="AFR433" s="1381"/>
      <c r="AFS433" s="1381"/>
      <c r="AFT433" s="1381"/>
      <c r="AFU433" s="1381"/>
      <c r="AFV433" s="1381"/>
      <c r="AFW433" s="1381"/>
      <c r="AFX433" s="1381"/>
      <c r="AFY433" s="1381"/>
      <c r="AFZ433" s="1381"/>
      <c r="AGA433" s="1381"/>
      <c r="AGB433" s="1381"/>
      <c r="AGC433" s="1381"/>
      <c r="AGD433" s="1381"/>
      <c r="AGE433" s="1381"/>
      <c r="AGF433" s="1381"/>
      <c r="AGG433" s="1381"/>
      <c r="AGH433" s="1381"/>
      <c r="AGI433" s="1381"/>
      <c r="AGJ433" s="1381"/>
      <c r="AGK433" s="1381"/>
      <c r="AGL433" s="1381"/>
      <c r="AGM433" s="1381"/>
      <c r="AGN433" s="1381"/>
      <c r="AGO433" s="1381"/>
      <c r="AGP433" s="1381"/>
      <c r="AGQ433" s="1381"/>
      <c r="AGR433" s="1381"/>
      <c r="AGS433" s="1381"/>
      <c r="AGT433" s="1381"/>
      <c r="AGU433" s="1381"/>
      <c r="AGV433" s="1381"/>
      <c r="AGW433" s="1381"/>
      <c r="AGX433" s="1381"/>
      <c r="AGY433" s="1381"/>
      <c r="AGZ433" s="1381"/>
      <c r="AHA433" s="1381"/>
      <c r="AHB433" s="1381"/>
      <c r="AHC433" s="1381"/>
      <c r="AHD433" s="1381"/>
      <c r="AHE433" s="1381"/>
      <c r="AHF433" s="1381"/>
      <c r="AHG433" s="1381"/>
      <c r="AHH433" s="1381"/>
      <c r="AHI433" s="1381"/>
      <c r="AHJ433" s="1381"/>
      <c r="AHK433" s="1381"/>
      <c r="AHL433" s="1381"/>
      <c r="AHM433" s="1381"/>
      <c r="AHN433" s="1381"/>
      <c r="AHO433" s="1381"/>
      <c r="AHP433" s="1381"/>
      <c r="AHQ433" s="1381"/>
      <c r="AHR433" s="1381"/>
      <c r="AHS433" s="1381"/>
      <c r="AHT433" s="1381"/>
      <c r="AHU433" s="1381"/>
      <c r="AHV433" s="1381"/>
      <c r="AHW433" s="1381"/>
      <c r="AHX433" s="1381"/>
      <c r="AHY433" s="1381"/>
      <c r="AHZ433" s="1381"/>
      <c r="AIA433" s="1381"/>
      <c r="AIB433" s="1381"/>
      <c r="AIC433" s="1381"/>
      <c r="AID433" s="1381"/>
      <c r="AIE433" s="1381"/>
      <c r="AIF433" s="1381"/>
      <c r="AIG433" s="1381"/>
      <c r="AIH433" s="1381"/>
      <c r="AII433" s="1381"/>
      <c r="AIJ433" s="1381"/>
      <c r="AIK433" s="1381"/>
      <c r="AIL433" s="1381"/>
      <c r="AIM433" s="1381"/>
      <c r="AIN433" s="1381"/>
      <c r="AIO433" s="1381"/>
      <c r="AIP433" s="1381"/>
      <c r="AIQ433" s="1381"/>
      <c r="AIR433" s="1381"/>
      <c r="AIS433" s="1381"/>
      <c r="AIT433" s="1381"/>
      <c r="AIU433" s="1381"/>
      <c r="AIV433" s="1381"/>
      <c r="AIW433" s="1381"/>
      <c r="AIX433" s="1381"/>
      <c r="AIY433" s="1381"/>
      <c r="AIZ433" s="1381"/>
      <c r="AJA433" s="1381"/>
      <c r="AJB433" s="1381"/>
      <c r="AJC433" s="1381"/>
      <c r="AJD433" s="1381"/>
      <c r="AJE433" s="1381"/>
      <c r="AJF433" s="1381"/>
      <c r="AJG433" s="1381"/>
      <c r="AJH433" s="1381"/>
      <c r="AJI433" s="1381"/>
      <c r="AJJ433" s="1381"/>
      <c r="AJK433" s="1381"/>
      <c r="AJL433" s="1381"/>
      <c r="AJM433" s="1381"/>
      <c r="AJN433" s="1381"/>
      <c r="AJO433" s="1381"/>
      <c r="AJP433" s="1381"/>
      <c r="AJQ433" s="1381"/>
      <c r="AJR433" s="1381"/>
      <c r="AJS433" s="1381"/>
      <c r="AJT433" s="1381"/>
      <c r="AJU433" s="1381"/>
      <c r="AJV433" s="1381"/>
      <c r="AJW433" s="1381"/>
      <c r="AJX433" s="1381"/>
      <c r="AJY433" s="1381"/>
      <c r="AJZ433" s="1381"/>
      <c r="AKA433" s="1381"/>
      <c r="AKB433" s="1381"/>
      <c r="AKC433" s="1381"/>
      <c r="AKD433" s="1381"/>
      <c r="AKE433" s="1381"/>
      <c r="AKF433" s="1381"/>
      <c r="AKG433" s="1381"/>
      <c r="AKH433" s="1381"/>
      <c r="AKI433" s="1381"/>
      <c r="AKJ433" s="1381"/>
      <c r="AKK433" s="1381"/>
      <c r="AKL433" s="1381"/>
      <c r="AKM433" s="1381"/>
      <c r="AKN433" s="1381"/>
      <c r="AKO433" s="1381"/>
      <c r="AKP433" s="1381"/>
      <c r="AKQ433" s="1381"/>
      <c r="AKR433" s="1381"/>
      <c r="AKS433" s="1381"/>
      <c r="AKT433" s="1381"/>
      <c r="AKU433" s="1381"/>
      <c r="AKV433" s="1381"/>
      <c r="AKW433" s="1381"/>
      <c r="AKX433" s="1381"/>
      <c r="AKY433" s="1381"/>
      <c r="AKZ433" s="1381"/>
      <c r="ALA433" s="1381"/>
      <c r="ALB433" s="1381"/>
      <c r="ALC433" s="1381"/>
      <c r="ALD433" s="1381"/>
      <c r="ALE433" s="1381"/>
      <c r="ALF433" s="1381"/>
      <c r="ALG433" s="1381"/>
      <c r="ALH433" s="1381"/>
      <c r="ALI433" s="1381"/>
      <c r="ALJ433" s="1381"/>
      <c r="ALK433" s="1381"/>
      <c r="ALL433" s="1381"/>
      <c r="ALM433" s="1381"/>
      <c r="ALN433" s="1381"/>
      <c r="ALO433" s="1381"/>
      <c r="ALP433" s="1381"/>
      <c r="ALQ433" s="1381"/>
      <c r="ALR433" s="1381"/>
      <c r="ALS433" s="1381"/>
      <c r="ALT433" s="1381"/>
      <c r="ALU433" s="1381"/>
      <c r="ALV433" s="1381"/>
      <c r="ALW433" s="1381"/>
      <c r="ALX433" s="1381"/>
      <c r="ALY433" s="1381"/>
      <c r="ALZ433" s="1381"/>
      <c r="AMA433" s="1381"/>
      <c r="AMB433" s="1381"/>
      <c r="AMC433" s="1381"/>
      <c r="AMD433" s="1381"/>
      <c r="AME433" s="1381"/>
      <c r="AMF433" s="1381"/>
      <c r="AMG433" s="1381"/>
      <c r="AMH433" s="1381"/>
      <c r="AMI433" s="1381"/>
      <c r="AMJ433" s="1381"/>
      <c r="AMK433" s="1381"/>
      <c r="AML433" s="1381"/>
      <c r="AMM433" s="1381"/>
      <c r="AMN433" s="1381"/>
      <c r="AMO433" s="1381"/>
      <c r="AMP433" s="1381"/>
      <c r="AMQ433" s="1381"/>
      <c r="AMR433" s="1381"/>
      <c r="AMS433" s="1381"/>
      <c r="AMT433" s="1381"/>
      <c r="AMU433" s="1381"/>
      <c r="AMV433" s="1381"/>
      <c r="AMW433" s="1381"/>
      <c r="AMX433" s="1381"/>
      <c r="AMY433" s="1381"/>
      <c r="AMZ433" s="1381"/>
      <c r="ANA433" s="1381"/>
      <c r="ANB433" s="1381"/>
      <c r="ANC433" s="1381"/>
      <c r="AND433" s="1381"/>
      <c r="ANE433" s="1381"/>
      <c r="ANF433" s="1381"/>
      <c r="ANG433" s="1381"/>
      <c r="ANH433" s="1381"/>
      <c r="ANI433" s="1381"/>
      <c r="ANJ433" s="1381"/>
      <c r="ANK433" s="1381"/>
      <c r="ANL433" s="1381"/>
      <c r="ANM433" s="1381"/>
      <c r="ANN433" s="1381"/>
      <c r="ANO433" s="1381"/>
      <c r="ANP433" s="1381"/>
      <c r="ANQ433" s="1381"/>
      <c r="ANR433" s="1381"/>
      <c r="ANS433" s="1381"/>
      <c r="ANT433" s="1381"/>
      <c r="ANU433" s="1381"/>
      <c r="ANV433" s="1381"/>
      <c r="ANW433" s="1381"/>
      <c r="ANX433" s="1381"/>
      <c r="ANY433" s="1381"/>
      <c r="ANZ433" s="1381"/>
      <c r="AOA433" s="1381"/>
      <c r="AOB433" s="1381"/>
      <c r="AOC433" s="1381"/>
      <c r="AOD433" s="1381"/>
      <c r="AOE433" s="1381"/>
      <c r="AOF433" s="1381"/>
      <c r="AOG433" s="1381"/>
      <c r="AOH433" s="1381"/>
      <c r="AOI433" s="1381"/>
      <c r="AOJ433" s="1381"/>
      <c r="AOK433" s="1381"/>
      <c r="AOL433" s="1381"/>
      <c r="AOM433" s="1381"/>
      <c r="AON433" s="1381"/>
      <c r="AOO433" s="1381"/>
      <c r="AOP433" s="1381"/>
      <c r="AOQ433" s="1381"/>
      <c r="AOR433" s="1381"/>
      <c r="AOS433" s="1381"/>
      <c r="AOT433" s="1381"/>
      <c r="AOU433" s="1381"/>
      <c r="AOV433" s="1381"/>
      <c r="AOW433" s="1381"/>
      <c r="AOX433" s="1381"/>
      <c r="AOY433" s="1381"/>
      <c r="AOZ433" s="1381"/>
      <c r="APA433" s="1381"/>
      <c r="APB433" s="1381"/>
      <c r="APC433" s="1381"/>
      <c r="APD433" s="1381"/>
      <c r="APE433" s="1381"/>
      <c r="APF433" s="1381"/>
      <c r="APG433" s="1381"/>
      <c r="APH433" s="1381"/>
      <c r="API433" s="1381"/>
      <c r="APJ433" s="1381"/>
      <c r="APK433" s="1381"/>
      <c r="APL433" s="1381"/>
      <c r="APM433" s="1381"/>
      <c r="APN433" s="1381"/>
      <c r="APO433" s="1381"/>
      <c r="APP433" s="1381"/>
      <c r="APQ433" s="1381"/>
      <c r="APR433" s="1381"/>
      <c r="APS433" s="1381"/>
      <c r="APT433" s="1381"/>
      <c r="APU433" s="1381"/>
      <c r="APV433" s="1381"/>
      <c r="APW433" s="1381"/>
      <c r="APX433" s="1381"/>
      <c r="APY433" s="1381"/>
      <c r="APZ433" s="1381"/>
      <c r="AQA433" s="1381"/>
      <c r="AQB433" s="1381"/>
      <c r="AQC433" s="1381"/>
      <c r="AQD433" s="1381"/>
      <c r="AQE433" s="1381"/>
      <c r="AQF433" s="1381"/>
      <c r="AQG433" s="1381"/>
      <c r="AQH433" s="1381"/>
      <c r="AQI433" s="1381"/>
      <c r="AQJ433" s="1381"/>
      <c r="AQK433" s="1381"/>
      <c r="AQL433" s="1381"/>
      <c r="AQM433" s="1381"/>
      <c r="AQN433" s="1381"/>
      <c r="AQO433" s="1381"/>
      <c r="AQP433" s="1381"/>
      <c r="AQQ433" s="1381"/>
      <c r="AQR433" s="1381"/>
      <c r="AQS433" s="1381"/>
      <c r="AQT433" s="1381"/>
      <c r="AQU433" s="1381"/>
      <c r="AQV433" s="1381"/>
      <c r="AQW433" s="1381"/>
      <c r="AQX433" s="1381"/>
      <c r="AQY433" s="1381"/>
      <c r="AQZ433" s="1381"/>
      <c r="ARA433" s="1381"/>
      <c r="ARB433" s="1381"/>
      <c r="ARC433" s="1381"/>
      <c r="ARD433" s="1381"/>
      <c r="ARE433" s="1381"/>
      <c r="ARF433" s="1381"/>
      <c r="ARG433" s="1381"/>
      <c r="ARH433" s="1381"/>
      <c r="ARI433" s="1381"/>
      <c r="ARJ433" s="1381"/>
      <c r="ARK433" s="1381"/>
      <c r="ARL433" s="1381"/>
      <c r="ARM433" s="1381"/>
      <c r="ARN433" s="1381"/>
      <c r="ARO433" s="1381"/>
      <c r="ARP433" s="1381"/>
      <c r="ARQ433" s="1381"/>
      <c r="ARR433" s="1381"/>
      <c r="ARS433" s="1381"/>
      <c r="ART433" s="1381"/>
      <c r="ARU433" s="1381"/>
      <c r="ARV433" s="1381"/>
      <c r="ARW433" s="1381"/>
      <c r="ARX433" s="1381"/>
      <c r="ARY433" s="1381"/>
      <c r="ARZ433" s="1381"/>
      <c r="ASA433" s="1381"/>
      <c r="ASB433" s="1381"/>
      <c r="ASC433" s="1381"/>
      <c r="ASD433" s="1381"/>
      <c r="ASE433" s="1381"/>
      <c r="ASF433" s="1381"/>
      <c r="ASG433" s="1381"/>
      <c r="ASH433" s="1381"/>
      <c r="ASI433" s="1381"/>
      <c r="ASJ433" s="1381"/>
      <c r="ASK433" s="1381"/>
      <c r="ASL433" s="1381"/>
      <c r="ASM433" s="1381"/>
      <c r="ASN433" s="1381"/>
      <c r="ASO433" s="1381"/>
      <c r="ASP433" s="1381"/>
      <c r="ASQ433" s="1381"/>
      <c r="ASR433" s="1381"/>
      <c r="ASS433" s="1381"/>
      <c r="AST433" s="1381"/>
      <c r="ASU433" s="1381"/>
      <c r="ASV433" s="1381"/>
      <c r="ASW433" s="1381"/>
      <c r="ASX433" s="1381"/>
      <c r="ASY433" s="1381"/>
      <c r="ASZ433" s="1381"/>
      <c r="ATA433" s="1381"/>
      <c r="ATB433" s="1381"/>
      <c r="ATC433" s="1381"/>
      <c r="ATD433" s="1381"/>
      <c r="ATE433" s="1381"/>
      <c r="ATF433" s="1381"/>
      <c r="ATG433" s="1381"/>
      <c r="ATH433" s="1381"/>
      <c r="ATI433" s="1381"/>
      <c r="ATJ433" s="1381"/>
      <c r="ATK433" s="1381"/>
      <c r="ATL433" s="1381"/>
      <c r="ATM433" s="1381"/>
      <c r="ATN433" s="1381"/>
      <c r="ATO433" s="1381"/>
      <c r="ATP433" s="1381"/>
      <c r="ATQ433" s="1381"/>
      <c r="ATR433" s="1381"/>
      <c r="ATS433" s="1381"/>
      <c r="ATT433" s="1381"/>
      <c r="ATU433" s="1381"/>
      <c r="ATV433" s="1381"/>
      <c r="ATW433" s="1381"/>
      <c r="ATX433" s="1381"/>
      <c r="ATY433" s="1381"/>
      <c r="ATZ433" s="1381"/>
      <c r="AUA433" s="1381"/>
      <c r="AUB433" s="1381"/>
      <c r="AUC433" s="1381"/>
      <c r="AUD433" s="1381"/>
      <c r="AUE433" s="1381"/>
      <c r="AUF433" s="1381"/>
      <c r="AUG433" s="1381"/>
      <c r="AUH433" s="1381"/>
      <c r="AUI433" s="1381"/>
      <c r="AUJ433" s="1381"/>
      <c r="AUK433" s="1381"/>
      <c r="AUL433" s="1381"/>
      <c r="AUM433" s="1381"/>
      <c r="AUN433" s="1381"/>
      <c r="AUO433" s="1381"/>
      <c r="AUP433" s="1381"/>
      <c r="AUQ433" s="1381"/>
      <c r="AUR433" s="1381"/>
      <c r="AUS433" s="1381"/>
      <c r="AUT433" s="1381"/>
      <c r="AUU433" s="1381"/>
      <c r="AUV433" s="1381"/>
      <c r="AUW433" s="1381"/>
      <c r="AUX433" s="1381"/>
      <c r="AUY433" s="1381"/>
      <c r="AUZ433" s="1381"/>
      <c r="AVA433" s="1381"/>
      <c r="AVB433" s="1381"/>
      <c r="AVC433" s="1381"/>
      <c r="AVD433" s="1381"/>
      <c r="AVE433" s="1381"/>
      <c r="AVF433" s="1381"/>
      <c r="AVG433" s="1381"/>
      <c r="AVH433" s="1381"/>
      <c r="AVI433" s="1381"/>
      <c r="AVJ433" s="1381"/>
      <c r="AVK433" s="1381"/>
      <c r="AVL433" s="1381"/>
      <c r="AVM433" s="1381"/>
      <c r="AVN433" s="1381"/>
      <c r="AVO433" s="1381"/>
      <c r="AVP433" s="1381"/>
      <c r="AVQ433" s="1381"/>
      <c r="AVR433" s="1381"/>
      <c r="AVS433" s="1381"/>
      <c r="AVT433" s="1381"/>
      <c r="AVU433" s="1381"/>
      <c r="AVV433" s="1381"/>
      <c r="AVW433" s="1381"/>
      <c r="AVX433" s="1381"/>
      <c r="AVY433" s="1381"/>
      <c r="AVZ433" s="1381"/>
      <c r="AWA433" s="1381"/>
      <c r="AWB433" s="1381"/>
      <c r="AWC433" s="1381"/>
      <c r="AWD433" s="1381"/>
      <c r="AWE433" s="1381"/>
      <c r="AWF433" s="1381"/>
      <c r="AWG433" s="1381"/>
      <c r="AWH433" s="1381"/>
      <c r="AWI433" s="1381"/>
      <c r="AWJ433" s="1381"/>
      <c r="AWK433" s="1381"/>
      <c r="AWL433" s="1381"/>
      <c r="AWM433" s="1381"/>
      <c r="AWN433" s="1381"/>
      <c r="AWO433" s="1381"/>
      <c r="AWP433" s="1381"/>
      <c r="AWQ433" s="1381"/>
      <c r="AWR433" s="1381"/>
      <c r="AWS433" s="1381"/>
      <c r="AWT433" s="1381"/>
      <c r="AWU433" s="1381"/>
      <c r="AWV433" s="1381"/>
      <c r="AWW433" s="1381"/>
      <c r="AWX433" s="1381"/>
      <c r="AWY433" s="1381"/>
      <c r="AWZ433" s="1381"/>
      <c r="AXA433" s="1381"/>
      <c r="AXB433" s="1381"/>
      <c r="AXC433" s="1381"/>
      <c r="AXD433" s="1381"/>
      <c r="AXE433" s="1381"/>
      <c r="AXF433" s="1381"/>
      <c r="AXG433" s="1381"/>
      <c r="AXH433" s="1381"/>
      <c r="AXI433" s="1381"/>
      <c r="AXJ433" s="1381"/>
      <c r="AXK433" s="1381"/>
      <c r="AXL433" s="1381"/>
      <c r="AXM433" s="1381"/>
      <c r="AXN433" s="1381"/>
      <c r="AXO433" s="1381"/>
      <c r="AXP433" s="1381"/>
      <c r="AXQ433" s="1381"/>
      <c r="AXR433" s="1381"/>
      <c r="AXS433" s="1381"/>
      <c r="AXT433" s="1381"/>
      <c r="AXU433" s="1381"/>
      <c r="AXV433" s="1381"/>
      <c r="AXW433" s="1381"/>
      <c r="AXX433" s="1381"/>
      <c r="AXY433" s="1381"/>
      <c r="AXZ433" s="1381"/>
      <c r="AYA433" s="1381"/>
      <c r="AYB433" s="1381"/>
      <c r="AYC433" s="1381"/>
      <c r="AYD433" s="1381"/>
      <c r="AYE433" s="1381"/>
      <c r="AYF433" s="1381"/>
      <c r="AYG433" s="1381"/>
      <c r="AYH433" s="1381"/>
      <c r="AYI433" s="1381"/>
      <c r="AYJ433" s="1381"/>
      <c r="AYK433" s="1381"/>
      <c r="AYL433" s="1381"/>
      <c r="AYM433" s="1381"/>
      <c r="AYN433" s="1381"/>
      <c r="AYO433" s="1381"/>
      <c r="AYP433" s="1381"/>
      <c r="AYQ433" s="1381"/>
      <c r="AYR433" s="1381"/>
      <c r="AYS433" s="1381"/>
      <c r="AYT433" s="1381"/>
      <c r="AYU433" s="1381"/>
      <c r="AYV433" s="1381"/>
      <c r="AYW433" s="1381"/>
      <c r="AYX433" s="1381"/>
      <c r="AYY433" s="1381"/>
      <c r="AYZ433" s="1381"/>
      <c r="AZA433" s="1381"/>
      <c r="AZB433" s="1381"/>
      <c r="AZC433" s="1381"/>
      <c r="AZD433" s="1381"/>
      <c r="AZE433" s="1381"/>
      <c r="AZF433" s="1381"/>
      <c r="AZG433" s="1381"/>
      <c r="AZH433" s="1381"/>
      <c r="AZI433" s="1381"/>
      <c r="AZJ433" s="1381"/>
      <c r="AZK433" s="1381"/>
      <c r="AZL433" s="1381"/>
      <c r="AZM433" s="1381"/>
      <c r="AZN433" s="1381"/>
      <c r="AZO433" s="1381"/>
      <c r="AZP433" s="1381"/>
      <c r="AZQ433" s="1381"/>
      <c r="AZR433" s="1381"/>
      <c r="AZS433" s="1381"/>
      <c r="AZT433" s="1381"/>
      <c r="AZU433" s="1381"/>
      <c r="AZV433" s="1381"/>
      <c r="AZW433" s="1381"/>
      <c r="AZX433" s="1381"/>
      <c r="AZY433" s="1381"/>
      <c r="AZZ433" s="1381"/>
      <c r="BAA433" s="1381"/>
      <c r="BAB433" s="1381"/>
      <c r="BAC433" s="1381"/>
      <c r="BAD433" s="1381"/>
      <c r="BAE433" s="1381"/>
      <c r="BAF433" s="1381"/>
      <c r="BAG433" s="1381"/>
      <c r="BAH433" s="1381"/>
      <c r="BAI433" s="1381"/>
      <c r="BAJ433" s="1381"/>
      <c r="BAK433" s="1381"/>
      <c r="BAL433" s="1381"/>
      <c r="BAM433" s="1381"/>
      <c r="BAN433" s="1381"/>
      <c r="BAO433" s="1381"/>
      <c r="BAP433" s="1381"/>
      <c r="BAQ433" s="1381"/>
      <c r="BAR433" s="1381"/>
      <c r="BAS433" s="1381"/>
      <c r="BAT433" s="1381"/>
      <c r="BAU433" s="1381"/>
      <c r="BAV433" s="1381"/>
      <c r="BAW433" s="1381"/>
      <c r="BAX433" s="1381"/>
      <c r="BAY433" s="1381"/>
      <c r="BAZ433" s="1381"/>
      <c r="BBA433" s="1381"/>
      <c r="BBB433" s="1381"/>
      <c r="BBC433" s="1381"/>
      <c r="BBD433" s="1381"/>
      <c r="BBE433" s="1381"/>
      <c r="BBF433" s="1381"/>
      <c r="BBG433" s="1381"/>
      <c r="BBH433" s="1381"/>
      <c r="BBI433" s="1381"/>
      <c r="BBJ433" s="1381"/>
      <c r="BBK433" s="1381"/>
      <c r="BBL433" s="1381"/>
      <c r="BBM433" s="1381"/>
      <c r="BBN433" s="1381"/>
      <c r="BBO433" s="1381"/>
      <c r="BBP433" s="1381"/>
      <c r="BBQ433" s="1381"/>
      <c r="BBR433" s="1381"/>
      <c r="BBS433" s="1381"/>
      <c r="BBT433" s="1381"/>
      <c r="BBU433" s="1381"/>
      <c r="BBV433" s="1381"/>
      <c r="BBW433" s="1381"/>
      <c r="BBX433" s="1381"/>
      <c r="BBY433" s="1381"/>
      <c r="BBZ433" s="1381"/>
      <c r="BCA433" s="1381"/>
      <c r="BCB433" s="1381"/>
      <c r="BCC433" s="1381"/>
      <c r="BCD433" s="1381"/>
      <c r="BCE433" s="1381"/>
      <c r="BCF433" s="1381"/>
      <c r="BCG433" s="1381"/>
      <c r="BCH433" s="1381"/>
      <c r="BCI433" s="1381"/>
      <c r="BCJ433" s="1381"/>
      <c r="BCK433" s="1381"/>
      <c r="BCL433" s="1381"/>
      <c r="BCM433" s="1381"/>
      <c r="BCN433" s="1381"/>
      <c r="BCO433" s="1381"/>
      <c r="BCP433" s="1381"/>
      <c r="BCQ433" s="1381"/>
      <c r="BCR433" s="1381"/>
      <c r="BCS433" s="1381"/>
      <c r="BCT433" s="1381"/>
      <c r="BCU433" s="1381"/>
      <c r="BCV433" s="1381"/>
      <c r="BCW433" s="1381"/>
      <c r="BCX433" s="1381"/>
      <c r="BCY433" s="1381"/>
      <c r="BCZ433" s="1381"/>
      <c r="BDA433" s="1381"/>
      <c r="BDB433" s="1381"/>
      <c r="BDC433" s="1381"/>
      <c r="BDD433" s="1381"/>
      <c r="BDE433" s="1381"/>
      <c r="BDF433" s="1381"/>
      <c r="BDG433" s="1381"/>
      <c r="BDH433" s="1381"/>
      <c r="BDI433" s="1381"/>
      <c r="BDJ433" s="1381"/>
      <c r="BDK433" s="1381"/>
      <c r="BDL433" s="1381"/>
      <c r="BDM433" s="1381"/>
      <c r="BDN433" s="1381"/>
      <c r="BDO433" s="1381"/>
      <c r="BDP433" s="1381"/>
      <c r="BDQ433" s="1381"/>
      <c r="BDR433" s="1381"/>
      <c r="BDS433" s="1381"/>
      <c r="BDT433" s="1381"/>
      <c r="BDU433" s="1381"/>
      <c r="BDV433" s="1381"/>
      <c r="BDW433" s="1381"/>
      <c r="BDX433" s="1381"/>
      <c r="BDY433" s="1381"/>
      <c r="BDZ433" s="1381"/>
      <c r="BEA433" s="1381"/>
      <c r="BEB433" s="1381"/>
      <c r="BEC433" s="1381"/>
      <c r="BED433" s="1381"/>
      <c r="BEE433" s="1381"/>
      <c r="BEF433" s="1381"/>
      <c r="BEG433" s="1381"/>
      <c r="BEH433" s="1381"/>
      <c r="BEI433" s="1381"/>
      <c r="BEJ433" s="1381"/>
      <c r="BEK433" s="1381"/>
      <c r="BEL433" s="1381"/>
      <c r="BEM433" s="1381"/>
      <c r="BEN433" s="1381"/>
      <c r="BEO433" s="1381"/>
      <c r="BEP433" s="1381"/>
      <c r="BEQ433" s="1381"/>
      <c r="BER433" s="1381"/>
      <c r="BES433" s="1381"/>
      <c r="BET433" s="1381"/>
      <c r="BEU433" s="1381"/>
      <c r="BEV433" s="1381"/>
      <c r="BEW433" s="1381"/>
      <c r="BEX433" s="1381"/>
      <c r="BEY433" s="1381"/>
      <c r="BEZ433" s="1381"/>
      <c r="BFA433" s="1381"/>
      <c r="BFB433" s="1381"/>
      <c r="BFC433" s="1381"/>
      <c r="BFD433" s="1381"/>
      <c r="BFE433" s="1381"/>
      <c r="BFF433" s="1381"/>
      <c r="BFG433" s="1381"/>
      <c r="BFH433" s="1381"/>
      <c r="BFI433" s="1381"/>
      <c r="BFJ433" s="1381"/>
      <c r="BFK433" s="1381"/>
      <c r="BFL433" s="1381"/>
      <c r="BFM433" s="1381"/>
      <c r="BFN433" s="1381"/>
      <c r="BFO433" s="1381"/>
      <c r="BFP433" s="1381"/>
      <c r="BFQ433" s="1381"/>
      <c r="BFR433" s="1381"/>
      <c r="BFS433" s="1381"/>
      <c r="BFT433" s="1381"/>
      <c r="BFU433" s="1381"/>
      <c r="BFV433" s="1381"/>
      <c r="BFW433" s="1381"/>
      <c r="BFX433" s="1381"/>
      <c r="BFY433" s="1381"/>
      <c r="BFZ433" s="1381"/>
      <c r="BGA433" s="1381"/>
      <c r="BGB433" s="1381"/>
      <c r="BGC433" s="1381"/>
      <c r="BGD433" s="1381"/>
      <c r="BGE433" s="1381"/>
      <c r="BGF433" s="1381"/>
      <c r="BGG433" s="1381"/>
      <c r="BGH433" s="1381"/>
      <c r="BGI433" s="1381"/>
      <c r="BGJ433" s="1381"/>
      <c r="BGK433" s="1381"/>
      <c r="BGL433" s="1381"/>
      <c r="BGM433" s="1381"/>
      <c r="BGN433" s="1381"/>
      <c r="BGO433" s="1381"/>
      <c r="BGP433" s="1381"/>
      <c r="BGQ433" s="1381"/>
      <c r="BGR433" s="1381"/>
      <c r="BGS433" s="1381"/>
      <c r="BGT433" s="1381"/>
      <c r="BGU433" s="1381"/>
      <c r="BGV433" s="1381"/>
      <c r="BGW433" s="1381"/>
      <c r="BGX433" s="1381"/>
      <c r="BGY433" s="1381"/>
      <c r="BGZ433" s="1381"/>
      <c r="BHA433" s="1381"/>
      <c r="BHB433" s="1381"/>
      <c r="BHC433" s="1381"/>
      <c r="BHD433" s="1381"/>
      <c r="BHE433" s="1381"/>
      <c r="BHF433" s="1381"/>
      <c r="BHG433" s="1381"/>
      <c r="BHH433" s="1381"/>
      <c r="BHI433" s="1381"/>
      <c r="BHJ433" s="1381"/>
      <c r="BHK433" s="1381"/>
      <c r="BHL433" s="1381"/>
      <c r="BHM433" s="1381"/>
      <c r="BHN433" s="1381"/>
      <c r="BHO433" s="1381"/>
      <c r="BHP433" s="1381"/>
      <c r="BHQ433" s="1381"/>
      <c r="BHR433" s="1381"/>
      <c r="BHS433" s="1381"/>
      <c r="BHT433" s="1381"/>
      <c r="BHU433" s="1381"/>
      <c r="BHV433" s="1381"/>
      <c r="BHW433" s="1381"/>
      <c r="BHX433" s="1381"/>
      <c r="BHY433" s="1381"/>
      <c r="BHZ433" s="1381"/>
      <c r="BIA433" s="1381"/>
      <c r="BIB433" s="1381"/>
      <c r="BIC433" s="1381"/>
      <c r="BID433" s="1381"/>
      <c r="BIE433" s="1381"/>
      <c r="BIF433" s="1381"/>
      <c r="BIG433" s="1381"/>
      <c r="BIH433" s="1381"/>
      <c r="BII433" s="1381"/>
      <c r="BIJ433" s="1381"/>
      <c r="BIK433" s="1381"/>
      <c r="BIL433" s="1381"/>
      <c r="BIM433" s="1381"/>
      <c r="BIN433" s="1381"/>
      <c r="BIO433" s="1381"/>
      <c r="BIP433" s="1381"/>
      <c r="BIQ433" s="1381"/>
      <c r="BIR433" s="1381"/>
      <c r="BIS433" s="1381"/>
      <c r="BIT433" s="1381"/>
      <c r="BIU433" s="1381"/>
      <c r="BIV433" s="1381"/>
      <c r="BIW433" s="1381"/>
      <c r="BIX433" s="1381"/>
      <c r="BIY433" s="1381"/>
      <c r="BIZ433" s="1381"/>
      <c r="BJA433" s="1381"/>
      <c r="BJB433" s="1381"/>
      <c r="BJC433" s="1381"/>
      <c r="BJD433" s="1381"/>
      <c r="BJE433" s="1381"/>
      <c r="BJF433" s="1381"/>
      <c r="BJG433" s="1381"/>
      <c r="BJH433" s="1381"/>
      <c r="BJI433" s="1381"/>
      <c r="BJJ433" s="1381"/>
      <c r="BJK433" s="1381"/>
      <c r="BJL433" s="1381"/>
      <c r="BJM433" s="1381"/>
      <c r="BJN433" s="1381"/>
      <c r="BJO433" s="1381"/>
      <c r="BJP433" s="1381"/>
      <c r="BJQ433" s="1381"/>
      <c r="BJR433" s="1381"/>
      <c r="BJS433" s="1381"/>
      <c r="BJT433" s="1381"/>
      <c r="BJU433" s="1381"/>
      <c r="BJV433" s="1381"/>
      <c r="BJW433" s="1381"/>
      <c r="BJX433" s="1381"/>
      <c r="BJY433" s="1381"/>
      <c r="BJZ433" s="1381"/>
      <c r="BKA433" s="1381"/>
      <c r="BKB433" s="1381"/>
      <c r="BKC433" s="1381"/>
      <c r="BKD433" s="1381"/>
      <c r="BKE433" s="1381"/>
      <c r="BKF433" s="1381"/>
      <c r="BKG433" s="1381"/>
      <c r="BKH433" s="1381"/>
      <c r="BKI433" s="1381"/>
      <c r="BKJ433" s="1381"/>
      <c r="BKK433" s="1381"/>
      <c r="BKL433" s="1381"/>
      <c r="BKM433" s="1381"/>
      <c r="BKN433" s="1381"/>
      <c r="BKO433" s="1381"/>
      <c r="BKP433" s="1381"/>
      <c r="BKQ433" s="1381"/>
      <c r="BKR433" s="1381"/>
      <c r="BKS433" s="1381"/>
      <c r="BKT433" s="1381"/>
      <c r="BKU433" s="1381"/>
      <c r="BKV433" s="1381"/>
      <c r="BKW433" s="1381"/>
      <c r="BKX433" s="1381"/>
      <c r="BKY433" s="1381"/>
      <c r="BKZ433" s="1381"/>
      <c r="BLA433" s="1381"/>
      <c r="BLB433" s="1381"/>
      <c r="BLC433" s="1381"/>
      <c r="BLD433" s="1381"/>
      <c r="BLE433" s="1381"/>
      <c r="BLF433" s="1381"/>
      <c r="BLG433" s="1381"/>
      <c r="BLH433" s="1381"/>
      <c r="BLI433" s="1381"/>
      <c r="BLJ433" s="1381"/>
      <c r="BLK433" s="1381"/>
      <c r="BLL433" s="1381"/>
      <c r="BLM433" s="1381"/>
      <c r="BLN433" s="1381"/>
      <c r="BLO433" s="1381"/>
      <c r="BLP433" s="1381"/>
      <c r="BLQ433" s="1381"/>
      <c r="BLR433" s="1381"/>
      <c r="BLS433" s="1381"/>
      <c r="BLT433" s="1381"/>
      <c r="BLU433" s="1381"/>
      <c r="BLV433" s="1381"/>
      <c r="BLW433" s="1381"/>
      <c r="BLX433" s="1381"/>
      <c r="BLY433" s="1381"/>
      <c r="BLZ433" s="1381"/>
      <c r="BMA433" s="1381"/>
      <c r="BMB433" s="1381"/>
      <c r="BMC433" s="1381"/>
      <c r="BMD433" s="1381"/>
      <c r="BME433" s="1381"/>
      <c r="BMF433" s="1381"/>
      <c r="BMG433" s="1381"/>
      <c r="BMH433" s="1381"/>
      <c r="BMI433" s="1381"/>
      <c r="BMJ433" s="1381"/>
      <c r="BMK433" s="1381"/>
      <c r="BML433" s="1381"/>
      <c r="BMM433" s="1381"/>
      <c r="BMN433" s="1381"/>
      <c r="BMO433" s="1381"/>
      <c r="BMP433" s="1381"/>
      <c r="BMQ433" s="1381"/>
      <c r="BMR433" s="1381"/>
      <c r="BMS433" s="1381"/>
      <c r="BMT433" s="1381"/>
      <c r="BMU433" s="1381"/>
      <c r="BMV433" s="1381"/>
      <c r="BMW433" s="1381"/>
      <c r="BMX433" s="1381"/>
      <c r="BMY433" s="1381"/>
      <c r="BMZ433" s="1381"/>
      <c r="BNA433" s="1381"/>
      <c r="BNB433" s="1381"/>
      <c r="BNC433" s="1381"/>
      <c r="BND433" s="1381"/>
      <c r="BNE433" s="1381"/>
      <c r="BNF433" s="1381"/>
      <c r="BNG433" s="1381"/>
      <c r="BNH433" s="1381"/>
      <c r="BNI433" s="1381"/>
      <c r="BNJ433" s="1381"/>
      <c r="BNK433" s="1381"/>
      <c r="BNL433" s="1381"/>
      <c r="BNM433" s="1381"/>
      <c r="BNN433" s="1381"/>
      <c r="BNO433" s="1381"/>
      <c r="BNP433" s="1381"/>
      <c r="BNQ433" s="1381"/>
      <c r="BNR433" s="1381"/>
      <c r="BNS433" s="1381"/>
      <c r="BNT433" s="1381"/>
      <c r="BNU433" s="1381"/>
      <c r="BNV433" s="1381"/>
      <c r="BNW433" s="1381"/>
      <c r="BNX433" s="1381"/>
      <c r="BNY433" s="1381"/>
      <c r="BNZ433" s="1381"/>
      <c r="BOA433" s="1381"/>
      <c r="BOB433" s="1381"/>
      <c r="BOC433" s="1381"/>
      <c r="BOD433" s="1381"/>
      <c r="BOE433" s="1381"/>
      <c r="BOF433" s="1381"/>
      <c r="BOG433" s="1381"/>
      <c r="BOH433" s="1381"/>
      <c r="BOI433" s="1381"/>
      <c r="BOJ433" s="1381"/>
      <c r="BOK433" s="1381"/>
      <c r="BOL433" s="1381"/>
      <c r="BOM433" s="1381"/>
      <c r="BON433" s="1381"/>
      <c r="BOO433" s="1381"/>
      <c r="BOP433" s="1381"/>
      <c r="BOQ433" s="1381"/>
      <c r="BOR433" s="1381"/>
      <c r="BOS433" s="1381"/>
      <c r="BOT433" s="1381"/>
      <c r="BOU433" s="1381"/>
      <c r="BOV433" s="1381"/>
      <c r="BOW433" s="1381"/>
      <c r="BOX433" s="1381"/>
      <c r="BOY433" s="1381"/>
      <c r="BOZ433" s="1381"/>
      <c r="BPA433" s="1381"/>
      <c r="BPB433" s="1381"/>
      <c r="BPC433" s="1381"/>
      <c r="BPD433" s="1381"/>
      <c r="BPE433" s="1381"/>
      <c r="BPF433" s="1381"/>
      <c r="BPG433" s="1381"/>
      <c r="BPH433" s="1381"/>
      <c r="BPI433" s="1381"/>
      <c r="BPJ433" s="1381"/>
      <c r="BPK433" s="1381"/>
      <c r="BPL433" s="1381"/>
      <c r="BPM433" s="1381"/>
      <c r="BPN433" s="1381"/>
      <c r="BPO433" s="1381"/>
      <c r="BPP433" s="1381"/>
      <c r="BPQ433" s="1381"/>
      <c r="BPR433" s="1381"/>
      <c r="BPS433" s="1381"/>
      <c r="BPT433" s="1381"/>
      <c r="BPU433" s="1381"/>
      <c r="BPV433" s="1381"/>
      <c r="BPW433" s="1381"/>
      <c r="BPX433" s="1381"/>
      <c r="BPY433" s="1381"/>
      <c r="BPZ433" s="1381"/>
      <c r="BQA433" s="1381"/>
      <c r="BQB433" s="1381"/>
      <c r="BQC433" s="1381"/>
      <c r="BQD433" s="1381"/>
      <c r="BQE433" s="1381"/>
      <c r="BQF433" s="1381"/>
      <c r="BQG433" s="1381"/>
      <c r="BQH433" s="1381"/>
      <c r="BQI433" s="1381"/>
      <c r="BQJ433" s="1381"/>
      <c r="BQK433" s="1381"/>
      <c r="BQL433" s="1381"/>
      <c r="BQM433" s="1381"/>
      <c r="BQN433" s="1381"/>
      <c r="BQO433" s="1381"/>
      <c r="BQP433" s="1381"/>
      <c r="BQQ433" s="1381"/>
      <c r="BQR433" s="1381"/>
      <c r="BQS433" s="1381"/>
      <c r="BQT433" s="1381"/>
      <c r="BQU433" s="1381"/>
      <c r="BQV433" s="1381"/>
      <c r="BQW433" s="1381"/>
      <c r="BQX433" s="1381"/>
      <c r="BQY433" s="1381"/>
      <c r="BQZ433" s="1381"/>
      <c r="BRA433" s="1381"/>
      <c r="BRB433" s="1381"/>
      <c r="BRC433" s="1381"/>
      <c r="BRD433" s="1381"/>
      <c r="BRE433" s="1381"/>
      <c r="BRF433" s="1381"/>
      <c r="BRG433" s="1381"/>
      <c r="BRH433" s="1381"/>
      <c r="BRI433" s="1381"/>
      <c r="BRJ433" s="1381"/>
      <c r="BRK433" s="1381"/>
      <c r="BRL433" s="1381"/>
      <c r="BRM433" s="1381"/>
      <c r="BRN433" s="1381"/>
      <c r="BRO433" s="1381"/>
      <c r="BRP433" s="1381"/>
      <c r="BRQ433" s="1381"/>
      <c r="BRR433" s="1381"/>
      <c r="BRS433" s="1381"/>
      <c r="BRT433" s="1381"/>
      <c r="BRU433" s="1381"/>
      <c r="BRV433" s="1381"/>
      <c r="BRW433" s="1381"/>
      <c r="BRX433" s="1381"/>
      <c r="BRY433" s="1381"/>
      <c r="BRZ433" s="1381"/>
      <c r="BSA433" s="1381"/>
      <c r="BSB433" s="1381"/>
      <c r="BSC433" s="1381"/>
      <c r="BSD433" s="1381"/>
      <c r="BSE433" s="1381"/>
      <c r="BSF433" s="1381"/>
      <c r="BSG433" s="1381"/>
      <c r="BSH433" s="1381"/>
      <c r="BSI433" s="1381"/>
      <c r="BSJ433" s="1381"/>
      <c r="BSK433" s="1381"/>
      <c r="BSL433" s="1381"/>
      <c r="BSM433" s="1381"/>
      <c r="BSN433" s="1381"/>
      <c r="BSO433" s="1381"/>
      <c r="BSP433" s="1381"/>
      <c r="BSQ433" s="1381"/>
      <c r="BSR433" s="1381"/>
      <c r="BSS433" s="1381"/>
      <c r="BST433" s="1381"/>
      <c r="BSU433" s="1381"/>
      <c r="BSV433" s="1381"/>
      <c r="BSW433" s="1381"/>
      <c r="BSX433" s="1381"/>
      <c r="BSY433" s="1381"/>
      <c r="BSZ433" s="1381"/>
      <c r="BTA433" s="1381"/>
      <c r="BTB433" s="1381"/>
      <c r="BTC433" s="1381"/>
      <c r="BTD433" s="1381"/>
      <c r="BTE433" s="1381"/>
      <c r="BTF433" s="1381"/>
      <c r="BTG433" s="1381"/>
      <c r="BTH433" s="1381"/>
      <c r="BTI433" s="1381"/>
      <c r="BTJ433" s="1381"/>
      <c r="BTK433" s="1381"/>
      <c r="BTL433" s="1381"/>
      <c r="BTM433" s="1381"/>
      <c r="BTN433" s="1381"/>
      <c r="BTO433" s="1381"/>
      <c r="BTP433" s="1381"/>
      <c r="BTQ433" s="1381"/>
      <c r="BTR433" s="1381"/>
      <c r="BTS433" s="1381"/>
      <c r="BTT433" s="1381"/>
      <c r="BTU433" s="1381"/>
      <c r="BTV433" s="1381"/>
      <c r="BTW433" s="1381"/>
      <c r="BTX433" s="1381"/>
      <c r="BTY433" s="1381"/>
      <c r="BTZ433" s="1381"/>
      <c r="BUA433" s="1381"/>
      <c r="BUB433" s="1381"/>
      <c r="BUC433" s="1381"/>
      <c r="BUD433" s="1381"/>
      <c r="BUE433" s="1381"/>
      <c r="BUF433" s="1381"/>
      <c r="BUG433" s="1381"/>
      <c r="BUH433" s="1381"/>
      <c r="BUI433" s="1381"/>
      <c r="BUJ433" s="1381"/>
      <c r="BUK433" s="1381"/>
      <c r="BUL433" s="1381"/>
      <c r="BUM433" s="1381"/>
      <c r="BUN433" s="1381"/>
      <c r="BUO433" s="1381"/>
      <c r="BUP433" s="1381"/>
      <c r="BUQ433" s="1381"/>
      <c r="BUR433" s="1381"/>
      <c r="BUS433" s="1381"/>
      <c r="BUT433" s="1381"/>
      <c r="BUU433" s="1381"/>
      <c r="BUV433" s="1381"/>
      <c r="BUW433" s="1381"/>
      <c r="BUX433" s="1381"/>
      <c r="BUY433" s="1381"/>
      <c r="BUZ433" s="1381"/>
      <c r="BVA433" s="1381"/>
      <c r="BVB433" s="1381"/>
      <c r="BVC433" s="1381"/>
      <c r="BVD433" s="1381"/>
      <c r="BVE433" s="1381"/>
      <c r="BVF433" s="1381"/>
      <c r="BVG433" s="1381"/>
      <c r="BVH433" s="1381"/>
      <c r="BVI433" s="1381"/>
      <c r="BVJ433" s="1381"/>
      <c r="BVK433" s="1381"/>
      <c r="BVL433" s="1381"/>
      <c r="BVM433" s="1381"/>
      <c r="BVN433" s="1381"/>
      <c r="BVO433" s="1381"/>
      <c r="BVP433" s="1381"/>
      <c r="BVQ433" s="1381"/>
      <c r="BVR433" s="1381"/>
      <c r="BVS433" s="1381"/>
      <c r="BVT433" s="1381"/>
      <c r="BVU433" s="1381"/>
      <c r="BVV433" s="1381"/>
      <c r="BVW433" s="1381"/>
      <c r="BVX433" s="1381"/>
      <c r="BVY433" s="1381"/>
      <c r="BVZ433" s="1381"/>
      <c r="BWA433" s="1381"/>
      <c r="BWB433" s="1381"/>
      <c r="BWC433" s="1381"/>
      <c r="BWD433" s="1381"/>
      <c r="BWE433" s="1381"/>
      <c r="BWF433" s="1381"/>
      <c r="BWG433" s="1381"/>
      <c r="BWH433" s="1381"/>
      <c r="BWI433" s="1381"/>
      <c r="BWJ433" s="1381"/>
      <c r="BWK433" s="1381"/>
      <c r="BWL433" s="1381"/>
      <c r="BWM433" s="1381"/>
      <c r="BWN433" s="1381"/>
      <c r="BWO433" s="1381"/>
      <c r="BWP433" s="1381"/>
      <c r="BWQ433" s="1381"/>
      <c r="BWR433" s="1381"/>
      <c r="BWS433" s="1381"/>
      <c r="BWT433" s="1381"/>
      <c r="BWU433" s="1381"/>
      <c r="BWV433" s="1381"/>
      <c r="BWW433" s="1381"/>
      <c r="BWX433" s="1381"/>
      <c r="BWY433" s="1381"/>
      <c r="BWZ433" s="1381"/>
      <c r="BXA433" s="1381"/>
      <c r="BXB433" s="1381"/>
      <c r="BXC433" s="1381"/>
      <c r="BXD433" s="1381"/>
      <c r="BXE433" s="1381"/>
      <c r="BXF433" s="1381"/>
      <c r="BXG433" s="1381"/>
      <c r="BXH433" s="1381"/>
      <c r="BXI433" s="1381"/>
      <c r="BXJ433" s="1381"/>
      <c r="BXK433" s="1381"/>
      <c r="BXL433" s="1381"/>
      <c r="BXM433" s="1381"/>
      <c r="BXN433" s="1381"/>
      <c r="BXO433" s="1381"/>
      <c r="BXP433" s="1381"/>
      <c r="BXQ433" s="1381"/>
      <c r="BXR433" s="1381"/>
      <c r="BXS433" s="1381"/>
      <c r="BXT433" s="1381"/>
      <c r="BXU433" s="1381"/>
      <c r="BXV433" s="1381"/>
      <c r="BXW433" s="1381"/>
      <c r="BXX433" s="1381"/>
      <c r="BXY433" s="1381"/>
      <c r="BXZ433" s="1381"/>
      <c r="BYA433" s="1381"/>
      <c r="BYB433" s="1381"/>
      <c r="BYC433" s="1381"/>
      <c r="BYD433" s="1381"/>
      <c r="BYE433" s="1381"/>
      <c r="BYF433" s="1381"/>
      <c r="BYG433" s="1381"/>
      <c r="BYH433" s="1381"/>
      <c r="BYI433" s="1381"/>
      <c r="BYJ433" s="1381"/>
      <c r="BYK433" s="1381"/>
      <c r="BYL433" s="1381"/>
      <c r="BYM433" s="1381"/>
      <c r="BYN433" s="1381"/>
      <c r="BYO433" s="1381"/>
      <c r="BYP433" s="1381"/>
      <c r="BYQ433" s="1381"/>
      <c r="BYR433" s="1381"/>
      <c r="BYS433" s="1381"/>
      <c r="BYT433" s="1381"/>
      <c r="BYU433" s="1381"/>
      <c r="BYV433" s="1381"/>
      <c r="BYW433" s="1381"/>
      <c r="BYX433" s="1381"/>
      <c r="BYY433" s="1381"/>
      <c r="BYZ433" s="1381"/>
      <c r="BZA433" s="1381"/>
      <c r="BZB433" s="1381"/>
      <c r="BZC433" s="1381"/>
      <c r="BZD433" s="1381"/>
      <c r="BZE433" s="1381"/>
      <c r="BZF433" s="1381"/>
      <c r="BZG433" s="1381"/>
      <c r="BZH433" s="1381"/>
      <c r="BZI433" s="1381"/>
      <c r="BZJ433" s="1381"/>
      <c r="BZK433" s="1381"/>
      <c r="BZL433" s="1381"/>
      <c r="BZM433" s="1381"/>
      <c r="BZN433" s="1381"/>
      <c r="BZO433" s="1381"/>
      <c r="BZP433" s="1381"/>
      <c r="BZQ433" s="1381"/>
      <c r="BZR433" s="1381"/>
      <c r="BZS433" s="1381"/>
      <c r="BZT433" s="1381"/>
      <c r="BZU433" s="1381"/>
      <c r="BZV433" s="1381"/>
      <c r="BZW433" s="1381"/>
      <c r="BZX433" s="1381"/>
      <c r="BZY433" s="1381"/>
      <c r="BZZ433" s="1381"/>
      <c r="CAA433" s="1381"/>
      <c r="CAB433" s="1381"/>
      <c r="CAC433" s="1381"/>
      <c r="CAD433" s="1381"/>
      <c r="CAE433" s="1381"/>
      <c r="CAF433" s="1381"/>
      <c r="CAG433" s="1381"/>
      <c r="CAH433" s="1381"/>
      <c r="CAI433" s="1381"/>
      <c r="CAJ433" s="1381"/>
      <c r="CAK433" s="1381"/>
      <c r="CAL433" s="1381"/>
      <c r="CAM433" s="1381"/>
      <c r="CAN433" s="1381"/>
      <c r="CAO433" s="1381"/>
      <c r="CAP433" s="1381"/>
      <c r="CAQ433" s="1381"/>
      <c r="CAR433" s="1381"/>
      <c r="CAS433" s="1381"/>
      <c r="CAT433" s="1381"/>
      <c r="CAU433" s="1381"/>
      <c r="CAV433" s="1381"/>
      <c r="CAW433" s="1381"/>
      <c r="CAX433" s="1381"/>
      <c r="CAY433" s="1381"/>
      <c r="CAZ433" s="1381"/>
      <c r="CBA433" s="1381"/>
      <c r="CBB433" s="1381"/>
      <c r="CBC433" s="1381"/>
      <c r="CBD433" s="1381"/>
      <c r="CBE433" s="1381"/>
      <c r="CBF433" s="1381"/>
      <c r="CBG433" s="1381"/>
      <c r="CBH433" s="1381"/>
      <c r="CBI433" s="1381"/>
      <c r="CBJ433" s="1381"/>
      <c r="CBK433" s="1381"/>
      <c r="CBL433" s="1381"/>
      <c r="CBM433" s="1381"/>
      <c r="CBN433" s="1381"/>
      <c r="CBO433" s="1381"/>
      <c r="CBP433" s="1381"/>
      <c r="CBQ433" s="1381"/>
      <c r="CBR433" s="1381"/>
      <c r="CBS433" s="1381"/>
      <c r="CBT433" s="1381"/>
      <c r="CBU433" s="1381"/>
      <c r="CBV433" s="1381"/>
      <c r="CBW433" s="1381"/>
      <c r="CBX433" s="1381"/>
      <c r="CBY433" s="1381"/>
      <c r="CBZ433" s="1381"/>
      <c r="CCA433" s="1381"/>
      <c r="CCB433" s="1381"/>
      <c r="CCC433" s="1381"/>
      <c r="CCD433" s="1381"/>
      <c r="CCE433" s="1381"/>
      <c r="CCF433" s="1381"/>
      <c r="CCG433" s="1381"/>
      <c r="CCH433" s="1381"/>
      <c r="CCI433" s="1381"/>
      <c r="CCJ433" s="1381"/>
      <c r="CCK433" s="1381"/>
      <c r="CCL433" s="1381"/>
      <c r="CCM433" s="1381"/>
      <c r="CCN433" s="1381"/>
      <c r="CCO433" s="1381"/>
      <c r="CCP433" s="1381"/>
      <c r="CCQ433" s="1381"/>
      <c r="CCR433" s="1381"/>
      <c r="CCS433" s="1381"/>
      <c r="CCT433" s="1381"/>
      <c r="CCU433" s="1381"/>
      <c r="CCV433" s="1381"/>
      <c r="CCW433" s="1381"/>
      <c r="CCX433" s="1381"/>
      <c r="CCY433" s="1381"/>
      <c r="CCZ433" s="1381"/>
      <c r="CDA433" s="1381"/>
      <c r="CDB433" s="1381"/>
      <c r="CDC433" s="1381"/>
      <c r="CDD433" s="1381"/>
      <c r="CDE433" s="1381"/>
      <c r="CDF433" s="1381"/>
      <c r="CDG433" s="1381"/>
      <c r="CDH433" s="1381"/>
      <c r="CDI433" s="1381"/>
      <c r="CDJ433" s="1381"/>
      <c r="CDK433" s="1381"/>
      <c r="CDL433" s="1381"/>
      <c r="CDM433" s="1381"/>
      <c r="CDN433" s="1381"/>
      <c r="CDO433" s="1381"/>
      <c r="CDP433" s="1381"/>
      <c r="CDQ433" s="1381"/>
      <c r="CDR433" s="1381"/>
      <c r="CDS433" s="1381"/>
      <c r="CDT433" s="1381"/>
      <c r="CDU433" s="1381"/>
      <c r="CDV433" s="1381"/>
      <c r="CDW433" s="1381"/>
      <c r="CDX433" s="1381"/>
      <c r="CDY433" s="1381"/>
      <c r="CDZ433" s="1381"/>
      <c r="CEA433" s="1381"/>
      <c r="CEB433" s="1381"/>
      <c r="CEC433" s="1381"/>
      <c r="CED433" s="1381"/>
      <c r="CEE433" s="1381"/>
      <c r="CEF433" s="1381"/>
      <c r="CEG433" s="1381"/>
      <c r="CEH433" s="1381"/>
      <c r="CEI433" s="1381"/>
      <c r="CEJ433" s="1381"/>
      <c r="CEK433" s="1381"/>
      <c r="CEL433" s="1381"/>
      <c r="CEM433" s="1381"/>
      <c r="CEN433" s="1381"/>
      <c r="CEO433" s="1381"/>
      <c r="CEP433" s="1381"/>
      <c r="CEQ433" s="1381"/>
      <c r="CER433" s="1381"/>
      <c r="CES433" s="1381"/>
      <c r="CET433" s="1381"/>
      <c r="CEU433" s="1381"/>
      <c r="CEV433" s="1381"/>
      <c r="CEW433" s="1381"/>
      <c r="CEX433" s="1381"/>
      <c r="CEY433" s="1381"/>
      <c r="CEZ433" s="1381"/>
      <c r="CFA433" s="1381"/>
      <c r="CFB433" s="1381"/>
      <c r="CFC433" s="1381"/>
      <c r="CFD433" s="1381"/>
      <c r="CFE433" s="1381"/>
      <c r="CFF433" s="1381"/>
      <c r="CFG433" s="1381"/>
      <c r="CFH433" s="1381"/>
      <c r="CFI433" s="1381"/>
      <c r="CFJ433" s="1381"/>
      <c r="CFK433" s="1381"/>
      <c r="CFL433" s="1381"/>
      <c r="CFM433" s="1381"/>
      <c r="CFN433" s="1381"/>
      <c r="CFO433" s="1381"/>
      <c r="CFP433" s="1381"/>
      <c r="CFQ433" s="1381"/>
      <c r="CFR433" s="1381"/>
      <c r="CFS433" s="1381"/>
      <c r="CFT433" s="1381"/>
      <c r="CFU433" s="1381"/>
      <c r="CFV433" s="1381"/>
      <c r="CFW433" s="1381"/>
      <c r="CFX433" s="1381"/>
      <c r="CFY433" s="1381"/>
      <c r="CFZ433" s="1381"/>
      <c r="CGA433" s="1381"/>
      <c r="CGB433" s="1381"/>
      <c r="CGC433" s="1381"/>
      <c r="CGD433" s="1381"/>
      <c r="CGE433" s="1381"/>
      <c r="CGF433" s="1381"/>
      <c r="CGG433" s="1381"/>
      <c r="CGH433" s="1381"/>
      <c r="CGI433" s="1381"/>
      <c r="CGJ433" s="1381"/>
      <c r="CGK433" s="1381"/>
      <c r="CGL433" s="1381"/>
      <c r="CGM433" s="1381"/>
      <c r="CGN433" s="1381"/>
      <c r="CGO433" s="1381"/>
      <c r="CGP433" s="1381"/>
      <c r="CGQ433" s="1381"/>
      <c r="CGR433" s="1381"/>
      <c r="CGS433" s="1381"/>
      <c r="CGT433" s="1381"/>
      <c r="CGU433" s="1381"/>
      <c r="CGV433" s="1381"/>
      <c r="CGW433" s="1381"/>
      <c r="CGX433" s="1381"/>
      <c r="CGY433" s="1381"/>
      <c r="CGZ433" s="1381"/>
      <c r="CHA433" s="1381"/>
      <c r="CHB433" s="1381"/>
      <c r="CHC433" s="1381"/>
      <c r="CHD433" s="1381"/>
      <c r="CHE433" s="1381"/>
      <c r="CHF433" s="1381"/>
      <c r="CHG433" s="1381"/>
      <c r="CHH433" s="1381"/>
      <c r="CHI433" s="1381"/>
      <c r="CHJ433" s="1381"/>
      <c r="CHK433" s="1381"/>
      <c r="CHL433" s="1381"/>
      <c r="CHM433" s="1381"/>
      <c r="CHN433" s="1381"/>
      <c r="CHO433" s="1381"/>
      <c r="CHP433" s="1381"/>
      <c r="CHQ433" s="1381"/>
      <c r="CHR433" s="1381"/>
      <c r="CHS433" s="1381"/>
      <c r="CHT433" s="1381"/>
      <c r="CHU433" s="1381"/>
      <c r="CHV433" s="1381"/>
      <c r="CHW433" s="1381"/>
      <c r="CHX433" s="1381"/>
      <c r="CHY433" s="1381"/>
      <c r="CHZ433" s="1381"/>
      <c r="CIA433" s="1381"/>
      <c r="CIB433" s="1381"/>
      <c r="CIC433" s="1381"/>
      <c r="CID433" s="1381"/>
      <c r="CIE433" s="1381"/>
      <c r="CIF433" s="1381"/>
      <c r="CIG433" s="1381"/>
      <c r="CIH433" s="1381"/>
      <c r="CII433" s="1381"/>
      <c r="CIJ433" s="1381"/>
      <c r="CIK433" s="1381"/>
      <c r="CIL433" s="1381"/>
      <c r="CIM433" s="1381"/>
      <c r="CIN433" s="1381"/>
      <c r="CIO433" s="1381"/>
      <c r="CIP433" s="1381"/>
      <c r="CIQ433" s="1381"/>
      <c r="CIR433" s="1381"/>
      <c r="CIS433" s="1381"/>
      <c r="CIT433" s="1381"/>
      <c r="CIU433" s="1381"/>
      <c r="CIV433" s="1381"/>
      <c r="CIW433" s="1381"/>
      <c r="CIX433" s="1381"/>
      <c r="CIY433" s="1381"/>
      <c r="CIZ433" s="1381"/>
      <c r="CJA433" s="1381"/>
      <c r="CJB433" s="1381"/>
      <c r="CJC433" s="1381"/>
      <c r="CJD433" s="1381"/>
      <c r="CJE433" s="1381"/>
      <c r="CJF433" s="1381"/>
      <c r="CJG433" s="1381"/>
      <c r="CJH433" s="1381"/>
      <c r="CJI433" s="1381"/>
      <c r="CJJ433" s="1381"/>
      <c r="CJK433" s="1381"/>
      <c r="CJL433" s="1381"/>
      <c r="CJM433" s="1381"/>
      <c r="CJN433" s="1381"/>
      <c r="CJO433" s="1381"/>
      <c r="CJP433" s="1381"/>
      <c r="CJQ433" s="1381"/>
      <c r="CJR433" s="1381"/>
      <c r="CJS433" s="1381"/>
      <c r="CJT433" s="1381"/>
      <c r="CJU433" s="1381"/>
      <c r="CJV433" s="1381"/>
      <c r="CJW433" s="1381"/>
      <c r="CJX433" s="1381"/>
      <c r="CJY433" s="1381"/>
      <c r="CJZ433" s="1381"/>
      <c r="CKA433" s="1381"/>
      <c r="CKB433" s="1381"/>
      <c r="CKC433" s="1381"/>
      <c r="CKD433" s="1381"/>
      <c r="CKE433" s="1381"/>
      <c r="CKF433" s="1381"/>
      <c r="CKG433" s="1381"/>
      <c r="CKH433" s="1381"/>
      <c r="CKI433" s="1381"/>
      <c r="CKJ433" s="1381"/>
      <c r="CKK433" s="1381"/>
      <c r="CKL433" s="1381"/>
      <c r="CKM433" s="1381"/>
      <c r="CKN433" s="1381"/>
      <c r="CKO433" s="1381"/>
      <c r="CKP433" s="1381"/>
      <c r="CKQ433" s="1381"/>
      <c r="CKR433" s="1381"/>
      <c r="CKS433" s="1381"/>
      <c r="CKT433" s="1381"/>
      <c r="CKU433" s="1381"/>
      <c r="CKV433" s="1381"/>
      <c r="CKW433" s="1381"/>
      <c r="CKX433" s="1381"/>
      <c r="CKY433" s="1381"/>
      <c r="CKZ433" s="1381"/>
      <c r="CLA433" s="1381"/>
      <c r="CLB433" s="1381"/>
      <c r="CLC433" s="1381"/>
      <c r="CLD433" s="1381"/>
      <c r="CLE433" s="1381"/>
      <c r="CLF433" s="1381"/>
      <c r="CLG433" s="1381"/>
      <c r="CLH433" s="1381"/>
      <c r="CLI433" s="1381"/>
      <c r="CLJ433" s="1381"/>
      <c r="CLK433" s="1381"/>
      <c r="CLL433" s="1381"/>
      <c r="CLM433" s="1381"/>
      <c r="CLN433" s="1381"/>
      <c r="CLO433" s="1381"/>
      <c r="CLP433" s="1381"/>
      <c r="CLQ433" s="1381"/>
      <c r="CLR433" s="1381"/>
      <c r="CLS433" s="1381"/>
      <c r="CLT433" s="1381"/>
      <c r="CLU433" s="1381"/>
      <c r="CLV433" s="1381"/>
      <c r="CLW433" s="1381"/>
      <c r="CLX433" s="1381"/>
      <c r="CLY433" s="1381"/>
      <c r="CLZ433" s="1381"/>
      <c r="CMA433" s="1381"/>
      <c r="CMB433" s="1381"/>
      <c r="CMC433" s="1381"/>
      <c r="CMD433" s="1381"/>
      <c r="CME433" s="1381"/>
      <c r="CMF433" s="1381"/>
      <c r="CMG433" s="1381"/>
      <c r="CMH433" s="1381"/>
      <c r="CMI433" s="1381"/>
      <c r="CMJ433" s="1381"/>
      <c r="CMK433" s="1381"/>
      <c r="CML433" s="1381"/>
      <c r="CMM433" s="1381"/>
      <c r="CMN433" s="1381"/>
      <c r="CMO433" s="1381"/>
      <c r="CMP433" s="1381"/>
      <c r="CMQ433" s="1381"/>
      <c r="CMR433" s="1381"/>
      <c r="CMS433" s="1381"/>
      <c r="CMT433" s="1381"/>
      <c r="CMU433" s="1381"/>
      <c r="CMV433" s="1381"/>
      <c r="CMW433" s="1381"/>
      <c r="CMX433" s="1381"/>
      <c r="CMY433" s="1381"/>
      <c r="CMZ433" s="1381"/>
      <c r="CNA433" s="1381"/>
      <c r="CNB433" s="1381"/>
      <c r="CNC433" s="1381"/>
      <c r="CND433" s="1381"/>
      <c r="CNE433" s="1381"/>
      <c r="CNF433" s="1381"/>
      <c r="CNG433" s="1381"/>
      <c r="CNH433" s="1381"/>
      <c r="CNI433" s="1381"/>
      <c r="CNJ433" s="1381"/>
      <c r="CNK433" s="1381"/>
      <c r="CNL433" s="1381"/>
      <c r="CNM433" s="1381"/>
      <c r="CNN433" s="1381"/>
      <c r="CNO433" s="1381"/>
      <c r="CNP433" s="1381"/>
      <c r="CNQ433" s="1381"/>
      <c r="CNR433" s="1381"/>
      <c r="CNS433" s="1381"/>
      <c r="CNT433" s="1381"/>
      <c r="CNU433" s="1381"/>
      <c r="CNV433" s="1381"/>
      <c r="CNW433" s="1381"/>
      <c r="CNX433" s="1381"/>
      <c r="CNY433" s="1381"/>
      <c r="CNZ433" s="1381"/>
      <c r="COA433" s="1381"/>
      <c r="COB433" s="1381"/>
      <c r="COC433" s="1381"/>
      <c r="COD433" s="1381"/>
      <c r="COE433" s="1381"/>
      <c r="COF433" s="1381"/>
      <c r="COG433" s="1381"/>
      <c r="COH433" s="1381"/>
      <c r="COI433" s="1381"/>
      <c r="COJ433" s="1381"/>
      <c r="COK433" s="1381"/>
      <c r="COL433" s="1381"/>
      <c r="COM433" s="1381"/>
      <c r="CON433" s="1381"/>
      <c r="COO433" s="1381"/>
      <c r="COP433" s="1381"/>
      <c r="COQ433" s="1381"/>
      <c r="COR433" s="1381"/>
      <c r="COS433" s="1381"/>
      <c r="COT433" s="1381"/>
      <c r="COU433" s="1381"/>
      <c r="COV433" s="1381"/>
      <c r="COW433" s="1381"/>
      <c r="COX433" s="1381"/>
      <c r="COY433" s="1381"/>
      <c r="COZ433" s="1381"/>
      <c r="CPA433" s="1381"/>
      <c r="CPB433" s="1381"/>
      <c r="CPC433" s="1381"/>
      <c r="CPD433" s="1381"/>
      <c r="CPE433" s="1381"/>
      <c r="CPF433" s="1381"/>
      <c r="CPG433" s="1381"/>
      <c r="CPH433" s="1381"/>
      <c r="CPI433" s="1381"/>
      <c r="CPJ433" s="1381"/>
      <c r="CPK433" s="1381"/>
      <c r="CPL433" s="1381"/>
      <c r="CPM433" s="1381"/>
      <c r="CPN433" s="1381"/>
      <c r="CPO433" s="1381"/>
      <c r="CPP433" s="1381"/>
      <c r="CPQ433" s="1381"/>
      <c r="CPR433" s="1381"/>
      <c r="CPS433" s="1381"/>
      <c r="CPT433" s="1381"/>
      <c r="CPU433" s="1381"/>
      <c r="CPV433" s="1381"/>
      <c r="CPW433" s="1381"/>
      <c r="CPX433" s="1381"/>
      <c r="CPY433" s="1381"/>
      <c r="CPZ433" s="1381"/>
      <c r="CQA433" s="1381"/>
      <c r="CQB433" s="1381"/>
      <c r="CQC433" s="1381"/>
      <c r="CQD433" s="1381"/>
      <c r="CQE433" s="1381"/>
      <c r="CQF433" s="1381"/>
      <c r="CQG433" s="1381"/>
      <c r="CQH433" s="1381"/>
      <c r="CQI433" s="1381"/>
      <c r="CQJ433" s="1381"/>
      <c r="CQK433" s="1381"/>
      <c r="CQL433" s="1381"/>
      <c r="CQM433" s="1381"/>
      <c r="CQN433" s="1381"/>
      <c r="CQO433" s="1381"/>
      <c r="CQP433" s="1381"/>
      <c r="CQQ433" s="1381"/>
      <c r="CQR433" s="1381"/>
      <c r="CQS433" s="1381"/>
      <c r="CQT433" s="1381"/>
      <c r="CQU433" s="1381"/>
      <c r="CQV433" s="1381"/>
      <c r="CQW433" s="1381"/>
      <c r="CQX433" s="1381"/>
      <c r="CQY433" s="1381"/>
      <c r="CQZ433" s="1381"/>
      <c r="CRA433" s="1381"/>
      <c r="CRB433" s="1381"/>
      <c r="CRC433" s="1381"/>
      <c r="CRD433" s="1381"/>
      <c r="CRE433" s="1381"/>
      <c r="CRF433" s="1381"/>
      <c r="CRG433" s="1381"/>
      <c r="CRH433" s="1381"/>
      <c r="CRI433" s="1381"/>
      <c r="CRJ433" s="1381"/>
      <c r="CRK433" s="1381"/>
      <c r="CRL433" s="1381"/>
      <c r="CRM433" s="1381"/>
      <c r="CRN433" s="1381"/>
      <c r="CRO433" s="1381"/>
      <c r="CRP433" s="1381"/>
      <c r="CRQ433" s="1381"/>
      <c r="CRR433" s="1381"/>
      <c r="CRS433" s="1381"/>
      <c r="CRT433" s="1381"/>
      <c r="CRU433" s="1381"/>
      <c r="CRV433" s="1381"/>
      <c r="CRW433" s="1381"/>
      <c r="CRX433" s="1381"/>
      <c r="CRY433" s="1381"/>
      <c r="CRZ433" s="1381"/>
      <c r="CSA433" s="1381"/>
      <c r="CSB433" s="1381"/>
      <c r="CSC433" s="1381"/>
      <c r="CSD433" s="1381"/>
      <c r="CSE433" s="1381"/>
      <c r="CSF433" s="1381"/>
      <c r="CSG433" s="1381"/>
      <c r="CSH433" s="1381"/>
      <c r="CSI433" s="1381"/>
      <c r="CSJ433" s="1381"/>
      <c r="CSK433" s="1381"/>
      <c r="CSL433" s="1381"/>
      <c r="CSM433" s="1381"/>
      <c r="CSN433" s="1381"/>
      <c r="CSO433" s="1381"/>
      <c r="CSP433" s="1381"/>
      <c r="CSQ433" s="1381"/>
      <c r="CSR433" s="1381"/>
      <c r="CSS433" s="1381"/>
      <c r="CST433" s="1381"/>
      <c r="CSU433" s="1381"/>
      <c r="CSV433" s="1381"/>
      <c r="CSW433" s="1381"/>
      <c r="CSX433" s="1381"/>
      <c r="CSY433" s="1381"/>
      <c r="CSZ433" s="1381"/>
      <c r="CTA433" s="1381"/>
      <c r="CTB433" s="1381"/>
      <c r="CTC433" s="1381"/>
      <c r="CTD433" s="1381"/>
      <c r="CTE433" s="1381"/>
      <c r="CTF433" s="1381"/>
      <c r="CTG433" s="1381"/>
      <c r="CTH433" s="1381"/>
      <c r="CTI433" s="1381"/>
      <c r="CTJ433" s="1381"/>
      <c r="CTK433" s="1381"/>
      <c r="CTL433" s="1381"/>
      <c r="CTM433" s="1381"/>
      <c r="CTN433" s="1381"/>
      <c r="CTO433" s="1381"/>
      <c r="CTP433" s="1381"/>
      <c r="CTQ433" s="1381"/>
      <c r="CTR433" s="1381"/>
      <c r="CTS433" s="1381"/>
      <c r="CTT433" s="1381"/>
      <c r="CTU433" s="1381"/>
      <c r="CTV433" s="1381"/>
      <c r="CTW433" s="1381"/>
      <c r="CTX433" s="1381"/>
      <c r="CTY433" s="1381"/>
      <c r="CTZ433" s="1381"/>
      <c r="CUA433" s="1381"/>
      <c r="CUB433" s="1381"/>
      <c r="CUC433" s="1381"/>
      <c r="CUD433" s="1381"/>
      <c r="CUE433" s="1381"/>
      <c r="CUF433" s="1381"/>
      <c r="CUG433" s="1381"/>
      <c r="CUH433" s="1381"/>
      <c r="CUI433" s="1381"/>
      <c r="CUJ433" s="1381"/>
      <c r="CUK433" s="1381"/>
      <c r="CUL433" s="1381"/>
      <c r="CUM433" s="1381"/>
      <c r="CUN433" s="1381"/>
      <c r="CUO433" s="1381"/>
      <c r="CUP433" s="1381"/>
      <c r="CUQ433" s="1381"/>
      <c r="CUR433" s="1381"/>
      <c r="CUS433" s="1381"/>
      <c r="CUT433" s="1381"/>
      <c r="CUU433" s="1381"/>
      <c r="CUV433" s="1381"/>
      <c r="CUW433" s="1381"/>
      <c r="CUX433" s="1381"/>
      <c r="CUY433" s="1381"/>
      <c r="CUZ433" s="1381"/>
      <c r="CVA433" s="1381"/>
      <c r="CVB433" s="1381"/>
      <c r="CVC433" s="1381"/>
      <c r="CVD433" s="1381"/>
      <c r="CVE433" s="1381"/>
      <c r="CVF433" s="1381"/>
      <c r="CVG433" s="1381"/>
      <c r="CVH433" s="1381"/>
      <c r="CVI433" s="1381"/>
      <c r="CVJ433" s="1381"/>
      <c r="CVK433" s="1381"/>
      <c r="CVL433" s="1381"/>
      <c r="CVM433" s="1381"/>
      <c r="CVN433" s="1381"/>
      <c r="CVO433" s="1381"/>
      <c r="CVP433" s="1381"/>
      <c r="CVQ433" s="1381"/>
      <c r="CVR433" s="1381"/>
      <c r="CVS433" s="1381"/>
      <c r="CVT433" s="1381"/>
      <c r="CVU433" s="1381"/>
      <c r="CVV433" s="1381"/>
      <c r="CVW433" s="1381"/>
      <c r="CVX433" s="1381"/>
      <c r="CVY433" s="1381"/>
      <c r="CVZ433" s="1381"/>
      <c r="CWA433" s="1381"/>
      <c r="CWB433" s="1381"/>
      <c r="CWC433" s="1381"/>
      <c r="CWD433" s="1381"/>
      <c r="CWE433" s="1381"/>
      <c r="CWF433" s="1381"/>
      <c r="CWG433" s="1381"/>
      <c r="CWH433" s="1381"/>
      <c r="CWI433" s="1381"/>
      <c r="CWJ433" s="1381"/>
      <c r="CWK433" s="1381"/>
      <c r="CWL433" s="1381"/>
      <c r="CWM433" s="1381"/>
      <c r="CWN433" s="1381"/>
      <c r="CWO433" s="1381"/>
      <c r="CWP433" s="1381"/>
      <c r="CWQ433" s="1381"/>
      <c r="CWR433" s="1381"/>
      <c r="CWS433" s="1381"/>
      <c r="CWT433" s="1381"/>
      <c r="CWU433" s="1381"/>
      <c r="CWV433" s="1381"/>
      <c r="CWW433" s="1381"/>
      <c r="CWX433" s="1381"/>
      <c r="CWY433" s="1381"/>
      <c r="CWZ433" s="1381"/>
      <c r="CXA433" s="1381"/>
      <c r="CXB433" s="1381"/>
      <c r="CXC433" s="1381"/>
      <c r="CXD433" s="1381"/>
      <c r="CXE433" s="1381"/>
      <c r="CXF433" s="1381"/>
      <c r="CXG433" s="1381"/>
      <c r="CXH433" s="1381"/>
      <c r="CXI433" s="1381"/>
      <c r="CXJ433" s="1381"/>
      <c r="CXK433" s="1381"/>
      <c r="CXL433" s="1381"/>
      <c r="CXM433" s="1381"/>
      <c r="CXN433" s="1381"/>
      <c r="CXO433" s="1381"/>
      <c r="CXP433" s="1381"/>
      <c r="CXQ433" s="1381"/>
      <c r="CXR433" s="1381"/>
      <c r="CXS433" s="1381"/>
      <c r="CXT433" s="1381"/>
      <c r="CXU433" s="1381"/>
      <c r="CXV433" s="1381"/>
      <c r="CXW433" s="1381"/>
      <c r="CXX433" s="1381"/>
      <c r="CXY433" s="1381"/>
      <c r="CXZ433" s="1381"/>
      <c r="CYA433" s="1381"/>
      <c r="CYB433" s="1381"/>
      <c r="CYC433" s="1381"/>
      <c r="CYD433" s="1381"/>
      <c r="CYE433" s="1381"/>
      <c r="CYF433" s="1381"/>
      <c r="CYG433" s="1381"/>
      <c r="CYH433" s="1381"/>
      <c r="CYI433" s="1381"/>
      <c r="CYJ433" s="1381"/>
      <c r="CYK433" s="1381"/>
      <c r="CYL433" s="1381"/>
      <c r="CYM433" s="1381"/>
      <c r="CYN433" s="1381"/>
      <c r="CYO433" s="1381"/>
      <c r="CYP433" s="1381"/>
      <c r="CYQ433" s="1381"/>
      <c r="CYR433" s="1381"/>
      <c r="CYS433" s="1381"/>
      <c r="CYT433" s="1381"/>
      <c r="CYU433" s="1381"/>
      <c r="CYV433" s="1381"/>
      <c r="CYW433" s="1381"/>
      <c r="CYX433" s="1381"/>
      <c r="CYY433" s="1381"/>
      <c r="CYZ433" s="1381"/>
      <c r="CZA433" s="1381"/>
      <c r="CZB433" s="1381"/>
      <c r="CZC433" s="1381"/>
      <c r="CZD433" s="1381"/>
      <c r="CZE433" s="1381"/>
      <c r="CZF433" s="1381"/>
      <c r="CZG433" s="1381"/>
      <c r="CZH433" s="1381"/>
      <c r="CZI433" s="1381"/>
      <c r="CZJ433" s="1381"/>
      <c r="CZK433" s="1381"/>
      <c r="CZL433" s="1381"/>
      <c r="CZM433" s="1381"/>
      <c r="CZN433" s="1381"/>
      <c r="CZO433" s="1381"/>
      <c r="CZP433" s="1381"/>
      <c r="CZQ433" s="1381"/>
      <c r="CZR433" s="1381"/>
      <c r="CZS433" s="1381"/>
      <c r="CZT433" s="1381"/>
      <c r="CZU433" s="1381"/>
      <c r="CZV433" s="1381"/>
      <c r="CZW433" s="1381"/>
      <c r="CZX433" s="1381"/>
      <c r="CZY433" s="1381"/>
      <c r="CZZ433" s="1381"/>
      <c r="DAA433" s="1381"/>
      <c r="DAB433" s="1381"/>
      <c r="DAC433" s="1381"/>
      <c r="DAD433" s="1381"/>
      <c r="DAE433" s="1381"/>
      <c r="DAF433" s="1381"/>
      <c r="DAG433" s="1381"/>
      <c r="DAH433" s="1381"/>
      <c r="DAI433" s="1381"/>
      <c r="DAJ433" s="1381"/>
      <c r="DAK433" s="1381"/>
      <c r="DAL433" s="1381"/>
      <c r="DAM433" s="1381"/>
      <c r="DAN433" s="1381"/>
      <c r="DAO433" s="1381"/>
      <c r="DAP433" s="1381"/>
      <c r="DAQ433" s="1381"/>
      <c r="DAR433" s="1381"/>
      <c r="DAS433" s="1381"/>
      <c r="DAT433" s="1381"/>
      <c r="DAU433" s="1381"/>
      <c r="DAV433" s="1381"/>
      <c r="DAW433" s="1381"/>
      <c r="DAX433" s="1381"/>
      <c r="DAY433" s="1381"/>
      <c r="DAZ433" s="1381"/>
      <c r="DBA433" s="1381"/>
      <c r="DBB433" s="1381"/>
      <c r="DBC433" s="1381"/>
      <c r="DBD433" s="1381"/>
      <c r="DBE433" s="1381"/>
      <c r="DBF433" s="1381"/>
      <c r="DBG433" s="1381"/>
      <c r="DBH433" s="1381"/>
      <c r="DBI433" s="1381"/>
      <c r="DBJ433" s="1381"/>
      <c r="DBK433" s="1381"/>
      <c r="DBL433" s="1381"/>
      <c r="DBM433" s="1381"/>
      <c r="DBN433" s="1381"/>
      <c r="DBO433" s="1381"/>
      <c r="DBP433" s="1381"/>
      <c r="DBQ433" s="1381"/>
      <c r="DBR433" s="1381"/>
      <c r="DBS433" s="1381"/>
      <c r="DBT433" s="1381"/>
      <c r="DBU433" s="1381"/>
      <c r="DBV433" s="1381"/>
      <c r="DBW433" s="1381"/>
      <c r="DBX433" s="1381"/>
      <c r="DBY433" s="1381"/>
      <c r="DBZ433" s="1381"/>
      <c r="DCA433" s="1381"/>
      <c r="DCB433" s="1381"/>
      <c r="DCC433" s="1381"/>
      <c r="DCD433" s="1381"/>
      <c r="DCE433" s="1381"/>
      <c r="DCF433" s="1381"/>
      <c r="DCG433" s="1381"/>
      <c r="DCH433" s="1381"/>
      <c r="DCI433" s="1381"/>
      <c r="DCJ433" s="1381"/>
      <c r="DCK433" s="1381"/>
      <c r="DCL433" s="1381"/>
      <c r="DCM433" s="1381"/>
      <c r="DCN433" s="1381"/>
      <c r="DCO433" s="1381"/>
      <c r="DCP433" s="1381"/>
      <c r="DCQ433" s="1381"/>
      <c r="DCR433" s="1381"/>
      <c r="DCS433" s="1381"/>
      <c r="DCT433" s="1381"/>
      <c r="DCU433" s="1381"/>
      <c r="DCV433" s="1381"/>
      <c r="DCW433" s="1381"/>
      <c r="DCX433" s="1381"/>
      <c r="DCY433" s="1381"/>
      <c r="DCZ433" s="1381"/>
      <c r="DDA433" s="1381"/>
      <c r="DDB433" s="1381"/>
      <c r="DDC433" s="1381"/>
      <c r="DDD433" s="1381"/>
      <c r="DDE433" s="1381"/>
      <c r="DDF433" s="1381"/>
      <c r="DDG433" s="1381"/>
      <c r="DDH433" s="1381"/>
      <c r="DDI433" s="1381"/>
      <c r="DDJ433" s="1381"/>
      <c r="DDK433" s="1381"/>
      <c r="DDL433" s="1381"/>
      <c r="DDM433" s="1381"/>
      <c r="DDN433" s="1381"/>
      <c r="DDO433" s="1381"/>
      <c r="DDP433" s="1381"/>
      <c r="DDQ433" s="1381"/>
      <c r="DDR433" s="1381"/>
      <c r="DDS433" s="1381"/>
      <c r="DDT433" s="1381"/>
      <c r="DDU433" s="1381"/>
      <c r="DDV433" s="1381"/>
      <c r="DDW433" s="1381"/>
      <c r="DDX433" s="1381"/>
      <c r="DDY433" s="1381"/>
      <c r="DDZ433" s="1381"/>
      <c r="DEA433" s="1381"/>
      <c r="DEB433" s="1381"/>
      <c r="DEC433" s="1381"/>
      <c r="DED433" s="1381"/>
      <c r="DEE433" s="1381"/>
      <c r="DEF433" s="1381"/>
      <c r="DEG433" s="1381"/>
      <c r="DEH433" s="1381"/>
      <c r="DEI433" s="1381"/>
      <c r="DEJ433" s="1381"/>
      <c r="DEK433" s="1381"/>
      <c r="DEL433" s="1381"/>
      <c r="DEM433" s="1381"/>
      <c r="DEN433" s="1381"/>
      <c r="DEO433" s="1381"/>
      <c r="DEP433" s="1381"/>
      <c r="DEQ433" s="1381"/>
      <c r="DER433" s="1381"/>
      <c r="DES433" s="1381"/>
      <c r="DET433" s="1381"/>
      <c r="DEU433" s="1381"/>
      <c r="DEV433" s="1381"/>
      <c r="DEW433" s="1381"/>
      <c r="DEX433" s="1381"/>
      <c r="DEY433" s="1381"/>
      <c r="DEZ433" s="1381"/>
      <c r="DFA433" s="1381"/>
      <c r="DFB433" s="1381"/>
      <c r="DFC433" s="1381"/>
      <c r="DFD433" s="1381"/>
      <c r="DFE433" s="1381"/>
      <c r="DFF433" s="1381"/>
      <c r="DFG433" s="1381"/>
      <c r="DFH433" s="1381"/>
      <c r="DFI433" s="1381"/>
      <c r="DFJ433" s="1381"/>
      <c r="DFK433" s="1381"/>
      <c r="DFL433" s="1381"/>
      <c r="DFM433" s="1381"/>
      <c r="DFN433" s="1381"/>
      <c r="DFO433" s="1381"/>
      <c r="DFP433" s="1381"/>
      <c r="DFQ433" s="1381"/>
      <c r="DFR433" s="1381"/>
      <c r="DFS433" s="1381"/>
      <c r="DFT433" s="1381"/>
      <c r="DFU433" s="1381"/>
      <c r="DFV433" s="1381"/>
      <c r="DFW433" s="1381"/>
      <c r="DFX433" s="1381"/>
      <c r="DFY433" s="1381"/>
      <c r="DFZ433" s="1381"/>
      <c r="DGA433" s="1381"/>
      <c r="DGB433" s="1381"/>
      <c r="DGC433" s="1381"/>
      <c r="DGD433" s="1381"/>
      <c r="DGE433" s="1381"/>
      <c r="DGF433" s="1381"/>
      <c r="DGG433" s="1381"/>
      <c r="DGH433" s="1381"/>
      <c r="DGI433" s="1381"/>
      <c r="DGJ433" s="1381"/>
      <c r="DGK433" s="1381"/>
      <c r="DGL433" s="1381"/>
      <c r="DGM433" s="1381"/>
      <c r="DGN433" s="1381"/>
      <c r="DGO433" s="1381"/>
      <c r="DGP433" s="1381"/>
      <c r="DGQ433" s="1381"/>
      <c r="DGR433" s="1381"/>
      <c r="DGS433" s="1381"/>
      <c r="DGT433" s="1381"/>
      <c r="DGU433" s="1381"/>
      <c r="DGV433" s="1381"/>
      <c r="DGW433" s="1381"/>
      <c r="DGX433" s="1381"/>
      <c r="DGY433" s="1381"/>
      <c r="DGZ433" s="1381"/>
      <c r="DHA433" s="1381"/>
      <c r="DHB433" s="1381"/>
      <c r="DHC433" s="1381"/>
      <c r="DHD433" s="1381"/>
      <c r="DHE433" s="1381"/>
      <c r="DHF433" s="1381"/>
      <c r="DHG433" s="1381"/>
      <c r="DHH433" s="1381"/>
      <c r="DHI433" s="1381"/>
      <c r="DHJ433" s="1381"/>
      <c r="DHK433" s="1381"/>
      <c r="DHL433" s="1381"/>
      <c r="DHM433" s="1381"/>
      <c r="DHN433" s="1381"/>
      <c r="DHO433" s="1381"/>
      <c r="DHP433" s="1381"/>
      <c r="DHQ433" s="1381"/>
      <c r="DHR433" s="1381"/>
      <c r="DHS433" s="1381"/>
      <c r="DHT433" s="1381"/>
      <c r="DHU433" s="1381"/>
      <c r="DHV433" s="1381"/>
      <c r="DHW433" s="1381"/>
      <c r="DHX433" s="1381"/>
      <c r="DHY433" s="1381"/>
      <c r="DHZ433" s="1381"/>
      <c r="DIA433" s="1381"/>
      <c r="DIB433" s="1381"/>
      <c r="DIC433" s="1381"/>
      <c r="DID433" s="1381"/>
      <c r="DIE433" s="1381"/>
      <c r="DIF433" s="1381"/>
      <c r="DIG433" s="1381"/>
      <c r="DIH433" s="1381"/>
      <c r="DII433" s="1381"/>
      <c r="DIJ433" s="1381"/>
      <c r="DIK433" s="1381"/>
      <c r="DIL433" s="1381"/>
      <c r="DIM433" s="1381"/>
      <c r="DIN433" s="1381"/>
      <c r="DIO433" s="1381"/>
      <c r="DIP433" s="1381"/>
      <c r="DIQ433" s="1381"/>
      <c r="DIR433" s="1381"/>
      <c r="DIS433" s="1381"/>
      <c r="DIT433" s="1381"/>
      <c r="DIU433" s="1381"/>
      <c r="DIV433" s="1381"/>
      <c r="DIW433" s="1381"/>
      <c r="DIX433" s="1381"/>
      <c r="DIY433" s="1381"/>
      <c r="DIZ433" s="1381"/>
      <c r="DJA433" s="1381"/>
      <c r="DJB433" s="1381"/>
      <c r="DJC433" s="1381"/>
      <c r="DJD433" s="1381"/>
      <c r="DJE433" s="1381"/>
      <c r="DJF433" s="1381"/>
      <c r="DJG433" s="1381"/>
      <c r="DJH433" s="1381"/>
      <c r="DJI433" s="1381"/>
      <c r="DJJ433" s="1381"/>
      <c r="DJK433" s="1381"/>
      <c r="DJL433" s="1381"/>
      <c r="DJM433" s="1381"/>
      <c r="DJN433" s="1381"/>
      <c r="DJO433" s="1381"/>
      <c r="DJP433" s="1381"/>
      <c r="DJQ433" s="1381"/>
      <c r="DJR433" s="1381"/>
      <c r="DJS433" s="1381"/>
      <c r="DJT433" s="1381"/>
      <c r="DJU433" s="1381"/>
      <c r="DJV433" s="1381"/>
      <c r="DJW433" s="1381"/>
      <c r="DJX433" s="1381"/>
      <c r="DJY433" s="1381"/>
      <c r="DJZ433" s="1381"/>
      <c r="DKA433" s="1381"/>
      <c r="DKB433" s="1381"/>
      <c r="DKC433" s="1381"/>
      <c r="DKD433" s="1381"/>
      <c r="DKE433" s="1381"/>
      <c r="DKF433" s="1381"/>
      <c r="DKG433" s="1381"/>
      <c r="DKH433" s="1381"/>
      <c r="DKI433" s="1381"/>
      <c r="DKJ433" s="1381"/>
      <c r="DKK433" s="1381"/>
      <c r="DKL433" s="1381"/>
      <c r="DKM433" s="1381"/>
      <c r="DKN433" s="1381"/>
      <c r="DKO433" s="1381"/>
      <c r="DKP433" s="1381"/>
      <c r="DKQ433" s="1381"/>
      <c r="DKR433" s="1381"/>
      <c r="DKS433" s="1381"/>
      <c r="DKT433" s="1381"/>
      <c r="DKU433" s="1381"/>
      <c r="DKV433" s="1381"/>
      <c r="DKW433" s="1381"/>
      <c r="DKX433" s="1381"/>
      <c r="DKY433" s="1381"/>
      <c r="DKZ433" s="1381"/>
      <c r="DLA433" s="1381"/>
      <c r="DLB433" s="1381"/>
      <c r="DLC433" s="1381"/>
      <c r="DLD433" s="1381"/>
      <c r="DLE433" s="1381"/>
      <c r="DLF433" s="1381"/>
      <c r="DLG433" s="1381"/>
      <c r="DLH433" s="1381"/>
      <c r="DLI433" s="1381"/>
      <c r="DLJ433" s="1381"/>
      <c r="DLK433" s="1381"/>
      <c r="DLL433" s="1381"/>
      <c r="DLM433" s="1381"/>
      <c r="DLN433" s="1381"/>
      <c r="DLO433" s="1381"/>
      <c r="DLP433" s="1381"/>
      <c r="DLQ433" s="1381"/>
      <c r="DLR433" s="1381"/>
      <c r="DLS433" s="1381"/>
      <c r="DLT433" s="1381"/>
      <c r="DLU433" s="1381"/>
      <c r="DLV433" s="1381"/>
      <c r="DLW433" s="1381"/>
      <c r="DLX433" s="1381"/>
      <c r="DLY433" s="1381"/>
      <c r="DLZ433" s="1381"/>
      <c r="DMA433" s="1381"/>
      <c r="DMB433" s="1381"/>
      <c r="DMC433" s="1381"/>
      <c r="DMD433" s="1381"/>
      <c r="DME433" s="1381"/>
      <c r="DMF433" s="1381"/>
      <c r="DMG433" s="1381"/>
      <c r="DMH433" s="1381"/>
      <c r="DMI433" s="1381"/>
      <c r="DMJ433" s="1381"/>
      <c r="DMK433" s="1381"/>
      <c r="DML433" s="1381"/>
      <c r="DMM433" s="1381"/>
      <c r="DMN433" s="1381"/>
      <c r="DMO433" s="1381"/>
      <c r="DMP433" s="1381"/>
      <c r="DMQ433" s="1381"/>
      <c r="DMR433" s="1381"/>
      <c r="DMS433" s="1381"/>
      <c r="DMT433" s="1381"/>
      <c r="DMU433" s="1381"/>
      <c r="DMV433" s="1381"/>
      <c r="DMW433" s="1381"/>
      <c r="DMX433" s="1381"/>
      <c r="DMY433" s="1381"/>
      <c r="DMZ433" s="1381"/>
      <c r="DNA433" s="1381"/>
      <c r="DNB433" s="1381"/>
      <c r="DNC433" s="1381"/>
      <c r="DND433" s="1381"/>
      <c r="DNE433" s="1381"/>
      <c r="DNF433" s="1381"/>
      <c r="DNG433" s="1381"/>
      <c r="DNH433" s="1381"/>
      <c r="DNI433" s="1381"/>
      <c r="DNJ433" s="1381"/>
      <c r="DNK433" s="1381"/>
      <c r="DNL433" s="1381"/>
      <c r="DNM433" s="1381"/>
      <c r="DNN433" s="1381"/>
      <c r="DNO433" s="1381"/>
      <c r="DNP433" s="1381"/>
      <c r="DNQ433" s="1381"/>
      <c r="DNR433" s="1381"/>
      <c r="DNS433" s="1381"/>
      <c r="DNT433" s="1381"/>
      <c r="DNU433" s="1381"/>
      <c r="DNV433" s="1381"/>
      <c r="DNW433" s="1381"/>
      <c r="DNX433" s="1381"/>
      <c r="DNY433" s="1381"/>
      <c r="DNZ433" s="1381"/>
      <c r="DOA433" s="1381"/>
      <c r="DOB433" s="1381"/>
      <c r="DOC433" s="1381"/>
      <c r="DOD433" s="1381"/>
      <c r="DOE433" s="1381"/>
      <c r="DOF433" s="1381"/>
      <c r="DOG433" s="1381"/>
      <c r="DOH433" s="1381"/>
      <c r="DOI433" s="1381"/>
      <c r="DOJ433" s="1381"/>
      <c r="DOK433" s="1381"/>
      <c r="DOL433" s="1381"/>
      <c r="DOM433" s="1381"/>
      <c r="DON433" s="1381"/>
      <c r="DOO433" s="1381"/>
      <c r="DOP433" s="1381"/>
      <c r="DOQ433" s="1381"/>
      <c r="DOR433" s="1381"/>
      <c r="DOS433" s="1381"/>
      <c r="DOT433" s="1381"/>
      <c r="DOU433" s="1381"/>
      <c r="DOV433" s="1381"/>
      <c r="DOW433" s="1381"/>
      <c r="DOX433" s="1381"/>
      <c r="DOY433" s="1381"/>
      <c r="DOZ433" s="1381"/>
      <c r="DPA433" s="1381"/>
      <c r="DPB433" s="1381"/>
      <c r="DPC433" s="1381"/>
      <c r="DPD433" s="1381"/>
      <c r="DPE433" s="1381"/>
      <c r="DPF433" s="1381"/>
      <c r="DPG433" s="1381"/>
      <c r="DPH433" s="1381"/>
      <c r="DPI433" s="1381"/>
      <c r="DPJ433" s="1381"/>
      <c r="DPK433" s="1381"/>
      <c r="DPL433" s="1381"/>
      <c r="DPM433" s="1381"/>
      <c r="DPN433" s="1381"/>
      <c r="DPO433" s="1381"/>
      <c r="DPP433" s="1381"/>
      <c r="DPQ433" s="1381"/>
      <c r="DPR433" s="1381"/>
      <c r="DPS433" s="1381"/>
      <c r="DPT433" s="1381"/>
      <c r="DPU433" s="1381"/>
      <c r="DPV433" s="1381"/>
      <c r="DPW433" s="1381"/>
      <c r="DPX433" s="1381"/>
      <c r="DPY433" s="1381"/>
      <c r="DPZ433" s="1381"/>
      <c r="DQA433" s="1381"/>
      <c r="DQB433" s="1381"/>
      <c r="DQC433" s="1381"/>
      <c r="DQD433" s="1381"/>
      <c r="DQE433" s="1381"/>
      <c r="DQF433" s="1381"/>
      <c r="DQG433" s="1381"/>
      <c r="DQH433" s="1381"/>
      <c r="DQI433" s="1381"/>
      <c r="DQJ433" s="1381"/>
      <c r="DQK433" s="1381"/>
      <c r="DQL433" s="1381"/>
      <c r="DQM433" s="1381"/>
      <c r="DQN433" s="1381"/>
      <c r="DQO433" s="1381"/>
      <c r="DQP433" s="1381"/>
      <c r="DQQ433" s="1381"/>
      <c r="DQR433" s="1381"/>
      <c r="DQS433" s="1381"/>
      <c r="DQT433" s="1381"/>
      <c r="DQU433" s="1381"/>
      <c r="DQV433" s="1381"/>
      <c r="DQW433" s="1381"/>
      <c r="DQX433" s="1381"/>
      <c r="DQY433" s="1381"/>
      <c r="DQZ433" s="1381"/>
      <c r="DRA433" s="1381"/>
      <c r="DRB433" s="1381"/>
      <c r="DRC433" s="1381"/>
      <c r="DRD433" s="1381"/>
      <c r="DRE433" s="1381"/>
      <c r="DRF433" s="1381"/>
      <c r="DRG433" s="1381"/>
      <c r="DRH433" s="1381"/>
      <c r="DRI433" s="1381"/>
      <c r="DRJ433" s="1381"/>
      <c r="DRK433" s="1381"/>
      <c r="DRL433" s="1381"/>
      <c r="DRM433" s="1381"/>
      <c r="DRN433" s="1381"/>
      <c r="DRO433" s="1381"/>
      <c r="DRP433" s="1381"/>
      <c r="DRQ433" s="1381"/>
      <c r="DRR433" s="1381"/>
      <c r="DRS433" s="1381"/>
      <c r="DRT433" s="1381"/>
      <c r="DRU433" s="1381"/>
      <c r="DRV433" s="1381"/>
      <c r="DRW433" s="1381"/>
      <c r="DRX433" s="1381"/>
      <c r="DRY433" s="1381"/>
      <c r="DRZ433" s="1381"/>
      <c r="DSA433" s="1381"/>
      <c r="DSB433" s="1381"/>
      <c r="DSC433" s="1381"/>
      <c r="DSD433" s="1381"/>
      <c r="DSE433" s="1381"/>
      <c r="DSF433" s="1381"/>
      <c r="DSG433" s="1381"/>
      <c r="DSH433" s="1381"/>
      <c r="DSI433" s="1381"/>
      <c r="DSJ433" s="1381"/>
      <c r="DSK433" s="1381"/>
      <c r="DSL433" s="1381"/>
      <c r="DSM433" s="1381"/>
      <c r="DSN433" s="1381"/>
      <c r="DSO433" s="1381"/>
      <c r="DSP433" s="1381"/>
      <c r="DSQ433" s="1381"/>
      <c r="DSR433" s="1381"/>
      <c r="DSS433" s="1381"/>
      <c r="DST433" s="1381"/>
      <c r="DSU433" s="1381"/>
      <c r="DSV433" s="1381"/>
      <c r="DSW433" s="1381"/>
      <c r="DSX433" s="1381"/>
      <c r="DSY433" s="1381"/>
      <c r="DSZ433" s="1381"/>
      <c r="DTA433" s="1381"/>
      <c r="DTB433" s="1381"/>
      <c r="DTC433" s="1381"/>
      <c r="DTD433" s="1381"/>
      <c r="DTE433" s="1381"/>
      <c r="DTF433" s="1381"/>
      <c r="DTG433" s="1381"/>
      <c r="DTH433" s="1381"/>
      <c r="DTI433" s="1381"/>
      <c r="DTJ433" s="1381"/>
      <c r="DTK433" s="1381"/>
      <c r="DTL433" s="1381"/>
      <c r="DTM433" s="1381"/>
      <c r="DTN433" s="1381"/>
      <c r="DTO433" s="1381"/>
      <c r="DTP433" s="1381"/>
      <c r="DTQ433" s="1381"/>
      <c r="DTR433" s="1381"/>
      <c r="DTS433" s="1381"/>
      <c r="DTT433" s="1381"/>
      <c r="DTU433" s="1381"/>
      <c r="DTV433" s="1381"/>
      <c r="DTW433" s="1381"/>
      <c r="DTX433" s="1381"/>
      <c r="DTY433" s="1381"/>
      <c r="DTZ433" s="1381"/>
      <c r="DUA433" s="1381"/>
      <c r="DUB433" s="1381"/>
      <c r="DUC433" s="1381"/>
      <c r="DUD433" s="1381"/>
      <c r="DUE433" s="1381"/>
      <c r="DUF433" s="1381"/>
      <c r="DUG433" s="1381"/>
      <c r="DUH433" s="1381"/>
      <c r="DUI433" s="1381"/>
      <c r="DUJ433" s="1381"/>
      <c r="DUK433" s="1381"/>
      <c r="DUL433" s="1381"/>
      <c r="DUM433" s="1381"/>
      <c r="DUN433" s="1381"/>
      <c r="DUO433" s="1381"/>
      <c r="DUP433" s="1381"/>
      <c r="DUQ433" s="1381"/>
      <c r="DUR433" s="1381"/>
      <c r="DUS433" s="1381"/>
      <c r="DUT433" s="1381"/>
      <c r="DUU433" s="1381"/>
      <c r="DUV433" s="1381"/>
      <c r="DUW433" s="1381"/>
      <c r="DUX433" s="1381"/>
      <c r="DUY433" s="1381"/>
      <c r="DUZ433" s="1381"/>
      <c r="DVA433" s="1381"/>
      <c r="DVB433" s="1381"/>
      <c r="DVC433" s="1381"/>
      <c r="DVD433" s="1381"/>
      <c r="DVE433" s="1381"/>
      <c r="DVF433" s="1381"/>
      <c r="DVG433" s="1381"/>
      <c r="DVH433" s="1381"/>
      <c r="DVI433" s="1381"/>
      <c r="DVJ433" s="1381"/>
      <c r="DVK433" s="1381"/>
      <c r="DVL433" s="1381"/>
      <c r="DVM433" s="1381"/>
      <c r="DVN433" s="1381"/>
      <c r="DVO433" s="1381"/>
      <c r="DVP433" s="1381"/>
      <c r="DVQ433" s="1381"/>
      <c r="DVR433" s="1381"/>
      <c r="DVS433" s="1381"/>
      <c r="DVT433" s="1381"/>
      <c r="DVU433" s="1381"/>
      <c r="DVV433" s="1381"/>
      <c r="DVW433" s="1381"/>
      <c r="DVX433" s="1381"/>
      <c r="DVY433" s="1381"/>
      <c r="DVZ433" s="1381"/>
      <c r="DWA433" s="1381"/>
      <c r="DWB433" s="1381"/>
      <c r="DWC433" s="1381"/>
      <c r="DWD433" s="1381"/>
      <c r="DWE433" s="1381"/>
      <c r="DWF433" s="1381"/>
      <c r="DWG433" s="1381"/>
      <c r="DWH433" s="1381"/>
      <c r="DWI433" s="1381"/>
      <c r="DWJ433" s="1381"/>
      <c r="DWK433" s="1381"/>
      <c r="DWL433" s="1381"/>
      <c r="DWM433" s="1381"/>
      <c r="DWN433" s="1381"/>
      <c r="DWO433" s="1381"/>
      <c r="DWP433" s="1381"/>
      <c r="DWQ433" s="1381"/>
      <c r="DWR433" s="1381"/>
      <c r="DWS433" s="1381"/>
      <c r="DWT433" s="1381"/>
      <c r="DWU433" s="1381"/>
      <c r="DWV433" s="1381"/>
      <c r="DWW433" s="1381"/>
      <c r="DWX433" s="1381"/>
      <c r="DWY433" s="1381"/>
      <c r="DWZ433" s="1381"/>
      <c r="DXA433" s="1381"/>
      <c r="DXB433" s="1381"/>
      <c r="DXC433" s="1381"/>
      <c r="DXD433" s="1381"/>
      <c r="DXE433" s="1381"/>
      <c r="DXF433" s="1381"/>
      <c r="DXG433" s="1381"/>
      <c r="DXH433" s="1381"/>
      <c r="DXI433" s="1381"/>
      <c r="DXJ433" s="1381"/>
      <c r="DXK433" s="1381"/>
      <c r="DXL433" s="1381"/>
      <c r="DXM433" s="1381"/>
      <c r="DXN433" s="1381"/>
      <c r="DXO433" s="1381"/>
      <c r="DXP433" s="1381"/>
      <c r="DXQ433" s="1381"/>
      <c r="DXR433" s="1381"/>
      <c r="DXS433" s="1381"/>
      <c r="DXT433" s="1381"/>
      <c r="DXU433" s="1381"/>
      <c r="DXV433" s="1381"/>
      <c r="DXW433" s="1381"/>
      <c r="DXX433" s="1381"/>
      <c r="DXY433" s="1381"/>
      <c r="DXZ433" s="1381"/>
      <c r="DYA433" s="1381"/>
      <c r="DYB433" s="1381"/>
      <c r="DYC433" s="1381"/>
      <c r="DYD433" s="1381"/>
      <c r="DYE433" s="1381"/>
      <c r="DYF433" s="1381"/>
      <c r="DYG433" s="1381"/>
      <c r="DYH433" s="1381"/>
      <c r="DYI433" s="1381"/>
      <c r="DYJ433" s="1381"/>
      <c r="DYK433" s="1381"/>
      <c r="DYL433" s="1381"/>
      <c r="DYM433" s="1381"/>
      <c r="DYN433" s="1381"/>
      <c r="DYO433" s="1381"/>
      <c r="DYP433" s="1381"/>
      <c r="DYQ433" s="1381"/>
      <c r="DYR433" s="1381"/>
      <c r="DYS433" s="1381"/>
      <c r="DYT433" s="1381"/>
      <c r="DYU433" s="1381"/>
      <c r="DYV433" s="1381"/>
      <c r="DYW433" s="1381"/>
      <c r="DYX433" s="1381"/>
      <c r="DYY433" s="1381"/>
      <c r="DYZ433" s="1381"/>
      <c r="DZA433" s="1381"/>
      <c r="DZB433" s="1381"/>
      <c r="DZC433" s="1381"/>
      <c r="DZD433" s="1381"/>
      <c r="DZE433" s="1381"/>
      <c r="DZF433" s="1381"/>
      <c r="DZG433" s="1381"/>
      <c r="DZH433" s="1381"/>
      <c r="DZI433" s="1381"/>
      <c r="DZJ433" s="1381"/>
      <c r="DZK433" s="1381"/>
      <c r="DZL433" s="1381"/>
      <c r="DZM433" s="1381"/>
      <c r="DZN433" s="1381"/>
      <c r="DZO433" s="1381"/>
      <c r="DZP433" s="1381"/>
      <c r="DZQ433" s="1381"/>
      <c r="DZR433" s="1381"/>
      <c r="DZS433" s="1381"/>
      <c r="DZT433" s="1381"/>
      <c r="DZU433" s="1381"/>
      <c r="DZV433" s="1381"/>
      <c r="DZW433" s="1381"/>
      <c r="DZX433" s="1381"/>
      <c r="DZY433" s="1381"/>
      <c r="DZZ433" s="1381"/>
      <c r="EAA433" s="1381"/>
      <c r="EAB433" s="1381"/>
      <c r="EAC433" s="1381"/>
      <c r="EAD433" s="1381"/>
      <c r="EAE433" s="1381"/>
      <c r="EAF433" s="1381"/>
      <c r="EAG433" s="1381"/>
      <c r="EAH433" s="1381"/>
      <c r="EAI433" s="1381"/>
      <c r="EAJ433" s="1381"/>
      <c r="EAK433" s="1381"/>
      <c r="EAL433" s="1381"/>
      <c r="EAM433" s="1381"/>
      <c r="EAN433" s="1381"/>
      <c r="EAO433" s="1381"/>
      <c r="EAP433" s="1381"/>
      <c r="EAQ433" s="1381"/>
      <c r="EAR433" s="1381"/>
      <c r="EAS433" s="1381"/>
      <c r="EAT433" s="1381"/>
      <c r="EAU433" s="1381"/>
      <c r="EAV433" s="1381"/>
      <c r="EAW433" s="1381"/>
      <c r="EAX433" s="1381"/>
      <c r="EAY433" s="1381"/>
      <c r="EAZ433" s="1381"/>
      <c r="EBA433" s="1381"/>
      <c r="EBB433" s="1381"/>
      <c r="EBC433" s="1381"/>
      <c r="EBD433" s="1381"/>
      <c r="EBE433" s="1381"/>
      <c r="EBF433" s="1381"/>
      <c r="EBG433" s="1381"/>
      <c r="EBH433" s="1381"/>
      <c r="EBI433" s="1381"/>
      <c r="EBJ433" s="1381"/>
      <c r="EBK433" s="1381"/>
      <c r="EBL433" s="1381"/>
      <c r="EBM433" s="1381"/>
      <c r="EBN433" s="1381"/>
      <c r="EBO433" s="1381"/>
      <c r="EBP433" s="1381"/>
      <c r="EBQ433" s="1381"/>
      <c r="EBR433" s="1381"/>
      <c r="EBS433" s="1381"/>
      <c r="EBT433" s="1381"/>
      <c r="EBU433" s="1381"/>
      <c r="EBV433" s="1381"/>
      <c r="EBW433" s="1381"/>
      <c r="EBX433" s="1381"/>
      <c r="EBY433" s="1381"/>
      <c r="EBZ433" s="1381"/>
      <c r="ECA433" s="1381"/>
      <c r="ECB433" s="1381"/>
      <c r="ECC433" s="1381"/>
      <c r="ECD433" s="1381"/>
      <c r="ECE433" s="1381"/>
      <c r="ECF433" s="1381"/>
      <c r="ECG433" s="1381"/>
      <c r="ECH433" s="1381"/>
      <c r="ECI433" s="1381"/>
      <c r="ECJ433" s="1381"/>
      <c r="ECK433" s="1381"/>
      <c r="ECL433" s="1381"/>
      <c r="ECM433" s="1381"/>
      <c r="ECN433" s="1381"/>
      <c r="ECO433" s="1381"/>
      <c r="ECP433" s="1381"/>
      <c r="ECQ433" s="1381"/>
      <c r="ECR433" s="1381"/>
      <c r="ECS433" s="1381"/>
      <c r="ECT433" s="1381"/>
      <c r="ECU433" s="1381"/>
      <c r="ECV433" s="1381"/>
      <c r="ECW433" s="1381"/>
      <c r="ECX433" s="1381"/>
      <c r="ECY433" s="1381"/>
      <c r="ECZ433" s="1381"/>
      <c r="EDA433" s="1381"/>
      <c r="EDB433" s="1381"/>
      <c r="EDC433" s="1381"/>
      <c r="EDD433" s="1381"/>
      <c r="EDE433" s="1381"/>
      <c r="EDF433" s="1381"/>
      <c r="EDG433" s="1381"/>
      <c r="EDH433" s="1381"/>
      <c r="EDI433" s="1381"/>
      <c r="EDJ433" s="1381"/>
      <c r="EDK433" s="1381"/>
      <c r="EDL433" s="1381"/>
      <c r="EDM433" s="1381"/>
      <c r="EDN433" s="1381"/>
      <c r="EDO433" s="1381"/>
      <c r="EDP433" s="1381"/>
      <c r="EDQ433" s="1381"/>
      <c r="EDR433" s="1381"/>
      <c r="EDS433" s="1381"/>
      <c r="EDT433" s="1381"/>
      <c r="EDU433" s="1381"/>
      <c r="EDV433" s="1381"/>
      <c r="EDW433" s="1381"/>
      <c r="EDX433" s="1381"/>
      <c r="EDY433" s="1381"/>
      <c r="EDZ433" s="1381"/>
      <c r="EEA433" s="1381"/>
      <c r="EEB433" s="1381"/>
      <c r="EEC433" s="1381"/>
      <c r="EED433" s="1381"/>
      <c r="EEE433" s="1381"/>
      <c r="EEF433" s="1381"/>
      <c r="EEG433" s="1381"/>
      <c r="EEH433" s="1381"/>
      <c r="EEI433" s="1381"/>
      <c r="EEJ433" s="1381"/>
      <c r="EEK433" s="1381"/>
      <c r="EEL433" s="1381"/>
      <c r="EEM433" s="1381"/>
      <c r="EEN433" s="1381"/>
      <c r="EEO433" s="1381"/>
      <c r="EEP433" s="1381"/>
      <c r="EEQ433" s="1381"/>
      <c r="EER433" s="1381"/>
      <c r="EES433" s="1381"/>
      <c r="EET433" s="1381"/>
      <c r="EEU433" s="1381"/>
      <c r="EEV433" s="1381"/>
      <c r="EEW433" s="1381"/>
      <c r="EEX433" s="1381"/>
      <c r="EEY433" s="1381"/>
      <c r="EEZ433" s="1381"/>
      <c r="EFA433" s="1381"/>
      <c r="EFB433" s="1381"/>
      <c r="EFC433" s="1381"/>
      <c r="EFD433" s="1381"/>
      <c r="EFE433" s="1381"/>
      <c r="EFF433" s="1381"/>
      <c r="EFG433" s="1381"/>
      <c r="EFH433" s="1381"/>
      <c r="EFI433" s="1381"/>
      <c r="EFJ433" s="1381"/>
      <c r="EFK433" s="1381"/>
      <c r="EFL433" s="1381"/>
      <c r="EFM433" s="1381"/>
      <c r="EFN433" s="1381"/>
      <c r="EFO433" s="1381"/>
      <c r="EFP433" s="1381"/>
      <c r="EFQ433" s="1381"/>
      <c r="EFR433" s="1381"/>
      <c r="EFS433" s="1381"/>
      <c r="EFT433" s="1381"/>
      <c r="EFU433" s="1381"/>
      <c r="EFV433" s="1381"/>
      <c r="EFW433" s="1381"/>
      <c r="EFX433" s="1381"/>
      <c r="EFY433" s="1381"/>
      <c r="EFZ433" s="1381"/>
      <c r="EGA433" s="1381"/>
      <c r="EGB433" s="1381"/>
      <c r="EGC433" s="1381"/>
      <c r="EGD433" s="1381"/>
      <c r="EGE433" s="1381"/>
      <c r="EGF433" s="1381"/>
      <c r="EGG433" s="1381"/>
      <c r="EGH433" s="1381"/>
      <c r="EGI433" s="1381"/>
      <c r="EGJ433" s="1381"/>
      <c r="EGK433" s="1381"/>
      <c r="EGL433" s="1381"/>
      <c r="EGM433" s="1381"/>
      <c r="EGN433" s="1381"/>
      <c r="EGO433" s="1381"/>
      <c r="EGP433" s="1381"/>
      <c r="EGQ433" s="1381"/>
      <c r="EGR433" s="1381"/>
      <c r="EGS433" s="1381"/>
      <c r="EGT433" s="1381"/>
      <c r="EGU433" s="1381"/>
      <c r="EGV433" s="1381"/>
      <c r="EGW433" s="1381"/>
      <c r="EGX433" s="1381"/>
      <c r="EGY433" s="1381"/>
      <c r="EGZ433" s="1381"/>
      <c r="EHA433" s="1381"/>
      <c r="EHB433" s="1381"/>
      <c r="EHC433" s="1381"/>
      <c r="EHD433" s="1381"/>
      <c r="EHE433" s="1381"/>
      <c r="EHF433" s="1381"/>
      <c r="EHG433" s="1381"/>
      <c r="EHH433" s="1381"/>
      <c r="EHI433" s="1381"/>
      <c r="EHJ433" s="1381"/>
      <c r="EHK433" s="1381"/>
      <c r="EHL433" s="1381"/>
      <c r="EHM433" s="1381"/>
      <c r="EHN433" s="1381"/>
      <c r="EHO433" s="1381"/>
      <c r="EHP433" s="1381"/>
      <c r="EHQ433" s="1381"/>
      <c r="EHR433" s="1381"/>
      <c r="EHS433" s="1381"/>
      <c r="EHT433" s="1381"/>
      <c r="EHU433" s="1381"/>
      <c r="EHV433" s="1381"/>
      <c r="EHW433" s="1381"/>
      <c r="EHX433" s="1381"/>
      <c r="EHY433" s="1381"/>
      <c r="EHZ433" s="1381"/>
      <c r="EIA433" s="1381"/>
      <c r="EIB433" s="1381"/>
      <c r="EIC433" s="1381"/>
      <c r="EID433" s="1381"/>
      <c r="EIE433" s="1381"/>
      <c r="EIF433" s="1381"/>
      <c r="EIG433" s="1381"/>
      <c r="EIH433" s="1381"/>
      <c r="EII433" s="1381"/>
      <c r="EIJ433" s="1381"/>
      <c r="EIK433" s="1381"/>
      <c r="EIL433" s="1381"/>
      <c r="EIM433" s="1381"/>
      <c r="EIN433" s="1381"/>
      <c r="EIO433" s="1381"/>
      <c r="EIP433" s="1381"/>
      <c r="EIQ433" s="1381"/>
      <c r="EIR433" s="1381"/>
      <c r="EIS433" s="1381"/>
      <c r="EIT433" s="1381"/>
      <c r="EIU433" s="1381"/>
      <c r="EIV433" s="1381"/>
      <c r="EIW433" s="1381"/>
      <c r="EIX433" s="1381"/>
      <c r="EIY433" s="1381"/>
      <c r="EIZ433" s="1381"/>
      <c r="EJA433" s="1381"/>
      <c r="EJB433" s="1381"/>
      <c r="EJC433" s="1381"/>
      <c r="EJD433" s="1381"/>
      <c r="EJE433" s="1381"/>
      <c r="EJF433" s="1381"/>
      <c r="EJG433" s="1381"/>
      <c r="EJH433" s="1381"/>
      <c r="EJI433" s="1381"/>
      <c r="EJJ433" s="1381"/>
      <c r="EJK433" s="1381"/>
      <c r="EJL433" s="1381"/>
      <c r="EJM433" s="1381"/>
      <c r="EJN433" s="1381"/>
      <c r="EJO433" s="1381"/>
      <c r="EJP433" s="1381"/>
      <c r="EJQ433" s="1381"/>
      <c r="EJR433" s="1381"/>
      <c r="EJS433" s="1381"/>
      <c r="EJT433" s="1381"/>
      <c r="EJU433" s="1381"/>
      <c r="EJV433" s="1381"/>
      <c r="EJW433" s="1381"/>
      <c r="EJX433" s="1381"/>
      <c r="EJY433" s="1381"/>
      <c r="EJZ433" s="1381"/>
      <c r="EKA433" s="1381"/>
      <c r="EKB433" s="1381"/>
      <c r="EKC433" s="1381"/>
      <c r="EKD433" s="1381"/>
      <c r="EKE433" s="1381"/>
      <c r="EKF433" s="1381"/>
      <c r="EKG433" s="1381"/>
      <c r="EKH433" s="1381"/>
      <c r="EKI433" s="1381"/>
      <c r="EKJ433" s="1381"/>
      <c r="EKK433" s="1381"/>
      <c r="EKL433" s="1381"/>
      <c r="EKM433" s="1381"/>
      <c r="EKN433" s="1381"/>
      <c r="EKO433" s="1381"/>
      <c r="EKP433" s="1381"/>
      <c r="EKQ433" s="1381"/>
      <c r="EKR433" s="1381"/>
      <c r="EKS433" s="1381"/>
      <c r="EKT433" s="1381"/>
      <c r="EKU433" s="1381"/>
      <c r="EKV433" s="1381"/>
      <c r="EKW433" s="1381"/>
      <c r="EKX433" s="1381"/>
      <c r="EKY433" s="1381"/>
      <c r="EKZ433" s="1381"/>
      <c r="ELA433" s="1381"/>
      <c r="ELB433" s="1381"/>
      <c r="ELC433" s="1381"/>
      <c r="ELD433" s="1381"/>
      <c r="ELE433" s="1381"/>
      <c r="ELF433" s="1381"/>
      <c r="ELG433" s="1381"/>
      <c r="ELH433" s="1381"/>
      <c r="ELI433" s="1381"/>
      <c r="ELJ433" s="1381"/>
      <c r="ELK433" s="1381"/>
      <c r="ELL433" s="1381"/>
      <c r="ELM433" s="1381"/>
      <c r="ELN433" s="1381"/>
      <c r="ELO433" s="1381"/>
      <c r="ELP433" s="1381"/>
      <c r="ELQ433" s="1381"/>
      <c r="ELR433" s="1381"/>
      <c r="ELS433" s="1381"/>
      <c r="ELT433" s="1381"/>
      <c r="ELU433" s="1381"/>
      <c r="ELV433" s="1381"/>
      <c r="ELW433" s="1381"/>
      <c r="ELX433" s="1381"/>
      <c r="ELY433" s="1381"/>
      <c r="ELZ433" s="1381"/>
      <c r="EMA433" s="1381"/>
      <c r="EMB433" s="1381"/>
      <c r="EMC433" s="1381"/>
      <c r="EMD433" s="1381"/>
      <c r="EME433" s="1381"/>
      <c r="EMF433" s="1381"/>
      <c r="EMG433" s="1381"/>
      <c r="EMH433" s="1381"/>
      <c r="EMI433" s="1381"/>
      <c r="EMJ433" s="1381"/>
      <c r="EMK433" s="1381"/>
      <c r="EML433" s="1381"/>
      <c r="EMM433" s="1381"/>
      <c r="EMN433" s="1381"/>
      <c r="EMO433" s="1381"/>
      <c r="EMP433" s="1381"/>
      <c r="EMQ433" s="1381"/>
      <c r="EMR433" s="1381"/>
      <c r="EMS433" s="1381"/>
      <c r="EMT433" s="1381"/>
      <c r="EMU433" s="1381"/>
      <c r="EMV433" s="1381"/>
      <c r="EMW433" s="1381"/>
      <c r="EMX433" s="1381"/>
      <c r="EMY433" s="1381"/>
      <c r="EMZ433" s="1381"/>
      <c r="ENA433" s="1381"/>
      <c r="ENB433" s="1381"/>
      <c r="ENC433" s="1381"/>
      <c r="END433" s="1381"/>
      <c r="ENE433" s="1381"/>
      <c r="ENF433" s="1381"/>
      <c r="ENG433" s="1381"/>
      <c r="ENH433" s="1381"/>
      <c r="ENI433" s="1381"/>
      <c r="ENJ433" s="1381"/>
      <c r="ENK433" s="1381"/>
      <c r="ENL433" s="1381"/>
      <c r="ENM433" s="1381"/>
      <c r="ENN433" s="1381"/>
      <c r="ENO433" s="1381"/>
      <c r="ENP433" s="1381"/>
      <c r="ENQ433" s="1381"/>
      <c r="ENR433" s="1381"/>
      <c r="ENS433" s="1381"/>
      <c r="ENT433" s="1381"/>
      <c r="ENU433" s="1381"/>
      <c r="ENV433" s="1381"/>
      <c r="ENW433" s="1381"/>
      <c r="ENX433" s="1381"/>
      <c r="ENY433" s="1381"/>
      <c r="ENZ433" s="1381"/>
      <c r="EOA433" s="1381"/>
      <c r="EOB433" s="1381"/>
      <c r="EOC433" s="1381"/>
      <c r="EOD433" s="1381"/>
      <c r="EOE433" s="1381"/>
      <c r="EOF433" s="1381"/>
      <c r="EOG433" s="1381"/>
      <c r="EOH433" s="1381"/>
      <c r="EOI433" s="1381"/>
      <c r="EOJ433" s="1381"/>
      <c r="EOK433" s="1381"/>
      <c r="EOL433" s="1381"/>
      <c r="EOM433" s="1381"/>
      <c r="EON433" s="1381"/>
      <c r="EOO433" s="1381"/>
      <c r="EOP433" s="1381"/>
      <c r="EOQ433" s="1381"/>
      <c r="EOR433" s="1381"/>
      <c r="EOS433" s="1381"/>
      <c r="EOT433" s="1381"/>
      <c r="EOU433" s="1381"/>
      <c r="EOV433" s="1381"/>
      <c r="EOW433" s="1381"/>
      <c r="EOX433" s="1381"/>
      <c r="EOY433" s="1381"/>
      <c r="EOZ433" s="1381"/>
      <c r="EPA433" s="1381"/>
      <c r="EPB433" s="1381"/>
      <c r="EPC433" s="1381"/>
      <c r="EPD433" s="1381"/>
      <c r="EPE433" s="1381"/>
      <c r="EPF433" s="1381"/>
      <c r="EPG433" s="1381"/>
      <c r="EPH433" s="1381"/>
      <c r="EPI433" s="1381"/>
      <c r="EPJ433" s="1381"/>
      <c r="EPK433" s="1381"/>
      <c r="EPL433" s="1381"/>
      <c r="EPM433" s="1381"/>
      <c r="EPN433" s="1381"/>
      <c r="EPO433" s="1381"/>
      <c r="EPP433" s="1381"/>
      <c r="EPQ433" s="1381"/>
      <c r="EPR433" s="1381"/>
      <c r="EPS433" s="1381"/>
      <c r="EPT433" s="1381"/>
      <c r="EPU433" s="1381"/>
      <c r="EPV433" s="1381"/>
      <c r="EPW433" s="1381"/>
      <c r="EPX433" s="1381"/>
      <c r="EPY433" s="1381"/>
      <c r="EPZ433" s="1381"/>
      <c r="EQA433" s="1381"/>
      <c r="EQB433" s="1381"/>
      <c r="EQC433" s="1381"/>
      <c r="EQD433" s="1381"/>
      <c r="EQE433" s="1381"/>
      <c r="EQF433" s="1381"/>
      <c r="EQG433" s="1381"/>
      <c r="EQH433" s="1381"/>
      <c r="EQI433" s="1381"/>
      <c r="EQJ433" s="1381"/>
      <c r="EQK433" s="1381"/>
      <c r="EQL433" s="1381"/>
      <c r="EQM433" s="1381"/>
      <c r="EQN433" s="1381"/>
      <c r="EQO433" s="1381"/>
      <c r="EQP433" s="1381"/>
      <c r="EQQ433" s="1381"/>
      <c r="EQR433" s="1381"/>
      <c r="EQS433" s="1381"/>
      <c r="EQT433" s="1381"/>
      <c r="EQU433" s="1381"/>
      <c r="EQV433" s="1381"/>
      <c r="EQW433" s="1381"/>
      <c r="EQX433" s="1381"/>
      <c r="EQY433" s="1381"/>
      <c r="EQZ433" s="1381"/>
      <c r="ERA433" s="1381"/>
      <c r="ERB433" s="1381"/>
      <c r="ERC433" s="1381"/>
      <c r="ERD433" s="1381"/>
      <c r="ERE433" s="1381"/>
      <c r="ERF433" s="1381"/>
      <c r="ERG433" s="1381"/>
      <c r="ERH433" s="1381"/>
      <c r="ERI433" s="1381"/>
      <c r="ERJ433" s="1381"/>
      <c r="ERK433" s="1381"/>
      <c r="ERL433" s="1381"/>
      <c r="ERM433" s="1381"/>
      <c r="ERN433" s="1381"/>
      <c r="ERO433" s="1381"/>
      <c r="ERP433" s="1381"/>
      <c r="ERQ433" s="1381"/>
      <c r="ERR433" s="1381"/>
      <c r="ERS433" s="1381"/>
      <c r="ERT433" s="1381"/>
      <c r="ERU433" s="1381"/>
      <c r="ERV433" s="1381"/>
      <c r="ERW433" s="1381"/>
      <c r="ERX433" s="1381"/>
      <c r="ERY433" s="1381"/>
      <c r="ERZ433" s="1381"/>
      <c r="ESA433" s="1381"/>
      <c r="ESB433" s="1381"/>
      <c r="ESC433" s="1381"/>
      <c r="ESD433" s="1381"/>
      <c r="ESE433" s="1381"/>
      <c r="ESF433" s="1381"/>
      <c r="ESG433" s="1381"/>
      <c r="ESH433" s="1381"/>
      <c r="ESI433" s="1381"/>
      <c r="ESJ433" s="1381"/>
      <c r="ESK433" s="1381"/>
      <c r="ESL433" s="1381"/>
      <c r="ESM433" s="1381"/>
      <c r="ESN433" s="1381"/>
      <c r="ESO433" s="1381"/>
      <c r="ESP433" s="1381"/>
      <c r="ESQ433" s="1381"/>
      <c r="ESR433" s="1381"/>
      <c r="ESS433" s="1381"/>
      <c r="EST433" s="1381"/>
      <c r="ESU433" s="1381"/>
      <c r="ESV433" s="1381"/>
      <c r="ESW433" s="1381"/>
      <c r="ESX433" s="1381"/>
      <c r="ESY433" s="1381"/>
      <c r="ESZ433" s="1381"/>
      <c r="ETA433" s="1381"/>
      <c r="ETB433" s="1381"/>
      <c r="ETC433" s="1381"/>
      <c r="ETD433" s="1381"/>
      <c r="ETE433" s="1381"/>
      <c r="ETF433" s="1381"/>
      <c r="ETG433" s="1381"/>
      <c r="ETH433" s="1381"/>
      <c r="ETI433" s="1381"/>
      <c r="ETJ433" s="1381"/>
      <c r="ETK433" s="1381"/>
      <c r="ETL433" s="1381"/>
      <c r="ETM433" s="1381"/>
      <c r="ETN433" s="1381"/>
      <c r="ETO433" s="1381"/>
      <c r="ETP433" s="1381"/>
      <c r="ETQ433" s="1381"/>
      <c r="ETR433" s="1381"/>
      <c r="ETS433" s="1381"/>
      <c r="ETT433" s="1381"/>
      <c r="ETU433" s="1381"/>
      <c r="ETV433" s="1381"/>
      <c r="ETW433" s="1381"/>
      <c r="ETX433" s="1381"/>
      <c r="ETY433" s="1381"/>
      <c r="ETZ433" s="1381"/>
      <c r="EUA433" s="1381"/>
      <c r="EUB433" s="1381"/>
      <c r="EUC433" s="1381"/>
      <c r="EUD433" s="1381"/>
      <c r="EUE433" s="1381"/>
      <c r="EUF433" s="1381"/>
      <c r="EUG433" s="1381"/>
      <c r="EUH433" s="1381"/>
      <c r="EUI433" s="1381"/>
      <c r="EUJ433" s="1381"/>
      <c r="EUK433" s="1381"/>
      <c r="EUL433" s="1381"/>
      <c r="EUM433" s="1381"/>
      <c r="EUN433" s="1381"/>
      <c r="EUO433" s="1381"/>
      <c r="EUP433" s="1381"/>
      <c r="EUQ433" s="1381"/>
      <c r="EUR433" s="1381"/>
      <c r="EUS433" s="1381"/>
      <c r="EUT433" s="1381"/>
      <c r="EUU433" s="1381"/>
      <c r="EUV433" s="1381"/>
      <c r="EUW433" s="1381"/>
      <c r="EUX433" s="1381"/>
      <c r="EUY433" s="1381"/>
      <c r="EUZ433" s="1381"/>
      <c r="EVA433" s="1381"/>
      <c r="EVB433" s="1381"/>
      <c r="EVC433" s="1381"/>
      <c r="EVD433" s="1381"/>
      <c r="EVE433" s="1381"/>
      <c r="EVF433" s="1381"/>
      <c r="EVG433" s="1381"/>
      <c r="EVH433" s="1381"/>
      <c r="EVI433" s="1381"/>
      <c r="EVJ433" s="1381"/>
      <c r="EVK433" s="1381"/>
      <c r="EVL433" s="1381"/>
      <c r="EVM433" s="1381"/>
      <c r="EVN433" s="1381"/>
      <c r="EVO433" s="1381"/>
      <c r="EVP433" s="1381"/>
      <c r="EVQ433" s="1381"/>
      <c r="EVR433" s="1381"/>
      <c r="EVS433" s="1381"/>
      <c r="EVT433" s="1381"/>
      <c r="EVU433" s="1381"/>
      <c r="EVV433" s="1381"/>
      <c r="EVW433" s="1381"/>
      <c r="EVX433" s="1381"/>
      <c r="EVY433" s="1381"/>
      <c r="EVZ433" s="1381"/>
      <c r="EWA433" s="1381"/>
      <c r="EWB433" s="1381"/>
      <c r="EWC433" s="1381"/>
      <c r="EWD433" s="1381"/>
      <c r="EWE433" s="1381"/>
      <c r="EWF433" s="1381"/>
      <c r="EWG433" s="1381"/>
      <c r="EWH433" s="1381"/>
      <c r="EWI433" s="1381"/>
      <c r="EWJ433" s="1381"/>
      <c r="EWK433" s="1381"/>
      <c r="EWL433" s="1381"/>
      <c r="EWM433" s="1381"/>
      <c r="EWN433" s="1381"/>
      <c r="EWO433" s="1381"/>
      <c r="EWP433" s="1381"/>
      <c r="EWQ433" s="1381"/>
      <c r="EWR433" s="1381"/>
      <c r="EWS433" s="1381"/>
      <c r="EWT433" s="1381"/>
      <c r="EWU433" s="1381"/>
      <c r="EWV433" s="1381"/>
      <c r="EWW433" s="1381"/>
      <c r="EWX433" s="1381"/>
      <c r="EWY433" s="1381"/>
      <c r="EWZ433" s="1381"/>
      <c r="EXA433" s="1381"/>
      <c r="EXB433" s="1381"/>
      <c r="EXC433" s="1381"/>
      <c r="EXD433" s="1381"/>
      <c r="EXE433" s="1381"/>
      <c r="EXF433" s="1381"/>
      <c r="EXG433" s="1381"/>
      <c r="EXH433" s="1381"/>
      <c r="EXI433" s="1381"/>
      <c r="EXJ433" s="1381"/>
      <c r="EXK433" s="1381"/>
      <c r="EXL433" s="1381"/>
      <c r="EXM433" s="1381"/>
      <c r="EXN433" s="1381"/>
      <c r="EXO433" s="1381"/>
      <c r="EXP433" s="1381"/>
      <c r="EXQ433" s="1381"/>
      <c r="EXR433" s="1381"/>
      <c r="EXS433" s="1381"/>
      <c r="EXT433" s="1381"/>
      <c r="EXU433" s="1381"/>
      <c r="EXV433" s="1381"/>
      <c r="EXW433" s="1381"/>
      <c r="EXX433" s="1381"/>
      <c r="EXY433" s="1381"/>
      <c r="EXZ433" s="1381"/>
      <c r="EYA433" s="1381"/>
      <c r="EYB433" s="1381"/>
      <c r="EYC433" s="1381"/>
      <c r="EYD433" s="1381"/>
      <c r="EYE433" s="1381"/>
      <c r="EYF433" s="1381"/>
      <c r="EYG433" s="1381"/>
      <c r="EYH433" s="1381"/>
      <c r="EYI433" s="1381"/>
      <c r="EYJ433" s="1381"/>
      <c r="EYK433" s="1381"/>
      <c r="EYL433" s="1381"/>
      <c r="EYM433" s="1381"/>
      <c r="EYN433" s="1381"/>
      <c r="EYO433" s="1381"/>
      <c r="EYP433" s="1381"/>
      <c r="EYQ433" s="1381"/>
      <c r="EYR433" s="1381"/>
      <c r="EYS433" s="1381"/>
      <c r="EYT433" s="1381"/>
      <c r="EYU433" s="1381"/>
      <c r="EYV433" s="1381"/>
      <c r="EYW433" s="1381"/>
      <c r="EYX433" s="1381"/>
      <c r="EYY433" s="1381"/>
      <c r="EYZ433" s="1381"/>
      <c r="EZA433" s="1381"/>
      <c r="EZB433" s="1381"/>
      <c r="EZC433" s="1381"/>
      <c r="EZD433" s="1381"/>
      <c r="EZE433" s="1381"/>
      <c r="EZF433" s="1381"/>
      <c r="EZG433" s="1381"/>
      <c r="EZH433" s="1381"/>
      <c r="EZI433" s="1381"/>
      <c r="EZJ433" s="1381"/>
      <c r="EZK433" s="1381"/>
      <c r="EZL433" s="1381"/>
      <c r="EZM433" s="1381"/>
      <c r="EZN433" s="1381"/>
      <c r="EZO433" s="1381"/>
      <c r="EZP433" s="1381"/>
      <c r="EZQ433" s="1381"/>
      <c r="EZR433" s="1381"/>
      <c r="EZS433" s="1381"/>
      <c r="EZT433" s="1381"/>
      <c r="EZU433" s="1381"/>
      <c r="EZV433" s="1381"/>
      <c r="EZW433" s="1381"/>
      <c r="EZX433" s="1381"/>
      <c r="EZY433" s="1381"/>
      <c r="EZZ433" s="1381"/>
      <c r="FAA433" s="1381"/>
      <c r="FAB433" s="1381"/>
      <c r="FAC433" s="1381"/>
      <c r="FAD433" s="1381"/>
      <c r="FAE433" s="1381"/>
      <c r="FAF433" s="1381"/>
      <c r="FAG433" s="1381"/>
      <c r="FAH433" s="1381"/>
      <c r="FAI433" s="1381"/>
      <c r="FAJ433" s="1381"/>
      <c r="FAK433" s="1381"/>
      <c r="FAL433" s="1381"/>
      <c r="FAM433" s="1381"/>
      <c r="FAN433" s="1381"/>
      <c r="FAO433" s="1381"/>
      <c r="FAP433" s="1381"/>
      <c r="FAQ433" s="1381"/>
      <c r="FAR433" s="1381"/>
      <c r="FAS433" s="1381"/>
      <c r="FAT433" s="1381"/>
      <c r="FAU433" s="1381"/>
      <c r="FAV433" s="1381"/>
      <c r="FAW433" s="1381"/>
      <c r="FAX433" s="1381"/>
      <c r="FAY433" s="1381"/>
      <c r="FAZ433" s="1381"/>
      <c r="FBA433" s="1381"/>
      <c r="FBB433" s="1381"/>
      <c r="FBC433" s="1381"/>
      <c r="FBD433" s="1381"/>
      <c r="FBE433" s="1381"/>
      <c r="FBF433" s="1381"/>
      <c r="FBG433" s="1381"/>
      <c r="FBH433" s="1381"/>
      <c r="FBI433" s="1381"/>
      <c r="FBJ433" s="1381"/>
      <c r="FBK433" s="1381"/>
      <c r="FBL433" s="1381"/>
      <c r="FBM433" s="1381"/>
      <c r="FBN433" s="1381"/>
      <c r="FBO433" s="1381"/>
      <c r="FBP433" s="1381"/>
      <c r="FBQ433" s="1381"/>
      <c r="FBR433" s="1381"/>
      <c r="FBS433" s="1381"/>
      <c r="FBT433" s="1381"/>
      <c r="FBU433" s="1381"/>
      <c r="FBV433" s="1381"/>
      <c r="FBW433" s="1381"/>
      <c r="FBX433" s="1381"/>
      <c r="FBY433" s="1381"/>
      <c r="FBZ433" s="1381"/>
      <c r="FCA433" s="1381"/>
      <c r="FCB433" s="1381"/>
      <c r="FCC433" s="1381"/>
      <c r="FCD433" s="1381"/>
      <c r="FCE433" s="1381"/>
      <c r="FCF433" s="1381"/>
      <c r="FCG433" s="1381"/>
      <c r="FCH433" s="1381"/>
      <c r="FCI433" s="1381"/>
      <c r="FCJ433" s="1381"/>
      <c r="FCK433" s="1381"/>
      <c r="FCL433" s="1381"/>
      <c r="FCM433" s="1381"/>
      <c r="FCN433" s="1381"/>
      <c r="FCO433" s="1381"/>
      <c r="FCP433" s="1381"/>
      <c r="FCQ433" s="1381"/>
      <c r="FCR433" s="1381"/>
      <c r="FCS433" s="1381"/>
      <c r="FCT433" s="1381"/>
      <c r="FCU433" s="1381"/>
      <c r="FCV433" s="1381"/>
      <c r="FCW433" s="1381"/>
      <c r="FCX433" s="1381"/>
      <c r="FCY433" s="1381"/>
      <c r="FCZ433" s="1381"/>
      <c r="FDA433" s="1381"/>
      <c r="FDB433" s="1381"/>
      <c r="FDC433" s="1381"/>
      <c r="FDD433" s="1381"/>
      <c r="FDE433" s="1381"/>
      <c r="FDF433" s="1381"/>
      <c r="FDG433" s="1381"/>
      <c r="FDH433" s="1381"/>
      <c r="FDI433" s="1381"/>
      <c r="FDJ433" s="1381"/>
      <c r="FDK433" s="1381"/>
      <c r="FDL433" s="1381"/>
      <c r="FDM433" s="1381"/>
      <c r="FDN433" s="1381"/>
      <c r="FDO433" s="1381"/>
      <c r="FDP433" s="1381"/>
      <c r="FDQ433" s="1381"/>
      <c r="FDR433" s="1381"/>
      <c r="FDS433" s="1381"/>
      <c r="FDT433" s="1381"/>
      <c r="FDU433" s="1381"/>
      <c r="FDV433" s="1381"/>
      <c r="FDW433" s="1381"/>
      <c r="FDX433" s="1381"/>
      <c r="FDY433" s="1381"/>
      <c r="FDZ433" s="1381"/>
      <c r="FEA433" s="1381"/>
      <c r="FEB433" s="1381"/>
      <c r="FEC433" s="1381"/>
      <c r="FED433" s="1381"/>
      <c r="FEE433" s="1381"/>
      <c r="FEF433" s="1381"/>
      <c r="FEG433" s="1381"/>
      <c r="FEH433" s="1381"/>
      <c r="FEI433" s="1381"/>
      <c r="FEJ433" s="1381"/>
      <c r="FEK433" s="1381"/>
      <c r="FEL433" s="1381"/>
      <c r="FEM433" s="1381"/>
      <c r="FEN433" s="1381"/>
      <c r="FEO433" s="1381"/>
      <c r="FEP433" s="1381"/>
      <c r="FEQ433" s="1381"/>
      <c r="FER433" s="1381"/>
      <c r="FES433" s="1381"/>
      <c r="FET433" s="1381"/>
      <c r="FEU433" s="1381"/>
      <c r="FEV433" s="1381"/>
      <c r="FEW433" s="1381"/>
      <c r="FEX433" s="1381"/>
      <c r="FEY433" s="1381"/>
      <c r="FEZ433" s="1381"/>
      <c r="FFA433" s="1381"/>
      <c r="FFB433" s="1381"/>
      <c r="FFC433" s="1381"/>
      <c r="FFD433" s="1381"/>
      <c r="FFE433" s="1381"/>
      <c r="FFF433" s="1381"/>
      <c r="FFG433" s="1381"/>
      <c r="FFH433" s="1381"/>
      <c r="FFI433" s="1381"/>
      <c r="FFJ433" s="1381"/>
      <c r="FFK433" s="1381"/>
      <c r="FFL433" s="1381"/>
      <c r="FFM433" s="1381"/>
      <c r="FFN433" s="1381"/>
      <c r="FFO433" s="1381"/>
      <c r="FFP433" s="1381"/>
      <c r="FFQ433" s="1381"/>
      <c r="FFR433" s="1381"/>
      <c r="FFS433" s="1381"/>
      <c r="FFT433" s="1381"/>
      <c r="FFU433" s="1381"/>
      <c r="FFV433" s="1381"/>
      <c r="FFW433" s="1381"/>
      <c r="FFX433" s="1381"/>
      <c r="FFY433" s="1381"/>
      <c r="FFZ433" s="1381"/>
      <c r="FGA433" s="1381"/>
      <c r="FGB433" s="1381"/>
      <c r="FGC433" s="1381"/>
      <c r="FGD433" s="1381"/>
      <c r="FGE433" s="1381"/>
      <c r="FGF433" s="1381"/>
      <c r="FGG433" s="1381"/>
      <c r="FGH433" s="1381"/>
      <c r="FGI433" s="1381"/>
      <c r="FGJ433" s="1381"/>
      <c r="FGK433" s="1381"/>
      <c r="FGL433" s="1381"/>
      <c r="FGM433" s="1381"/>
      <c r="FGN433" s="1381"/>
      <c r="FGO433" s="1381"/>
      <c r="FGP433" s="1381"/>
      <c r="FGQ433" s="1381"/>
      <c r="FGR433" s="1381"/>
      <c r="FGS433" s="1381"/>
      <c r="FGT433" s="1381"/>
      <c r="FGU433" s="1381"/>
      <c r="FGV433" s="1381"/>
      <c r="FGW433" s="1381"/>
      <c r="FGX433" s="1381"/>
      <c r="FGY433" s="1381"/>
      <c r="FGZ433" s="1381"/>
      <c r="FHA433" s="1381"/>
      <c r="FHB433" s="1381"/>
      <c r="FHC433" s="1381"/>
      <c r="FHD433" s="1381"/>
      <c r="FHE433" s="1381"/>
      <c r="FHF433" s="1381"/>
      <c r="FHG433" s="1381"/>
      <c r="FHH433" s="1381"/>
      <c r="FHI433" s="1381"/>
      <c r="FHJ433" s="1381"/>
      <c r="FHK433" s="1381"/>
      <c r="FHL433" s="1381"/>
      <c r="FHM433" s="1381"/>
      <c r="FHN433" s="1381"/>
      <c r="FHO433" s="1381"/>
      <c r="FHP433" s="1381"/>
      <c r="FHQ433" s="1381"/>
      <c r="FHR433" s="1381"/>
      <c r="FHS433" s="1381"/>
      <c r="FHT433" s="1381"/>
      <c r="FHU433" s="1381"/>
      <c r="FHV433" s="1381"/>
      <c r="FHW433" s="1381"/>
      <c r="FHX433" s="1381"/>
      <c r="FHY433" s="1381"/>
      <c r="FHZ433" s="1381"/>
      <c r="FIA433" s="1381"/>
      <c r="FIB433" s="1381"/>
      <c r="FIC433" s="1381"/>
      <c r="FID433" s="1381"/>
      <c r="FIE433" s="1381"/>
      <c r="FIF433" s="1381"/>
      <c r="FIG433" s="1381"/>
      <c r="FIH433" s="1381"/>
      <c r="FII433" s="1381"/>
      <c r="FIJ433" s="1381"/>
      <c r="FIK433" s="1381"/>
      <c r="FIL433" s="1381"/>
      <c r="FIM433" s="1381"/>
      <c r="FIN433" s="1381"/>
      <c r="FIO433" s="1381"/>
      <c r="FIP433" s="1381"/>
      <c r="FIQ433" s="1381"/>
      <c r="FIR433" s="1381"/>
      <c r="FIS433" s="1381"/>
      <c r="FIT433" s="1381"/>
      <c r="FIU433" s="1381"/>
      <c r="FIV433" s="1381"/>
      <c r="FIW433" s="1381"/>
      <c r="FIX433" s="1381"/>
      <c r="FIY433" s="1381"/>
      <c r="FIZ433" s="1381"/>
      <c r="FJA433" s="1381"/>
      <c r="FJB433" s="1381"/>
      <c r="FJC433" s="1381"/>
      <c r="FJD433" s="1381"/>
      <c r="FJE433" s="1381"/>
      <c r="FJF433" s="1381"/>
      <c r="FJG433" s="1381"/>
      <c r="FJH433" s="1381"/>
      <c r="FJI433" s="1381"/>
      <c r="FJJ433" s="1381"/>
      <c r="FJK433" s="1381"/>
      <c r="FJL433" s="1381"/>
      <c r="FJM433" s="1381"/>
      <c r="FJN433" s="1381"/>
      <c r="FJO433" s="1381"/>
      <c r="FJP433" s="1381"/>
      <c r="FJQ433" s="1381"/>
      <c r="FJR433" s="1381"/>
      <c r="FJS433" s="1381"/>
      <c r="FJT433" s="1381"/>
      <c r="FJU433" s="1381"/>
      <c r="FJV433" s="1381"/>
      <c r="FJW433" s="1381"/>
      <c r="FJX433" s="1381"/>
      <c r="FJY433" s="1381"/>
      <c r="FJZ433" s="1381"/>
      <c r="FKA433" s="1381"/>
      <c r="FKB433" s="1381"/>
      <c r="FKC433" s="1381"/>
      <c r="FKD433" s="1381"/>
      <c r="FKE433" s="1381"/>
      <c r="FKF433" s="1381"/>
      <c r="FKG433" s="1381"/>
      <c r="FKH433" s="1381"/>
      <c r="FKI433" s="1381"/>
      <c r="FKJ433" s="1381"/>
      <c r="FKK433" s="1381"/>
      <c r="FKL433" s="1381"/>
      <c r="FKM433" s="1381"/>
      <c r="FKN433" s="1381"/>
      <c r="FKO433" s="1381"/>
      <c r="FKP433" s="1381"/>
      <c r="FKQ433" s="1381"/>
      <c r="FKR433" s="1381"/>
      <c r="FKS433" s="1381"/>
      <c r="FKT433" s="1381"/>
      <c r="FKU433" s="1381"/>
      <c r="FKV433" s="1381"/>
      <c r="FKW433" s="1381"/>
      <c r="FKX433" s="1381"/>
      <c r="FKY433" s="1381"/>
      <c r="FKZ433" s="1381"/>
      <c r="FLA433" s="1381"/>
      <c r="FLB433" s="1381"/>
      <c r="FLC433" s="1381"/>
      <c r="FLD433" s="1381"/>
      <c r="FLE433" s="1381"/>
      <c r="FLF433" s="1381"/>
      <c r="FLG433" s="1381"/>
      <c r="FLH433" s="1381"/>
      <c r="FLI433" s="1381"/>
      <c r="FLJ433" s="1381"/>
      <c r="FLK433" s="1381"/>
      <c r="FLL433" s="1381"/>
      <c r="FLM433" s="1381"/>
      <c r="FLN433" s="1381"/>
      <c r="FLO433" s="1381"/>
      <c r="FLP433" s="1381"/>
      <c r="FLQ433" s="1381"/>
      <c r="FLR433" s="1381"/>
      <c r="FLS433" s="1381"/>
      <c r="FLT433" s="1381"/>
      <c r="FLU433" s="1381"/>
      <c r="FLV433" s="1381"/>
      <c r="FLW433" s="1381"/>
      <c r="FLX433" s="1381"/>
      <c r="FLY433" s="1381"/>
      <c r="FLZ433" s="1381"/>
      <c r="FMA433" s="1381"/>
      <c r="FMB433" s="1381"/>
      <c r="FMC433" s="1381"/>
      <c r="FMD433" s="1381"/>
      <c r="FME433" s="1381"/>
      <c r="FMF433" s="1381"/>
      <c r="FMG433" s="1381"/>
      <c r="FMH433" s="1381"/>
      <c r="FMI433" s="1381"/>
      <c r="FMJ433" s="1381"/>
      <c r="FMK433" s="1381"/>
      <c r="FML433" s="1381"/>
      <c r="FMM433" s="1381"/>
      <c r="FMN433" s="1381"/>
      <c r="FMO433" s="1381"/>
      <c r="FMP433" s="1381"/>
      <c r="FMQ433" s="1381"/>
      <c r="FMR433" s="1381"/>
      <c r="FMS433" s="1381"/>
      <c r="FMT433" s="1381"/>
      <c r="FMU433" s="1381"/>
      <c r="FMV433" s="1381"/>
      <c r="FMW433" s="1381"/>
      <c r="FMX433" s="1381"/>
      <c r="FMY433" s="1381"/>
      <c r="FMZ433" s="1381"/>
      <c r="FNA433" s="1381"/>
      <c r="FNB433" s="1381"/>
      <c r="FNC433" s="1381"/>
      <c r="FND433" s="1381"/>
      <c r="FNE433" s="1381"/>
      <c r="FNF433" s="1381"/>
      <c r="FNG433" s="1381"/>
      <c r="FNH433" s="1381"/>
      <c r="FNI433" s="1381"/>
      <c r="FNJ433" s="1381"/>
      <c r="FNK433" s="1381"/>
      <c r="FNL433" s="1381"/>
      <c r="FNM433" s="1381"/>
      <c r="FNN433" s="1381"/>
      <c r="FNO433" s="1381"/>
      <c r="FNP433" s="1381"/>
      <c r="FNQ433" s="1381"/>
      <c r="FNR433" s="1381"/>
      <c r="FNS433" s="1381"/>
      <c r="FNT433" s="1381"/>
      <c r="FNU433" s="1381"/>
      <c r="FNV433" s="1381"/>
      <c r="FNW433" s="1381"/>
      <c r="FNX433" s="1381"/>
      <c r="FNY433" s="1381"/>
      <c r="FNZ433" s="1381"/>
      <c r="FOA433" s="1381"/>
      <c r="FOB433" s="1381"/>
      <c r="FOC433" s="1381"/>
      <c r="FOD433" s="1381"/>
      <c r="FOE433" s="1381"/>
      <c r="FOF433" s="1381"/>
      <c r="FOG433" s="1381"/>
      <c r="FOH433" s="1381"/>
      <c r="FOI433" s="1381"/>
      <c r="FOJ433" s="1381"/>
      <c r="FOK433" s="1381"/>
      <c r="FOL433" s="1381"/>
      <c r="FOM433" s="1381"/>
      <c r="FON433" s="1381"/>
      <c r="FOO433" s="1381"/>
      <c r="FOP433" s="1381"/>
      <c r="FOQ433" s="1381"/>
      <c r="FOR433" s="1381"/>
      <c r="FOS433" s="1381"/>
      <c r="FOT433" s="1381"/>
      <c r="FOU433" s="1381"/>
      <c r="FOV433" s="1381"/>
      <c r="FOW433" s="1381"/>
      <c r="FOX433" s="1381"/>
      <c r="FOY433" s="1381"/>
      <c r="FOZ433" s="1381"/>
      <c r="FPA433" s="1381"/>
      <c r="FPB433" s="1381"/>
      <c r="FPC433" s="1381"/>
      <c r="FPD433" s="1381"/>
      <c r="FPE433" s="1381"/>
      <c r="FPF433" s="1381"/>
      <c r="FPG433" s="1381"/>
      <c r="FPH433" s="1381"/>
      <c r="FPI433" s="1381"/>
      <c r="FPJ433" s="1381"/>
      <c r="FPK433" s="1381"/>
      <c r="FPL433" s="1381"/>
      <c r="FPM433" s="1381"/>
      <c r="FPN433" s="1381"/>
      <c r="FPO433" s="1381"/>
      <c r="FPP433" s="1381"/>
      <c r="FPQ433" s="1381"/>
      <c r="FPR433" s="1381"/>
      <c r="FPS433" s="1381"/>
      <c r="FPT433" s="1381"/>
      <c r="FPU433" s="1381"/>
      <c r="FPV433" s="1381"/>
      <c r="FPW433" s="1381"/>
      <c r="FPX433" s="1381"/>
      <c r="FPY433" s="1381"/>
      <c r="FPZ433" s="1381"/>
      <c r="FQA433" s="1381"/>
      <c r="FQB433" s="1381"/>
      <c r="FQC433" s="1381"/>
      <c r="FQD433" s="1381"/>
      <c r="FQE433" s="1381"/>
      <c r="FQF433" s="1381"/>
      <c r="FQG433" s="1381"/>
      <c r="FQH433" s="1381"/>
      <c r="FQI433" s="1381"/>
      <c r="FQJ433" s="1381"/>
      <c r="FQK433" s="1381"/>
      <c r="FQL433" s="1381"/>
      <c r="FQM433" s="1381"/>
      <c r="FQN433" s="1381"/>
      <c r="FQO433" s="1381"/>
      <c r="FQP433" s="1381"/>
      <c r="FQQ433" s="1381"/>
      <c r="FQR433" s="1381"/>
      <c r="FQS433" s="1381"/>
      <c r="FQT433" s="1381"/>
      <c r="FQU433" s="1381"/>
      <c r="FQV433" s="1381"/>
      <c r="FQW433" s="1381"/>
      <c r="FQX433" s="1381"/>
      <c r="FQY433" s="1381"/>
      <c r="FQZ433" s="1381"/>
      <c r="FRA433" s="1381"/>
      <c r="FRB433" s="1381"/>
      <c r="FRC433" s="1381"/>
      <c r="FRD433" s="1381"/>
      <c r="FRE433" s="1381"/>
      <c r="FRF433" s="1381"/>
      <c r="FRG433" s="1381"/>
      <c r="FRH433" s="1381"/>
      <c r="FRI433" s="1381"/>
      <c r="FRJ433" s="1381"/>
      <c r="FRK433" s="1381"/>
      <c r="FRL433" s="1381"/>
      <c r="FRM433" s="1381"/>
      <c r="FRN433" s="1381"/>
      <c r="FRO433" s="1381"/>
      <c r="FRP433" s="1381"/>
      <c r="FRQ433" s="1381"/>
      <c r="FRR433" s="1381"/>
      <c r="FRS433" s="1381"/>
      <c r="FRT433" s="1381"/>
      <c r="FRU433" s="1381"/>
      <c r="FRV433" s="1381"/>
      <c r="FRW433" s="1381"/>
      <c r="FRX433" s="1381"/>
      <c r="FRY433" s="1381"/>
      <c r="FRZ433" s="1381"/>
      <c r="FSA433" s="1381"/>
      <c r="FSB433" s="1381"/>
      <c r="FSC433" s="1381"/>
      <c r="FSD433" s="1381"/>
      <c r="FSE433" s="1381"/>
      <c r="FSF433" s="1381"/>
      <c r="FSG433" s="1381"/>
      <c r="FSH433" s="1381"/>
      <c r="FSI433" s="1381"/>
      <c r="FSJ433" s="1381"/>
      <c r="FSK433" s="1381"/>
      <c r="FSL433" s="1381"/>
      <c r="FSM433" s="1381"/>
      <c r="FSN433" s="1381"/>
      <c r="FSO433" s="1381"/>
      <c r="FSP433" s="1381"/>
      <c r="FSQ433" s="1381"/>
      <c r="FSR433" s="1381"/>
      <c r="FSS433" s="1381"/>
      <c r="FST433" s="1381"/>
      <c r="FSU433" s="1381"/>
      <c r="FSV433" s="1381"/>
      <c r="FSW433" s="1381"/>
      <c r="FSX433" s="1381"/>
      <c r="FSY433" s="1381"/>
      <c r="FSZ433" s="1381"/>
      <c r="FTA433" s="1381"/>
      <c r="FTB433" s="1381"/>
      <c r="FTC433" s="1381"/>
      <c r="FTD433" s="1381"/>
      <c r="FTE433" s="1381"/>
      <c r="FTF433" s="1381"/>
      <c r="FTG433" s="1381"/>
      <c r="FTH433" s="1381"/>
      <c r="FTI433" s="1381"/>
      <c r="FTJ433" s="1381"/>
      <c r="FTK433" s="1381"/>
      <c r="FTL433" s="1381"/>
      <c r="FTM433" s="1381"/>
      <c r="FTN433" s="1381"/>
      <c r="FTO433" s="1381"/>
      <c r="FTP433" s="1381"/>
      <c r="FTQ433" s="1381"/>
      <c r="FTR433" s="1381"/>
      <c r="FTS433" s="1381"/>
      <c r="FTT433" s="1381"/>
      <c r="FTU433" s="1381"/>
      <c r="FTV433" s="1381"/>
      <c r="FTW433" s="1381"/>
      <c r="FTX433" s="1381"/>
      <c r="FTY433" s="1381"/>
      <c r="FTZ433" s="1381"/>
      <c r="FUA433" s="1381"/>
      <c r="FUB433" s="1381"/>
      <c r="FUC433" s="1381"/>
      <c r="FUD433" s="1381"/>
      <c r="FUE433" s="1381"/>
      <c r="FUF433" s="1381"/>
      <c r="FUG433" s="1381"/>
      <c r="FUH433" s="1381"/>
      <c r="FUI433" s="1381"/>
      <c r="FUJ433" s="1381"/>
      <c r="FUK433" s="1381"/>
      <c r="FUL433" s="1381"/>
      <c r="FUM433" s="1381"/>
      <c r="FUN433" s="1381"/>
      <c r="FUO433" s="1381"/>
      <c r="FUP433" s="1381"/>
      <c r="FUQ433" s="1381"/>
      <c r="FUR433" s="1381"/>
      <c r="FUS433" s="1381"/>
      <c r="FUT433" s="1381"/>
      <c r="FUU433" s="1381"/>
      <c r="FUV433" s="1381"/>
      <c r="FUW433" s="1381"/>
      <c r="FUX433" s="1381"/>
      <c r="FUY433" s="1381"/>
      <c r="FUZ433" s="1381"/>
      <c r="FVA433" s="1381"/>
      <c r="FVB433" s="1381"/>
      <c r="FVC433" s="1381"/>
      <c r="FVD433" s="1381"/>
      <c r="FVE433" s="1381"/>
      <c r="FVF433" s="1381"/>
      <c r="FVG433" s="1381"/>
      <c r="FVH433" s="1381"/>
      <c r="FVI433" s="1381"/>
      <c r="FVJ433" s="1381"/>
      <c r="FVK433" s="1381"/>
      <c r="FVL433" s="1381"/>
      <c r="FVM433" s="1381"/>
      <c r="FVN433" s="1381"/>
      <c r="FVO433" s="1381"/>
      <c r="FVP433" s="1381"/>
      <c r="FVQ433" s="1381"/>
      <c r="FVR433" s="1381"/>
      <c r="FVS433" s="1381"/>
      <c r="FVT433" s="1381"/>
      <c r="FVU433" s="1381"/>
      <c r="FVV433" s="1381"/>
      <c r="FVW433" s="1381"/>
      <c r="FVX433" s="1381"/>
      <c r="FVY433" s="1381"/>
      <c r="FVZ433" s="1381"/>
      <c r="FWA433" s="1381"/>
      <c r="FWB433" s="1381"/>
      <c r="FWC433" s="1381"/>
      <c r="FWD433" s="1381"/>
      <c r="FWE433" s="1381"/>
      <c r="FWF433" s="1381"/>
      <c r="FWG433" s="1381"/>
      <c r="FWH433" s="1381"/>
      <c r="FWI433" s="1381"/>
      <c r="FWJ433" s="1381"/>
      <c r="FWK433" s="1381"/>
      <c r="FWL433" s="1381"/>
      <c r="FWM433" s="1381"/>
      <c r="FWN433" s="1381"/>
      <c r="FWO433" s="1381"/>
      <c r="FWP433" s="1381"/>
      <c r="FWQ433" s="1381"/>
      <c r="FWR433" s="1381"/>
      <c r="FWS433" s="1381"/>
      <c r="FWT433" s="1381"/>
      <c r="FWU433" s="1381"/>
      <c r="FWV433" s="1381"/>
      <c r="FWW433" s="1381"/>
      <c r="FWX433" s="1381"/>
      <c r="FWY433" s="1381"/>
      <c r="FWZ433" s="1381"/>
      <c r="FXA433" s="1381"/>
      <c r="FXB433" s="1381"/>
      <c r="FXC433" s="1381"/>
      <c r="FXD433" s="1381"/>
      <c r="FXE433" s="1381"/>
      <c r="FXF433" s="1381"/>
      <c r="FXG433" s="1381"/>
      <c r="FXH433" s="1381"/>
      <c r="FXI433" s="1381"/>
      <c r="FXJ433" s="1381"/>
      <c r="FXK433" s="1381"/>
      <c r="FXL433" s="1381"/>
      <c r="FXM433" s="1381"/>
      <c r="FXN433" s="1381"/>
      <c r="FXO433" s="1381"/>
      <c r="FXP433" s="1381"/>
      <c r="FXQ433" s="1381"/>
      <c r="FXR433" s="1381"/>
      <c r="FXS433" s="1381"/>
      <c r="FXT433" s="1381"/>
      <c r="FXU433" s="1381"/>
      <c r="FXV433" s="1381"/>
      <c r="FXW433" s="1381"/>
      <c r="FXX433" s="1381"/>
      <c r="FXY433" s="1381"/>
      <c r="FXZ433" s="1381"/>
      <c r="FYA433" s="1381"/>
      <c r="FYB433" s="1381"/>
      <c r="FYC433" s="1381"/>
      <c r="FYD433" s="1381"/>
      <c r="FYE433" s="1381"/>
      <c r="FYF433" s="1381"/>
      <c r="FYG433" s="1381"/>
      <c r="FYH433" s="1381"/>
      <c r="FYI433" s="1381"/>
      <c r="FYJ433" s="1381"/>
      <c r="FYK433" s="1381"/>
      <c r="FYL433" s="1381"/>
      <c r="FYM433" s="1381"/>
      <c r="FYN433" s="1381"/>
      <c r="FYO433" s="1381"/>
      <c r="FYP433" s="1381"/>
      <c r="FYQ433" s="1381"/>
      <c r="FYR433" s="1381"/>
      <c r="FYS433" s="1381"/>
      <c r="FYT433" s="1381"/>
      <c r="FYU433" s="1381"/>
      <c r="FYV433" s="1381"/>
      <c r="FYW433" s="1381"/>
      <c r="FYX433" s="1381"/>
      <c r="FYY433" s="1381"/>
      <c r="FYZ433" s="1381"/>
      <c r="FZA433" s="1381"/>
      <c r="FZB433" s="1381"/>
      <c r="FZC433" s="1381"/>
      <c r="FZD433" s="1381"/>
      <c r="FZE433" s="1381"/>
      <c r="FZF433" s="1381"/>
      <c r="FZG433" s="1381"/>
      <c r="FZH433" s="1381"/>
      <c r="FZI433" s="1381"/>
      <c r="FZJ433" s="1381"/>
      <c r="FZK433" s="1381"/>
      <c r="FZL433" s="1381"/>
      <c r="FZM433" s="1381"/>
      <c r="FZN433" s="1381"/>
      <c r="FZO433" s="1381"/>
      <c r="FZP433" s="1381"/>
      <c r="FZQ433" s="1381"/>
      <c r="FZR433" s="1381"/>
      <c r="FZS433" s="1381"/>
      <c r="FZT433" s="1381"/>
      <c r="FZU433" s="1381"/>
      <c r="FZV433" s="1381"/>
      <c r="FZW433" s="1381"/>
      <c r="FZX433" s="1381"/>
      <c r="FZY433" s="1381"/>
      <c r="FZZ433" s="1381"/>
      <c r="GAA433" s="1381"/>
      <c r="GAB433" s="1381"/>
      <c r="GAC433" s="1381"/>
      <c r="GAD433" s="1381"/>
      <c r="GAE433" s="1381"/>
      <c r="GAF433" s="1381"/>
      <c r="GAG433" s="1381"/>
      <c r="GAH433" s="1381"/>
      <c r="GAI433" s="1381"/>
      <c r="GAJ433" s="1381"/>
      <c r="GAK433" s="1381"/>
      <c r="GAL433" s="1381"/>
      <c r="GAM433" s="1381"/>
      <c r="GAN433" s="1381"/>
      <c r="GAO433" s="1381"/>
      <c r="GAP433" s="1381"/>
      <c r="GAQ433" s="1381"/>
      <c r="GAR433" s="1381"/>
      <c r="GAS433" s="1381"/>
      <c r="GAT433" s="1381"/>
      <c r="GAU433" s="1381"/>
      <c r="GAV433" s="1381"/>
      <c r="GAW433" s="1381"/>
      <c r="GAX433" s="1381"/>
      <c r="GAY433" s="1381"/>
      <c r="GAZ433" s="1381"/>
      <c r="GBA433" s="1381"/>
      <c r="GBB433" s="1381"/>
      <c r="GBC433" s="1381"/>
      <c r="GBD433" s="1381"/>
      <c r="GBE433" s="1381"/>
      <c r="GBF433" s="1381"/>
      <c r="GBG433" s="1381"/>
      <c r="GBH433" s="1381"/>
      <c r="GBI433" s="1381"/>
      <c r="GBJ433" s="1381"/>
      <c r="GBK433" s="1381"/>
      <c r="GBL433" s="1381"/>
      <c r="GBM433" s="1381"/>
      <c r="GBN433" s="1381"/>
      <c r="GBO433" s="1381"/>
      <c r="GBP433" s="1381"/>
      <c r="GBQ433" s="1381"/>
      <c r="GBR433" s="1381"/>
      <c r="GBS433" s="1381"/>
      <c r="GBT433" s="1381"/>
      <c r="GBU433" s="1381"/>
      <c r="GBV433" s="1381"/>
      <c r="GBW433" s="1381"/>
      <c r="GBX433" s="1381"/>
      <c r="GBY433" s="1381"/>
      <c r="GBZ433" s="1381"/>
      <c r="GCA433" s="1381"/>
      <c r="GCB433" s="1381"/>
      <c r="GCC433" s="1381"/>
      <c r="GCD433" s="1381"/>
      <c r="GCE433" s="1381"/>
      <c r="GCF433" s="1381"/>
      <c r="GCG433" s="1381"/>
      <c r="GCH433" s="1381"/>
      <c r="GCI433" s="1381"/>
      <c r="GCJ433" s="1381"/>
      <c r="GCK433" s="1381"/>
      <c r="GCL433" s="1381"/>
      <c r="GCM433" s="1381"/>
      <c r="GCN433" s="1381"/>
      <c r="GCO433" s="1381"/>
      <c r="GCP433" s="1381"/>
      <c r="GCQ433" s="1381"/>
      <c r="GCR433" s="1381"/>
      <c r="GCS433" s="1381"/>
      <c r="GCT433" s="1381"/>
      <c r="GCU433" s="1381"/>
      <c r="GCV433" s="1381"/>
      <c r="GCW433" s="1381"/>
      <c r="GCX433" s="1381"/>
      <c r="GCY433" s="1381"/>
      <c r="GCZ433" s="1381"/>
      <c r="GDA433" s="1381"/>
      <c r="GDB433" s="1381"/>
      <c r="GDC433" s="1381"/>
      <c r="GDD433" s="1381"/>
      <c r="GDE433" s="1381"/>
      <c r="GDF433" s="1381"/>
      <c r="GDG433" s="1381"/>
      <c r="GDH433" s="1381"/>
      <c r="GDI433" s="1381"/>
      <c r="GDJ433" s="1381"/>
      <c r="GDK433" s="1381"/>
      <c r="GDL433" s="1381"/>
      <c r="GDM433" s="1381"/>
      <c r="GDN433" s="1381"/>
      <c r="GDO433" s="1381"/>
      <c r="GDP433" s="1381"/>
      <c r="GDQ433" s="1381"/>
      <c r="GDR433" s="1381"/>
      <c r="GDS433" s="1381"/>
      <c r="GDT433" s="1381"/>
      <c r="GDU433" s="1381"/>
      <c r="GDV433" s="1381"/>
      <c r="GDW433" s="1381"/>
      <c r="GDX433" s="1381"/>
      <c r="GDY433" s="1381"/>
      <c r="GDZ433" s="1381"/>
      <c r="GEA433" s="1381"/>
      <c r="GEB433" s="1381"/>
      <c r="GEC433" s="1381"/>
      <c r="GED433" s="1381"/>
      <c r="GEE433" s="1381"/>
      <c r="GEF433" s="1381"/>
      <c r="GEG433" s="1381"/>
      <c r="GEH433" s="1381"/>
      <c r="GEI433" s="1381"/>
      <c r="GEJ433" s="1381"/>
      <c r="GEK433" s="1381"/>
      <c r="GEL433" s="1381"/>
      <c r="GEM433" s="1381"/>
      <c r="GEN433" s="1381"/>
      <c r="GEO433" s="1381"/>
      <c r="GEP433" s="1381"/>
      <c r="GEQ433" s="1381"/>
      <c r="GER433" s="1381"/>
      <c r="GES433" s="1381"/>
      <c r="GET433" s="1381"/>
      <c r="GEU433" s="1381"/>
      <c r="GEV433" s="1381"/>
      <c r="GEW433" s="1381"/>
      <c r="GEX433" s="1381"/>
      <c r="GEY433" s="1381"/>
      <c r="GEZ433" s="1381"/>
      <c r="GFA433" s="1381"/>
      <c r="GFB433" s="1381"/>
      <c r="GFC433" s="1381"/>
      <c r="GFD433" s="1381"/>
      <c r="GFE433" s="1381"/>
      <c r="GFF433" s="1381"/>
      <c r="GFG433" s="1381"/>
      <c r="GFH433" s="1381"/>
      <c r="GFI433" s="1381"/>
      <c r="GFJ433" s="1381"/>
      <c r="GFK433" s="1381"/>
      <c r="GFL433" s="1381"/>
      <c r="GFM433" s="1381"/>
      <c r="GFN433" s="1381"/>
      <c r="GFO433" s="1381"/>
      <c r="GFP433" s="1381"/>
      <c r="GFQ433" s="1381"/>
      <c r="GFR433" s="1381"/>
      <c r="GFS433" s="1381"/>
      <c r="GFT433" s="1381"/>
      <c r="GFU433" s="1381"/>
      <c r="GFV433" s="1381"/>
      <c r="GFW433" s="1381"/>
      <c r="GFX433" s="1381"/>
      <c r="GFY433" s="1381"/>
      <c r="GFZ433" s="1381"/>
      <c r="GGA433" s="1381"/>
      <c r="GGB433" s="1381"/>
      <c r="GGC433" s="1381"/>
      <c r="GGD433" s="1381"/>
      <c r="GGE433" s="1381"/>
      <c r="GGF433" s="1381"/>
      <c r="GGG433" s="1381"/>
      <c r="GGH433" s="1381"/>
      <c r="GGI433" s="1381"/>
      <c r="GGJ433" s="1381"/>
      <c r="GGK433" s="1381"/>
      <c r="GGL433" s="1381"/>
      <c r="GGM433" s="1381"/>
      <c r="GGN433" s="1381"/>
      <c r="GGO433" s="1381"/>
      <c r="GGP433" s="1381"/>
      <c r="GGQ433" s="1381"/>
      <c r="GGR433" s="1381"/>
      <c r="GGS433" s="1381"/>
      <c r="GGT433" s="1381"/>
      <c r="GGU433" s="1381"/>
      <c r="GGV433" s="1381"/>
      <c r="GGW433" s="1381"/>
      <c r="GGX433" s="1381"/>
      <c r="GGY433" s="1381"/>
      <c r="GGZ433" s="1381"/>
      <c r="GHA433" s="1381"/>
      <c r="GHB433" s="1381"/>
      <c r="GHC433" s="1381"/>
      <c r="GHD433" s="1381"/>
      <c r="GHE433" s="1381"/>
      <c r="GHF433" s="1381"/>
      <c r="GHG433" s="1381"/>
      <c r="GHH433" s="1381"/>
      <c r="GHI433" s="1381"/>
      <c r="GHJ433" s="1381"/>
      <c r="GHK433" s="1381"/>
      <c r="GHL433" s="1381"/>
      <c r="GHM433" s="1381"/>
      <c r="GHN433" s="1381"/>
      <c r="GHO433" s="1381"/>
      <c r="GHP433" s="1381"/>
      <c r="GHQ433" s="1381"/>
      <c r="GHR433" s="1381"/>
      <c r="GHS433" s="1381"/>
      <c r="GHT433" s="1381"/>
      <c r="GHU433" s="1381"/>
      <c r="GHV433" s="1381"/>
      <c r="GHW433" s="1381"/>
      <c r="GHX433" s="1381"/>
      <c r="GHY433" s="1381"/>
      <c r="GHZ433" s="1381"/>
      <c r="GIA433" s="1381"/>
      <c r="GIB433" s="1381"/>
      <c r="GIC433" s="1381"/>
      <c r="GID433" s="1381"/>
      <c r="GIE433" s="1381"/>
      <c r="GIF433" s="1381"/>
      <c r="GIG433" s="1381"/>
      <c r="GIH433" s="1381"/>
      <c r="GII433" s="1381"/>
      <c r="GIJ433" s="1381"/>
      <c r="GIK433" s="1381"/>
      <c r="GIL433" s="1381"/>
      <c r="GIM433" s="1381"/>
      <c r="GIN433" s="1381"/>
      <c r="GIO433" s="1381"/>
      <c r="GIP433" s="1381"/>
      <c r="GIQ433" s="1381"/>
      <c r="GIR433" s="1381"/>
      <c r="GIS433" s="1381"/>
      <c r="GIT433" s="1381"/>
      <c r="GIU433" s="1381"/>
      <c r="GIV433" s="1381"/>
      <c r="GIW433" s="1381"/>
      <c r="GIX433" s="1381"/>
      <c r="GIY433" s="1381"/>
      <c r="GIZ433" s="1381"/>
      <c r="GJA433" s="1381"/>
      <c r="GJB433" s="1381"/>
      <c r="GJC433" s="1381"/>
      <c r="GJD433" s="1381"/>
      <c r="GJE433" s="1381"/>
      <c r="GJF433" s="1381"/>
      <c r="GJG433" s="1381"/>
      <c r="GJH433" s="1381"/>
      <c r="GJI433" s="1381"/>
      <c r="GJJ433" s="1381"/>
      <c r="GJK433" s="1381"/>
      <c r="GJL433" s="1381"/>
      <c r="GJM433" s="1381"/>
      <c r="GJN433" s="1381"/>
      <c r="GJO433" s="1381"/>
      <c r="GJP433" s="1381"/>
      <c r="GJQ433" s="1381"/>
      <c r="GJR433" s="1381"/>
      <c r="GJS433" s="1381"/>
      <c r="GJT433" s="1381"/>
      <c r="GJU433" s="1381"/>
      <c r="GJV433" s="1381"/>
      <c r="GJW433" s="1381"/>
      <c r="GJX433" s="1381"/>
      <c r="GJY433" s="1381"/>
      <c r="GJZ433" s="1381"/>
      <c r="GKA433" s="1381"/>
      <c r="GKB433" s="1381"/>
      <c r="GKC433" s="1381"/>
      <c r="GKD433" s="1381"/>
      <c r="GKE433" s="1381"/>
      <c r="GKF433" s="1381"/>
      <c r="GKG433" s="1381"/>
      <c r="GKH433" s="1381"/>
      <c r="GKI433" s="1381"/>
      <c r="GKJ433" s="1381"/>
      <c r="GKK433" s="1381"/>
      <c r="GKL433" s="1381"/>
      <c r="GKM433" s="1381"/>
      <c r="GKN433" s="1381"/>
      <c r="GKO433" s="1381"/>
      <c r="GKP433" s="1381"/>
      <c r="GKQ433" s="1381"/>
      <c r="GKR433" s="1381"/>
      <c r="GKS433" s="1381"/>
      <c r="GKT433" s="1381"/>
      <c r="GKU433" s="1381"/>
      <c r="GKV433" s="1381"/>
      <c r="GKW433" s="1381"/>
      <c r="GKX433" s="1381"/>
      <c r="GKY433" s="1381"/>
      <c r="GKZ433" s="1381"/>
      <c r="GLA433" s="1381"/>
      <c r="GLB433" s="1381"/>
      <c r="GLC433" s="1381"/>
      <c r="GLD433" s="1381"/>
      <c r="GLE433" s="1381"/>
      <c r="GLF433" s="1381"/>
      <c r="GLG433" s="1381"/>
      <c r="GLH433" s="1381"/>
      <c r="GLI433" s="1381"/>
      <c r="GLJ433" s="1381"/>
      <c r="GLK433" s="1381"/>
      <c r="GLL433" s="1381"/>
      <c r="GLM433" s="1381"/>
      <c r="GLN433" s="1381"/>
      <c r="GLO433" s="1381"/>
      <c r="GLP433" s="1381"/>
      <c r="GLQ433" s="1381"/>
      <c r="GLR433" s="1381"/>
      <c r="GLS433" s="1381"/>
      <c r="GLT433" s="1381"/>
      <c r="GLU433" s="1381"/>
      <c r="GLV433" s="1381"/>
      <c r="GLW433" s="1381"/>
      <c r="GLX433" s="1381"/>
      <c r="GLY433" s="1381"/>
      <c r="GLZ433" s="1381"/>
      <c r="GMA433" s="1381"/>
      <c r="GMB433" s="1381"/>
      <c r="GMC433" s="1381"/>
      <c r="GMD433" s="1381"/>
      <c r="GME433" s="1381"/>
      <c r="GMF433" s="1381"/>
      <c r="GMG433" s="1381"/>
      <c r="GMH433" s="1381"/>
      <c r="GMI433" s="1381"/>
      <c r="GMJ433" s="1381"/>
      <c r="GMK433" s="1381"/>
      <c r="GML433" s="1381"/>
      <c r="GMM433" s="1381"/>
      <c r="GMN433" s="1381"/>
      <c r="GMO433" s="1381"/>
      <c r="GMP433" s="1381"/>
      <c r="GMQ433" s="1381"/>
      <c r="GMR433" s="1381"/>
      <c r="GMS433" s="1381"/>
      <c r="GMT433" s="1381"/>
      <c r="GMU433" s="1381"/>
      <c r="GMV433" s="1381"/>
      <c r="GMW433" s="1381"/>
      <c r="GMX433" s="1381"/>
      <c r="GMY433" s="1381"/>
      <c r="GMZ433" s="1381"/>
      <c r="GNA433" s="1381"/>
      <c r="GNB433" s="1381"/>
      <c r="GNC433" s="1381"/>
      <c r="GND433" s="1381"/>
      <c r="GNE433" s="1381"/>
      <c r="GNF433" s="1381"/>
      <c r="GNG433" s="1381"/>
      <c r="GNH433" s="1381"/>
      <c r="GNI433" s="1381"/>
      <c r="GNJ433" s="1381"/>
      <c r="GNK433" s="1381"/>
      <c r="GNL433" s="1381"/>
      <c r="GNM433" s="1381"/>
      <c r="GNN433" s="1381"/>
      <c r="GNO433" s="1381"/>
      <c r="GNP433" s="1381"/>
      <c r="GNQ433" s="1381"/>
      <c r="GNR433" s="1381"/>
      <c r="GNS433" s="1381"/>
      <c r="GNT433" s="1381"/>
      <c r="GNU433" s="1381"/>
      <c r="GNV433" s="1381"/>
      <c r="GNW433" s="1381"/>
      <c r="GNX433" s="1381"/>
      <c r="GNY433" s="1381"/>
      <c r="GNZ433" s="1381"/>
      <c r="GOA433" s="1381"/>
      <c r="GOB433" s="1381"/>
      <c r="GOC433" s="1381"/>
      <c r="GOD433" s="1381"/>
      <c r="GOE433" s="1381"/>
      <c r="GOF433" s="1381"/>
      <c r="GOG433" s="1381"/>
      <c r="GOH433" s="1381"/>
      <c r="GOI433" s="1381"/>
      <c r="GOJ433" s="1381"/>
      <c r="GOK433" s="1381"/>
      <c r="GOL433" s="1381"/>
      <c r="GOM433" s="1381"/>
      <c r="GON433" s="1381"/>
      <c r="GOO433" s="1381"/>
      <c r="GOP433" s="1381"/>
      <c r="GOQ433" s="1381"/>
      <c r="GOR433" s="1381"/>
      <c r="GOS433" s="1381"/>
      <c r="GOT433" s="1381"/>
      <c r="GOU433" s="1381"/>
      <c r="GOV433" s="1381"/>
      <c r="GOW433" s="1381"/>
      <c r="GOX433" s="1381"/>
      <c r="GOY433" s="1381"/>
      <c r="GOZ433" s="1381"/>
      <c r="GPA433" s="1381"/>
      <c r="GPB433" s="1381"/>
      <c r="GPC433" s="1381"/>
      <c r="GPD433" s="1381"/>
      <c r="GPE433" s="1381"/>
      <c r="GPF433" s="1381"/>
      <c r="GPG433" s="1381"/>
      <c r="GPH433" s="1381"/>
      <c r="GPI433" s="1381"/>
      <c r="GPJ433" s="1381"/>
      <c r="GPK433" s="1381"/>
      <c r="GPL433" s="1381"/>
      <c r="GPM433" s="1381"/>
      <c r="GPN433" s="1381"/>
      <c r="GPO433" s="1381"/>
      <c r="GPP433" s="1381"/>
      <c r="GPQ433" s="1381"/>
      <c r="GPR433" s="1381"/>
      <c r="GPS433" s="1381"/>
      <c r="GPT433" s="1381"/>
      <c r="GPU433" s="1381"/>
      <c r="GPV433" s="1381"/>
      <c r="GPW433" s="1381"/>
      <c r="GPX433" s="1381"/>
      <c r="GPY433" s="1381"/>
      <c r="GPZ433" s="1381"/>
      <c r="GQA433" s="1381"/>
      <c r="GQB433" s="1381"/>
      <c r="GQC433" s="1381"/>
      <c r="GQD433" s="1381"/>
      <c r="GQE433" s="1381"/>
      <c r="GQF433" s="1381"/>
      <c r="GQG433" s="1381"/>
      <c r="GQH433" s="1381"/>
      <c r="GQI433" s="1381"/>
      <c r="GQJ433" s="1381"/>
      <c r="GQK433" s="1381"/>
      <c r="GQL433" s="1381"/>
      <c r="GQM433" s="1381"/>
      <c r="GQN433" s="1381"/>
      <c r="GQO433" s="1381"/>
      <c r="GQP433" s="1381"/>
      <c r="GQQ433" s="1381"/>
      <c r="GQR433" s="1381"/>
      <c r="GQS433" s="1381"/>
      <c r="GQT433" s="1381"/>
      <c r="GQU433" s="1381"/>
      <c r="GQV433" s="1381"/>
      <c r="GQW433" s="1381"/>
      <c r="GQX433" s="1381"/>
      <c r="GQY433" s="1381"/>
      <c r="GQZ433" s="1381"/>
      <c r="GRA433" s="1381"/>
      <c r="GRB433" s="1381"/>
      <c r="GRC433" s="1381"/>
      <c r="GRD433" s="1381"/>
      <c r="GRE433" s="1381"/>
      <c r="GRF433" s="1381"/>
      <c r="GRG433" s="1381"/>
      <c r="GRH433" s="1381"/>
      <c r="GRI433" s="1381"/>
      <c r="GRJ433" s="1381"/>
      <c r="GRK433" s="1381"/>
      <c r="GRL433" s="1381"/>
      <c r="GRM433" s="1381"/>
      <c r="GRN433" s="1381"/>
      <c r="GRO433" s="1381"/>
      <c r="GRP433" s="1381"/>
      <c r="GRQ433" s="1381"/>
      <c r="GRR433" s="1381"/>
      <c r="GRS433" s="1381"/>
      <c r="GRT433" s="1381"/>
      <c r="GRU433" s="1381"/>
      <c r="GRV433" s="1381"/>
      <c r="GRW433" s="1381"/>
      <c r="GRX433" s="1381"/>
      <c r="GRY433" s="1381"/>
      <c r="GRZ433" s="1381"/>
      <c r="GSA433" s="1381"/>
      <c r="GSB433" s="1381"/>
      <c r="GSC433" s="1381"/>
      <c r="GSD433" s="1381"/>
      <c r="GSE433" s="1381"/>
      <c r="GSF433" s="1381"/>
      <c r="GSG433" s="1381"/>
      <c r="GSH433" s="1381"/>
      <c r="GSI433" s="1381"/>
      <c r="GSJ433" s="1381"/>
      <c r="GSK433" s="1381"/>
      <c r="GSL433" s="1381"/>
      <c r="GSM433" s="1381"/>
      <c r="GSN433" s="1381"/>
      <c r="GSO433" s="1381"/>
      <c r="GSP433" s="1381"/>
      <c r="GSQ433" s="1381"/>
      <c r="GSR433" s="1381"/>
      <c r="GSS433" s="1381"/>
      <c r="GST433" s="1381"/>
      <c r="GSU433" s="1381"/>
      <c r="GSV433" s="1381"/>
      <c r="GSW433" s="1381"/>
      <c r="GSX433" s="1381"/>
      <c r="GSY433" s="1381"/>
      <c r="GSZ433" s="1381"/>
      <c r="GTA433" s="1381"/>
      <c r="GTB433" s="1381"/>
      <c r="GTC433" s="1381"/>
      <c r="GTD433" s="1381"/>
      <c r="GTE433" s="1381"/>
      <c r="GTF433" s="1381"/>
      <c r="GTG433" s="1381"/>
      <c r="GTH433" s="1381"/>
      <c r="GTI433" s="1381"/>
      <c r="GTJ433" s="1381"/>
      <c r="GTK433" s="1381"/>
      <c r="GTL433" s="1381"/>
      <c r="GTM433" s="1381"/>
      <c r="GTN433" s="1381"/>
      <c r="GTO433" s="1381"/>
      <c r="GTP433" s="1381"/>
      <c r="GTQ433" s="1381"/>
      <c r="GTR433" s="1381"/>
      <c r="GTS433" s="1381"/>
      <c r="GTT433" s="1381"/>
      <c r="GTU433" s="1381"/>
      <c r="GTV433" s="1381"/>
      <c r="GTW433" s="1381"/>
      <c r="GTX433" s="1381"/>
      <c r="GTY433" s="1381"/>
      <c r="GTZ433" s="1381"/>
      <c r="GUA433" s="1381"/>
      <c r="GUB433" s="1381"/>
      <c r="GUC433" s="1381"/>
      <c r="GUD433" s="1381"/>
      <c r="GUE433" s="1381"/>
      <c r="GUF433" s="1381"/>
      <c r="GUG433" s="1381"/>
      <c r="GUH433" s="1381"/>
      <c r="GUI433" s="1381"/>
      <c r="GUJ433" s="1381"/>
      <c r="GUK433" s="1381"/>
      <c r="GUL433" s="1381"/>
      <c r="GUM433" s="1381"/>
      <c r="GUN433" s="1381"/>
      <c r="GUO433" s="1381"/>
      <c r="GUP433" s="1381"/>
      <c r="GUQ433" s="1381"/>
      <c r="GUR433" s="1381"/>
      <c r="GUS433" s="1381"/>
      <c r="GUT433" s="1381"/>
      <c r="GUU433" s="1381"/>
      <c r="GUV433" s="1381"/>
      <c r="GUW433" s="1381"/>
      <c r="GUX433" s="1381"/>
      <c r="GUY433" s="1381"/>
      <c r="GUZ433" s="1381"/>
      <c r="GVA433" s="1381"/>
      <c r="GVB433" s="1381"/>
      <c r="GVC433" s="1381"/>
      <c r="GVD433" s="1381"/>
      <c r="GVE433" s="1381"/>
      <c r="GVF433" s="1381"/>
      <c r="GVG433" s="1381"/>
      <c r="GVH433" s="1381"/>
      <c r="GVI433" s="1381"/>
      <c r="GVJ433" s="1381"/>
      <c r="GVK433" s="1381"/>
      <c r="GVL433" s="1381"/>
      <c r="GVM433" s="1381"/>
      <c r="GVN433" s="1381"/>
      <c r="GVO433" s="1381"/>
      <c r="GVP433" s="1381"/>
      <c r="GVQ433" s="1381"/>
      <c r="GVR433" s="1381"/>
      <c r="GVS433" s="1381"/>
      <c r="GVT433" s="1381"/>
      <c r="GVU433" s="1381"/>
      <c r="GVV433" s="1381"/>
      <c r="GVW433" s="1381"/>
      <c r="GVX433" s="1381"/>
      <c r="GVY433" s="1381"/>
      <c r="GVZ433" s="1381"/>
      <c r="GWA433" s="1381"/>
      <c r="GWB433" s="1381"/>
      <c r="GWC433" s="1381"/>
      <c r="GWD433" s="1381"/>
      <c r="GWE433" s="1381"/>
      <c r="GWF433" s="1381"/>
      <c r="GWG433" s="1381"/>
      <c r="GWH433" s="1381"/>
      <c r="GWI433" s="1381"/>
      <c r="GWJ433" s="1381"/>
      <c r="GWK433" s="1381"/>
      <c r="GWL433" s="1381"/>
      <c r="GWM433" s="1381"/>
      <c r="GWN433" s="1381"/>
      <c r="GWO433" s="1381"/>
      <c r="GWP433" s="1381"/>
      <c r="GWQ433" s="1381"/>
      <c r="GWR433" s="1381"/>
      <c r="GWS433" s="1381"/>
      <c r="GWT433" s="1381"/>
      <c r="GWU433" s="1381"/>
      <c r="GWV433" s="1381"/>
      <c r="GWW433" s="1381"/>
      <c r="GWX433" s="1381"/>
      <c r="GWY433" s="1381"/>
      <c r="GWZ433" s="1381"/>
      <c r="GXA433" s="1381"/>
      <c r="GXB433" s="1381"/>
      <c r="GXC433" s="1381"/>
      <c r="GXD433" s="1381"/>
      <c r="GXE433" s="1381"/>
      <c r="GXF433" s="1381"/>
      <c r="GXG433" s="1381"/>
      <c r="GXH433" s="1381"/>
      <c r="GXI433" s="1381"/>
      <c r="GXJ433" s="1381"/>
      <c r="GXK433" s="1381"/>
      <c r="GXL433" s="1381"/>
      <c r="GXM433" s="1381"/>
      <c r="GXN433" s="1381"/>
      <c r="GXO433" s="1381"/>
      <c r="GXP433" s="1381"/>
      <c r="GXQ433" s="1381"/>
      <c r="GXR433" s="1381"/>
      <c r="GXS433" s="1381"/>
      <c r="GXT433" s="1381"/>
      <c r="GXU433" s="1381"/>
      <c r="GXV433" s="1381"/>
      <c r="GXW433" s="1381"/>
      <c r="GXX433" s="1381"/>
      <c r="GXY433" s="1381"/>
      <c r="GXZ433" s="1381"/>
      <c r="GYA433" s="1381"/>
      <c r="GYB433" s="1381"/>
      <c r="GYC433" s="1381"/>
      <c r="GYD433" s="1381"/>
      <c r="GYE433" s="1381"/>
      <c r="GYF433" s="1381"/>
      <c r="GYG433" s="1381"/>
      <c r="GYH433" s="1381"/>
      <c r="GYI433" s="1381"/>
      <c r="GYJ433" s="1381"/>
      <c r="GYK433" s="1381"/>
      <c r="GYL433" s="1381"/>
      <c r="GYM433" s="1381"/>
      <c r="GYN433" s="1381"/>
      <c r="GYO433" s="1381"/>
      <c r="GYP433" s="1381"/>
      <c r="GYQ433" s="1381"/>
      <c r="GYR433" s="1381"/>
      <c r="GYS433" s="1381"/>
      <c r="GYT433" s="1381"/>
      <c r="GYU433" s="1381"/>
      <c r="GYV433" s="1381"/>
      <c r="GYW433" s="1381"/>
      <c r="GYX433" s="1381"/>
      <c r="GYY433" s="1381"/>
      <c r="GYZ433" s="1381"/>
      <c r="GZA433" s="1381"/>
      <c r="GZB433" s="1381"/>
      <c r="GZC433" s="1381"/>
      <c r="GZD433" s="1381"/>
      <c r="GZE433" s="1381"/>
      <c r="GZF433" s="1381"/>
      <c r="GZG433" s="1381"/>
      <c r="GZH433" s="1381"/>
      <c r="GZI433" s="1381"/>
      <c r="GZJ433" s="1381"/>
      <c r="GZK433" s="1381"/>
      <c r="GZL433" s="1381"/>
      <c r="GZM433" s="1381"/>
      <c r="GZN433" s="1381"/>
      <c r="GZO433" s="1381"/>
      <c r="GZP433" s="1381"/>
      <c r="GZQ433" s="1381"/>
      <c r="GZR433" s="1381"/>
      <c r="GZS433" s="1381"/>
      <c r="GZT433" s="1381"/>
      <c r="GZU433" s="1381"/>
      <c r="GZV433" s="1381"/>
      <c r="GZW433" s="1381"/>
      <c r="GZX433" s="1381"/>
      <c r="GZY433" s="1381"/>
      <c r="GZZ433" s="1381"/>
      <c r="HAA433" s="1381"/>
      <c r="HAB433" s="1381"/>
      <c r="HAC433" s="1381"/>
      <c r="HAD433" s="1381"/>
      <c r="HAE433" s="1381"/>
      <c r="HAF433" s="1381"/>
      <c r="HAG433" s="1381"/>
      <c r="HAH433" s="1381"/>
      <c r="HAI433" s="1381"/>
      <c r="HAJ433" s="1381"/>
      <c r="HAK433" s="1381"/>
      <c r="HAL433" s="1381"/>
      <c r="HAM433" s="1381"/>
      <c r="HAN433" s="1381"/>
      <c r="HAO433" s="1381"/>
      <c r="HAP433" s="1381"/>
      <c r="HAQ433" s="1381"/>
      <c r="HAR433" s="1381"/>
      <c r="HAS433" s="1381"/>
      <c r="HAT433" s="1381"/>
      <c r="HAU433" s="1381"/>
      <c r="HAV433" s="1381"/>
      <c r="HAW433" s="1381"/>
      <c r="HAX433" s="1381"/>
      <c r="HAY433" s="1381"/>
      <c r="HAZ433" s="1381"/>
      <c r="HBA433" s="1381"/>
      <c r="HBB433" s="1381"/>
      <c r="HBC433" s="1381"/>
      <c r="HBD433" s="1381"/>
      <c r="HBE433" s="1381"/>
      <c r="HBF433" s="1381"/>
      <c r="HBG433" s="1381"/>
      <c r="HBH433" s="1381"/>
      <c r="HBI433" s="1381"/>
      <c r="HBJ433" s="1381"/>
      <c r="HBK433" s="1381"/>
      <c r="HBL433" s="1381"/>
      <c r="HBM433" s="1381"/>
      <c r="HBN433" s="1381"/>
      <c r="HBO433" s="1381"/>
      <c r="HBP433" s="1381"/>
      <c r="HBQ433" s="1381"/>
      <c r="HBR433" s="1381"/>
      <c r="HBS433" s="1381"/>
      <c r="HBT433" s="1381"/>
      <c r="HBU433" s="1381"/>
      <c r="HBV433" s="1381"/>
      <c r="HBW433" s="1381"/>
      <c r="HBX433" s="1381"/>
      <c r="HBY433" s="1381"/>
      <c r="HBZ433" s="1381"/>
      <c r="HCA433" s="1381"/>
      <c r="HCB433" s="1381"/>
      <c r="HCC433" s="1381"/>
      <c r="HCD433" s="1381"/>
      <c r="HCE433" s="1381"/>
      <c r="HCF433" s="1381"/>
      <c r="HCG433" s="1381"/>
      <c r="HCH433" s="1381"/>
      <c r="HCI433" s="1381"/>
      <c r="HCJ433" s="1381"/>
      <c r="HCK433" s="1381"/>
      <c r="HCL433" s="1381"/>
      <c r="HCM433" s="1381"/>
      <c r="HCN433" s="1381"/>
      <c r="HCO433" s="1381"/>
      <c r="HCP433" s="1381"/>
      <c r="HCQ433" s="1381"/>
      <c r="HCR433" s="1381"/>
      <c r="HCS433" s="1381"/>
      <c r="HCT433" s="1381"/>
      <c r="HCU433" s="1381"/>
      <c r="HCV433" s="1381"/>
      <c r="HCW433" s="1381"/>
      <c r="HCX433" s="1381"/>
      <c r="HCY433" s="1381"/>
      <c r="HCZ433" s="1381"/>
      <c r="HDA433" s="1381"/>
      <c r="HDB433" s="1381"/>
      <c r="HDC433" s="1381"/>
      <c r="HDD433" s="1381"/>
      <c r="HDE433" s="1381"/>
      <c r="HDF433" s="1381"/>
      <c r="HDG433" s="1381"/>
      <c r="HDH433" s="1381"/>
      <c r="HDI433" s="1381"/>
      <c r="HDJ433" s="1381"/>
      <c r="HDK433" s="1381"/>
      <c r="HDL433" s="1381"/>
      <c r="HDM433" s="1381"/>
      <c r="HDN433" s="1381"/>
      <c r="HDO433" s="1381"/>
      <c r="HDP433" s="1381"/>
      <c r="HDQ433" s="1381"/>
      <c r="HDR433" s="1381"/>
      <c r="HDS433" s="1381"/>
      <c r="HDT433" s="1381"/>
      <c r="HDU433" s="1381"/>
      <c r="HDV433" s="1381"/>
      <c r="HDW433" s="1381"/>
      <c r="HDX433" s="1381"/>
      <c r="HDY433" s="1381"/>
      <c r="HDZ433" s="1381"/>
      <c r="HEA433" s="1381"/>
      <c r="HEB433" s="1381"/>
      <c r="HEC433" s="1381"/>
      <c r="HED433" s="1381"/>
      <c r="HEE433" s="1381"/>
      <c r="HEF433" s="1381"/>
      <c r="HEG433" s="1381"/>
      <c r="HEH433" s="1381"/>
      <c r="HEI433" s="1381"/>
      <c r="HEJ433" s="1381"/>
      <c r="HEK433" s="1381"/>
      <c r="HEL433" s="1381"/>
      <c r="HEM433" s="1381"/>
      <c r="HEN433" s="1381"/>
      <c r="HEO433" s="1381"/>
      <c r="HEP433" s="1381"/>
      <c r="HEQ433" s="1381"/>
      <c r="HER433" s="1381"/>
      <c r="HES433" s="1381"/>
      <c r="HET433" s="1381"/>
      <c r="HEU433" s="1381"/>
      <c r="HEV433" s="1381"/>
      <c r="HEW433" s="1381"/>
      <c r="HEX433" s="1381"/>
      <c r="HEY433" s="1381"/>
      <c r="HEZ433" s="1381"/>
      <c r="HFA433" s="1381"/>
      <c r="HFB433" s="1381"/>
      <c r="HFC433" s="1381"/>
      <c r="HFD433" s="1381"/>
      <c r="HFE433" s="1381"/>
      <c r="HFF433" s="1381"/>
      <c r="HFG433" s="1381"/>
      <c r="HFH433" s="1381"/>
      <c r="HFI433" s="1381"/>
      <c r="HFJ433" s="1381"/>
      <c r="HFK433" s="1381"/>
      <c r="HFL433" s="1381"/>
      <c r="HFM433" s="1381"/>
      <c r="HFN433" s="1381"/>
      <c r="HFO433" s="1381"/>
      <c r="HFP433" s="1381"/>
      <c r="HFQ433" s="1381"/>
      <c r="HFR433" s="1381"/>
      <c r="HFS433" s="1381"/>
      <c r="HFT433" s="1381"/>
      <c r="HFU433" s="1381"/>
      <c r="HFV433" s="1381"/>
      <c r="HFW433" s="1381"/>
      <c r="HFX433" s="1381"/>
      <c r="HFY433" s="1381"/>
      <c r="HFZ433" s="1381"/>
      <c r="HGA433" s="1381"/>
      <c r="HGB433" s="1381"/>
      <c r="HGC433" s="1381"/>
      <c r="HGD433" s="1381"/>
      <c r="HGE433" s="1381"/>
      <c r="HGF433" s="1381"/>
      <c r="HGG433" s="1381"/>
      <c r="HGH433" s="1381"/>
      <c r="HGI433" s="1381"/>
      <c r="HGJ433" s="1381"/>
      <c r="HGK433" s="1381"/>
      <c r="HGL433" s="1381"/>
      <c r="HGM433" s="1381"/>
      <c r="HGN433" s="1381"/>
      <c r="HGO433" s="1381"/>
      <c r="HGP433" s="1381"/>
      <c r="HGQ433" s="1381"/>
      <c r="HGR433" s="1381"/>
      <c r="HGS433" s="1381"/>
      <c r="HGT433" s="1381"/>
      <c r="HGU433" s="1381"/>
      <c r="HGV433" s="1381"/>
      <c r="HGW433" s="1381"/>
      <c r="HGX433" s="1381"/>
      <c r="HGY433" s="1381"/>
      <c r="HGZ433" s="1381"/>
      <c r="HHA433" s="1381"/>
      <c r="HHB433" s="1381"/>
      <c r="HHC433" s="1381"/>
      <c r="HHD433" s="1381"/>
      <c r="HHE433" s="1381"/>
      <c r="HHF433" s="1381"/>
      <c r="HHG433" s="1381"/>
      <c r="HHH433" s="1381"/>
      <c r="HHI433" s="1381"/>
      <c r="HHJ433" s="1381"/>
      <c r="HHK433" s="1381"/>
      <c r="HHL433" s="1381"/>
      <c r="HHM433" s="1381"/>
      <c r="HHN433" s="1381"/>
      <c r="HHO433" s="1381"/>
      <c r="HHP433" s="1381"/>
      <c r="HHQ433" s="1381"/>
      <c r="HHR433" s="1381"/>
      <c r="HHS433" s="1381"/>
      <c r="HHT433" s="1381"/>
      <c r="HHU433" s="1381"/>
      <c r="HHV433" s="1381"/>
      <c r="HHW433" s="1381"/>
      <c r="HHX433" s="1381"/>
      <c r="HHY433" s="1381"/>
      <c r="HHZ433" s="1381"/>
      <c r="HIA433" s="1381"/>
      <c r="HIB433" s="1381"/>
      <c r="HIC433" s="1381"/>
      <c r="HID433" s="1381"/>
      <c r="HIE433" s="1381"/>
      <c r="HIF433" s="1381"/>
      <c r="HIG433" s="1381"/>
      <c r="HIH433" s="1381"/>
      <c r="HII433" s="1381"/>
      <c r="HIJ433" s="1381"/>
      <c r="HIK433" s="1381"/>
      <c r="HIL433" s="1381"/>
      <c r="HIM433" s="1381"/>
      <c r="HIN433" s="1381"/>
      <c r="HIO433" s="1381"/>
      <c r="HIP433" s="1381"/>
      <c r="HIQ433" s="1381"/>
      <c r="HIR433" s="1381"/>
      <c r="HIS433" s="1381"/>
      <c r="HIT433" s="1381"/>
      <c r="HIU433" s="1381"/>
      <c r="HIV433" s="1381"/>
      <c r="HIW433" s="1381"/>
      <c r="HIX433" s="1381"/>
      <c r="HIY433" s="1381"/>
      <c r="HIZ433" s="1381"/>
      <c r="HJA433" s="1381"/>
      <c r="HJB433" s="1381"/>
      <c r="HJC433" s="1381"/>
      <c r="HJD433" s="1381"/>
      <c r="HJE433" s="1381"/>
      <c r="HJF433" s="1381"/>
      <c r="HJG433" s="1381"/>
      <c r="HJH433" s="1381"/>
      <c r="HJI433" s="1381"/>
      <c r="HJJ433" s="1381"/>
      <c r="HJK433" s="1381"/>
      <c r="HJL433" s="1381"/>
      <c r="HJM433" s="1381"/>
      <c r="HJN433" s="1381"/>
      <c r="HJO433" s="1381"/>
      <c r="HJP433" s="1381"/>
      <c r="HJQ433" s="1381"/>
      <c r="HJR433" s="1381"/>
      <c r="HJS433" s="1381"/>
      <c r="HJT433" s="1381"/>
      <c r="HJU433" s="1381"/>
      <c r="HJV433" s="1381"/>
      <c r="HJW433" s="1381"/>
      <c r="HJX433" s="1381"/>
      <c r="HJY433" s="1381"/>
      <c r="HJZ433" s="1381"/>
      <c r="HKA433" s="1381"/>
      <c r="HKB433" s="1381"/>
      <c r="HKC433" s="1381"/>
      <c r="HKD433" s="1381"/>
      <c r="HKE433" s="1381"/>
      <c r="HKF433" s="1381"/>
      <c r="HKG433" s="1381"/>
      <c r="HKH433" s="1381"/>
      <c r="HKI433" s="1381"/>
      <c r="HKJ433" s="1381"/>
      <c r="HKK433" s="1381"/>
      <c r="HKL433" s="1381"/>
      <c r="HKM433" s="1381"/>
      <c r="HKN433" s="1381"/>
      <c r="HKO433" s="1381"/>
      <c r="HKP433" s="1381"/>
      <c r="HKQ433" s="1381"/>
      <c r="HKR433" s="1381"/>
      <c r="HKS433" s="1381"/>
      <c r="HKT433" s="1381"/>
      <c r="HKU433" s="1381"/>
      <c r="HKV433" s="1381"/>
      <c r="HKW433" s="1381"/>
      <c r="HKX433" s="1381"/>
      <c r="HKY433" s="1381"/>
      <c r="HKZ433" s="1381"/>
      <c r="HLA433" s="1381"/>
      <c r="HLB433" s="1381"/>
      <c r="HLC433" s="1381"/>
      <c r="HLD433" s="1381"/>
      <c r="HLE433" s="1381"/>
      <c r="HLF433" s="1381"/>
      <c r="HLG433" s="1381"/>
      <c r="HLH433" s="1381"/>
      <c r="HLI433" s="1381"/>
      <c r="HLJ433" s="1381"/>
      <c r="HLK433" s="1381"/>
      <c r="HLL433" s="1381"/>
      <c r="HLM433" s="1381"/>
      <c r="HLN433" s="1381"/>
      <c r="HLO433" s="1381"/>
      <c r="HLP433" s="1381"/>
      <c r="HLQ433" s="1381"/>
      <c r="HLR433" s="1381"/>
      <c r="HLS433" s="1381"/>
      <c r="HLT433" s="1381"/>
      <c r="HLU433" s="1381"/>
      <c r="HLV433" s="1381"/>
      <c r="HLW433" s="1381"/>
      <c r="HLX433" s="1381"/>
      <c r="HLY433" s="1381"/>
      <c r="HLZ433" s="1381"/>
      <c r="HMA433" s="1381"/>
      <c r="HMB433" s="1381"/>
      <c r="HMC433" s="1381"/>
      <c r="HMD433" s="1381"/>
      <c r="HME433" s="1381"/>
      <c r="HMF433" s="1381"/>
      <c r="HMG433" s="1381"/>
      <c r="HMH433" s="1381"/>
      <c r="HMI433" s="1381"/>
      <c r="HMJ433" s="1381"/>
      <c r="HMK433" s="1381"/>
      <c r="HML433" s="1381"/>
      <c r="HMM433" s="1381"/>
      <c r="HMN433" s="1381"/>
      <c r="HMO433" s="1381"/>
      <c r="HMP433" s="1381"/>
      <c r="HMQ433" s="1381"/>
      <c r="HMR433" s="1381"/>
      <c r="HMS433" s="1381"/>
      <c r="HMT433" s="1381"/>
      <c r="HMU433" s="1381"/>
      <c r="HMV433" s="1381"/>
      <c r="HMW433" s="1381"/>
      <c r="HMX433" s="1381"/>
      <c r="HMY433" s="1381"/>
      <c r="HMZ433" s="1381"/>
      <c r="HNA433" s="1381"/>
      <c r="HNB433" s="1381"/>
      <c r="HNC433" s="1381"/>
      <c r="HND433" s="1381"/>
      <c r="HNE433" s="1381"/>
      <c r="HNF433" s="1381"/>
      <c r="HNG433" s="1381"/>
      <c r="HNH433" s="1381"/>
      <c r="HNI433" s="1381"/>
      <c r="HNJ433" s="1381"/>
      <c r="HNK433" s="1381"/>
      <c r="HNL433" s="1381"/>
      <c r="HNM433" s="1381"/>
      <c r="HNN433" s="1381"/>
      <c r="HNO433" s="1381"/>
      <c r="HNP433" s="1381"/>
      <c r="HNQ433" s="1381"/>
      <c r="HNR433" s="1381"/>
      <c r="HNS433" s="1381"/>
      <c r="HNT433" s="1381"/>
      <c r="HNU433" s="1381"/>
      <c r="HNV433" s="1381"/>
      <c r="HNW433" s="1381"/>
      <c r="HNX433" s="1381"/>
      <c r="HNY433" s="1381"/>
      <c r="HNZ433" s="1381"/>
      <c r="HOA433" s="1381"/>
      <c r="HOB433" s="1381"/>
      <c r="HOC433" s="1381"/>
      <c r="HOD433" s="1381"/>
      <c r="HOE433" s="1381"/>
      <c r="HOF433" s="1381"/>
      <c r="HOG433" s="1381"/>
      <c r="HOH433" s="1381"/>
      <c r="HOI433" s="1381"/>
      <c r="HOJ433" s="1381"/>
      <c r="HOK433" s="1381"/>
      <c r="HOL433" s="1381"/>
      <c r="HOM433" s="1381"/>
      <c r="HON433" s="1381"/>
      <c r="HOO433" s="1381"/>
      <c r="HOP433" s="1381"/>
      <c r="HOQ433" s="1381"/>
      <c r="HOR433" s="1381"/>
      <c r="HOS433" s="1381"/>
      <c r="HOT433" s="1381"/>
      <c r="HOU433" s="1381"/>
      <c r="HOV433" s="1381"/>
      <c r="HOW433" s="1381"/>
      <c r="HOX433" s="1381"/>
      <c r="HOY433" s="1381"/>
      <c r="HOZ433" s="1381"/>
      <c r="HPA433" s="1381"/>
      <c r="HPB433" s="1381"/>
      <c r="HPC433" s="1381"/>
      <c r="HPD433" s="1381"/>
      <c r="HPE433" s="1381"/>
      <c r="HPF433" s="1381"/>
      <c r="HPG433" s="1381"/>
      <c r="HPH433" s="1381"/>
      <c r="HPI433" s="1381"/>
      <c r="HPJ433" s="1381"/>
      <c r="HPK433" s="1381"/>
      <c r="HPL433" s="1381"/>
      <c r="HPM433" s="1381"/>
      <c r="HPN433" s="1381"/>
      <c r="HPO433" s="1381"/>
      <c r="HPP433" s="1381"/>
      <c r="HPQ433" s="1381"/>
      <c r="HPR433" s="1381"/>
      <c r="HPS433" s="1381"/>
      <c r="HPT433" s="1381"/>
      <c r="HPU433" s="1381"/>
      <c r="HPV433" s="1381"/>
      <c r="HPW433" s="1381"/>
      <c r="HPX433" s="1381"/>
      <c r="HPY433" s="1381"/>
      <c r="HPZ433" s="1381"/>
      <c r="HQA433" s="1381"/>
      <c r="HQB433" s="1381"/>
      <c r="HQC433" s="1381"/>
      <c r="HQD433" s="1381"/>
      <c r="HQE433" s="1381"/>
      <c r="HQF433" s="1381"/>
      <c r="HQG433" s="1381"/>
      <c r="HQH433" s="1381"/>
      <c r="HQI433" s="1381"/>
      <c r="HQJ433" s="1381"/>
      <c r="HQK433" s="1381"/>
      <c r="HQL433" s="1381"/>
      <c r="HQM433" s="1381"/>
      <c r="HQN433" s="1381"/>
      <c r="HQO433" s="1381"/>
      <c r="HQP433" s="1381"/>
      <c r="HQQ433" s="1381"/>
      <c r="HQR433" s="1381"/>
      <c r="HQS433" s="1381"/>
      <c r="HQT433" s="1381"/>
      <c r="HQU433" s="1381"/>
      <c r="HQV433" s="1381"/>
      <c r="HQW433" s="1381"/>
      <c r="HQX433" s="1381"/>
      <c r="HQY433" s="1381"/>
      <c r="HQZ433" s="1381"/>
      <c r="HRA433" s="1381"/>
      <c r="HRB433" s="1381"/>
      <c r="HRC433" s="1381"/>
      <c r="HRD433" s="1381"/>
      <c r="HRE433" s="1381"/>
      <c r="HRF433" s="1381"/>
      <c r="HRG433" s="1381"/>
      <c r="HRH433" s="1381"/>
      <c r="HRI433" s="1381"/>
      <c r="HRJ433" s="1381"/>
      <c r="HRK433" s="1381"/>
      <c r="HRL433" s="1381"/>
      <c r="HRM433" s="1381"/>
      <c r="HRN433" s="1381"/>
      <c r="HRO433" s="1381"/>
      <c r="HRP433" s="1381"/>
      <c r="HRQ433" s="1381"/>
      <c r="HRR433" s="1381"/>
      <c r="HRS433" s="1381"/>
      <c r="HRT433" s="1381"/>
      <c r="HRU433" s="1381"/>
      <c r="HRV433" s="1381"/>
      <c r="HRW433" s="1381"/>
      <c r="HRX433" s="1381"/>
      <c r="HRY433" s="1381"/>
      <c r="HRZ433" s="1381"/>
      <c r="HSA433" s="1381"/>
      <c r="HSB433" s="1381"/>
      <c r="HSC433" s="1381"/>
      <c r="HSD433" s="1381"/>
      <c r="HSE433" s="1381"/>
      <c r="HSF433" s="1381"/>
      <c r="HSG433" s="1381"/>
      <c r="HSH433" s="1381"/>
      <c r="HSI433" s="1381"/>
      <c r="HSJ433" s="1381"/>
      <c r="HSK433" s="1381"/>
      <c r="HSL433" s="1381"/>
      <c r="HSM433" s="1381"/>
      <c r="HSN433" s="1381"/>
      <c r="HSO433" s="1381"/>
      <c r="HSP433" s="1381"/>
      <c r="HSQ433" s="1381"/>
      <c r="HSR433" s="1381"/>
      <c r="HSS433" s="1381"/>
      <c r="HST433" s="1381"/>
      <c r="HSU433" s="1381"/>
      <c r="HSV433" s="1381"/>
      <c r="HSW433" s="1381"/>
      <c r="HSX433" s="1381"/>
      <c r="HSY433" s="1381"/>
      <c r="HSZ433" s="1381"/>
      <c r="HTA433" s="1381"/>
      <c r="HTB433" s="1381"/>
      <c r="HTC433" s="1381"/>
      <c r="HTD433" s="1381"/>
      <c r="HTE433" s="1381"/>
      <c r="HTF433" s="1381"/>
      <c r="HTG433" s="1381"/>
      <c r="HTH433" s="1381"/>
      <c r="HTI433" s="1381"/>
      <c r="HTJ433" s="1381"/>
      <c r="HTK433" s="1381"/>
      <c r="HTL433" s="1381"/>
      <c r="HTM433" s="1381"/>
      <c r="HTN433" s="1381"/>
      <c r="HTO433" s="1381"/>
      <c r="HTP433" s="1381"/>
      <c r="HTQ433" s="1381"/>
      <c r="HTR433" s="1381"/>
      <c r="HTS433" s="1381"/>
      <c r="HTT433" s="1381"/>
      <c r="HTU433" s="1381"/>
      <c r="HTV433" s="1381"/>
      <c r="HTW433" s="1381"/>
      <c r="HTX433" s="1381"/>
      <c r="HTY433" s="1381"/>
      <c r="HTZ433" s="1381"/>
      <c r="HUA433" s="1381"/>
      <c r="HUB433" s="1381"/>
      <c r="HUC433" s="1381"/>
      <c r="HUD433" s="1381"/>
      <c r="HUE433" s="1381"/>
      <c r="HUF433" s="1381"/>
      <c r="HUG433" s="1381"/>
      <c r="HUH433" s="1381"/>
      <c r="HUI433" s="1381"/>
      <c r="HUJ433" s="1381"/>
      <c r="HUK433" s="1381"/>
      <c r="HUL433" s="1381"/>
      <c r="HUM433" s="1381"/>
      <c r="HUN433" s="1381"/>
      <c r="HUO433" s="1381"/>
      <c r="HUP433" s="1381"/>
      <c r="HUQ433" s="1381"/>
      <c r="HUR433" s="1381"/>
      <c r="HUS433" s="1381"/>
      <c r="HUT433" s="1381"/>
      <c r="HUU433" s="1381"/>
      <c r="HUV433" s="1381"/>
      <c r="HUW433" s="1381"/>
      <c r="HUX433" s="1381"/>
      <c r="HUY433" s="1381"/>
      <c r="HUZ433" s="1381"/>
      <c r="HVA433" s="1381"/>
      <c r="HVB433" s="1381"/>
      <c r="HVC433" s="1381"/>
      <c r="HVD433" s="1381"/>
      <c r="HVE433" s="1381"/>
      <c r="HVF433" s="1381"/>
      <c r="HVG433" s="1381"/>
      <c r="HVH433" s="1381"/>
      <c r="HVI433" s="1381"/>
      <c r="HVJ433" s="1381"/>
      <c r="HVK433" s="1381"/>
      <c r="HVL433" s="1381"/>
      <c r="HVM433" s="1381"/>
      <c r="HVN433" s="1381"/>
      <c r="HVO433" s="1381"/>
      <c r="HVP433" s="1381"/>
      <c r="HVQ433" s="1381"/>
      <c r="HVR433" s="1381"/>
      <c r="HVS433" s="1381"/>
      <c r="HVT433" s="1381"/>
      <c r="HVU433" s="1381"/>
      <c r="HVV433" s="1381"/>
      <c r="HVW433" s="1381"/>
      <c r="HVX433" s="1381"/>
      <c r="HVY433" s="1381"/>
      <c r="HVZ433" s="1381"/>
      <c r="HWA433" s="1381"/>
      <c r="HWB433" s="1381"/>
      <c r="HWC433" s="1381"/>
      <c r="HWD433" s="1381"/>
      <c r="HWE433" s="1381"/>
      <c r="HWF433" s="1381"/>
      <c r="HWG433" s="1381"/>
      <c r="HWH433" s="1381"/>
      <c r="HWI433" s="1381"/>
      <c r="HWJ433" s="1381"/>
      <c r="HWK433" s="1381"/>
      <c r="HWL433" s="1381"/>
      <c r="HWM433" s="1381"/>
      <c r="HWN433" s="1381"/>
      <c r="HWO433" s="1381"/>
      <c r="HWP433" s="1381"/>
      <c r="HWQ433" s="1381"/>
      <c r="HWR433" s="1381"/>
      <c r="HWS433" s="1381"/>
      <c r="HWT433" s="1381"/>
      <c r="HWU433" s="1381"/>
      <c r="HWV433" s="1381"/>
      <c r="HWW433" s="1381"/>
      <c r="HWX433" s="1381"/>
      <c r="HWY433" s="1381"/>
      <c r="HWZ433" s="1381"/>
      <c r="HXA433" s="1381"/>
      <c r="HXB433" s="1381"/>
      <c r="HXC433" s="1381"/>
      <c r="HXD433" s="1381"/>
      <c r="HXE433" s="1381"/>
      <c r="HXF433" s="1381"/>
      <c r="HXG433" s="1381"/>
      <c r="HXH433" s="1381"/>
      <c r="HXI433" s="1381"/>
      <c r="HXJ433" s="1381"/>
      <c r="HXK433" s="1381"/>
      <c r="HXL433" s="1381"/>
      <c r="HXM433" s="1381"/>
      <c r="HXN433" s="1381"/>
      <c r="HXO433" s="1381"/>
      <c r="HXP433" s="1381"/>
      <c r="HXQ433" s="1381"/>
      <c r="HXR433" s="1381"/>
      <c r="HXS433" s="1381"/>
      <c r="HXT433" s="1381"/>
      <c r="HXU433" s="1381"/>
      <c r="HXV433" s="1381"/>
      <c r="HXW433" s="1381"/>
      <c r="HXX433" s="1381"/>
      <c r="HXY433" s="1381"/>
      <c r="HXZ433" s="1381"/>
      <c r="HYA433" s="1381"/>
      <c r="HYB433" s="1381"/>
      <c r="HYC433" s="1381"/>
      <c r="HYD433" s="1381"/>
      <c r="HYE433" s="1381"/>
      <c r="HYF433" s="1381"/>
      <c r="HYG433" s="1381"/>
      <c r="HYH433" s="1381"/>
      <c r="HYI433" s="1381"/>
      <c r="HYJ433" s="1381"/>
      <c r="HYK433" s="1381"/>
      <c r="HYL433" s="1381"/>
      <c r="HYM433" s="1381"/>
      <c r="HYN433" s="1381"/>
      <c r="HYO433" s="1381"/>
      <c r="HYP433" s="1381"/>
      <c r="HYQ433" s="1381"/>
      <c r="HYR433" s="1381"/>
      <c r="HYS433" s="1381"/>
      <c r="HYT433" s="1381"/>
      <c r="HYU433" s="1381"/>
      <c r="HYV433" s="1381"/>
      <c r="HYW433" s="1381"/>
      <c r="HYX433" s="1381"/>
      <c r="HYY433" s="1381"/>
      <c r="HYZ433" s="1381"/>
      <c r="HZA433" s="1381"/>
      <c r="HZB433" s="1381"/>
      <c r="HZC433" s="1381"/>
      <c r="HZD433" s="1381"/>
      <c r="HZE433" s="1381"/>
      <c r="HZF433" s="1381"/>
      <c r="HZG433" s="1381"/>
      <c r="HZH433" s="1381"/>
      <c r="HZI433" s="1381"/>
      <c r="HZJ433" s="1381"/>
      <c r="HZK433" s="1381"/>
      <c r="HZL433" s="1381"/>
      <c r="HZM433" s="1381"/>
      <c r="HZN433" s="1381"/>
      <c r="HZO433" s="1381"/>
      <c r="HZP433" s="1381"/>
      <c r="HZQ433" s="1381"/>
      <c r="HZR433" s="1381"/>
      <c r="HZS433" s="1381"/>
      <c r="HZT433" s="1381"/>
      <c r="HZU433" s="1381"/>
      <c r="HZV433" s="1381"/>
      <c r="HZW433" s="1381"/>
      <c r="HZX433" s="1381"/>
      <c r="HZY433" s="1381"/>
      <c r="HZZ433" s="1381"/>
      <c r="IAA433" s="1381"/>
      <c r="IAB433" s="1381"/>
      <c r="IAC433" s="1381"/>
      <c r="IAD433" s="1381"/>
      <c r="IAE433" s="1381"/>
      <c r="IAF433" s="1381"/>
      <c r="IAG433" s="1381"/>
      <c r="IAH433" s="1381"/>
      <c r="IAI433" s="1381"/>
      <c r="IAJ433" s="1381"/>
      <c r="IAK433" s="1381"/>
      <c r="IAL433" s="1381"/>
      <c r="IAM433" s="1381"/>
      <c r="IAN433" s="1381"/>
      <c r="IAO433" s="1381"/>
      <c r="IAP433" s="1381"/>
      <c r="IAQ433" s="1381"/>
      <c r="IAR433" s="1381"/>
      <c r="IAS433" s="1381"/>
      <c r="IAT433" s="1381"/>
      <c r="IAU433" s="1381"/>
      <c r="IAV433" s="1381"/>
      <c r="IAW433" s="1381"/>
      <c r="IAX433" s="1381"/>
      <c r="IAY433" s="1381"/>
      <c r="IAZ433" s="1381"/>
      <c r="IBA433" s="1381"/>
      <c r="IBB433" s="1381"/>
      <c r="IBC433" s="1381"/>
      <c r="IBD433" s="1381"/>
      <c r="IBE433" s="1381"/>
      <c r="IBF433" s="1381"/>
      <c r="IBG433" s="1381"/>
      <c r="IBH433" s="1381"/>
      <c r="IBI433" s="1381"/>
      <c r="IBJ433" s="1381"/>
      <c r="IBK433" s="1381"/>
      <c r="IBL433" s="1381"/>
      <c r="IBM433" s="1381"/>
      <c r="IBN433" s="1381"/>
      <c r="IBO433" s="1381"/>
      <c r="IBP433" s="1381"/>
      <c r="IBQ433" s="1381"/>
      <c r="IBR433" s="1381"/>
      <c r="IBS433" s="1381"/>
      <c r="IBT433" s="1381"/>
      <c r="IBU433" s="1381"/>
      <c r="IBV433" s="1381"/>
      <c r="IBW433" s="1381"/>
      <c r="IBX433" s="1381"/>
      <c r="IBY433" s="1381"/>
      <c r="IBZ433" s="1381"/>
      <c r="ICA433" s="1381"/>
      <c r="ICB433" s="1381"/>
      <c r="ICC433" s="1381"/>
      <c r="ICD433" s="1381"/>
      <c r="ICE433" s="1381"/>
      <c r="ICF433" s="1381"/>
      <c r="ICG433" s="1381"/>
      <c r="ICH433" s="1381"/>
      <c r="ICI433" s="1381"/>
      <c r="ICJ433" s="1381"/>
      <c r="ICK433" s="1381"/>
      <c r="ICL433" s="1381"/>
      <c r="ICM433" s="1381"/>
      <c r="ICN433" s="1381"/>
      <c r="ICO433" s="1381"/>
      <c r="ICP433" s="1381"/>
      <c r="ICQ433" s="1381"/>
      <c r="ICR433" s="1381"/>
      <c r="ICS433" s="1381"/>
      <c r="ICT433" s="1381"/>
      <c r="ICU433" s="1381"/>
      <c r="ICV433" s="1381"/>
      <c r="ICW433" s="1381"/>
      <c r="ICX433" s="1381"/>
      <c r="ICY433" s="1381"/>
      <c r="ICZ433" s="1381"/>
      <c r="IDA433" s="1381"/>
      <c r="IDB433" s="1381"/>
      <c r="IDC433" s="1381"/>
      <c r="IDD433" s="1381"/>
      <c r="IDE433" s="1381"/>
      <c r="IDF433" s="1381"/>
      <c r="IDG433" s="1381"/>
      <c r="IDH433" s="1381"/>
      <c r="IDI433" s="1381"/>
      <c r="IDJ433" s="1381"/>
      <c r="IDK433" s="1381"/>
      <c r="IDL433" s="1381"/>
      <c r="IDM433" s="1381"/>
      <c r="IDN433" s="1381"/>
      <c r="IDO433" s="1381"/>
      <c r="IDP433" s="1381"/>
      <c r="IDQ433" s="1381"/>
      <c r="IDR433" s="1381"/>
      <c r="IDS433" s="1381"/>
      <c r="IDT433" s="1381"/>
      <c r="IDU433" s="1381"/>
      <c r="IDV433" s="1381"/>
      <c r="IDW433" s="1381"/>
      <c r="IDX433" s="1381"/>
      <c r="IDY433" s="1381"/>
      <c r="IDZ433" s="1381"/>
      <c r="IEA433" s="1381"/>
      <c r="IEB433" s="1381"/>
      <c r="IEC433" s="1381"/>
      <c r="IED433" s="1381"/>
      <c r="IEE433" s="1381"/>
      <c r="IEF433" s="1381"/>
      <c r="IEG433" s="1381"/>
      <c r="IEH433" s="1381"/>
      <c r="IEI433" s="1381"/>
      <c r="IEJ433" s="1381"/>
      <c r="IEK433" s="1381"/>
      <c r="IEL433" s="1381"/>
      <c r="IEM433" s="1381"/>
      <c r="IEN433" s="1381"/>
      <c r="IEO433" s="1381"/>
      <c r="IEP433" s="1381"/>
      <c r="IEQ433" s="1381"/>
      <c r="IER433" s="1381"/>
      <c r="IES433" s="1381"/>
      <c r="IET433" s="1381"/>
      <c r="IEU433" s="1381"/>
      <c r="IEV433" s="1381"/>
      <c r="IEW433" s="1381"/>
      <c r="IEX433" s="1381"/>
      <c r="IEY433" s="1381"/>
      <c r="IEZ433" s="1381"/>
      <c r="IFA433" s="1381"/>
      <c r="IFB433" s="1381"/>
      <c r="IFC433" s="1381"/>
      <c r="IFD433" s="1381"/>
      <c r="IFE433" s="1381"/>
      <c r="IFF433" s="1381"/>
      <c r="IFG433" s="1381"/>
      <c r="IFH433" s="1381"/>
      <c r="IFI433" s="1381"/>
      <c r="IFJ433" s="1381"/>
      <c r="IFK433" s="1381"/>
      <c r="IFL433" s="1381"/>
      <c r="IFM433" s="1381"/>
      <c r="IFN433" s="1381"/>
      <c r="IFO433" s="1381"/>
      <c r="IFP433" s="1381"/>
      <c r="IFQ433" s="1381"/>
      <c r="IFR433" s="1381"/>
      <c r="IFS433" s="1381"/>
      <c r="IFT433" s="1381"/>
      <c r="IFU433" s="1381"/>
      <c r="IFV433" s="1381"/>
      <c r="IFW433" s="1381"/>
      <c r="IFX433" s="1381"/>
      <c r="IFY433" s="1381"/>
      <c r="IFZ433" s="1381"/>
      <c r="IGA433" s="1381"/>
      <c r="IGB433" s="1381"/>
      <c r="IGC433" s="1381"/>
      <c r="IGD433" s="1381"/>
      <c r="IGE433" s="1381"/>
      <c r="IGF433" s="1381"/>
      <c r="IGG433" s="1381"/>
      <c r="IGH433" s="1381"/>
      <c r="IGI433" s="1381"/>
      <c r="IGJ433" s="1381"/>
      <c r="IGK433" s="1381"/>
      <c r="IGL433" s="1381"/>
      <c r="IGM433" s="1381"/>
      <c r="IGN433" s="1381"/>
      <c r="IGO433" s="1381"/>
      <c r="IGP433" s="1381"/>
      <c r="IGQ433" s="1381"/>
      <c r="IGR433" s="1381"/>
      <c r="IGS433" s="1381"/>
      <c r="IGT433" s="1381"/>
      <c r="IGU433" s="1381"/>
      <c r="IGV433" s="1381"/>
      <c r="IGW433" s="1381"/>
      <c r="IGX433" s="1381"/>
      <c r="IGY433" s="1381"/>
      <c r="IGZ433" s="1381"/>
      <c r="IHA433" s="1381"/>
      <c r="IHB433" s="1381"/>
      <c r="IHC433" s="1381"/>
      <c r="IHD433" s="1381"/>
      <c r="IHE433" s="1381"/>
      <c r="IHF433" s="1381"/>
      <c r="IHG433" s="1381"/>
      <c r="IHH433" s="1381"/>
      <c r="IHI433" s="1381"/>
      <c r="IHJ433" s="1381"/>
      <c r="IHK433" s="1381"/>
      <c r="IHL433" s="1381"/>
      <c r="IHM433" s="1381"/>
      <c r="IHN433" s="1381"/>
      <c r="IHO433" s="1381"/>
      <c r="IHP433" s="1381"/>
      <c r="IHQ433" s="1381"/>
      <c r="IHR433" s="1381"/>
      <c r="IHS433" s="1381"/>
      <c r="IHT433" s="1381"/>
      <c r="IHU433" s="1381"/>
      <c r="IHV433" s="1381"/>
      <c r="IHW433" s="1381"/>
      <c r="IHX433" s="1381"/>
      <c r="IHY433" s="1381"/>
      <c r="IHZ433" s="1381"/>
      <c r="IIA433" s="1381"/>
      <c r="IIB433" s="1381"/>
      <c r="IIC433" s="1381"/>
      <c r="IID433" s="1381"/>
      <c r="IIE433" s="1381"/>
      <c r="IIF433" s="1381"/>
      <c r="IIG433" s="1381"/>
      <c r="IIH433" s="1381"/>
      <c r="III433" s="1381"/>
      <c r="IIJ433" s="1381"/>
      <c r="IIK433" s="1381"/>
      <c r="IIL433" s="1381"/>
      <c r="IIM433" s="1381"/>
      <c r="IIN433" s="1381"/>
      <c r="IIO433" s="1381"/>
      <c r="IIP433" s="1381"/>
      <c r="IIQ433" s="1381"/>
      <c r="IIR433" s="1381"/>
      <c r="IIS433" s="1381"/>
      <c r="IIT433" s="1381"/>
      <c r="IIU433" s="1381"/>
      <c r="IIV433" s="1381"/>
      <c r="IIW433" s="1381"/>
      <c r="IIX433" s="1381"/>
      <c r="IIY433" s="1381"/>
      <c r="IIZ433" s="1381"/>
      <c r="IJA433" s="1381"/>
      <c r="IJB433" s="1381"/>
      <c r="IJC433" s="1381"/>
      <c r="IJD433" s="1381"/>
      <c r="IJE433" s="1381"/>
      <c r="IJF433" s="1381"/>
      <c r="IJG433" s="1381"/>
      <c r="IJH433" s="1381"/>
      <c r="IJI433" s="1381"/>
      <c r="IJJ433" s="1381"/>
      <c r="IJK433" s="1381"/>
      <c r="IJL433" s="1381"/>
      <c r="IJM433" s="1381"/>
      <c r="IJN433" s="1381"/>
      <c r="IJO433" s="1381"/>
      <c r="IJP433" s="1381"/>
      <c r="IJQ433" s="1381"/>
      <c r="IJR433" s="1381"/>
      <c r="IJS433" s="1381"/>
      <c r="IJT433" s="1381"/>
      <c r="IJU433" s="1381"/>
      <c r="IJV433" s="1381"/>
      <c r="IJW433" s="1381"/>
      <c r="IJX433" s="1381"/>
      <c r="IJY433" s="1381"/>
      <c r="IJZ433" s="1381"/>
      <c r="IKA433" s="1381"/>
      <c r="IKB433" s="1381"/>
      <c r="IKC433" s="1381"/>
      <c r="IKD433" s="1381"/>
      <c r="IKE433" s="1381"/>
      <c r="IKF433" s="1381"/>
      <c r="IKG433" s="1381"/>
      <c r="IKH433" s="1381"/>
      <c r="IKI433" s="1381"/>
      <c r="IKJ433" s="1381"/>
      <c r="IKK433" s="1381"/>
      <c r="IKL433" s="1381"/>
      <c r="IKM433" s="1381"/>
      <c r="IKN433" s="1381"/>
      <c r="IKO433" s="1381"/>
      <c r="IKP433" s="1381"/>
      <c r="IKQ433" s="1381"/>
      <c r="IKR433" s="1381"/>
      <c r="IKS433" s="1381"/>
      <c r="IKT433" s="1381"/>
      <c r="IKU433" s="1381"/>
      <c r="IKV433" s="1381"/>
      <c r="IKW433" s="1381"/>
      <c r="IKX433" s="1381"/>
      <c r="IKY433" s="1381"/>
      <c r="IKZ433" s="1381"/>
      <c r="ILA433" s="1381"/>
      <c r="ILB433" s="1381"/>
      <c r="ILC433" s="1381"/>
      <c r="ILD433" s="1381"/>
      <c r="ILE433" s="1381"/>
      <c r="ILF433" s="1381"/>
      <c r="ILG433" s="1381"/>
      <c r="ILH433" s="1381"/>
      <c r="ILI433" s="1381"/>
      <c r="ILJ433" s="1381"/>
      <c r="ILK433" s="1381"/>
      <c r="ILL433" s="1381"/>
      <c r="ILM433" s="1381"/>
      <c r="ILN433" s="1381"/>
      <c r="ILO433" s="1381"/>
      <c r="ILP433" s="1381"/>
      <c r="ILQ433" s="1381"/>
      <c r="ILR433" s="1381"/>
      <c r="ILS433" s="1381"/>
      <c r="ILT433" s="1381"/>
      <c r="ILU433" s="1381"/>
      <c r="ILV433" s="1381"/>
      <c r="ILW433" s="1381"/>
      <c r="ILX433" s="1381"/>
      <c r="ILY433" s="1381"/>
      <c r="ILZ433" s="1381"/>
      <c r="IMA433" s="1381"/>
      <c r="IMB433" s="1381"/>
      <c r="IMC433" s="1381"/>
      <c r="IMD433" s="1381"/>
      <c r="IME433" s="1381"/>
      <c r="IMF433" s="1381"/>
      <c r="IMG433" s="1381"/>
      <c r="IMH433" s="1381"/>
      <c r="IMI433" s="1381"/>
      <c r="IMJ433" s="1381"/>
      <c r="IMK433" s="1381"/>
      <c r="IML433" s="1381"/>
      <c r="IMM433" s="1381"/>
      <c r="IMN433" s="1381"/>
      <c r="IMO433" s="1381"/>
      <c r="IMP433" s="1381"/>
      <c r="IMQ433" s="1381"/>
      <c r="IMR433" s="1381"/>
      <c r="IMS433" s="1381"/>
      <c r="IMT433" s="1381"/>
      <c r="IMU433" s="1381"/>
      <c r="IMV433" s="1381"/>
      <c r="IMW433" s="1381"/>
      <c r="IMX433" s="1381"/>
      <c r="IMY433" s="1381"/>
      <c r="IMZ433" s="1381"/>
      <c r="INA433" s="1381"/>
      <c r="INB433" s="1381"/>
      <c r="INC433" s="1381"/>
      <c r="IND433" s="1381"/>
      <c r="INE433" s="1381"/>
      <c r="INF433" s="1381"/>
      <c r="ING433" s="1381"/>
      <c r="INH433" s="1381"/>
      <c r="INI433" s="1381"/>
      <c r="INJ433" s="1381"/>
      <c r="INK433" s="1381"/>
      <c r="INL433" s="1381"/>
      <c r="INM433" s="1381"/>
      <c r="INN433" s="1381"/>
      <c r="INO433" s="1381"/>
      <c r="INP433" s="1381"/>
      <c r="INQ433" s="1381"/>
      <c r="INR433" s="1381"/>
      <c r="INS433" s="1381"/>
      <c r="INT433" s="1381"/>
      <c r="INU433" s="1381"/>
      <c r="INV433" s="1381"/>
      <c r="INW433" s="1381"/>
      <c r="INX433" s="1381"/>
      <c r="INY433" s="1381"/>
      <c r="INZ433" s="1381"/>
      <c r="IOA433" s="1381"/>
      <c r="IOB433" s="1381"/>
      <c r="IOC433" s="1381"/>
      <c r="IOD433" s="1381"/>
      <c r="IOE433" s="1381"/>
      <c r="IOF433" s="1381"/>
      <c r="IOG433" s="1381"/>
      <c r="IOH433" s="1381"/>
      <c r="IOI433" s="1381"/>
      <c r="IOJ433" s="1381"/>
      <c r="IOK433" s="1381"/>
      <c r="IOL433" s="1381"/>
      <c r="IOM433" s="1381"/>
      <c r="ION433" s="1381"/>
      <c r="IOO433" s="1381"/>
      <c r="IOP433" s="1381"/>
      <c r="IOQ433" s="1381"/>
      <c r="IOR433" s="1381"/>
      <c r="IOS433" s="1381"/>
      <c r="IOT433" s="1381"/>
      <c r="IOU433" s="1381"/>
      <c r="IOV433" s="1381"/>
      <c r="IOW433" s="1381"/>
      <c r="IOX433" s="1381"/>
      <c r="IOY433" s="1381"/>
      <c r="IOZ433" s="1381"/>
      <c r="IPA433" s="1381"/>
      <c r="IPB433" s="1381"/>
      <c r="IPC433" s="1381"/>
      <c r="IPD433" s="1381"/>
      <c r="IPE433" s="1381"/>
      <c r="IPF433" s="1381"/>
      <c r="IPG433" s="1381"/>
      <c r="IPH433" s="1381"/>
      <c r="IPI433" s="1381"/>
      <c r="IPJ433" s="1381"/>
      <c r="IPK433" s="1381"/>
      <c r="IPL433" s="1381"/>
      <c r="IPM433" s="1381"/>
      <c r="IPN433" s="1381"/>
      <c r="IPO433" s="1381"/>
      <c r="IPP433" s="1381"/>
      <c r="IPQ433" s="1381"/>
      <c r="IPR433" s="1381"/>
      <c r="IPS433" s="1381"/>
      <c r="IPT433" s="1381"/>
      <c r="IPU433" s="1381"/>
      <c r="IPV433" s="1381"/>
      <c r="IPW433" s="1381"/>
      <c r="IPX433" s="1381"/>
      <c r="IPY433" s="1381"/>
      <c r="IPZ433" s="1381"/>
      <c r="IQA433" s="1381"/>
      <c r="IQB433" s="1381"/>
      <c r="IQC433" s="1381"/>
      <c r="IQD433" s="1381"/>
      <c r="IQE433" s="1381"/>
      <c r="IQF433" s="1381"/>
      <c r="IQG433" s="1381"/>
      <c r="IQH433" s="1381"/>
      <c r="IQI433" s="1381"/>
      <c r="IQJ433" s="1381"/>
      <c r="IQK433" s="1381"/>
      <c r="IQL433" s="1381"/>
      <c r="IQM433" s="1381"/>
      <c r="IQN433" s="1381"/>
      <c r="IQO433" s="1381"/>
      <c r="IQP433" s="1381"/>
      <c r="IQQ433" s="1381"/>
      <c r="IQR433" s="1381"/>
      <c r="IQS433" s="1381"/>
      <c r="IQT433" s="1381"/>
      <c r="IQU433" s="1381"/>
      <c r="IQV433" s="1381"/>
      <c r="IQW433" s="1381"/>
      <c r="IQX433" s="1381"/>
      <c r="IQY433" s="1381"/>
      <c r="IQZ433" s="1381"/>
      <c r="IRA433" s="1381"/>
      <c r="IRB433" s="1381"/>
      <c r="IRC433" s="1381"/>
      <c r="IRD433" s="1381"/>
      <c r="IRE433" s="1381"/>
      <c r="IRF433" s="1381"/>
      <c r="IRG433" s="1381"/>
      <c r="IRH433" s="1381"/>
      <c r="IRI433" s="1381"/>
      <c r="IRJ433" s="1381"/>
      <c r="IRK433" s="1381"/>
      <c r="IRL433" s="1381"/>
      <c r="IRM433" s="1381"/>
      <c r="IRN433" s="1381"/>
      <c r="IRO433" s="1381"/>
      <c r="IRP433" s="1381"/>
      <c r="IRQ433" s="1381"/>
      <c r="IRR433" s="1381"/>
      <c r="IRS433" s="1381"/>
      <c r="IRT433" s="1381"/>
      <c r="IRU433" s="1381"/>
      <c r="IRV433" s="1381"/>
      <c r="IRW433" s="1381"/>
      <c r="IRX433" s="1381"/>
      <c r="IRY433" s="1381"/>
      <c r="IRZ433" s="1381"/>
      <c r="ISA433" s="1381"/>
      <c r="ISB433" s="1381"/>
      <c r="ISC433" s="1381"/>
      <c r="ISD433" s="1381"/>
      <c r="ISE433" s="1381"/>
      <c r="ISF433" s="1381"/>
      <c r="ISG433" s="1381"/>
      <c r="ISH433" s="1381"/>
      <c r="ISI433" s="1381"/>
      <c r="ISJ433" s="1381"/>
      <c r="ISK433" s="1381"/>
      <c r="ISL433" s="1381"/>
      <c r="ISM433" s="1381"/>
      <c r="ISN433" s="1381"/>
      <c r="ISO433" s="1381"/>
      <c r="ISP433" s="1381"/>
      <c r="ISQ433" s="1381"/>
      <c r="ISR433" s="1381"/>
      <c r="ISS433" s="1381"/>
      <c r="IST433" s="1381"/>
      <c r="ISU433" s="1381"/>
      <c r="ISV433" s="1381"/>
      <c r="ISW433" s="1381"/>
      <c r="ISX433" s="1381"/>
      <c r="ISY433" s="1381"/>
      <c r="ISZ433" s="1381"/>
      <c r="ITA433" s="1381"/>
      <c r="ITB433" s="1381"/>
      <c r="ITC433" s="1381"/>
      <c r="ITD433" s="1381"/>
      <c r="ITE433" s="1381"/>
      <c r="ITF433" s="1381"/>
      <c r="ITG433" s="1381"/>
      <c r="ITH433" s="1381"/>
      <c r="ITI433" s="1381"/>
      <c r="ITJ433" s="1381"/>
      <c r="ITK433" s="1381"/>
      <c r="ITL433" s="1381"/>
      <c r="ITM433" s="1381"/>
      <c r="ITN433" s="1381"/>
      <c r="ITO433" s="1381"/>
      <c r="ITP433" s="1381"/>
      <c r="ITQ433" s="1381"/>
      <c r="ITR433" s="1381"/>
      <c r="ITS433" s="1381"/>
      <c r="ITT433" s="1381"/>
      <c r="ITU433" s="1381"/>
      <c r="ITV433" s="1381"/>
      <c r="ITW433" s="1381"/>
      <c r="ITX433" s="1381"/>
      <c r="ITY433" s="1381"/>
      <c r="ITZ433" s="1381"/>
      <c r="IUA433" s="1381"/>
      <c r="IUB433" s="1381"/>
      <c r="IUC433" s="1381"/>
      <c r="IUD433" s="1381"/>
      <c r="IUE433" s="1381"/>
      <c r="IUF433" s="1381"/>
      <c r="IUG433" s="1381"/>
      <c r="IUH433" s="1381"/>
      <c r="IUI433" s="1381"/>
      <c r="IUJ433" s="1381"/>
      <c r="IUK433" s="1381"/>
      <c r="IUL433" s="1381"/>
      <c r="IUM433" s="1381"/>
      <c r="IUN433" s="1381"/>
      <c r="IUO433" s="1381"/>
      <c r="IUP433" s="1381"/>
      <c r="IUQ433" s="1381"/>
      <c r="IUR433" s="1381"/>
      <c r="IUS433" s="1381"/>
      <c r="IUT433" s="1381"/>
      <c r="IUU433" s="1381"/>
      <c r="IUV433" s="1381"/>
      <c r="IUW433" s="1381"/>
      <c r="IUX433" s="1381"/>
      <c r="IUY433" s="1381"/>
      <c r="IUZ433" s="1381"/>
      <c r="IVA433" s="1381"/>
      <c r="IVB433" s="1381"/>
      <c r="IVC433" s="1381"/>
      <c r="IVD433" s="1381"/>
      <c r="IVE433" s="1381"/>
      <c r="IVF433" s="1381"/>
      <c r="IVG433" s="1381"/>
      <c r="IVH433" s="1381"/>
      <c r="IVI433" s="1381"/>
      <c r="IVJ433" s="1381"/>
      <c r="IVK433" s="1381"/>
      <c r="IVL433" s="1381"/>
      <c r="IVM433" s="1381"/>
      <c r="IVN433" s="1381"/>
      <c r="IVO433" s="1381"/>
      <c r="IVP433" s="1381"/>
      <c r="IVQ433" s="1381"/>
      <c r="IVR433" s="1381"/>
      <c r="IVS433" s="1381"/>
      <c r="IVT433" s="1381"/>
      <c r="IVU433" s="1381"/>
      <c r="IVV433" s="1381"/>
      <c r="IVW433" s="1381"/>
      <c r="IVX433" s="1381"/>
      <c r="IVY433" s="1381"/>
      <c r="IVZ433" s="1381"/>
      <c r="IWA433" s="1381"/>
      <c r="IWB433" s="1381"/>
      <c r="IWC433" s="1381"/>
      <c r="IWD433" s="1381"/>
      <c r="IWE433" s="1381"/>
      <c r="IWF433" s="1381"/>
      <c r="IWG433" s="1381"/>
      <c r="IWH433" s="1381"/>
      <c r="IWI433" s="1381"/>
      <c r="IWJ433" s="1381"/>
      <c r="IWK433" s="1381"/>
      <c r="IWL433" s="1381"/>
      <c r="IWM433" s="1381"/>
      <c r="IWN433" s="1381"/>
      <c r="IWO433" s="1381"/>
      <c r="IWP433" s="1381"/>
      <c r="IWQ433" s="1381"/>
      <c r="IWR433" s="1381"/>
      <c r="IWS433" s="1381"/>
      <c r="IWT433" s="1381"/>
      <c r="IWU433" s="1381"/>
      <c r="IWV433" s="1381"/>
      <c r="IWW433" s="1381"/>
      <c r="IWX433" s="1381"/>
      <c r="IWY433" s="1381"/>
      <c r="IWZ433" s="1381"/>
      <c r="IXA433" s="1381"/>
      <c r="IXB433" s="1381"/>
      <c r="IXC433" s="1381"/>
      <c r="IXD433" s="1381"/>
      <c r="IXE433" s="1381"/>
      <c r="IXF433" s="1381"/>
      <c r="IXG433" s="1381"/>
      <c r="IXH433" s="1381"/>
      <c r="IXI433" s="1381"/>
      <c r="IXJ433" s="1381"/>
      <c r="IXK433" s="1381"/>
      <c r="IXL433" s="1381"/>
      <c r="IXM433" s="1381"/>
      <c r="IXN433" s="1381"/>
      <c r="IXO433" s="1381"/>
      <c r="IXP433" s="1381"/>
      <c r="IXQ433" s="1381"/>
      <c r="IXR433" s="1381"/>
      <c r="IXS433" s="1381"/>
      <c r="IXT433" s="1381"/>
      <c r="IXU433" s="1381"/>
      <c r="IXV433" s="1381"/>
      <c r="IXW433" s="1381"/>
      <c r="IXX433" s="1381"/>
      <c r="IXY433" s="1381"/>
      <c r="IXZ433" s="1381"/>
      <c r="IYA433" s="1381"/>
      <c r="IYB433" s="1381"/>
      <c r="IYC433" s="1381"/>
      <c r="IYD433" s="1381"/>
      <c r="IYE433" s="1381"/>
      <c r="IYF433" s="1381"/>
      <c r="IYG433" s="1381"/>
      <c r="IYH433" s="1381"/>
      <c r="IYI433" s="1381"/>
      <c r="IYJ433" s="1381"/>
      <c r="IYK433" s="1381"/>
      <c r="IYL433" s="1381"/>
      <c r="IYM433" s="1381"/>
      <c r="IYN433" s="1381"/>
      <c r="IYO433" s="1381"/>
      <c r="IYP433" s="1381"/>
      <c r="IYQ433" s="1381"/>
      <c r="IYR433" s="1381"/>
      <c r="IYS433" s="1381"/>
      <c r="IYT433" s="1381"/>
      <c r="IYU433" s="1381"/>
      <c r="IYV433" s="1381"/>
      <c r="IYW433" s="1381"/>
      <c r="IYX433" s="1381"/>
      <c r="IYY433" s="1381"/>
      <c r="IYZ433" s="1381"/>
      <c r="IZA433" s="1381"/>
      <c r="IZB433" s="1381"/>
      <c r="IZC433" s="1381"/>
      <c r="IZD433" s="1381"/>
      <c r="IZE433" s="1381"/>
      <c r="IZF433" s="1381"/>
      <c r="IZG433" s="1381"/>
      <c r="IZH433" s="1381"/>
      <c r="IZI433" s="1381"/>
      <c r="IZJ433" s="1381"/>
      <c r="IZK433" s="1381"/>
      <c r="IZL433" s="1381"/>
      <c r="IZM433" s="1381"/>
      <c r="IZN433" s="1381"/>
      <c r="IZO433" s="1381"/>
      <c r="IZP433" s="1381"/>
      <c r="IZQ433" s="1381"/>
      <c r="IZR433" s="1381"/>
      <c r="IZS433" s="1381"/>
      <c r="IZT433" s="1381"/>
      <c r="IZU433" s="1381"/>
      <c r="IZV433" s="1381"/>
      <c r="IZW433" s="1381"/>
      <c r="IZX433" s="1381"/>
      <c r="IZY433" s="1381"/>
      <c r="IZZ433" s="1381"/>
      <c r="JAA433" s="1381"/>
      <c r="JAB433" s="1381"/>
      <c r="JAC433" s="1381"/>
      <c r="JAD433" s="1381"/>
      <c r="JAE433" s="1381"/>
      <c r="JAF433" s="1381"/>
      <c r="JAG433" s="1381"/>
      <c r="JAH433" s="1381"/>
      <c r="JAI433" s="1381"/>
      <c r="JAJ433" s="1381"/>
      <c r="JAK433" s="1381"/>
      <c r="JAL433" s="1381"/>
      <c r="JAM433" s="1381"/>
      <c r="JAN433" s="1381"/>
      <c r="JAO433" s="1381"/>
      <c r="JAP433" s="1381"/>
      <c r="JAQ433" s="1381"/>
      <c r="JAR433" s="1381"/>
      <c r="JAS433" s="1381"/>
      <c r="JAT433" s="1381"/>
      <c r="JAU433" s="1381"/>
      <c r="JAV433" s="1381"/>
      <c r="JAW433" s="1381"/>
      <c r="JAX433" s="1381"/>
      <c r="JAY433" s="1381"/>
      <c r="JAZ433" s="1381"/>
      <c r="JBA433" s="1381"/>
      <c r="JBB433" s="1381"/>
      <c r="JBC433" s="1381"/>
      <c r="JBD433" s="1381"/>
      <c r="JBE433" s="1381"/>
      <c r="JBF433" s="1381"/>
      <c r="JBG433" s="1381"/>
      <c r="JBH433" s="1381"/>
      <c r="JBI433" s="1381"/>
      <c r="JBJ433" s="1381"/>
      <c r="JBK433" s="1381"/>
      <c r="JBL433" s="1381"/>
      <c r="JBM433" s="1381"/>
      <c r="JBN433" s="1381"/>
      <c r="JBO433" s="1381"/>
      <c r="JBP433" s="1381"/>
      <c r="JBQ433" s="1381"/>
      <c r="JBR433" s="1381"/>
      <c r="JBS433" s="1381"/>
      <c r="JBT433" s="1381"/>
      <c r="JBU433" s="1381"/>
      <c r="JBV433" s="1381"/>
      <c r="JBW433" s="1381"/>
      <c r="JBX433" s="1381"/>
      <c r="JBY433" s="1381"/>
      <c r="JBZ433" s="1381"/>
      <c r="JCA433" s="1381"/>
      <c r="JCB433" s="1381"/>
      <c r="JCC433" s="1381"/>
      <c r="JCD433" s="1381"/>
      <c r="JCE433" s="1381"/>
      <c r="JCF433" s="1381"/>
      <c r="JCG433" s="1381"/>
      <c r="JCH433" s="1381"/>
      <c r="JCI433" s="1381"/>
      <c r="JCJ433" s="1381"/>
      <c r="JCK433" s="1381"/>
      <c r="JCL433" s="1381"/>
      <c r="JCM433" s="1381"/>
      <c r="JCN433" s="1381"/>
      <c r="JCO433" s="1381"/>
      <c r="JCP433" s="1381"/>
      <c r="JCQ433" s="1381"/>
      <c r="JCR433" s="1381"/>
      <c r="JCS433" s="1381"/>
      <c r="JCT433" s="1381"/>
      <c r="JCU433" s="1381"/>
      <c r="JCV433" s="1381"/>
      <c r="JCW433" s="1381"/>
      <c r="JCX433" s="1381"/>
      <c r="JCY433" s="1381"/>
      <c r="JCZ433" s="1381"/>
      <c r="JDA433" s="1381"/>
      <c r="JDB433" s="1381"/>
      <c r="JDC433" s="1381"/>
      <c r="JDD433" s="1381"/>
      <c r="JDE433" s="1381"/>
      <c r="JDF433" s="1381"/>
      <c r="JDG433" s="1381"/>
      <c r="JDH433" s="1381"/>
      <c r="JDI433" s="1381"/>
      <c r="JDJ433" s="1381"/>
      <c r="JDK433" s="1381"/>
      <c r="JDL433" s="1381"/>
      <c r="JDM433" s="1381"/>
      <c r="JDN433" s="1381"/>
      <c r="JDO433" s="1381"/>
      <c r="JDP433" s="1381"/>
      <c r="JDQ433" s="1381"/>
      <c r="JDR433" s="1381"/>
      <c r="JDS433" s="1381"/>
      <c r="JDT433" s="1381"/>
      <c r="JDU433" s="1381"/>
      <c r="JDV433" s="1381"/>
      <c r="JDW433" s="1381"/>
      <c r="JDX433" s="1381"/>
      <c r="JDY433" s="1381"/>
      <c r="JDZ433" s="1381"/>
      <c r="JEA433" s="1381"/>
      <c r="JEB433" s="1381"/>
      <c r="JEC433" s="1381"/>
      <c r="JED433" s="1381"/>
      <c r="JEE433" s="1381"/>
      <c r="JEF433" s="1381"/>
      <c r="JEG433" s="1381"/>
      <c r="JEH433" s="1381"/>
      <c r="JEI433" s="1381"/>
      <c r="JEJ433" s="1381"/>
      <c r="JEK433" s="1381"/>
      <c r="JEL433" s="1381"/>
      <c r="JEM433" s="1381"/>
      <c r="JEN433" s="1381"/>
      <c r="JEO433" s="1381"/>
      <c r="JEP433" s="1381"/>
      <c r="JEQ433" s="1381"/>
      <c r="JER433" s="1381"/>
      <c r="JES433" s="1381"/>
      <c r="JET433" s="1381"/>
      <c r="JEU433" s="1381"/>
      <c r="JEV433" s="1381"/>
      <c r="JEW433" s="1381"/>
      <c r="JEX433" s="1381"/>
      <c r="JEY433" s="1381"/>
      <c r="JEZ433" s="1381"/>
      <c r="JFA433" s="1381"/>
      <c r="JFB433" s="1381"/>
      <c r="JFC433" s="1381"/>
      <c r="JFD433" s="1381"/>
      <c r="JFE433" s="1381"/>
      <c r="JFF433" s="1381"/>
      <c r="JFG433" s="1381"/>
      <c r="JFH433" s="1381"/>
      <c r="JFI433" s="1381"/>
      <c r="JFJ433" s="1381"/>
      <c r="JFK433" s="1381"/>
      <c r="JFL433" s="1381"/>
      <c r="JFM433" s="1381"/>
      <c r="JFN433" s="1381"/>
      <c r="JFO433" s="1381"/>
      <c r="JFP433" s="1381"/>
      <c r="JFQ433" s="1381"/>
      <c r="JFR433" s="1381"/>
      <c r="JFS433" s="1381"/>
      <c r="JFT433" s="1381"/>
      <c r="JFU433" s="1381"/>
      <c r="JFV433" s="1381"/>
      <c r="JFW433" s="1381"/>
      <c r="JFX433" s="1381"/>
      <c r="JFY433" s="1381"/>
      <c r="JFZ433" s="1381"/>
      <c r="JGA433" s="1381"/>
      <c r="JGB433" s="1381"/>
      <c r="JGC433" s="1381"/>
      <c r="JGD433" s="1381"/>
      <c r="JGE433" s="1381"/>
      <c r="JGF433" s="1381"/>
      <c r="JGG433" s="1381"/>
      <c r="JGH433" s="1381"/>
      <c r="JGI433" s="1381"/>
      <c r="JGJ433" s="1381"/>
      <c r="JGK433" s="1381"/>
      <c r="JGL433" s="1381"/>
      <c r="JGM433" s="1381"/>
      <c r="JGN433" s="1381"/>
      <c r="JGO433" s="1381"/>
      <c r="JGP433" s="1381"/>
      <c r="JGQ433" s="1381"/>
      <c r="JGR433" s="1381"/>
      <c r="JGS433" s="1381"/>
      <c r="JGT433" s="1381"/>
      <c r="JGU433" s="1381"/>
      <c r="JGV433" s="1381"/>
      <c r="JGW433" s="1381"/>
      <c r="JGX433" s="1381"/>
      <c r="JGY433" s="1381"/>
      <c r="JGZ433" s="1381"/>
      <c r="JHA433" s="1381"/>
      <c r="JHB433" s="1381"/>
      <c r="JHC433" s="1381"/>
      <c r="JHD433" s="1381"/>
      <c r="JHE433" s="1381"/>
      <c r="JHF433" s="1381"/>
      <c r="JHG433" s="1381"/>
      <c r="JHH433" s="1381"/>
      <c r="JHI433" s="1381"/>
      <c r="JHJ433" s="1381"/>
      <c r="JHK433" s="1381"/>
      <c r="JHL433" s="1381"/>
      <c r="JHM433" s="1381"/>
      <c r="JHN433" s="1381"/>
      <c r="JHO433" s="1381"/>
      <c r="JHP433" s="1381"/>
      <c r="JHQ433" s="1381"/>
      <c r="JHR433" s="1381"/>
      <c r="JHS433" s="1381"/>
      <c r="JHT433" s="1381"/>
      <c r="JHU433" s="1381"/>
      <c r="JHV433" s="1381"/>
      <c r="JHW433" s="1381"/>
      <c r="JHX433" s="1381"/>
      <c r="JHY433" s="1381"/>
      <c r="JHZ433" s="1381"/>
      <c r="JIA433" s="1381"/>
      <c r="JIB433" s="1381"/>
      <c r="JIC433" s="1381"/>
      <c r="JID433" s="1381"/>
      <c r="JIE433" s="1381"/>
      <c r="JIF433" s="1381"/>
      <c r="JIG433" s="1381"/>
      <c r="JIH433" s="1381"/>
      <c r="JII433" s="1381"/>
      <c r="JIJ433" s="1381"/>
      <c r="JIK433" s="1381"/>
      <c r="JIL433" s="1381"/>
      <c r="JIM433" s="1381"/>
      <c r="JIN433" s="1381"/>
      <c r="JIO433" s="1381"/>
      <c r="JIP433" s="1381"/>
      <c r="JIQ433" s="1381"/>
      <c r="JIR433" s="1381"/>
      <c r="JIS433" s="1381"/>
      <c r="JIT433" s="1381"/>
      <c r="JIU433" s="1381"/>
      <c r="JIV433" s="1381"/>
      <c r="JIW433" s="1381"/>
      <c r="JIX433" s="1381"/>
      <c r="JIY433" s="1381"/>
      <c r="JIZ433" s="1381"/>
      <c r="JJA433" s="1381"/>
      <c r="JJB433" s="1381"/>
      <c r="JJC433" s="1381"/>
      <c r="JJD433" s="1381"/>
      <c r="JJE433" s="1381"/>
      <c r="JJF433" s="1381"/>
      <c r="JJG433" s="1381"/>
      <c r="JJH433" s="1381"/>
      <c r="JJI433" s="1381"/>
      <c r="JJJ433" s="1381"/>
      <c r="JJK433" s="1381"/>
      <c r="JJL433" s="1381"/>
      <c r="JJM433" s="1381"/>
      <c r="JJN433" s="1381"/>
      <c r="JJO433" s="1381"/>
      <c r="JJP433" s="1381"/>
      <c r="JJQ433" s="1381"/>
      <c r="JJR433" s="1381"/>
      <c r="JJS433" s="1381"/>
      <c r="JJT433" s="1381"/>
      <c r="JJU433" s="1381"/>
      <c r="JJV433" s="1381"/>
      <c r="JJW433" s="1381"/>
      <c r="JJX433" s="1381"/>
      <c r="JJY433" s="1381"/>
      <c r="JJZ433" s="1381"/>
      <c r="JKA433" s="1381"/>
      <c r="JKB433" s="1381"/>
      <c r="JKC433" s="1381"/>
      <c r="JKD433" s="1381"/>
      <c r="JKE433" s="1381"/>
      <c r="JKF433" s="1381"/>
      <c r="JKG433" s="1381"/>
      <c r="JKH433" s="1381"/>
      <c r="JKI433" s="1381"/>
      <c r="JKJ433" s="1381"/>
      <c r="JKK433" s="1381"/>
      <c r="JKL433" s="1381"/>
      <c r="JKM433" s="1381"/>
      <c r="JKN433" s="1381"/>
      <c r="JKO433" s="1381"/>
      <c r="JKP433" s="1381"/>
      <c r="JKQ433" s="1381"/>
      <c r="JKR433" s="1381"/>
      <c r="JKS433" s="1381"/>
      <c r="JKT433" s="1381"/>
      <c r="JKU433" s="1381"/>
      <c r="JKV433" s="1381"/>
      <c r="JKW433" s="1381"/>
      <c r="JKX433" s="1381"/>
      <c r="JKY433" s="1381"/>
      <c r="JKZ433" s="1381"/>
      <c r="JLA433" s="1381"/>
      <c r="JLB433" s="1381"/>
      <c r="JLC433" s="1381"/>
      <c r="JLD433" s="1381"/>
      <c r="JLE433" s="1381"/>
      <c r="JLF433" s="1381"/>
      <c r="JLG433" s="1381"/>
      <c r="JLH433" s="1381"/>
      <c r="JLI433" s="1381"/>
      <c r="JLJ433" s="1381"/>
      <c r="JLK433" s="1381"/>
      <c r="JLL433" s="1381"/>
      <c r="JLM433" s="1381"/>
      <c r="JLN433" s="1381"/>
      <c r="JLO433" s="1381"/>
      <c r="JLP433" s="1381"/>
      <c r="JLQ433" s="1381"/>
      <c r="JLR433" s="1381"/>
      <c r="JLS433" s="1381"/>
      <c r="JLT433" s="1381"/>
      <c r="JLU433" s="1381"/>
      <c r="JLV433" s="1381"/>
      <c r="JLW433" s="1381"/>
      <c r="JLX433" s="1381"/>
      <c r="JLY433" s="1381"/>
      <c r="JLZ433" s="1381"/>
      <c r="JMA433" s="1381"/>
      <c r="JMB433" s="1381"/>
      <c r="JMC433" s="1381"/>
      <c r="JMD433" s="1381"/>
      <c r="JME433" s="1381"/>
      <c r="JMF433" s="1381"/>
      <c r="JMG433" s="1381"/>
      <c r="JMH433" s="1381"/>
      <c r="JMI433" s="1381"/>
      <c r="JMJ433" s="1381"/>
      <c r="JMK433" s="1381"/>
      <c r="JML433" s="1381"/>
      <c r="JMM433" s="1381"/>
      <c r="JMN433" s="1381"/>
      <c r="JMO433" s="1381"/>
      <c r="JMP433" s="1381"/>
      <c r="JMQ433" s="1381"/>
      <c r="JMR433" s="1381"/>
      <c r="JMS433" s="1381"/>
      <c r="JMT433" s="1381"/>
      <c r="JMU433" s="1381"/>
      <c r="JMV433" s="1381"/>
      <c r="JMW433" s="1381"/>
      <c r="JMX433" s="1381"/>
      <c r="JMY433" s="1381"/>
      <c r="JMZ433" s="1381"/>
      <c r="JNA433" s="1381"/>
      <c r="JNB433" s="1381"/>
      <c r="JNC433" s="1381"/>
      <c r="JND433" s="1381"/>
      <c r="JNE433" s="1381"/>
      <c r="JNF433" s="1381"/>
      <c r="JNG433" s="1381"/>
      <c r="JNH433" s="1381"/>
      <c r="JNI433" s="1381"/>
      <c r="JNJ433" s="1381"/>
      <c r="JNK433" s="1381"/>
      <c r="JNL433" s="1381"/>
      <c r="JNM433" s="1381"/>
      <c r="JNN433" s="1381"/>
      <c r="JNO433" s="1381"/>
      <c r="JNP433" s="1381"/>
      <c r="JNQ433" s="1381"/>
      <c r="JNR433" s="1381"/>
      <c r="JNS433" s="1381"/>
      <c r="JNT433" s="1381"/>
      <c r="JNU433" s="1381"/>
      <c r="JNV433" s="1381"/>
      <c r="JNW433" s="1381"/>
      <c r="JNX433" s="1381"/>
      <c r="JNY433" s="1381"/>
      <c r="JNZ433" s="1381"/>
      <c r="JOA433" s="1381"/>
      <c r="JOB433" s="1381"/>
      <c r="JOC433" s="1381"/>
      <c r="JOD433" s="1381"/>
      <c r="JOE433" s="1381"/>
      <c r="JOF433" s="1381"/>
      <c r="JOG433" s="1381"/>
      <c r="JOH433" s="1381"/>
      <c r="JOI433" s="1381"/>
      <c r="JOJ433" s="1381"/>
      <c r="JOK433" s="1381"/>
      <c r="JOL433" s="1381"/>
      <c r="JOM433" s="1381"/>
      <c r="JON433" s="1381"/>
      <c r="JOO433" s="1381"/>
      <c r="JOP433" s="1381"/>
      <c r="JOQ433" s="1381"/>
      <c r="JOR433" s="1381"/>
      <c r="JOS433" s="1381"/>
      <c r="JOT433" s="1381"/>
      <c r="JOU433" s="1381"/>
      <c r="JOV433" s="1381"/>
      <c r="JOW433" s="1381"/>
      <c r="JOX433" s="1381"/>
      <c r="JOY433" s="1381"/>
      <c r="JOZ433" s="1381"/>
      <c r="JPA433" s="1381"/>
      <c r="JPB433" s="1381"/>
      <c r="JPC433" s="1381"/>
      <c r="JPD433" s="1381"/>
      <c r="JPE433" s="1381"/>
      <c r="JPF433" s="1381"/>
      <c r="JPG433" s="1381"/>
      <c r="JPH433" s="1381"/>
      <c r="JPI433" s="1381"/>
      <c r="JPJ433" s="1381"/>
      <c r="JPK433" s="1381"/>
      <c r="JPL433" s="1381"/>
      <c r="JPM433" s="1381"/>
      <c r="JPN433" s="1381"/>
      <c r="JPO433" s="1381"/>
      <c r="JPP433" s="1381"/>
      <c r="JPQ433" s="1381"/>
      <c r="JPR433" s="1381"/>
      <c r="JPS433" s="1381"/>
      <c r="JPT433" s="1381"/>
      <c r="JPU433" s="1381"/>
      <c r="JPV433" s="1381"/>
      <c r="JPW433" s="1381"/>
      <c r="JPX433" s="1381"/>
      <c r="JPY433" s="1381"/>
      <c r="JPZ433" s="1381"/>
      <c r="JQA433" s="1381"/>
      <c r="JQB433" s="1381"/>
      <c r="JQC433" s="1381"/>
      <c r="JQD433" s="1381"/>
      <c r="JQE433" s="1381"/>
      <c r="JQF433" s="1381"/>
      <c r="JQG433" s="1381"/>
      <c r="JQH433" s="1381"/>
      <c r="JQI433" s="1381"/>
      <c r="JQJ433" s="1381"/>
      <c r="JQK433" s="1381"/>
      <c r="JQL433" s="1381"/>
      <c r="JQM433" s="1381"/>
      <c r="JQN433" s="1381"/>
      <c r="JQO433" s="1381"/>
      <c r="JQP433" s="1381"/>
      <c r="JQQ433" s="1381"/>
      <c r="JQR433" s="1381"/>
      <c r="JQS433" s="1381"/>
      <c r="JQT433" s="1381"/>
      <c r="JQU433" s="1381"/>
      <c r="JQV433" s="1381"/>
      <c r="JQW433" s="1381"/>
      <c r="JQX433" s="1381"/>
      <c r="JQY433" s="1381"/>
      <c r="JQZ433" s="1381"/>
      <c r="JRA433" s="1381"/>
      <c r="JRB433" s="1381"/>
      <c r="JRC433" s="1381"/>
      <c r="JRD433" s="1381"/>
      <c r="JRE433" s="1381"/>
      <c r="JRF433" s="1381"/>
      <c r="JRG433" s="1381"/>
      <c r="JRH433" s="1381"/>
      <c r="JRI433" s="1381"/>
      <c r="JRJ433" s="1381"/>
      <c r="JRK433" s="1381"/>
      <c r="JRL433" s="1381"/>
      <c r="JRM433" s="1381"/>
      <c r="JRN433" s="1381"/>
      <c r="JRO433" s="1381"/>
      <c r="JRP433" s="1381"/>
      <c r="JRQ433" s="1381"/>
      <c r="JRR433" s="1381"/>
      <c r="JRS433" s="1381"/>
      <c r="JRT433" s="1381"/>
      <c r="JRU433" s="1381"/>
      <c r="JRV433" s="1381"/>
      <c r="JRW433" s="1381"/>
      <c r="JRX433" s="1381"/>
      <c r="JRY433" s="1381"/>
      <c r="JRZ433" s="1381"/>
      <c r="JSA433" s="1381"/>
      <c r="JSB433" s="1381"/>
      <c r="JSC433" s="1381"/>
      <c r="JSD433" s="1381"/>
      <c r="JSE433" s="1381"/>
      <c r="JSF433" s="1381"/>
      <c r="JSG433" s="1381"/>
      <c r="JSH433" s="1381"/>
      <c r="JSI433" s="1381"/>
      <c r="JSJ433" s="1381"/>
      <c r="JSK433" s="1381"/>
      <c r="JSL433" s="1381"/>
      <c r="JSM433" s="1381"/>
      <c r="JSN433" s="1381"/>
      <c r="JSO433" s="1381"/>
      <c r="JSP433" s="1381"/>
      <c r="JSQ433" s="1381"/>
      <c r="JSR433" s="1381"/>
      <c r="JSS433" s="1381"/>
      <c r="JST433" s="1381"/>
      <c r="JSU433" s="1381"/>
      <c r="JSV433" s="1381"/>
      <c r="JSW433" s="1381"/>
      <c r="JSX433" s="1381"/>
      <c r="JSY433" s="1381"/>
      <c r="JSZ433" s="1381"/>
      <c r="JTA433" s="1381"/>
      <c r="JTB433" s="1381"/>
      <c r="JTC433" s="1381"/>
      <c r="JTD433" s="1381"/>
      <c r="JTE433" s="1381"/>
      <c r="JTF433" s="1381"/>
      <c r="JTG433" s="1381"/>
      <c r="JTH433" s="1381"/>
      <c r="JTI433" s="1381"/>
      <c r="JTJ433" s="1381"/>
      <c r="JTK433" s="1381"/>
      <c r="JTL433" s="1381"/>
      <c r="JTM433" s="1381"/>
      <c r="JTN433" s="1381"/>
      <c r="JTO433" s="1381"/>
      <c r="JTP433" s="1381"/>
      <c r="JTQ433" s="1381"/>
      <c r="JTR433" s="1381"/>
      <c r="JTS433" s="1381"/>
      <c r="JTT433" s="1381"/>
      <c r="JTU433" s="1381"/>
      <c r="JTV433" s="1381"/>
      <c r="JTW433" s="1381"/>
      <c r="JTX433" s="1381"/>
      <c r="JTY433" s="1381"/>
      <c r="JTZ433" s="1381"/>
      <c r="JUA433" s="1381"/>
      <c r="JUB433" s="1381"/>
      <c r="JUC433" s="1381"/>
      <c r="JUD433" s="1381"/>
      <c r="JUE433" s="1381"/>
      <c r="JUF433" s="1381"/>
      <c r="JUG433" s="1381"/>
      <c r="JUH433" s="1381"/>
      <c r="JUI433" s="1381"/>
      <c r="JUJ433" s="1381"/>
      <c r="JUK433" s="1381"/>
      <c r="JUL433" s="1381"/>
      <c r="JUM433" s="1381"/>
      <c r="JUN433" s="1381"/>
      <c r="JUO433" s="1381"/>
      <c r="JUP433" s="1381"/>
      <c r="JUQ433" s="1381"/>
      <c r="JUR433" s="1381"/>
      <c r="JUS433" s="1381"/>
      <c r="JUT433" s="1381"/>
      <c r="JUU433" s="1381"/>
      <c r="JUV433" s="1381"/>
      <c r="JUW433" s="1381"/>
      <c r="JUX433" s="1381"/>
      <c r="JUY433" s="1381"/>
      <c r="JUZ433" s="1381"/>
      <c r="JVA433" s="1381"/>
      <c r="JVB433" s="1381"/>
      <c r="JVC433" s="1381"/>
      <c r="JVD433" s="1381"/>
      <c r="JVE433" s="1381"/>
      <c r="JVF433" s="1381"/>
      <c r="JVG433" s="1381"/>
      <c r="JVH433" s="1381"/>
      <c r="JVI433" s="1381"/>
      <c r="JVJ433" s="1381"/>
      <c r="JVK433" s="1381"/>
      <c r="JVL433" s="1381"/>
      <c r="JVM433" s="1381"/>
      <c r="JVN433" s="1381"/>
      <c r="JVO433" s="1381"/>
      <c r="JVP433" s="1381"/>
      <c r="JVQ433" s="1381"/>
      <c r="JVR433" s="1381"/>
      <c r="JVS433" s="1381"/>
      <c r="JVT433" s="1381"/>
      <c r="JVU433" s="1381"/>
      <c r="JVV433" s="1381"/>
      <c r="JVW433" s="1381"/>
      <c r="JVX433" s="1381"/>
      <c r="JVY433" s="1381"/>
      <c r="JVZ433" s="1381"/>
      <c r="JWA433" s="1381"/>
      <c r="JWB433" s="1381"/>
      <c r="JWC433" s="1381"/>
      <c r="JWD433" s="1381"/>
      <c r="JWE433" s="1381"/>
      <c r="JWF433" s="1381"/>
      <c r="JWG433" s="1381"/>
      <c r="JWH433" s="1381"/>
      <c r="JWI433" s="1381"/>
      <c r="JWJ433" s="1381"/>
      <c r="JWK433" s="1381"/>
      <c r="JWL433" s="1381"/>
      <c r="JWM433" s="1381"/>
      <c r="JWN433" s="1381"/>
      <c r="JWO433" s="1381"/>
      <c r="JWP433" s="1381"/>
      <c r="JWQ433" s="1381"/>
      <c r="JWR433" s="1381"/>
      <c r="JWS433" s="1381"/>
      <c r="JWT433" s="1381"/>
      <c r="JWU433" s="1381"/>
      <c r="JWV433" s="1381"/>
      <c r="JWW433" s="1381"/>
      <c r="JWX433" s="1381"/>
      <c r="JWY433" s="1381"/>
      <c r="JWZ433" s="1381"/>
      <c r="JXA433" s="1381"/>
      <c r="JXB433" s="1381"/>
      <c r="JXC433" s="1381"/>
      <c r="JXD433" s="1381"/>
      <c r="JXE433" s="1381"/>
      <c r="JXF433" s="1381"/>
      <c r="JXG433" s="1381"/>
      <c r="JXH433" s="1381"/>
      <c r="JXI433" s="1381"/>
      <c r="JXJ433" s="1381"/>
      <c r="JXK433" s="1381"/>
      <c r="JXL433" s="1381"/>
      <c r="JXM433" s="1381"/>
      <c r="JXN433" s="1381"/>
      <c r="JXO433" s="1381"/>
      <c r="JXP433" s="1381"/>
      <c r="JXQ433" s="1381"/>
      <c r="JXR433" s="1381"/>
      <c r="JXS433" s="1381"/>
      <c r="JXT433" s="1381"/>
      <c r="JXU433" s="1381"/>
      <c r="JXV433" s="1381"/>
      <c r="JXW433" s="1381"/>
      <c r="JXX433" s="1381"/>
      <c r="JXY433" s="1381"/>
      <c r="JXZ433" s="1381"/>
      <c r="JYA433" s="1381"/>
      <c r="JYB433" s="1381"/>
      <c r="JYC433" s="1381"/>
      <c r="JYD433" s="1381"/>
      <c r="JYE433" s="1381"/>
      <c r="JYF433" s="1381"/>
      <c r="JYG433" s="1381"/>
      <c r="JYH433" s="1381"/>
      <c r="JYI433" s="1381"/>
      <c r="JYJ433" s="1381"/>
      <c r="JYK433" s="1381"/>
      <c r="JYL433" s="1381"/>
      <c r="JYM433" s="1381"/>
      <c r="JYN433" s="1381"/>
      <c r="JYO433" s="1381"/>
      <c r="JYP433" s="1381"/>
      <c r="JYQ433" s="1381"/>
      <c r="JYR433" s="1381"/>
      <c r="JYS433" s="1381"/>
      <c r="JYT433" s="1381"/>
      <c r="JYU433" s="1381"/>
      <c r="JYV433" s="1381"/>
      <c r="JYW433" s="1381"/>
      <c r="JYX433" s="1381"/>
      <c r="JYY433" s="1381"/>
      <c r="JYZ433" s="1381"/>
      <c r="JZA433" s="1381"/>
      <c r="JZB433" s="1381"/>
      <c r="JZC433" s="1381"/>
      <c r="JZD433" s="1381"/>
      <c r="JZE433" s="1381"/>
      <c r="JZF433" s="1381"/>
      <c r="JZG433" s="1381"/>
      <c r="JZH433" s="1381"/>
      <c r="JZI433" s="1381"/>
      <c r="JZJ433" s="1381"/>
      <c r="JZK433" s="1381"/>
      <c r="JZL433" s="1381"/>
      <c r="JZM433" s="1381"/>
      <c r="JZN433" s="1381"/>
      <c r="JZO433" s="1381"/>
      <c r="JZP433" s="1381"/>
      <c r="JZQ433" s="1381"/>
      <c r="JZR433" s="1381"/>
      <c r="JZS433" s="1381"/>
      <c r="JZT433" s="1381"/>
      <c r="JZU433" s="1381"/>
      <c r="JZV433" s="1381"/>
      <c r="JZW433" s="1381"/>
      <c r="JZX433" s="1381"/>
      <c r="JZY433" s="1381"/>
      <c r="JZZ433" s="1381"/>
      <c r="KAA433" s="1381"/>
      <c r="KAB433" s="1381"/>
      <c r="KAC433" s="1381"/>
      <c r="KAD433" s="1381"/>
      <c r="KAE433" s="1381"/>
      <c r="KAF433" s="1381"/>
      <c r="KAG433" s="1381"/>
      <c r="KAH433" s="1381"/>
      <c r="KAI433" s="1381"/>
      <c r="KAJ433" s="1381"/>
      <c r="KAK433" s="1381"/>
      <c r="KAL433" s="1381"/>
      <c r="KAM433" s="1381"/>
      <c r="KAN433" s="1381"/>
      <c r="KAO433" s="1381"/>
      <c r="KAP433" s="1381"/>
      <c r="KAQ433" s="1381"/>
      <c r="KAR433" s="1381"/>
      <c r="KAS433" s="1381"/>
      <c r="KAT433" s="1381"/>
      <c r="KAU433" s="1381"/>
      <c r="KAV433" s="1381"/>
      <c r="KAW433" s="1381"/>
      <c r="KAX433" s="1381"/>
      <c r="KAY433" s="1381"/>
      <c r="KAZ433" s="1381"/>
      <c r="KBA433" s="1381"/>
      <c r="KBB433" s="1381"/>
      <c r="KBC433" s="1381"/>
      <c r="KBD433" s="1381"/>
      <c r="KBE433" s="1381"/>
      <c r="KBF433" s="1381"/>
      <c r="KBG433" s="1381"/>
      <c r="KBH433" s="1381"/>
      <c r="KBI433" s="1381"/>
      <c r="KBJ433" s="1381"/>
      <c r="KBK433" s="1381"/>
      <c r="KBL433" s="1381"/>
      <c r="KBM433" s="1381"/>
      <c r="KBN433" s="1381"/>
      <c r="KBO433" s="1381"/>
      <c r="KBP433" s="1381"/>
      <c r="KBQ433" s="1381"/>
      <c r="KBR433" s="1381"/>
      <c r="KBS433" s="1381"/>
      <c r="KBT433" s="1381"/>
      <c r="KBU433" s="1381"/>
      <c r="KBV433" s="1381"/>
      <c r="KBW433" s="1381"/>
      <c r="KBX433" s="1381"/>
      <c r="KBY433" s="1381"/>
      <c r="KBZ433" s="1381"/>
      <c r="KCA433" s="1381"/>
      <c r="KCB433" s="1381"/>
      <c r="KCC433" s="1381"/>
      <c r="KCD433" s="1381"/>
      <c r="KCE433" s="1381"/>
      <c r="KCF433" s="1381"/>
      <c r="KCG433" s="1381"/>
      <c r="KCH433" s="1381"/>
      <c r="KCI433" s="1381"/>
      <c r="KCJ433" s="1381"/>
      <c r="KCK433" s="1381"/>
      <c r="KCL433" s="1381"/>
      <c r="KCM433" s="1381"/>
      <c r="KCN433" s="1381"/>
      <c r="KCO433" s="1381"/>
      <c r="KCP433" s="1381"/>
      <c r="KCQ433" s="1381"/>
      <c r="KCR433" s="1381"/>
      <c r="KCS433" s="1381"/>
      <c r="KCT433" s="1381"/>
      <c r="KCU433" s="1381"/>
      <c r="KCV433" s="1381"/>
      <c r="KCW433" s="1381"/>
      <c r="KCX433" s="1381"/>
      <c r="KCY433" s="1381"/>
      <c r="KCZ433" s="1381"/>
      <c r="KDA433" s="1381"/>
      <c r="KDB433" s="1381"/>
      <c r="KDC433" s="1381"/>
      <c r="KDD433" s="1381"/>
      <c r="KDE433" s="1381"/>
      <c r="KDF433" s="1381"/>
      <c r="KDG433" s="1381"/>
      <c r="KDH433" s="1381"/>
      <c r="KDI433" s="1381"/>
      <c r="KDJ433" s="1381"/>
      <c r="KDK433" s="1381"/>
      <c r="KDL433" s="1381"/>
      <c r="KDM433" s="1381"/>
      <c r="KDN433" s="1381"/>
      <c r="KDO433" s="1381"/>
      <c r="KDP433" s="1381"/>
      <c r="KDQ433" s="1381"/>
      <c r="KDR433" s="1381"/>
      <c r="KDS433" s="1381"/>
      <c r="KDT433" s="1381"/>
      <c r="KDU433" s="1381"/>
      <c r="KDV433" s="1381"/>
      <c r="KDW433" s="1381"/>
      <c r="KDX433" s="1381"/>
      <c r="KDY433" s="1381"/>
      <c r="KDZ433" s="1381"/>
      <c r="KEA433" s="1381"/>
      <c r="KEB433" s="1381"/>
      <c r="KEC433" s="1381"/>
      <c r="KED433" s="1381"/>
      <c r="KEE433" s="1381"/>
      <c r="KEF433" s="1381"/>
      <c r="KEG433" s="1381"/>
      <c r="KEH433" s="1381"/>
      <c r="KEI433" s="1381"/>
      <c r="KEJ433" s="1381"/>
      <c r="KEK433" s="1381"/>
      <c r="KEL433" s="1381"/>
      <c r="KEM433" s="1381"/>
      <c r="KEN433" s="1381"/>
      <c r="KEO433" s="1381"/>
      <c r="KEP433" s="1381"/>
      <c r="KEQ433" s="1381"/>
      <c r="KER433" s="1381"/>
      <c r="KES433" s="1381"/>
      <c r="KET433" s="1381"/>
      <c r="KEU433" s="1381"/>
      <c r="KEV433" s="1381"/>
      <c r="KEW433" s="1381"/>
      <c r="KEX433" s="1381"/>
      <c r="KEY433" s="1381"/>
      <c r="KEZ433" s="1381"/>
      <c r="KFA433" s="1381"/>
      <c r="KFB433" s="1381"/>
      <c r="KFC433" s="1381"/>
      <c r="KFD433" s="1381"/>
      <c r="KFE433" s="1381"/>
      <c r="KFF433" s="1381"/>
      <c r="KFG433" s="1381"/>
      <c r="KFH433" s="1381"/>
      <c r="KFI433" s="1381"/>
      <c r="KFJ433" s="1381"/>
      <c r="KFK433" s="1381"/>
      <c r="KFL433" s="1381"/>
      <c r="KFM433" s="1381"/>
      <c r="KFN433" s="1381"/>
      <c r="KFO433" s="1381"/>
      <c r="KFP433" s="1381"/>
      <c r="KFQ433" s="1381"/>
      <c r="KFR433" s="1381"/>
      <c r="KFS433" s="1381"/>
      <c r="KFT433" s="1381"/>
      <c r="KFU433" s="1381"/>
      <c r="KFV433" s="1381"/>
      <c r="KFW433" s="1381"/>
      <c r="KFX433" s="1381"/>
      <c r="KFY433" s="1381"/>
      <c r="KFZ433" s="1381"/>
      <c r="KGA433" s="1381"/>
      <c r="KGB433" s="1381"/>
      <c r="KGC433" s="1381"/>
      <c r="KGD433" s="1381"/>
      <c r="KGE433" s="1381"/>
      <c r="KGF433" s="1381"/>
      <c r="KGG433" s="1381"/>
      <c r="KGH433" s="1381"/>
      <c r="KGI433" s="1381"/>
      <c r="KGJ433" s="1381"/>
      <c r="KGK433" s="1381"/>
      <c r="KGL433" s="1381"/>
      <c r="KGM433" s="1381"/>
      <c r="KGN433" s="1381"/>
      <c r="KGO433" s="1381"/>
      <c r="KGP433" s="1381"/>
      <c r="KGQ433" s="1381"/>
      <c r="KGR433" s="1381"/>
      <c r="KGS433" s="1381"/>
      <c r="KGT433" s="1381"/>
      <c r="KGU433" s="1381"/>
      <c r="KGV433" s="1381"/>
      <c r="KGW433" s="1381"/>
      <c r="KGX433" s="1381"/>
      <c r="KGY433" s="1381"/>
      <c r="KGZ433" s="1381"/>
      <c r="KHA433" s="1381"/>
      <c r="KHB433" s="1381"/>
      <c r="KHC433" s="1381"/>
      <c r="KHD433" s="1381"/>
      <c r="KHE433" s="1381"/>
      <c r="KHF433" s="1381"/>
      <c r="KHG433" s="1381"/>
      <c r="KHH433" s="1381"/>
      <c r="KHI433" s="1381"/>
      <c r="KHJ433" s="1381"/>
      <c r="KHK433" s="1381"/>
      <c r="KHL433" s="1381"/>
      <c r="KHM433" s="1381"/>
      <c r="KHN433" s="1381"/>
      <c r="KHO433" s="1381"/>
      <c r="KHP433" s="1381"/>
      <c r="KHQ433" s="1381"/>
      <c r="KHR433" s="1381"/>
      <c r="KHS433" s="1381"/>
      <c r="KHT433" s="1381"/>
      <c r="KHU433" s="1381"/>
      <c r="KHV433" s="1381"/>
      <c r="KHW433" s="1381"/>
      <c r="KHX433" s="1381"/>
      <c r="KHY433" s="1381"/>
      <c r="KHZ433" s="1381"/>
      <c r="KIA433" s="1381"/>
      <c r="KIB433" s="1381"/>
      <c r="KIC433" s="1381"/>
      <c r="KID433" s="1381"/>
      <c r="KIE433" s="1381"/>
      <c r="KIF433" s="1381"/>
      <c r="KIG433" s="1381"/>
      <c r="KIH433" s="1381"/>
      <c r="KII433" s="1381"/>
      <c r="KIJ433" s="1381"/>
      <c r="KIK433" s="1381"/>
      <c r="KIL433" s="1381"/>
      <c r="KIM433" s="1381"/>
      <c r="KIN433" s="1381"/>
      <c r="KIO433" s="1381"/>
      <c r="KIP433" s="1381"/>
      <c r="KIQ433" s="1381"/>
      <c r="KIR433" s="1381"/>
      <c r="KIS433" s="1381"/>
      <c r="KIT433" s="1381"/>
      <c r="KIU433" s="1381"/>
      <c r="KIV433" s="1381"/>
      <c r="KIW433" s="1381"/>
      <c r="KIX433" s="1381"/>
      <c r="KIY433" s="1381"/>
      <c r="KIZ433" s="1381"/>
      <c r="KJA433" s="1381"/>
      <c r="KJB433" s="1381"/>
      <c r="KJC433" s="1381"/>
      <c r="KJD433" s="1381"/>
      <c r="KJE433" s="1381"/>
      <c r="KJF433" s="1381"/>
      <c r="KJG433" s="1381"/>
      <c r="KJH433" s="1381"/>
      <c r="KJI433" s="1381"/>
      <c r="KJJ433" s="1381"/>
      <c r="KJK433" s="1381"/>
      <c r="KJL433" s="1381"/>
      <c r="KJM433" s="1381"/>
      <c r="KJN433" s="1381"/>
      <c r="KJO433" s="1381"/>
      <c r="KJP433" s="1381"/>
      <c r="KJQ433" s="1381"/>
      <c r="KJR433" s="1381"/>
      <c r="KJS433" s="1381"/>
      <c r="KJT433" s="1381"/>
      <c r="KJU433" s="1381"/>
      <c r="KJV433" s="1381"/>
      <c r="KJW433" s="1381"/>
      <c r="KJX433" s="1381"/>
      <c r="KJY433" s="1381"/>
      <c r="KJZ433" s="1381"/>
      <c r="KKA433" s="1381"/>
      <c r="KKB433" s="1381"/>
      <c r="KKC433" s="1381"/>
      <c r="KKD433" s="1381"/>
      <c r="KKE433" s="1381"/>
      <c r="KKF433" s="1381"/>
      <c r="KKG433" s="1381"/>
      <c r="KKH433" s="1381"/>
      <c r="KKI433" s="1381"/>
      <c r="KKJ433" s="1381"/>
      <c r="KKK433" s="1381"/>
      <c r="KKL433" s="1381"/>
      <c r="KKM433" s="1381"/>
      <c r="KKN433" s="1381"/>
      <c r="KKO433" s="1381"/>
      <c r="KKP433" s="1381"/>
      <c r="KKQ433" s="1381"/>
      <c r="KKR433" s="1381"/>
      <c r="KKS433" s="1381"/>
      <c r="KKT433" s="1381"/>
      <c r="KKU433" s="1381"/>
      <c r="KKV433" s="1381"/>
      <c r="KKW433" s="1381"/>
      <c r="KKX433" s="1381"/>
      <c r="KKY433" s="1381"/>
      <c r="KKZ433" s="1381"/>
      <c r="KLA433" s="1381"/>
      <c r="KLB433" s="1381"/>
      <c r="KLC433" s="1381"/>
      <c r="KLD433" s="1381"/>
      <c r="KLE433" s="1381"/>
      <c r="KLF433" s="1381"/>
      <c r="KLG433" s="1381"/>
      <c r="KLH433" s="1381"/>
      <c r="KLI433" s="1381"/>
      <c r="KLJ433" s="1381"/>
      <c r="KLK433" s="1381"/>
      <c r="KLL433" s="1381"/>
      <c r="KLM433" s="1381"/>
      <c r="KLN433" s="1381"/>
      <c r="KLO433" s="1381"/>
      <c r="KLP433" s="1381"/>
      <c r="KLQ433" s="1381"/>
      <c r="KLR433" s="1381"/>
      <c r="KLS433" s="1381"/>
      <c r="KLT433" s="1381"/>
      <c r="KLU433" s="1381"/>
      <c r="KLV433" s="1381"/>
      <c r="KLW433" s="1381"/>
      <c r="KLX433" s="1381"/>
      <c r="KLY433" s="1381"/>
      <c r="KLZ433" s="1381"/>
      <c r="KMA433" s="1381"/>
      <c r="KMB433" s="1381"/>
      <c r="KMC433" s="1381"/>
      <c r="KMD433" s="1381"/>
      <c r="KME433" s="1381"/>
      <c r="KMF433" s="1381"/>
      <c r="KMG433" s="1381"/>
      <c r="KMH433" s="1381"/>
      <c r="KMI433" s="1381"/>
      <c r="KMJ433" s="1381"/>
      <c r="KMK433" s="1381"/>
      <c r="KML433" s="1381"/>
      <c r="KMM433" s="1381"/>
      <c r="KMN433" s="1381"/>
      <c r="KMO433" s="1381"/>
      <c r="KMP433" s="1381"/>
      <c r="KMQ433" s="1381"/>
      <c r="KMR433" s="1381"/>
      <c r="KMS433" s="1381"/>
      <c r="KMT433" s="1381"/>
      <c r="KMU433" s="1381"/>
      <c r="KMV433" s="1381"/>
      <c r="KMW433" s="1381"/>
      <c r="KMX433" s="1381"/>
      <c r="KMY433" s="1381"/>
      <c r="KMZ433" s="1381"/>
      <c r="KNA433" s="1381"/>
      <c r="KNB433" s="1381"/>
      <c r="KNC433" s="1381"/>
      <c r="KND433" s="1381"/>
      <c r="KNE433" s="1381"/>
      <c r="KNF433" s="1381"/>
      <c r="KNG433" s="1381"/>
      <c r="KNH433" s="1381"/>
      <c r="KNI433" s="1381"/>
      <c r="KNJ433" s="1381"/>
      <c r="KNK433" s="1381"/>
      <c r="KNL433" s="1381"/>
      <c r="KNM433" s="1381"/>
      <c r="KNN433" s="1381"/>
      <c r="KNO433" s="1381"/>
      <c r="KNP433" s="1381"/>
      <c r="KNQ433" s="1381"/>
      <c r="KNR433" s="1381"/>
      <c r="KNS433" s="1381"/>
      <c r="KNT433" s="1381"/>
      <c r="KNU433" s="1381"/>
      <c r="KNV433" s="1381"/>
      <c r="KNW433" s="1381"/>
      <c r="KNX433" s="1381"/>
      <c r="KNY433" s="1381"/>
      <c r="KNZ433" s="1381"/>
      <c r="KOA433" s="1381"/>
      <c r="KOB433" s="1381"/>
      <c r="KOC433" s="1381"/>
      <c r="KOD433" s="1381"/>
      <c r="KOE433" s="1381"/>
      <c r="KOF433" s="1381"/>
      <c r="KOG433" s="1381"/>
      <c r="KOH433" s="1381"/>
      <c r="KOI433" s="1381"/>
      <c r="KOJ433" s="1381"/>
      <c r="KOK433" s="1381"/>
      <c r="KOL433" s="1381"/>
      <c r="KOM433" s="1381"/>
      <c r="KON433" s="1381"/>
      <c r="KOO433" s="1381"/>
      <c r="KOP433" s="1381"/>
      <c r="KOQ433" s="1381"/>
      <c r="KOR433" s="1381"/>
      <c r="KOS433" s="1381"/>
      <c r="KOT433" s="1381"/>
      <c r="KOU433" s="1381"/>
      <c r="KOV433" s="1381"/>
      <c r="KOW433" s="1381"/>
      <c r="KOX433" s="1381"/>
      <c r="KOY433" s="1381"/>
      <c r="KOZ433" s="1381"/>
      <c r="KPA433" s="1381"/>
      <c r="KPB433" s="1381"/>
      <c r="KPC433" s="1381"/>
      <c r="KPD433" s="1381"/>
      <c r="KPE433" s="1381"/>
      <c r="KPF433" s="1381"/>
      <c r="KPG433" s="1381"/>
      <c r="KPH433" s="1381"/>
      <c r="KPI433" s="1381"/>
      <c r="KPJ433" s="1381"/>
      <c r="KPK433" s="1381"/>
      <c r="KPL433" s="1381"/>
      <c r="KPM433" s="1381"/>
      <c r="KPN433" s="1381"/>
      <c r="KPO433" s="1381"/>
      <c r="KPP433" s="1381"/>
      <c r="KPQ433" s="1381"/>
      <c r="KPR433" s="1381"/>
      <c r="KPS433" s="1381"/>
      <c r="KPT433" s="1381"/>
      <c r="KPU433" s="1381"/>
      <c r="KPV433" s="1381"/>
      <c r="KPW433" s="1381"/>
      <c r="KPX433" s="1381"/>
      <c r="KPY433" s="1381"/>
      <c r="KPZ433" s="1381"/>
      <c r="KQA433" s="1381"/>
      <c r="KQB433" s="1381"/>
      <c r="KQC433" s="1381"/>
      <c r="KQD433" s="1381"/>
      <c r="KQE433" s="1381"/>
      <c r="KQF433" s="1381"/>
      <c r="KQG433" s="1381"/>
      <c r="KQH433" s="1381"/>
      <c r="KQI433" s="1381"/>
      <c r="KQJ433" s="1381"/>
      <c r="KQK433" s="1381"/>
      <c r="KQL433" s="1381"/>
      <c r="KQM433" s="1381"/>
      <c r="KQN433" s="1381"/>
      <c r="KQO433" s="1381"/>
      <c r="KQP433" s="1381"/>
      <c r="KQQ433" s="1381"/>
      <c r="KQR433" s="1381"/>
      <c r="KQS433" s="1381"/>
      <c r="KQT433" s="1381"/>
      <c r="KQU433" s="1381"/>
      <c r="KQV433" s="1381"/>
      <c r="KQW433" s="1381"/>
      <c r="KQX433" s="1381"/>
      <c r="KQY433" s="1381"/>
      <c r="KQZ433" s="1381"/>
      <c r="KRA433" s="1381"/>
      <c r="KRB433" s="1381"/>
      <c r="KRC433" s="1381"/>
      <c r="KRD433" s="1381"/>
      <c r="KRE433" s="1381"/>
      <c r="KRF433" s="1381"/>
      <c r="KRG433" s="1381"/>
      <c r="KRH433" s="1381"/>
      <c r="KRI433" s="1381"/>
      <c r="KRJ433" s="1381"/>
      <c r="KRK433" s="1381"/>
      <c r="KRL433" s="1381"/>
      <c r="KRM433" s="1381"/>
      <c r="KRN433" s="1381"/>
      <c r="KRO433" s="1381"/>
      <c r="KRP433" s="1381"/>
      <c r="KRQ433" s="1381"/>
      <c r="KRR433" s="1381"/>
      <c r="KRS433" s="1381"/>
      <c r="KRT433" s="1381"/>
      <c r="KRU433" s="1381"/>
      <c r="KRV433" s="1381"/>
      <c r="KRW433" s="1381"/>
      <c r="KRX433" s="1381"/>
      <c r="KRY433" s="1381"/>
      <c r="KRZ433" s="1381"/>
      <c r="KSA433" s="1381"/>
      <c r="KSB433" s="1381"/>
      <c r="KSC433" s="1381"/>
      <c r="KSD433" s="1381"/>
      <c r="KSE433" s="1381"/>
      <c r="KSF433" s="1381"/>
      <c r="KSG433" s="1381"/>
      <c r="KSH433" s="1381"/>
      <c r="KSI433" s="1381"/>
      <c r="KSJ433" s="1381"/>
      <c r="KSK433" s="1381"/>
      <c r="KSL433" s="1381"/>
      <c r="KSM433" s="1381"/>
      <c r="KSN433" s="1381"/>
      <c r="KSO433" s="1381"/>
      <c r="KSP433" s="1381"/>
      <c r="KSQ433" s="1381"/>
      <c r="KSR433" s="1381"/>
      <c r="KSS433" s="1381"/>
      <c r="KST433" s="1381"/>
      <c r="KSU433" s="1381"/>
      <c r="KSV433" s="1381"/>
      <c r="KSW433" s="1381"/>
      <c r="KSX433" s="1381"/>
      <c r="KSY433" s="1381"/>
      <c r="KSZ433" s="1381"/>
      <c r="KTA433" s="1381"/>
      <c r="KTB433" s="1381"/>
      <c r="KTC433" s="1381"/>
      <c r="KTD433" s="1381"/>
      <c r="KTE433" s="1381"/>
      <c r="KTF433" s="1381"/>
      <c r="KTG433" s="1381"/>
      <c r="KTH433" s="1381"/>
      <c r="KTI433" s="1381"/>
      <c r="KTJ433" s="1381"/>
      <c r="KTK433" s="1381"/>
      <c r="KTL433" s="1381"/>
      <c r="KTM433" s="1381"/>
      <c r="KTN433" s="1381"/>
      <c r="KTO433" s="1381"/>
      <c r="KTP433" s="1381"/>
      <c r="KTQ433" s="1381"/>
      <c r="KTR433" s="1381"/>
      <c r="KTS433" s="1381"/>
      <c r="KTT433" s="1381"/>
      <c r="KTU433" s="1381"/>
      <c r="KTV433" s="1381"/>
      <c r="KTW433" s="1381"/>
      <c r="KTX433" s="1381"/>
      <c r="KTY433" s="1381"/>
      <c r="KTZ433" s="1381"/>
      <c r="KUA433" s="1381"/>
      <c r="KUB433" s="1381"/>
      <c r="KUC433" s="1381"/>
      <c r="KUD433" s="1381"/>
      <c r="KUE433" s="1381"/>
      <c r="KUF433" s="1381"/>
      <c r="KUG433" s="1381"/>
      <c r="KUH433" s="1381"/>
      <c r="KUI433" s="1381"/>
      <c r="KUJ433" s="1381"/>
      <c r="KUK433" s="1381"/>
      <c r="KUL433" s="1381"/>
      <c r="KUM433" s="1381"/>
      <c r="KUN433" s="1381"/>
      <c r="KUO433" s="1381"/>
      <c r="KUP433" s="1381"/>
      <c r="KUQ433" s="1381"/>
      <c r="KUR433" s="1381"/>
      <c r="KUS433" s="1381"/>
      <c r="KUT433" s="1381"/>
      <c r="KUU433" s="1381"/>
      <c r="KUV433" s="1381"/>
      <c r="KUW433" s="1381"/>
      <c r="KUX433" s="1381"/>
      <c r="KUY433" s="1381"/>
      <c r="KUZ433" s="1381"/>
      <c r="KVA433" s="1381"/>
      <c r="KVB433" s="1381"/>
      <c r="KVC433" s="1381"/>
      <c r="KVD433" s="1381"/>
      <c r="KVE433" s="1381"/>
      <c r="KVF433" s="1381"/>
      <c r="KVG433" s="1381"/>
      <c r="KVH433" s="1381"/>
      <c r="KVI433" s="1381"/>
      <c r="KVJ433" s="1381"/>
      <c r="KVK433" s="1381"/>
      <c r="KVL433" s="1381"/>
      <c r="KVM433" s="1381"/>
      <c r="KVN433" s="1381"/>
      <c r="KVO433" s="1381"/>
      <c r="KVP433" s="1381"/>
      <c r="KVQ433" s="1381"/>
      <c r="KVR433" s="1381"/>
      <c r="KVS433" s="1381"/>
      <c r="KVT433" s="1381"/>
      <c r="KVU433" s="1381"/>
      <c r="KVV433" s="1381"/>
      <c r="KVW433" s="1381"/>
      <c r="KVX433" s="1381"/>
      <c r="KVY433" s="1381"/>
      <c r="KVZ433" s="1381"/>
      <c r="KWA433" s="1381"/>
      <c r="KWB433" s="1381"/>
      <c r="KWC433" s="1381"/>
      <c r="KWD433" s="1381"/>
      <c r="KWE433" s="1381"/>
      <c r="KWF433" s="1381"/>
      <c r="KWG433" s="1381"/>
      <c r="KWH433" s="1381"/>
      <c r="KWI433" s="1381"/>
      <c r="KWJ433" s="1381"/>
      <c r="KWK433" s="1381"/>
      <c r="KWL433" s="1381"/>
      <c r="KWM433" s="1381"/>
      <c r="KWN433" s="1381"/>
      <c r="KWO433" s="1381"/>
      <c r="KWP433" s="1381"/>
      <c r="KWQ433" s="1381"/>
      <c r="KWR433" s="1381"/>
      <c r="KWS433" s="1381"/>
      <c r="KWT433" s="1381"/>
      <c r="KWU433" s="1381"/>
      <c r="KWV433" s="1381"/>
      <c r="KWW433" s="1381"/>
      <c r="KWX433" s="1381"/>
      <c r="KWY433" s="1381"/>
      <c r="KWZ433" s="1381"/>
      <c r="KXA433" s="1381"/>
      <c r="KXB433" s="1381"/>
      <c r="KXC433" s="1381"/>
      <c r="KXD433" s="1381"/>
      <c r="KXE433" s="1381"/>
      <c r="KXF433" s="1381"/>
      <c r="KXG433" s="1381"/>
      <c r="KXH433" s="1381"/>
      <c r="KXI433" s="1381"/>
      <c r="KXJ433" s="1381"/>
      <c r="KXK433" s="1381"/>
      <c r="KXL433" s="1381"/>
      <c r="KXM433" s="1381"/>
      <c r="KXN433" s="1381"/>
      <c r="KXO433" s="1381"/>
      <c r="KXP433" s="1381"/>
      <c r="KXQ433" s="1381"/>
      <c r="KXR433" s="1381"/>
      <c r="KXS433" s="1381"/>
      <c r="KXT433" s="1381"/>
      <c r="KXU433" s="1381"/>
      <c r="KXV433" s="1381"/>
      <c r="KXW433" s="1381"/>
      <c r="KXX433" s="1381"/>
      <c r="KXY433" s="1381"/>
      <c r="KXZ433" s="1381"/>
      <c r="KYA433" s="1381"/>
      <c r="KYB433" s="1381"/>
      <c r="KYC433" s="1381"/>
      <c r="KYD433" s="1381"/>
      <c r="KYE433" s="1381"/>
      <c r="KYF433" s="1381"/>
      <c r="KYG433" s="1381"/>
      <c r="KYH433" s="1381"/>
      <c r="KYI433" s="1381"/>
      <c r="KYJ433" s="1381"/>
      <c r="KYK433" s="1381"/>
      <c r="KYL433" s="1381"/>
      <c r="KYM433" s="1381"/>
      <c r="KYN433" s="1381"/>
      <c r="KYO433" s="1381"/>
      <c r="KYP433" s="1381"/>
      <c r="KYQ433" s="1381"/>
      <c r="KYR433" s="1381"/>
      <c r="KYS433" s="1381"/>
      <c r="KYT433" s="1381"/>
      <c r="KYU433" s="1381"/>
      <c r="KYV433" s="1381"/>
      <c r="KYW433" s="1381"/>
      <c r="KYX433" s="1381"/>
      <c r="KYY433" s="1381"/>
      <c r="KYZ433" s="1381"/>
      <c r="KZA433" s="1381"/>
      <c r="KZB433" s="1381"/>
      <c r="KZC433" s="1381"/>
      <c r="KZD433" s="1381"/>
      <c r="KZE433" s="1381"/>
      <c r="KZF433" s="1381"/>
      <c r="KZG433" s="1381"/>
      <c r="KZH433" s="1381"/>
      <c r="KZI433" s="1381"/>
      <c r="KZJ433" s="1381"/>
      <c r="KZK433" s="1381"/>
      <c r="KZL433" s="1381"/>
      <c r="KZM433" s="1381"/>
      <c r="KZN433" s="1381"/>
      <c r="KZO433" s="1381"/>
      <c r="KZP433" s="1381"/>
      <c r="KZQ433" s="1381"/>
      <c r="KZR433" s="1381"/>
      <c r="KZS433" s="1381"/>
      <c r="KZT433" s="1381"/>
      <c r="KZU433" s="1381"/>
      <c r="KZV433" s="1381"/>
      <c r="KZW433" s="1381"/>
      <c r="KZX433" s="1381"/>
      <c r="KZY433" s="1381"/>
      <c r="KZZ433" s="1381"/>
      <c r="LAA433" s="1381"/>
      <c r="LAB433" s="1381"/>
      <c r="LAC433" s="1381"/>
      <c r="LAD433" s="1381"/>
      <c r="LAE433" s="1381"/>
      <c r="LAF433" s="1381"/>
      <c r="LAG433" s="1381"/>
      <c r="LAH433" s="1381"/>
      <c r="LAI433" s="1381"/>
      <c r="LAJ433" s="1381"/>
      <c r="LAK433" s="1381"/>
      <c r="LAL433" s="1381"/>
      <c r="LAM433" s="1381"/>
      <c r="LAN433" s="1381"/>
      <c r="LAO433" s="1381"/>
      <c r="LAP433" s="1381"/>
      <c r="LAQ433" s="1381"/>
      <c r="LAR433" s="1381"/>
      <c r="LAS433" s="1381"/>
      <c r="LAT433" s="1381"/>
      <c r="LAU433" s="1381"/>
      <c r="LAV433" s="1381"/>
      <c r="LAW433" s="1381"/>
      <c r="LAX433" s="1381"/>
      <c r="LAY433" s="1381"/>
      <c r="LAZ433" s="1381"/>
      <c r="LBA433" s="1381"/>
      <c r="LBB433" s="1381"/>
      <c r="LBC433" s="1381"/>
      <c r="LBD433" s="1381"/>
      <c r="LBE433" s="1381"/>
      <c r="LBF433" s="1381"/>
      <c r="LBG433" s="1381"/>
      <c r="LBH433" s="1381"/>
      <c r="LBI433" s="1381"/>
      <c r="LBJ433" s="1381"/>
      <c r="LBK433" s="1381"/>
      <c r="LBL433" s="1381"/>
      <c r="LBM433" s="1381"/>
      <c r="LBN433" s="1381"/>
      <c r="LBO433" s="1381"/>
      <c r="LBP433" s="1381"/>
      <c r="LBQ433" s="1381"/>
      <c r="LBR433" s="1381"/>
      <c r="LBS433" s="1381"/>
      <c r="LBT433" s="1381"/>
      <c r="LBU433" s="1381"/>
      <c r="LBV433" s="1381"/>
      <c r="LBW433" s="1381"/>
      <c r="LBX433" s="1381"/>
      <c r="LBY433" s="1381"/>
      <c r="LBZ433" s="1381"/>
      <c r="LCA433" s="1381"/>
      <c r="LCB433" s="1381"/>
      <c r="LCC433" s="1381"/>
      <c r="LCD433" s="1381"/>
      <c r="LCE433" s="1381"/>
      <c r="LCF433" s="1381"/>
      <c r="LCG433" s="1381"/>
      <c r="LCH433" s="1381"/>
      <c r="LCI433" s="1381"/>
      <c r="LCJ433" s="1381"/>
      <c r="LCK433" s="1381"/>
      <c r="LCL433" s="1381"/>
      <c r="LCM433" s="1381"/>
      <c r="LCN433" s="1381"/>
      <c r="LCO433" s="1381"/>
      <c r="LCP433" s="1381"/>
      <c r="LCQ433" s="1381"/>
      <c r="LCR433" s="1381"/>
      <c r="LCS433" s="1381"/>
      <c r="LCT433" s="1381"/>
      <c r="LCU433" s="1381"/>
      <c r="LCV433" s="1381"/>
      <c r="LCW433" s="1381"/>
      <c r="LCX433" s="1381"/>
      <c r="LCY433" s="1381"/>
      <c r="LCZ433" s="1381"/>
      <c r="LDA433" s="1381"/>
      <c r="LDB433" s="1381"/>
      <c r="LDC433" s="1381"/>
      <c r="LDD433" s="1381"/>
      <c r="LDE433" s="1381"/>
      <c r="LDF433" s="1381"/>
      <c r="LDG433" s="1381"/>
      <c r="LDH433" s="1381"/>
      <c r="LDI433" s="1381"/>
      <c r="LDJ433" s="1381"/>
      <c r="LDK433" s="1381"/>
      <c r="LDL433" s="1381"/>
      <c r="LDM433" s="1381"/>
      <c r="LDN433" s="1381"/>
      <c r="LDO433" s="1381"/>
      <c r="LDP433" s="1381"/>
      <c r="LDQ433" s="1381"/>
      <c r="LDR433" s="1381"/>
      <c r="LDS433" s="1381"/>
      <c r="LDT433" s="1381"/>
      <c r="LDU433" s="1381"/>
      <c r="LDV433" s="1381"/>
      <c r="LDW433" s="1381"/>
      <c r="LDX433" s="1381"/>
      <c r="LDY433" s="1381"/>
      <c r="LDZ433" s="1381"/>
      <c r="LEA433" s="1381"/>
      <c r="LEB433" s="1381"/>
      <c r="LEC433" s="1381"/>
      <c r="LED433" s="1381"/>
      <c r="LEE433" s="1381"/>
      <c r="LEF433" s="1381"/>
      <c r="LEG433" s="1381"/>
      <c r="LEH433" s="1381"/>
      <c r="LEI433" s="1381"/>
      <c r="LEJ433" s="1381"/>
      <c r="LEK433" s="1381"/>
      <c r="LEL433" s="1381"/>
      <c r="LEM433" s="1381"/>
      <c r="LEN433" s="1381"/>
      <c r="LEO433" s="1381"/>
      <c r="LEP433" s="1381"/>
      <c r="LEQ433" s="1381"/>
      <c r="LER433" s="1381"/>
      <c r="LES433" s="1381"/>
      <c r="LET433" s="1381"/>
      <c r="LEU433" s="1381"/>
      <c r="LEV433" s="1381"/>
      <c r="LEW433" s="1381"/>
      <c r="LEX433" s="1381"/>
      <c r="LEY433" s="1381"/>
      <c r="LEZ433" s="1381"/>
      <c r="LFA433" s="1381"/>
      <c r="LFB433" s="1381"/>
      <c r="LFC433" s="1381"/>
      <c r="LFD433" s="1381"/>
      <c r="LFE433" s="1381"/>
      <c r="LFF433" s="1381"/>
      <c r="LFG433" s="1381"/>
      <c r="LFH433" s="1381"/>
      <c r="LFI433" s="1381"/>
      <c r="LFJ433" s="1381"/>
      <c r="LFK433" s="1381"/>
      <c r="LFL433" s="1381"/>
      <c r="LFM433" s="1381"/>
      <c r="LFN433" s="1381"/>
      <c r="LFO433" s="1381"/>
      <c r="LFP433" s="1381"/>
      <c r="LFQ433" s="1381"/>
      <c r="LFR433" s="1381"/>
      <c r="LFS433" s="1381"/>
      <c r="LFT433" s="1381"/>
      <c r="LFU433" s="1381"/>
      <c r="LFV433" s="1381"/>
      <c r="LFW433" s="1381"/>
      <c r="LFX433" s="1381"/>
      <c r="LFY433" s="1381"/>
      <c r="LFZ433" s="1381"/>
      <c r="LGA433" s="1381"/>
      <c r="LGB433" s="1381"/>
      <c r="LGC433" s="1381"/>
      <c r="LGD433" s="1381"/>
      <c r="LGE433" s="1381"/>
      <c r="LGF433" s="1381"/>
      <c r="LGG433" s="1381"/>
      <c r="LGH433" s="1381"/>
      <c r="LGI433" s="1381"/>
      <c r="LGJ433" s="1381"/>
      <c r="LGK433" s="1381"/>
      <c r="LGL433" s="1381"/>
      <c r="LGM433" s="1381"/>
      <c r="LGN433" s="1381"/>
      <c r="LGO433" s="1381"/>
      <c r="LGP433" s="1381"/>
      <c r="LGQ433" s="1381"/>
      <c r="LGR433" s="1381"/>
      <c r="LGS433" s="1381"/>
      <c r="LGT433" s="1381"/>
      <c r="LGU433" s="1381"/>
      <c r="LGV433" s="1381"/>
      <c r="LGW433" s="1381"/>
      <c r="LGX433" s="1381"/>
      <c r="LGY433" s="1381"/>
      <c r="LGZ433" s="1381"/>
      <c r="LHA433" s="1381"/>
      <c r="LHB433" s="1381"/>
      <c r="LHC433" s="1381"/>
      <c r="LHD433" s="1381"/>
      <c r="LHE433" s="1381"/>
      <c r="LHF433" s="1381"/>
      <c r="LHG433" s="1381"/>
      <c r="LHH433" s="1381"/>
      <c r="LHI433" s="1381"/>
      <c r="LHJ433" s="1381"/>
      <c r="LHK433" s="1381"/>
      <c r="LHL433" s="1381"/>
      <c r="LHM433" s="1381"/>
      <c r="LHN433" s="1381"/>
      <c r="LHO433" s="1381"/>
      <c r="LHP433" s="1381"/>
      <c r="LHQ433" s="1381"/>
      <c r="LHR433" s="1381"/>
      <c r="LHS433" s="1381"/>
      <c r="LHT433" s="1381"/>
      <c r="LHU433" s="1381"/>
      <c r="LHV433" s="1381"/>
      <c r="LHW433" s="1381"/>
      <c r="LHX433" s="1381"/>
      <c r="LHY433" s="1381"/>
      <c r="LHZ433" s="1381"/>
      <c r="LIA433" s="1381"/>
      <c r="LIB433" s="1381"/>
      <c r="LIC433" s="1381"/>
      <c r="LID433" s="1381"/>
      <c r="LIE433" s="1381"/>
      <c r="LIF433" s="1381"/>
      <c r="LIG433" s="1381"/>
      <c r="LIH433" s="1381"/>
      <c r="LII433" s="1381"/>
      <c r="LIJ433" s="1381"/>
      <c r="LIK433" s="1381"/>
      <c r="LIL433" s="1381"/>
      <c r="LIM433" s="1381"/>
      <c r="LIN433" s="1381"/>
      <c r="LIO433" s="1381"/>
      <c r="LIP433" s="1381"/>
      <c r="LIQ433" s="1381"/>
      <c r="LIR433" s="1381"/>
      <c r="LIS433" s="1381"/>
      <c r="LIT433" s="1381"/>
      <c r="LIU433" s="1381"/>
      <c r="LIV433" s="1381"/>
      <c r="LIW433" s="1381"/>
      <c r="LIX433" s="1381"/>
      <c r="LIY433" s="1381"/>
      <c r="LIZ433" s="1381"/>
      <c r="LJA433" s="1381"/>
      <c r="LJB433" s="1381"/>
      <c r="LJC433" s="1381"/>
      <c r="LJD433" s="1381"/>
      <c r="LJE433" s="1381"/>
      <c r="LJF433" s="1381"/>
      <c r="LJG433" s="1381"/>
      <c r="LJH433" s="1381"/>
      <c r="LJI433" s="1381"/>
      <c r="LJJ433" s="1381"/>
      <c r="LJK433" s="1381"/>
      <c r="LJL433" s="1381"/>
      <c r="LJM433" s="1381"/>
      <c r="LJN433" s="1381"/>
      <c r="LJO433" s="1381"/>
      <c r="LJP433" s="1381"/>
      <c r="LJQ433" s="1381"/>
      <c r="LJR433" s="1381"/>
      <c r="LJS433" s="1381"/>
      <c r="LJT433" s="1381"/>
      <c r="LJU433" s="1381"/>
      <c r="LJV433" s="1381"/>
      <c r="LJW433" s="1381"/>
      <c r="LJX433" s="1381"/>
      <c r="LJY433" s="1381"/>
      <c r="LJZ433" s="1381"/>
      <c r="LKA433" s="1381"/>
      <c r="LKB433" s="1381"/>
      <c r="LKC433" s="1381"/>
      <c r="LKD433" s="1381"/>
      <c r="LKE433" s="1381"/>
      <c r="LKF433" s="1381"/>
      <c r="LKG433" s="1381"/>
      <c r="LKH433" s="1381"/>
      <c r="LKI433" s="1381"/>
      <c r="LKJ433" s="1381"/>
      <c r="LKK433" s="1381"/>
      <c r="LKL433" s="1381"/>
      <c r="LKM433" s="1381"/>
      <c r="LKN433" s="1381"/>
      <c r="LKO433" s="1381"/>
      <c r="LKP433" s="1381"/>
      <c r="LKQ433" s="1381"/>
      <c r="LKR433" s="1381"/>
      <c r="LKS433" s="1381"/>
      <c r="LKT433" s="1381"/>
      <c r="LKU433" s="1381"/>
      <c r="LKV433" s="1381"/>
      <c r="LKW433" s="1381"/>
      <c r="LKX433" s="1381"/>
      <c r="LKY433" s="1381"/>
      <c r="LKZ433" s="1381"/>
      <c r="LLA433" s="1381"/>
      <c r="LLB433" s="1381"/>
      <c r="LLC433" s="1381"/>
      <c r="LLD433" s="1381"/>
      <c r="LLE433" s="1381"/>
      <c r="LLF433" s="1381"/>
      <c r="LLG433" s="1381"/>
      <c r="LLH433" s="1381"/>
      <c r="LLI433" s="1381"/>
      <c r="LLJ433" s="1381"/>
      <c r="LLK433" s="1381"/>
      <c r="LLL433" s="1381"/>
      <c r="LLM433" s="1381"/>
      <c r="LLN433" s="1381"/>
      <c r="LLO433" s="1381"/>
      <c r="LLP433" s="1381"/>
      <c r="LLQ433" s="1381"/>
      <c r="LLR433" s="1381"/>
      <c r="LLS433" s="1381"/>
      <c r="LLT433" s="1381"/>
      <c r="LLU433" s="1381"/>
      <c r="LLV433" s="1381"/>
      <c r="LLW433" s="1381"/>
      <c r="LLX433" s="1381"/>
      <c r="LLY433" s="1381"/>
      <c r="LLZ433" s="1381"/>
      <c r="LMA433" s="1381"/>
      <c r="LMB433" s="1381"/>
      <c r="LMC433" s="1381"/>
      <c r="LMD433" s="1381"/>
      <c r="LME433" s="1381"/>
      <c r="LMF433" s="1381"/>
      <c r="LMG433" s="1381"/>
      <c r="LMH433" s="1381"/>
      <c r="LMI433" s="1381"/>
      <c r="LMJ433" s="1381"/>
      <c r="LMK433" s="1381"/>
      <c r="LML433" s="1381"/>
      <c r="LMM433" s="1381"/>
      <c r="LMN433" s="1381"/>
      <c r="LMO433" s="1381"/>
      <c r="LMP433" s="1381"/>
      <c r="LMQ433" s="1381"/>
      <c r="LMR433" s="1381"/>
      <c r="LMS433" s="1381"/>
      <c r="LMT433" s="1381"/>
      <c r="LMU433" s="1381"/>
      <c r="LMV433" s="1381"/>
      <c r="LMW433" s="1381"/>
      <c r="LMX433" s="1381"/>
      <c r="LMY433" s="1381"/>
      <c r="LMZ433" s="1381"/>
      <c r="LNA433" s="1381"/>
      <c r="LNB433" s="1381"/>
      <c r="LNC433" s="1381"/>
      <c r="LND433" s="1381"/>
      <c r="LNE433" s="1381"/>
      <c r="LNF433" s="1381"/>
      <c r="LNG433" s="1381"/>
      <c r="LNH433" s="1381"/>
      <c r="LNI433" s="1381"/>
      <c r="LNJ433" s="1381"/>
      <c r="LNK433" s="1381"/>
      <c r="LNL433" s="1381"/>
      <c r="LNM433" s="1381"/>
      <c r="LNN433" s="1381"/>
      <c r="LNO433" s="1381"/>
      <c r="LNP433" s="1381"/>
      <c r="LNQ433" s="1381"/>
      <c r="LNR433" s="1381"/>
      <c r="LNS433" s="1381"/>
      <c r="LNT433" s="1381"/>
      <c r="LNU433" s="1381"/>
      <c r="LNV433" s="1381"/>
      <c r="LNW433" s="1381"/>
      <c r="LNX433" s="1381"/>
      <c r="LNY433" s="1381"/>
      <c r="LNZ433" s="1381"/>
      <c r="LOA433" s="1381"/>
      <c r="LOB433" s="1381"/>
      <c r="LOC433" s="1381"/>
      <c r="LOD433" s="1381"/>
      <c r="LOE433" s="1381"/>
      <c r="LOF433" s="1381"/>
      <c r="LOG433" s="1381"/>
      <c r="LOH433" s="1381"/>
      <c r="LOI433" s="1381"/>
      <c r="LOJ433" s="1381"/>
      <c r="LOK433" s="1381"/>
      <c r="LOL433" s="1381"/>
      <c r="LOM433" s="1381"/>
      <c r="LON433" s="1381"/>
      <c r="LOO433" s="1381"/>
      <c r="LOP433" s="1381"/>
      <c r="LOQ433" s="1381"/>
      <c r="LOR433" s="1381"/>
      <c r="LOS433" s="1381"/>
      <c r="LOT433" s="1381"/>
      <c r="LOU433" s="1381"/>
      <c r="LOV433" s="1381"/>
      <c r="LOW433" s="1381"/>
      <c r="LOX433" s="1381"/>
      <c r="LOY433" s="1381"/>
      <c r="LOZ433" s="1381"/>
      <c r="LPA433" s="1381"/>
      <c r="LPB433" s="1381"/>
      <c r="LPC433" s="1381"/>
      <c r="LPD433" s="1381"/>
      <c r="LPE433" s="1381"/>
      <c r="LPF433" s="1381"/>
      <c r="LPG433" s="1381"/>
      <c r="LPH433" s="1381"/>
      <c r="LPI433" s="1381"/>
      <c r="LPJ433" s="1381"/>
      <c r="LPK433" s="1381"/>
      <c r="LPL433" s="1381"/>
      <c r="LPM433" s="1381"/>
      <c r="LPN433" s="1381"/>
      <c r="LPO433" s="1381"/>
      <c r="LPP433" s="1381"/>
      <c r="LPQ433" s="1381"/>
      <c r="LPR433" s="1381"/>
      <c r="LPS433" s="1381"/>
      <c r="LPT433" s="1381"/>
      <c r="LPU433" s="1381"/>
      <c r="LPV433" s="1381"/>
      <c r="LPW433" s="1381"/>
      <c r="LPX433" s="1381"/>
      <c r="LPY433" s="1381"/>
      <c r="LPZ433" s="1381"/>
      <c r="LQA433" s="1381"/>
      <c r="LQB433" s="1381"/>
      <c r="LQC433" s="1381"/>
      <c r="LQD433" s="1381"/>
      <c r="LQE433" s="1381"/>
      <c r="LQF433" s="1381"/>
      <c r="LQG433" s="1381"/>
      <c r="LQH433" s="1381"/>
      <c r="LQI433" s="1381"/>
      <c r="LQJ433" s="1381"/>
      <c r="LQK433" s="1381"/>
      <c r="LQL433" s="1381"/>
      <c r="LQM433" s="1381"/>
      <c r="LQN433" s="1381"/>
      <c r="LQO433" s="1381"/>
      <c r="LQP433" s="1381"/>
      <c r="LQQ433" s="1381"/>
      <c r="LQR433" s="1381"/>
      <c r="LQS433" s="1381"/>
      <c r="LQT433" s="1381"/>
      <c r="LQU433" s="1381"/>
      <c r="LQV433" s="1381"/>
      <c r="LQW433" s="1381"/>
      <c r="LQX433" s="1381"/>
      <c r="LQY433" s="1381"/>
      <c r="LQZ433" s="1381"/>
      <c r="LRA433" s="1381"/>
      <c r="LRB433" s="1381"/>
      <c r="LRC433" s="1381"/>
      <c r="LRD433" s="1381"/>
      <c r="LRE433" s="1381"/>
      <c r="LRF433" s="1381"/>
      <c r="LRG433" s="1381"/>
      <c r="LRH433" s="1381"/>
      <c r="LRI433" s="1381"/>
      <c r="LRJ433" s="1381"/>
      <c r="LRK433" s="1381"/>
      <c r="LRL433" s="1381"/>
      <c r="LRM433" s="1381"/>
      <c r="LRN433" s="1381"/>
      <c r="LRO433" s="1381"/>
      <c r="LRP433" s="1381"/>
      <c r="LRQ433" s="1381"/>
      <c r="LRR433" s="1381"/>
      <c r="LRS433" s="1381"/>
      <c r="LRT433" s="1381"/>
      <c r="LRU433" s="1381"/>
      <c r="LRV433" s="1381"/>
      <c r="LRW433" s="1381"/>
      <c r="LRX433" s="1381"/>
      <c r="LRY433" s="1381"/>
      <c r="LRZ433" s="1381"/>
      <c r="LSA433" s="1381"/>
      <c r="LSB433" s="1381"/>
      <c r="LSC433" s="1381"/>
      <c r="LSD433" s="1381"/>
      <c r="LSE433" s="1381"/>
      <c r="LSF433" s="1381"/>
      <c r="LSG433" s="1381"/>
      <c r="LSH433" s="1381"/>
      <c r="LSI433" s="1381"/>
      <c r="LSJ433" s="1381"/>
      <c r="LSK433" s="1381"/>
      <c r="LSL433" s="1381"/>
      <c r="LSM433" s="1381"/>
      <c r="LSN433" s="1381"/>
      <c r="LSO433" s="1381"/>
      <c r="LSP433" s="1381"/>
      <c r="LSQ433" s="1381"/>
      <c r="LSR433" s="1381"/>
      <c r="LSS433" s="1381"/>
      <c r="LST433" s="1381"/>
      <c r="LSU433" s="1381"/>
      <c r="LSV433" s="1381"/>
      <c r="LSW433" s="1381"/>
      <c r="LSX433" s="1381"/>
      <c r="LSY433" s="1381"/>
      <c r="LSZ433" s="1381"/>
      <c r="LTA433" s="1381"/>
      <c r="LTB433" s="1381"/>
      <c r="LTC433" s="1381"/>
      <c r="LTD433" s="1381"/>
      <c r="LTE433" s="1381"/>
      <c r="LTF433" s="1381"/>
      <c r="LTG433" s="1381"/>
      <c r="LTH433" s="1381"/>
      <c r="LTI433" s="1381"/>
      <c r="LTJ433" s="1381"/>
      <c r="LTK433" s="1381"/>
      <c r="LTL433" s="1381"/>
      <c r="LTM433" s="1381"/>
      <c r="LTN433" s="1381"/>
      <c r="LTO433" s="1381"/>
      <c r="LTP433" s="1381"/>
      <c r="LTQ433" s="1381"/>
      <c r="LTR433" s="1381"/>
      <c r="LTS433" s="1381"/>
      <c r="LTT433" s="1381"/>
      <c r="LTU433" s="1381"/>
      <c r="LTV433" s="1381"/>
      <c r="LTW433" s="1381"/>
      <c r="LTX433" s="1381"/>
      <c r="LTY433" s="1381"/>
      <c r="LTZ433" s="1381"/>
      <c r="LUA433" s="1381"/>
      <c r="LUB433" s="1381"/>
      <c r="LUC433" s="1381"/>
      <c r="LUD433" s="1381"/>
      <c r="LUE433" s="1381"/>
      <c r="LUF433" s="1381"/>
      <c r="LUG433" s="1381"/>
      <c r="LUH433" s="1381"/>
      <c r="LUI433" s="1381"/>
      <c r="LUJ433" s="1381"/>
      <c r="LUK433" s="1381"/>
      <c r="LUL433" s="1381"/>
      <c r="LUM433" s="1381"/>
      <c r="LUN433" s="1381"/>
      <c r="LUO433" s="1381"/>
      <c r="LUP433" s="1381"/>
      <c r="LUQ433" s="1381"/>
      <c r="LUR433" s="1381"/>
      <c r="LUS433" s="1381"/>
      <c r="LUT433" s="1381"/>
      <c r="LUU433" s="1381"/>
      <c r="LUV433" s="1381"/>
      <c r="LUW433" s="1381"/>
      <c r="LUX433" s="1381"/>
      <c r="LUY433" s="1381"/>
      <c r="LUZ433" s="1381"/>
      <c r="LVA433" s="1381"/>
      <c r="LVB433" s="1381"/>
      <c r="LVC433" s="1381"/>
      <c r="LVD433" s="1381"/>
      <c r="LVE433" s="1381"/>
      <c r="LVF433" s="1381"/>
      <c r="LVG433" s="1381"/>
      <c r="LVH433" s="1381"/>
      <c r="LVI433" s="1381"/>
      <c r="LVJ433" s="1381"/>
      <c r="LVK433" s="1381"/>
      <c r="LVL433" s="1381"/>
      <c r="LVM433" s="1381"/>
      <c r="LVN433" s="1381"/>
      <c r="LVO433" s="1381"/>
      <c r="LVP433" s="1381"/>
      <c r="LVQ433" s="1381"/>
      <c r="LVR433" s="1381"/>
      <c r="LVS433" s="1381"/>
      <c r="LVT433" s="1381"/>
      <c r="LVU433" s="1381"/>
      <c r="LVV433" s="1381"/>
      <c r="LVW433" s="1381"/>
      <c r="LVX433" s="1381"/>
      <c r="LVY433" s="1381"/>
      <c r="LVZ433" s="1381"/>
      <c r="LWA433" s="1381"/>
      <c r="LWB433" s="1381"/>
      <c r="LWC433" s="1381"/>
      <c r="LWD433" s="1381"/>
      <c r="LWE433" s="1381"/>
      <c r="LWF433" s="1381"/>
      <c r="LWG433" s="1381"/>
      <c r="LWH433" s="1381"/>
      <c r="LWI433" s="1381"/>
      <c r="LWJ433" s="1381"/>
      <c r="LWK433" s="1381"/>
      <c r="LWL433" s="1381"/>
      <c r="LWM433" s="1381"/>
      <c r="LWN433" s="1381"/>
      <c r="LWO433" s="1381"/>
      <c r="LWP433" s="1381"/>
      <c r="LWQ433" s="1381"/>
      <c r="LWR433" s="1381"/>
      <c r="LWS433" s="1381"/>
      <c r="LWT433" s="1381"/>
      <c r="LWU433" s="1381"/>
      <c r="LWV433" s="1381"/>
      <c r="LWW433" s="1381"/>
      <c r="LWX433" s="1381"/>
      <c r="LWY433" s="1381"/>
      <c r="LWZ433" s="1381"/>
      <c r="LXA433" s="1381"/>
      <c r="LXB433" s="1381"/>
      <c r="LXC433" s="1381"/>
      <c r="LXD433" s="1381"/>
      <c r="LXE433" s="1381"/>
      <c r="LXF433" s="1381"/>
      <c r="LXG433" s="1381"/>
      <c r="LXH433" s="1381"/>
      <c r="LXI433" s="1381"/>
      <c r="LXJ433" s="1381"/>
      <c r="LXK433" s="1381"/>
      <c r="LXL433" s="1381"/>
      <c r="LXM433" s="1381"/>
      <c r="LXN433" s="1381"/>
      <c r="LXO433" s="1381"/>
      <c r="LXP433" s="1381"/>
      <c r="LXQ433" s="1381"/>
      <c r="LXR433" s="1381"/>
      <c r="LXS433" s="1381"/>
      <c r="LXT433" s="1381"/>
      <c r="LXU433" s="1381"/>
      <c r="LXV433" s="1381"/>
      <c r="LXW433" s="1381"/>
      <c r="LXX433" s="1381"/>
      <c r="LXY433" s="1381"/>
      <c r="LXZ433" s="1381"/>
      <c r="LYA433" s="1381"/>
      <c r="LYB433" s="1381"/>
      <c r="LYC433" s="1381"/>
      <c r="LYD433" s="1381"/>
      <c r="LYE433" s="1381"/>
      <c r="LYF433" s="1381"/>
      <c r="LYG433" s="1381"/>
      <c r="LYH433" s="1381"/>
      <c r="LYI433" s="1381"/>
      <c r="LYJ433" s="1381"/>
      <c r="LYK433" s="1381"/>
      <c r="LYL433" s="1381"/>
      <c r="LYM433" s="1381"/>
      <c r="LYN433" s="1381"/>
      <c r="LYO433" s="1381"/>
      <c r="LYP433" s="1381"/>
      <c r="LYQ433" s="1381"/>
      <c r="LYR433" s="1381"/>
      <c r="LYS433" s="1381"/>
      <c r="LYT433" s="1381"/>
      <c r="LYU433" s="1381"/>
      <c r="LYV433" s="1381"/>
      <c r="LYW433" s="1381"/>
      <c r="LYX433" s="1381"/>
      <c r="LYY433" s="1381"/>
      <c r="LYZ433" s="1381"/>
      <c r="LZA433" s="1381"/>
      <c r="LZB433" s="1381"/>
      <c r="LZC433" s="1381"/>
      <c r="LZD433" s="1381"/>
      <c r="LZE433" s="1381"/>
      <c r="LZF433" s="1381"/>
      <c r="LZG433" s="1381"/>
      <c r="LZH433" s="1381"/>
      <c r="LZI433" s="1381"/>
      <c r="LZJ433" s="1381"/>
      <c r="LZK433" s="1381"/>
      <c r="LZL433" s="1381"/>
      <c r="LZM433" s="1381"/>
      <c r="LZN433" s="1381"/>
      <c r="LZO433" s="1381"/>
      <c r="LZP433" s="1381"/>
      <c r="LZQ433" s="1381"/>
      <c r="LZR433" s="1381"/>
      <c r="LZS433" s="1381"/>
      <c r="LZT433" s="1381"/>
      <c r="LZU433" s="1381"/>
      <c r="LZV433" s="1381"/>
      <c r="LZW433" s="1381"/>
      <c r="LZX433" s="1381"/>
      <c r="LZY433" s="1381"/>
      <c r="LZZ433" s="1381"/>
      <c r="MAA433" s="1381"/>
      <c r="MAB433" s="1381"/>
      <c r="MAC433" s="1381"/>
      <c r="MAD433" s="1381"/>
      <c r="MAE433" s="1381"/>
      <c r="MAF433" s="1381"/>
      <c r="MAG433" s="1381"/>
      <c r="MAH433" s="1381"/>
      <c r="MAI433" s="1381"/>
      <c r="MAJ433" s="1381"/>
      <c r="MAK433" s="1381"/>
      <c r="MAL433" s="1381"/>
      <c r="MAM433" s="1381"/>
      <c r="MAN433" s="1381"/>
      <c r="MAO433" s="1381"/>
      <c r="MAP433" s="1381"/>
      <c r="MAQ433" s="1381"/>
      <c r="MAR433" s="1381"/>
      <c r="MAS433" s="1381"/>
      <c r="MAT433" s="1381"/>
      <c r="MAU433" s="1381"/>
      <c r="MAV433" s="1381"/>
      <c r="MAW433" s="1381"/>
      <c r="MAX433" s="1381"/>
      <c r="MAY433" s="1381"/>
      <c r="MAZ433" s="1381"/>
      <c r="MBA433" s="1381"/>
      <c r="MBB433" s="1381"/>
      <c r="MBC433" s="1381"/>
      <c r="MBD433" s="1381"/>
      <c r="MBE433" s="1381"/>
      <c r="MBF433" s="1381"/>
      <c r="MBG433" s="1381"/>
      <c r="MBH433" s="1381"/>
      <c r="MBI433" s="1381"/>
      <c r="MBJ433" s="1381"/>
      <c r="MBK433" s="1381"/>
      <c r="MBL433" s="1381"/>
      <c r="MBM433" s="1381"/>
      <c r="MBN433" s="1381"/>
      <c r="MBO433" s="1381"/>
      <c r="MBP433" s="1381"/>
      <c r="MBQ433" s="1381"/>
      <c r="MBR433" s="1381"/>
      <c r="MBS433" s="1381"/>
      <c r="MBT433" s="1381"/>
      <c r="MBU433" s="1381"/>
      <c r="MBV433" s="1381"/>
      <c r="MBW433" s="1381"/>
      <c r="MBX433" s="1381"/>
      <c r="MBY433" s="1381"/>
      <c r="MBZ433" s="1381"/>
      <c r="MCA433" s="1381"/>
      <c r="MCB433" s="1381"/>
      <c r="MCC433" s="1381"/>
      <c r="MCD433" s="1381"/>
      <c r="MCE433" s="1381"/>
      <c r="MCF433" s="1381"/>
      <c r="MCG433" s="1381"/>
      <c r="MCH433" s="1381"/>
      <c r="MCI433" s="1381"/>
      <c r="MCJ433" s="1381"/>
      <c r="MCK433" s="1381"/>
      <c r="MCL433" s="1381"/>
      <c r="MCM433" s="1381"/>
      <c r="MCN433" s="1381"/>
      <c r="MCO433" s="1381"/>
      <c r="MCP433" s="1381"/>
      <c r="MCQ433" s="1381"/>
      <c r="MCR433" s="1381"/>
      <c r="MCS433" s="1381"/>
      <c r="MCT433" s="1381"/>
      <c r="MCU433" s="1381"/>
      <c r="MCV433" s="1381"/>
      <c r="MCW433" s="1381"/>
      <c r="MCX433" s="1381"/>
      <c r="MCY433" s="1381"/>
      <c r="MCZ433" s="1381"/>
      <c r="MDA433" s="1381"/>
      <c r="MDB433" s="1381"/>
      <c r="MDC433" s="1381"/>
      <c r="MDD433" s="1381"/>
      <c r="MDE433" s="1381"/>
      <c r="MDF433" s="1381"/>
      <c r="MDG433" s="1381"/>
      <c r="MDH433" s="1381"/>
      <c r="MDI433" s="1381"/>
      <c r="MDJ433" s="1381"/>
      <c r="MDK433" s="1381"/>
      <c r="MDL433" s="1381"/>
      <c r="MDM433" s="1381"/>
      <c r="MDN433" s="1381"/>
      <c r="MDO433" s="1381"/>
      <c r="MDP433" s="1381"/>
      <c r="MDQ433" s="1381"/>
      <c r="MDR433" s="1381"/>
      <c r="MDS433" s="1381"/>
      <c r="MDT433" s="1381"/>
      <c r="MDU433" s="1381"/>
      <c r="MDV433" s="1381"/>
      <c r="MDW433" s="1381"/>
      <c r="MDX433" s="1381"/>
      <c r="MDY433" s="1381"/>
      <c r="MDZ433" s="1381"/>
      <c r="MEA433" s="1381"/>
      <c r="MEB433" s="1381"/>
      <c r="MEC433" s="1381"/>
      <c r="MED433" s="1381"/>
      <c r="MEE433" s="1381"/>
      <c r="MEF433" s="1381"/>
      <c r="MEG433" s="1381"/>
      <c r="MEH433" s="1381"/>
      <c r="MEI433" s="1381"/>
      <c r="MEJ433" s="1381"/>
      <c r="MEK433" s="1381"/>
      <c r="MEL433" s="1381"/>
      <c r="MEM433" s="1381"/>
      <c r="MEN433" s="1381"/>
      <c r="MEO433" s="1381"/>
      <c r="MEP433" s="1381"/>
      <c r="MEQ433" s="1381"/>
      <c r="MER433" s="1381"/>
      <c r="MES433" s="1381"/>
      <c r="MET433" s="1381"/>
      <c r="MEU433" s="1381"/>
      <c r="MEV433" s="1381"/>
      <c r="MEW433" s="1381"/>
      <c r="MEX433" s="1381"/>
      <c r="MEY433" s="1381"/>
      <c r="MEZ433" s="1381"/>
      <c r="MFA433" s="1381"/>
      <c r="MFB433" s="1381"/>
      <c r="MFC433" s="1381"/>
      <c r="MFD433" s="1381"/>
      <c r="MFE433" s="1381"/>
      <c r="MFF433" s="1381"/>
      <c r="MFG433" s="1381"/>
      <c r="MFH433" s="1381"/>
      <c r="MFI433" s="1381"/>
      <c r="MFJ433" s="1381"/>
      <c r="MFK433" s="1381"/>
      <c r="MFL433" s="1381"/>
      <c r="MFM433" s="1381"/>
      <c r="MFN433" s="1381"/>
      <c r="MFO433" s="1381"/>
      <c r="MFP433" s="1381"/>
      <c r="MFQ433" s="1381"/>
      <c r="MFR433" s="1381"/>
      <c r="MFS433" s="1381"/>
      <c r="MFT433" s="1381"/>
      <c r="MFU433" s="1381"/>
      <c r="MFV433" s="1381"/>
      <c r="MFW433" s="1381"/>
      <c r="MFX433" s="1381"/>
      <c r="MFY433" s="1381"/>
      <c r="MFZ433" s="1381"/>
      <c r="MGA433" s="1381"/>
      <c r="MGB433" s="1381"/>
      <c r="MGC433" s="1381"/>
      <c r="MGD433" s="1381"/>
      <c r="MGE433" s="1381"/>
      <c r="MGF433" s="1381"/>
      <c r="MGG433" s="1381"/>
      <c r="MGH433" s="1381"/>
      <c r="MGI433" s="1381"/>
      <c r="MGJ433" s="1381"/>
      <c r="MGK433" s="1381"/>
      <c r="MGL433" s="1381"/>
      <c r="MGM433" s="1381"/>
      <c r="MGN433" s="1381"/>
      <c r="MGO433" s="1381"/>
      <c r="MGP433" s="1381"/>
      <c r="MGQ433" s="1381"/>
      <c r="MGR433" s="1381"/>
      <c r="MGS433" s="1381"/>
      <c r="MGT433" s="1381"/>
      <c r="MGU433" s="1381"/>
      <c r="MGV433" s="1381"/>
      <c r="MGW433" s="1381"/>
      <c r="MGX433" s="1381"/>
      <c r="MGY433" s="1381"/>
      <c r="MGZ433" s="1381"/>
      <c r="MHA433" s="1381"/>
      <c r="MHB433" s="1381"/>
      <c r="MHC433" s="1381"/>
      <c r="MHD433" s="1381"/>
      <c r="MHE433" s="1381"/>
      <c r="MHF433" s="1381"/>
      <c r="MHG433" s="1381"/>
      <c r="MHH433" s="1381"/>
      <c r="MHI433" s="1381"/>
      <c r="MHJ433" s="1381"/>
      <c r="MHK433" s="1381"/>
      <c r="MHL433" s="1381"/>
      <c r="MHM433" s="1381"/>
      <c r="MHN433" s="1381"/>
      <c r="MHO433" s="1381"/>
      <c r="MHP433" s="1381"/>
      <c r="MHQ433" s="1381"/>
      <c r="MHR433" s="1381"/>
      <c r="MHS433" s="1381"/>
      <c r="MHT433" s="1381"/>
      <c r="MHU433" s="1381"/>
      <c r="MHV433" s="1381"/>
      <c r="MHW433" s="1381"/>
      <c r="MHX433" s="1381"/>
      <c r="MHY433" s="1381"/>
      <c r="MHZ433" s="1381"/>
      <c r="MIA433" s="1381"/>
      <c r="MIB433" s="1381"/>
      <c r="MIC433" s="1381"/>
      <c r="MID433" s="1381"/>
      <c r="MIE433" s="1381"/>
      <c r="MIF433" s="1381"/>
      <c r="MIG433" s="1381"/>
      <c r="MIH433" s="1381"/>
      <c r="MII433" s="1381"/>
      <c r="MIJ433" s="1381"/>
      <c r="MIK433" s="1381"/>
      <c r="MIL433" s="1381"/>
      <c r="MIM433" s="1381"/>
      <c r="MIN433" s="1381"/>
      <c r="MIO433" s="1381"/>
      <c r="MIP433" s="1381"/>
      <c r="MIQ433" s="1381"/>
      <c r="MIR433" s="1381"/>
      <c r="MIS433" s="1381"/>
      <c r="MIT433" s="1381"/>
      <c r="MIU433" s="1381"/>
      <c r="MIV433" s="1381"/>
      <c r="MIW433" s="1381"/>
      <c r="MIX433" s="1381"/>
      <c r="MIY433" s="1381"/>
      <c r="MIZ433" s="1381"/>
      <c r="MJA433" s="1381"/>
      <c r="MJB433" s="1381"/>
      <c r="MJC433" s="1381"/>
      <c r="MJD433" s="1381"/>
      <c r="MJE433" s="1381"/>
      <c r="MJF433" s="1381"/>
      <c r="MJG433" s="1381"/>
      <c r="MJH433" s="1381"/>
      <c r="MJI433" s="1381"/>
      <c r="MJJ433" s="1381"/>
      <c r="MJK433" s="1381"/>
      <c r="MJL433" s="1381"/>
      <c r="MJM433" s="1381"/>
      <c r="MJN433" s="1381"/>
      <c r="MJO433" s="1381"/>
      <c r="MJP433" s="1381"/>
      <c r="MJQ433" s="1381"/>
      <c r="MJR433" s="1381"/>
      <c r="MJS433" s="1381"/>
      <c r="MJT433" s="1381"/>
      <c r="MJU433" s="1381"/>
      <c r="MJV433" s="1381"/>
      <c r="MJW433" s="1381"/>
      <c r="MJX433" s="1381"/>
      <c r="MJY433" s="1381"/>
      <c r="MJZ433" s="1381"/>
      <c r="MKA433" s="1381"/>
      <c r="MKB433" s="1381"/>
      <c r="MKC433" s="1381"/>
      <c r="MKD433" s="1381"/>
      <c r="MKE433" s="1381"/>
      <c r="MKF433" s="1381"/>
      <c r="MKG433" s="1381"/>
      <c r="MKH433" s="1381"/>
      <c r="MKI433" s="1381"/>
      <c r="MKJ433" s="1381"/>
      <c r="MKK433" s="1381"/>
      <c r="MKL433" s="1381"/>
      <c r="MKM433" s="1381"/>
      <c r="MKN433" s="1381"/>
      <c r="MKO433" s="1381"/>
      <c r="MKP433" s="1381"/>
      <c r="MKQ433" s="1381"/>
      <c r="MKR433" s="1381"/>
      <c r="MKS433" s="1381"/>
      <c r="MKT433" s="1381"/>
      <c r="MKU433" s="1381"/>
      <c r="MKV433" s="1381"/>
      <c r="MKW433" s="1381"/>
      <c r="MKX433" s="1381"/>
      <c r="MKY433" s="1381"/>
      <c r="MKZ433" s="1381"/>
      <c r="MLA433" s="1381"/>
      <c r="MLB433" s="1381"/>
      <c r="MLC433" s="1381"/>
      <c r="MLD433" s="1381"/>
      <c r="MLE433" s="1381"/>
      <c r="MLF433" s="1381"/>
      <c r="MLG433" s="1381"/>
      <c r="MLH433" s="1381"/>
      <c r="MLI433" s="1381"/>
      <c r="MLJ433" s="1381"/>
      <c r="MLK433" s="1381"/>
      <c r="MLL433" s="1381"/>
      <c r="MLM433" s="1381"/>
      <c r="MLN433" s="1381"/>
      <c r="MLO433" s="1381"/>
      <c r="MLP433" s="1381"/>
      <c r="MLQ433" s="1381"/>
      <c r="MLR433" s="1381"/>
      <c r="MLS433" s="1381"/>
      <c r="MLT433" s="1381"/>
      <c r="MLU433" s="1381"/>
      <c r="MLV433" s="1381"/>
      <c r="MLW433" s="1381"/>
      <c r="MLX433" s="1381"/>
      <c r="MLY433" s="1381"/>
      <c r="MLZ433" s="1381"/>
      <c r="MMA433" s="1381"/>
      <c r="MMB433" s="1381"/>
      <c r="MMC433" s="1381"/>
      <c r="MMD433" s="1381"/>
      <c r="MME433" s="1381"/>
      <c r="MMF433" s="1381"/>
      <c r="MMG433" s="1381"/>
      <c r="MMH433" s="1381"/>
      <c r="MMI433" s="1381"/>
      <c r="MMJ433" s="1381"/>
      <c r="MMK433" s="1381"/>
      <c r="MML433" s="1381"/>
      <c r="MMM433" s="1381"/>
      <c r="MMN433" s="1381"/>
      <c r="MMO433" s="1381"/>
      <c r="MMP433" s="1381"/>
      <c r="MMQ433" s="1381"/>
      <c r="MMR433" s="1381"/>
      <c r="MMS433" s="1381"/>
      <c r="MMT433" s="1381"/>
      <c r="MMU433" s="1381"/>
      <c r="MMV433" s="1381"/>
      <c r="MMW433" s="1381"/>
      <c r="MMX433" s="1381"/>
      <c r="MMY433" s="1381"/>
      <c r="MMZ433" s="1381"/>
      <c r="MNA433" s="1381"/>
      <c r="MNB433" s="1381"/>
      <c r="MNC433" s="1381"/>
      <c r="MND433" s="1381"/>
      <c r="MNE433" s="1381"/>
      <c r="MNF433" s="1381"/>
      <c r="MNG433" s="1381"/>
      <c r="MNH433" s="1381"/>
      <c r="MNI433" s="1381"/>
      <c r="MNJ433" s="1381"/>
      <c r="MNK433" s="1381"/>
      <c r="MNL433" s="1381"/>
      <c r="MNM433" s="1381"/>
      <c r="MNN433" s="1381"/>
      <c r="MNO433" s="1381"/>
      <c r="MNP433" s="1381"/>
      <c r="MNQ433" s="1381"/>
      <c r="MNR433" s="1381"/>
      <c r="MNS433" s="1381"/>
      <c r="MNT433" s="1381"/>
      <c r="MNU433" s="1381"/>
      <c r="MNV433" s="1381"/>
      <c r="MNW433" s="1381"/>
      <c r="MNX433" s="1381"/>
      <c r="MNY433" s="1381"/>
      <c r="MNZ433" s="1381"/>
      <c r="MOA433" s="1381"/>
      <c r="MOB433" s="1381"/>
      <c r="MOC433" s="1381"/>
      <c r="MOD433" s="1381"/>
      <c r="MOE433" s="1381"/>
      <c r="MOF433" s="1381"/>
      <c r="MOG433" s="1381"/>
      <c r="MOH433" s="1381"/>
      <c r="MOI433" s="1381"/>
      <c r="MOJ433" s="1381"/>
      <c r="MOK433" s="1381"/>
      <c r="MOL433" s="1381"/>
      <c r="MOM433" s="1381"/>
      <c r="MON433" s="1381"/>
      <c r="MOO433" s="1381"/>
      <c r="MOP433" s="1381"/>
      <c r="MOQ433" s="1381"/>
      <c r="MOR433" s="1381"/>
      <c r="MOS433" s="1381"/>
      <c r="MOT433" s="1381"/>
      <c r="MOU433" s="1381"/>
      <c r="MOV433" s="1381"/>
      <c r="MOW433" s="1381"/>
      <c r="MOX433" s="1381"/>
      <c r="MOY433" s="1381"/>
      <c r="MOZ433" s="1381"/>
      <c r="MPA433" s="1381"/>
      <c r="MPB433" s="1381"/>
      <c r="MPC433" s="1381"/>
      <c r="MPD433" s="1381"/>
      <c r="MPE433" s="1381"/>
      <c r="MPF433" s="1381"/>
      <c r="MPG433" s="1381"/>
      <c r="MPH433" s="1381"/>
      <c r="MPI433" s="1381"/>
      <c r="MPJ433" s="1381"/>
      <c r="MPK433" s="1381"/>
      <c r="MPL433" s="1381"/>
      <c r="MPM433" s="1381"/>
      <c r="MPN433" s="1381"/>
      <c r="MPO433" s="1381"/>
      <c r="MPP433" s="1381"/>
      <c r="MPQ433" s="1381"/>
      <c r="MPR433" s="1381"/>
      <c r="MPS433" s="1381"/>
      <c r="MPT433" s="1381"/>
      <c r="MPU433" s="1381"/>
      <c r="MPV433" s="1381"/>
      <c r="MPW433" s="1381"/>
      <c r="MPX433" s="1381"/>
      <c r="MPY433" s="1381"/>
      <c r="MPZ433" s="1381"/>
      <c r="MQA433" s="1381"/>
      <c r="MQB433" s="1381"/>
      <c r="MQC433" s="1381"/>
      <c r="MQD433" s="1381"/>
      <c r="MQE433" s="1381"/>
      <c r="MQF433" s="1381"/>
      <c r="MQG433" s="1381"/>
      <c r="MQH433" s="1381"/>
      <c r="MQI433" s="1381"/>
      <c r="MQJ433" s="1381"/>
      <c r="MQK433" s="1381"/>
      <c r="MQL433" s="1381"/>
      <c r="MQM433" s="1381"/>
      <c r="MQN433" s="1381"/>
      <c r="MQO433" s="1381"/>
      <c r="MQP433" s="1381"/>
      <c r="MQQ433" s="1381"/>
      <c r="MQR433" s="1381"/>
      <c r="MQS433" s="1381"/>
      <c r="MQT433" s="1381"/>
      <c r="MQU433" s="1381"/>
      <c r="MQV433" s="1381"/>
      <c r="MQW433" s="1381"/>
      <c r="MQX433" s="1381"/>
      <c r="MQY433" s="1381"/>
      <c r="MQZ433" s="1381"/>
      <c r="MRA433" s="1381"/>
      <c r="MRB433" s="1381"/>
      <c r="MRC433" s="1381"/>
      <c r="MRD433" s="1381"/>
      <c r="MRE433" s="1381"/>
      <c r="MRF433" s="1381"/>
      <c r="MRG433" s="1381"/>
      <c r="MRH433" s="1381"/>
      <c r="MRI433" s="1381"/>
      <c r="MRJ433" s="1381"/>
      <c r="MRK433" s="1381"/>
      <c r="MRL433" s="1381"/>
      <c r="MRM433" s="1381"/>
      <c r="MRN433" s="1381"/>
      <c r="MRO433" s="1381"/>
      <c r="MRP433" s="1381"/>
      <c r="MRQ433" s="1381"/>
      <c r="MRR433" s="1381"/>
      <c r="MRS433" s="1381"/>
      <c r="MRT433" s="1381"/>
      <c r="MRU433" s="1381"/>
      <c r="MRV433" s="1381"/>
      <c r="MRW433" s="1381"/>
      <c r="MRX433" s="1381"/>
      <c r="MRY433" s="1381"/>
      <c r="MRZ433" s="1381"/>
      <c r="MSA433" s="1381"/>
      <c r="MSB433" s="1381"/>
      <c r="MSC433" s="1381"/>
      <c r="MSD433" s="1381"/>
      <c r="MSE433" s="1381"/>
      <c r="MSF433" s="1381"/>
      <c r="MSG433" s="1381"/>
      <c r="MSH433" s="1381"/>
      <c r="MSI433" s="1381"/>
      <c r="MSJ433" s="1381"/>
      <c r="MSK433" s="1381"/>
      <c r="MSL433" s="1381"/>
      <c r="MSM433" s="1381"/>
      <c r="MSN433" s="1381"/>
      <c r="MSO433" s="1381"/>
      <c r="MSP433" s="1381"/>
      <c r="MSQ433" s="1381"/>
      <c r="MSR433" s="1381"/>
      <c r="MSS433" s="1381"/>
      <c r="MST433" s="1381"/>
      <c r="MSU433" s="1381"/>
      <c r="MSV433" s="1381"/>
      <c r="MSW433" s="1381"/>
      <c r="MSX433" s="1381"/>
      <c r="MSY433" s="1381"/>
      <c r="MSZ433" s="1381"/>
      <c r="MTA433" s="1381"/>
      <c r="MTB433" s="1381"/>
      <c r="MTC433" s="1381"/>
      <c r="MTD433" s="1381"/>
      <c r="MTE433" s="1381"/>
      <c r="MTF433" s="1381"/>
      <c r="MTG433" s="1381"/>
      <c r="MTH433" s="1381"/>
      <c r="MTI433" s="1381"/>
      <c r="MTJ433" s="1381"/>
      <c r="MTK433" s="1381"/>
      <c r="MTL433" s="1381"/>
      <c r="MTM433" s="1381"/>
      <c r="MTN433" s="1381"/>
      <c r="MTO433" s="1381"/>
      <c r="MTP433" s="1381"/>
      <c r="MTQ433" s="1381"/>
      <c r="MTR433" s="1381"/>
      <c r="MTS433" s="1381"/>
      <c r="MTT433" s="1381"/>
      <c r="MTU433" s="1381"/>
      <c r="MTV433" s="1381"/>
      <c r="MTW433" s="1381"/>
      <c r="MTX433" s="1381"/>
      <c r="MTY433" s="1381"/>
      <c r="MTZ433" s="1381"/>
      <c r="MUA433" s="1381"/>
      <c r="MUB433" s="1381"/>
      <c r="MUC433" s="1381"/>
      <c r="MUD433" s="1381"/>
      <c r="MUE433" s="1381"/>
      <c r="MUF433" s="1381"/>
      <c r="MUG433" s="1381"/>
      <c r="MUH433" s="1381"/>
      <c r="MUI433" s="1381"/>
      <c r="MUJ433" s="1381"/>
      <c r="MUK433" s="1381"/>
      <c r="MUL433" s="1381"/>
      <c r="MUM433" s="1381"/>
      <c r="MUN433" s="1381"/>
      <c r="MUO433" s="1381"/>
      <c r="MUP433" s="1381"/>
      <c r="MUQ433" s="1381"/>
      <c r="MUR433" s="1381"/>
      <c r="MUS433" s="1381"/>
      <c r="MUT433" s="1381"/>
      <c r="MUU433" s="1381"/>
      <c r="MUV433" s="1381"/>
      <c r="MUW433" s="1381"/>
      <c r="MUX433" s="1381"/>
      <c r="MUY433" s="1381"/>
      <c r="MUZ433" s="1381"/>
      <c r="MVA433" s="1381"/>
      <c r="MVB433" s="1381"/>
      <c r="MVC433" s="1381"/>
      <c r="MVD433" s="1381"/>
      <c r="MVE433" s="1381"/>
      <c r="MVF433" s="1381"/>
      <c r="MVG433" s="1381"/>
      <c r="MVH433" s="1381"/>
      <c r="MVI433" s="1381"/>
      <c r="MVJ433" s="1381"/>
      <c r="MVK433" s="1381"/>
      <c r="MVL433" s="1381"/>
      <c r="MVM433" s="1381"/>
      <c r="MVN433" s="1381"/>
      <c r="MVO433" s="1381"/>
      <c r="MVP433" s="1381"/>
      <c r="MVQ433" s="1381"/>
      <c r="MVR433" s="1381"/>
      <c r="MVS433" s="1381"/>
      <c r="MVT433" s="1381"/>
      <c r="MVU433" s="1381"/>
      <c r="MVV433" s="1381"/>
      <c r="MVW433" s="1381"/>
      <c r="MVX433" s="1381"/>
      <c r="MVY433" s="1381"/>
      <c r="MVZ433" s="1381"/>
      <c r="MWA433" s="1381"/>
      <c r="MWB433" s="1381"/>
      <c r="MWC433" s="1381"/>
      <c r="MWD433" s="1381"/>
      <c r="MWE433" s="1381"/>
      <c r="MWF433" s="1381"/>
      <c r="MWG433" s="1381"/>
      <c r="MWH433" s="1381"/>
      <c r="MWI433" s="1381"/>
      <c r="MWJ433" s="1381"/>
      <c r="MWK433" s="1381"/>
      <c r="MWL433" s="1381"/>
      <c r="MWM433" s="1381"/>
      <c r="MWN433" s="1381"/>
      <c r="MWO433" s="1381"/>
      <c r="MWP433" s="1381"/>
      <c r="MWQ433" s="1381"/>
      <c r="MWR433" s="1381"/>
      <c r="MWS433" s="1381"/>
      <c r="MWT433" s="1381"/>
      <c r="MWU433" s="1381"/>
      <c r="MWV433" s="1381"/>
      <c r="MWW433" s="1381"/>
      <c r="MWX433" s="1381"/>
      <c r="MWY433" s="1381"/>
      <c r="MWZ433" s="1381"/>
      <c r="MXA433" s="1381"/>
      <c r="MXB433" s="1381"/>
      <c r="MXC433" s="1381"/>
      <c r="MXD433" s="1381"/>
      <c r="MXE433" s="1381"/>
      <c r="MXF433" s="1381"/>
      <c r="MXG433" s="1381"/>
      <c r="MXH433" s="1381"/>
      <c r="MXI433" s="1381"/>
      <c r="MXJ433" s="1381"/>
      <c r="MXK433" s="1381"/>
      <c r="MXL433" s="1381"/>
      <c r="MXM433" s="1381"/>
      <c r="MXN433" s="1381"/>
      <c r="MXO433" s="1381"/>
      <c r="MXP433" s="1381"/>
      <c r="MXQ433" s="1381"/>
      <c r="MXR433" s="1381"/>
      <c r="MXS433" s="1381"/>
      <c r="MXT433" s="1381"/>
      <c r="MXU433" s="1381"/>
      <c r="MXV433" s="1381"/>
      <c r="MXW433" s="1381"/>
      <c r="MXX433" s="1381"/>
      <c r="MXY433" s="1381"/>
      <c r="MXZ433" s="1381"/>
      <c r="MYA433" s="1381"/>
      <c r="MYB433" s="1381"/>
      <c r="MYC433" s="1381"/>
      <c r="MYD433" s="1381"/>
      <c r="MYE433" s="1381"/>
      <c r="MYF433" s="1381"/>
      <c r="MYG433" s="1381"/>
      <c r="MYH433" s="1381"/>
      <c r="MYI433" s="1381"/>
      <c r="MYJ433" s="1381"/>
      <c r="MYK433" s="1381"/>
      <c r="MYL433" s="1381"/>
      <c r="MYM433" s="1381"/>
      <c r="MYN433" s="1381"/>
      <c r="MYO433" s="1381"/>
      <c r="MYP433" s="1381"/>
      <c r="MYQ433" s="1381"/>
      <c r="MYR433" s="1381"/>
      <c r="MYS433" s="1381"/>
      <c r="MYT433" s="1381"/>
      <c r="MYU433" s="1381"/>
      <c r="MYV433" s="1381"/>
      <c r="MYW433" s="1381"/>
      <c r="MYX433" s="1381"/>
      <c r="MYY433" s="1381"/>
      <c r="MYZ433" s="1381"/>
      <c r="MZA433" s="1381"/>
      <c r="MZB433" s="1381"/>
      <c r="MZC433" s="1381"/>
      <c r="MZD433" s="1381"/>
      <c r="MZE433" s="1381"/>
      <c r="MZF433" s="1381"/>
      <c r="MZG433" s="1381"/>
      <c r="MZH433" s="1381"/>
      <c r="MZI433" s="1381"/>
      <c r="MZJ433" s="1381"/>
      <c r="MZK433" s="1381"/>
      <c r="MZL433" s="1381"/>
      <c r="MZM433" s="1381"/>
      <c r="MZN433" s="1381"/>
      <c r="MZO433" s="1381"/>
      <c r="MZP433" s="1381"/>
      <c r="MZQ433" s="1381"/>
      <c r="MZR433" s="1381"/>
      <c r="MZS433" s="1381"/>
      <c r="MZT433" s="1381"/>
      <c r="MZU433" s="1381"/>
      <c r="MZV433" s="1381"/>
      <c r="MZW433" s="1381"/>
      <c r="MZX433" s="1381"/>
      <c r="MZY433" s="1381"/>
      <c r="MZZ433" s="1381"/>
      <c r="NAA433" s="1381"/>
      <c r="NAB433" s="1381"/>
      <c r="NAC433" s="1381"/>
      <c r="NAD433" s="1381"/>
      <c r="NAE433" s="1381"/>
      <c r="NAF433" s="1381"/>
      <c r="NAG433" s="1381"/>
      <c r="NAH433" s="1381"/>
      <c r="NAI433" s="1381"/>
      <c r="NAJ433" s="1381"/>
      <c r="NAK433" s="1381"/>
      <c r="NAL433" s="1381"/>
      <c r="NAM433" s="1381"/>
      <c r="NAN433" s="1381"/>
      <c r="NAO433" s="1381"/>
      <c r="NAP433" s="1381"/>
      <c r="NAQ433" s="1381"/>
      <c r="NAR433" s="1381"/>
      <c r="NAS433" s="1381"/>
      <c r="NAT433" s="1381"/>
      <c r="NAU433" s="1381"/>
      <c r="NAV433" s="1381"/>
      <c r="NAW433" s="1381"/>
      <c r="NAX433" s="1381"/>
      <c r="NAY433" s="1381"/>
      <c r="NAZ433" s="1381"/>
      <c r="NBA433" s="1381"/>
      <c r="NBB433" s="1381"/>
      <c r="NBC433" s="1381"/>
      <c r="NBD433" s="1381"/>
      <c r="NBE433" s="1381"/>
      <c r="NBF433" s="1381"/>
      <c r="NBG433" s="1381"/>
      <c r="NBH433" s="1381"/>
      <c r="NBI433" s="1381"/>
      <c r="NBJ433" s="1381"/>
      <c r="NBK433" s="1381"/>
      <c r="NBL433" s="1381"/>
      <c r="NBM433" s="1381"/>
      <c r="NBN433" s="1381"/>
      <c r="NBO433" s="1381"/>
      <c r="NBP433" s="1381"/>
      <c r="NBQ433" s="1381"/>
      <c r="NBR433" s="1381"/>
      <c r="NBS433" s="1381"/>
      <c r="NBT433" s="1381"/>
      <c r="NBU433" s="1381"/>
      <c r="NBV433" s="1381"/>
      <c r="NBW433" s="1381"/>
      <c r="NBX433" s="1381"/>
      <c r="NBY433" s="1381"/>
      <c r="NBZ433" s="1381"/>
      <c r="NCA433" s="1381"/>
      <c r="NCB433" s="1381"/>
      <c r="NCC433" s="1381"/>
      <c r="NCD433" s="1381"/>
      <c r="NCE433" s="1381"/>
      <c r="NCF433" s="1381"/>
      <c r="NCG433" s="1381"/>
      <c r="NCH433" s="1381"/>
      <c r="NCI433" s="1381"/>
      <c r="NCJ433" s="1381"/>
      <c r="NCK433" s="1381"/>
      <c r="NCL433" s="1381"/>
      <c r="NCM433" s="1381"/>
      <c r="NCN433" s="1381"/>
      <c r="NCO433" s="1381"/>
      <c r="NCP433" s="1381"/>
      <c r="NCQ433" s="1381"/>
      <c r="NCR433" s="1381"/>
      <c r="NCS433" s="1381"/>
      <c r="NCT433" s="1381"/>
      <c r="NCU433" s="1381"/>
      <c r="NCV433" s="1381"/>
      <c r="NCW433" s="1381"/>
      <c r="NCX433" s="1381"/>
      <c r="NCY433" s="1381"/>
      <c r="NCZ433" s="1381"/>
      <c r="NDA433" s="1381"/>
      <c r="NDB433" s="1381"/>
      <c r="NDC433" s="1381"/>
      <c r="NDD433" s="1381"/>
      <c r="NDE433" s="1381"/>
      <c r="NDF433" s="1381"/>
      <c r="NDG433" s="1381"/>
      <c r="NDH433" s="1381"/>
      <c r="NDI433" s="1381"/>
      <c r="NDJ433" s="1381"/>
      <c r="NDK433" s="1381"/>
      <c r="NDL433" s="1381"/>
      <c r="NDM433" s="1381"/>
      <c r="NDN433" s="1381"/>
      <c r="NDO433" s="1381"/>
      <c r="NDP433" s="1381"/>
      <c r="NDQ433" s="1381"/>
      <c r="NDR433" s="1381"/>
      <c r="NDS433" s="1381"/>
      <c r="NDT433" s="1381"/>
      <c r="NDU433" s="1381"/>
      <c r="NDV433" s="1381"/>
      <c r="NDW433" s="1381"/>
      <c r="NDX433" s="1381"/>
      <c r="NDY433" s="1381"/>
      <c r="NDZ433" s="1381"/>
      <c r="NEA433" s="1381"/>
      <c r="NEB433" s="1381"/>
      <c r="NEC433" s="1381"/>
      <c r="NED433" s="1381"/>
      <c r="NEE433" s="1381"/>
      <c r="NEF433" s="1381"/>
      <c r="NEG433" s="1381"/>
      <c r="NEH433" s="1381"/>
      <c r="NEI433" s="1381"/>
      <c r="NEJ433" s="1381"/>
      <c r="NEK433" s="1381"/>
      <c r="NEL433" s="1381"/>
      <c r="NEM433" s="1381"/>
      <c r="NEN433" s="1381"/>
      <c r="NEO433" s="1381"/>
      <c r="NEP433" s="1381"/>
      <c r="NEQ433" s="1381"/>
      <c r="NER433" s="1381"/>
      <c r="NES433" s="1381"/>
      <c r="NET433" s="1381"/>
      <c r="NEU433" s="1381"/>
      <c r="NEV433" s="1381"/>
      <c r="NEW433" s="1381"/>
      <c r="NEX433" s="1381"/>
      <c r="NEY433" s="1381"/>
      <c r="NEZ433" s="1381"/>
      <c r="NFA433" s="1381"/>
      <c r="NFB433" s="1381"/>
      <c r="NFC433" s="1381"/>
      <c r="NFD433" s="1381"/>
      <c r="NFE433" s="1381"/>
      <c r="NFF433" s="1381"/>
      <c r="NFG433" s="1381"/>
      <c r="NFH433" s="1381"/>
      <c r="NFI433" s="1381"/>
      <c r="NFJ433" s="1381"/>
      <c r="NFK433" s="1381"/>
      <c r="NFL433" s="1381"/>
      <c r="NFM433" s="1381"/>
      <c r="NFN433" s="1381"/>
      <c r="NFO433" s="1381"/>
      <c r="NFP433" s="1381"/>
      <c r="NFQ433" s="1381"/>
      <c r="NFR433" s="1381"/>
      <c r="NFS433" s="1381"/>
      <c r="NFT433" s="1381"/>
      <c r="NFU433" s="1381"/>
      <c r="NFV433" s="1381"/>
      <c r="NFW433" s="1381"/>
      <c r="NFX433" s="1381"/>
      <c r="NFY433" s="1381"/>
      <c r="NFZ433" s="1381"/>
      <c r="NGA433" s="1381"/>
      <c r="NGB433" s="1381"/>
      <c r="NGC433" s="1381"/>
      <c r="NGD433" s="1381"/>
      <c r="NGE433" s="1381"/>
      <c r="NGF433" s="1381"/>
      <c r="NGG433" s="1381"/>
      <c r="NGH433" s="1381"/>
      <c r="NGI433" s="1381"/>
      <c r="NGJ433" s="1381"/>
      <c r="NGK433" s="1381"/>
      <c r="NGL433" s="1381"/>
      <c r="NGM433" s="1381"/>
      <c r="NGN433" s="1381"/>
      <c r="NGO433" s="1381"/>
      <c r="NGP433" s="1381"/>
      <c r="NGQ433" s="1381"/>
      <c r="NGR433" s="1381"/>
      <c r="NGS433" s="1381"/>
      <c r="NGT433" s="1381"/>
      <c r="NGU433" s="1381"/>
      <c r="NGV433" s="1381"/>
      <c r="NGW433" s="1381"/>
      <c r="NGX433" s="1381"/>
      <c r="NGY433" s="1381"/>
      <c r="NGZ433" s="1381"/>
      <c r="NHA433" s="1381"/>
      <c r="NHB433" s="1381"/>
      <c r="NHC433" s="1381"/>
      <c r="NHD433" s="1381"/>
      <c r="NHE433" s="1381"/>
      <c r="NHF433" s="1381"/>
      <c r="NHG433" s="1381"/>
      <c r="NHH433" s="1381"/>
      <c r="NHI433" s="1381"/>
      <c r="NHJ433" s="1381"/>
      <c r="NHK433" s="1381"/>
      <c r="NHL433" s="1381"/>
      <c r="NHM433" s="1381"/>
      <c r="NHN433" s="1381"/>
      <c r="NHO433" s="1381"/>
      <c r="NHP433" s="1381"/>
      <c r="NHQ433" s="1381"/>
      <c r="NHR433" s="1381"/>
      <c r="NHS433" s="1381"/>
      <c r="NHT433" s="1381"/>
      <c r="NHU433" s="1381"/>
      <c r="NHV433" s="1381"/>
      <c r="NHW433" s="1381"/>
      <c r="NHX433" s="1381"/>
      <c r="NHY433" s="1381"/>
      <c r="NHZ433" s="1381"/>
      <c r="NIA433" s="1381"/>
      <c r="NIB433" s="1381"/>
      <c r="NIC433" s="1381"/>
      <c r="NID433" s="1381"/>
      <c r="NIE433" s="1381"/>
      <c r="NIF433" s="1381"/>
      <c r="NIG433" s="1381"/>
      <c r="NIH433" s="1381"/>
      <c r="NII433" s="1381"/>
      <c r="NIJ433" s="1381"/>
      <c r="NIK433" s="1381"/>
      <c r="NIL433" s="1381"/>
      <c r="NIM433" s="1381"/>
      <c r="NIN433" s="1381"/>
      <c r="NIO433" s="1381"/>
      <c r="NIP433" s="1381"/>
      <c r="NIQ433" s="1381"/>
      <c r="NIR433" s="1381"/>
      <c r="NIS433" s="1381"/>
      <c r="NIT433" s="1381"/>
      <c r="NIU433" s="1381"/>
      <c r="NIV433" s="1381"/>
      <c r="NIW433" s="1381"/>
      <c r="NIX433" s="1381"/>
      <c r="NIY433" s="1381"/>
      <c r="NIZ433" s="1381"/>
      <c r="NJA433" s="1381"/>
      <c r="NJB433" s="1381"/>
      <c r="NJC433" s="1381"/>
      <c r="NJD433" s="1381"/>
      <c r="NJE433" s="1381"/>
      <c r="NJF433" s="1381"/>
      <c r="NJG433" s="1381"/>
      <c r="NJH433" s="1381"/>
      <c r="NJI433" s="1381"/>
      <c r="NJJ433" s="1381"/>
      <c r="NJK433" s="1381"/>
      <c r="NJL433" s="1381"/>
      <c r="NJM433" s="1381"/>
      <c r="NJN433" s="1381"/>
      <c r="NJO433" s="1381"/>
      <c r="NJP433" s="1381"/>
      <c r="NJQ433" s="1381"/>
      <c r="NJR433" s="1381"/>
      <c r="NJS433" s="1381"/>
      <c r="NJT433" s="1381"/>
      <c r="NJU433" s="1381"/>
      <c r="NJV433" s="1381"/>
      <c r="NJW433" s="1381"/>
      <c r="NJX433" s="1381"/>
      <c r="NJY433" s="1381"/>
      <c r="NJZ433" s="1381"/>
      <c r="NKA433" s="1381"/>
      <c r="NKB433" s="1381"/>
      <c r="NKC433" s="1381"/>
      <c r="NKD433" s="1381"/>
      <c r="NKE433" s="1381"/>
      <c r="NKF433" s="1381"/>
      <c r="NKG433" s="1381"/>
      <c r="NKH433" s="1381"/>
      <c r="NKI433" s="1381"/>
      <c r="NKJ433" s="1381"/>
      <c r="NKK433" s="1381"/>
      <c r="NKL433" s="1381"/>
      <c r="NKM433" s="1381"/>
      <c r="NKN433" s="1381"/>
      <c r="NKO433" s="1381"/>
      <c r="NKP433" s="1381"/>
      <c r="NKQ433" s="1381"/>
      <c r="NKR433" s="1381"/>
      <c r="NKS433" s="1381"/>
      <c r="NKT433" s="1381"/>
      <c r="NKU433" s="1381"/>
      <c r="NKV433" s="1381"/>
      <c r="NKW433" s="1381"/>
      <c r="NKX433" s="1381"/>
      <c r="NKY433" s="1381"/>
      <c r="NKZ433" s="1381"/>
      <c r="NLA433" s="1381"/>
      <c r="NLB433" s="1381"/>
      <c r="NLC433" s="1381"/>
      <c r="NLD433" s="1381"/>
      <c r="NLE433" s="1381"/>
      <c r="NLF433" s="1381"/>
      <c r="NLG433" s="1381"/>
      <c r="NLH433" s="1381"/>
      <c r="NLI433" s="1381"/>
      <c r="NLJ433" s="1381"/>
      <c r="NLK433" s="1381"/>
      <c r="NLL433" s="1381"/>
      <c r="NLM433" s="1381"/>
      <c r="NLN433" s="1381"/>
      <c r="NLO433" s="1381"/>
      <c r="NLP433" s="1381"/>
      <c r="NLQ433" s="1381"/>
      <c r="NLR433" s="1381"/>
      <c r="NLS433" s="1381"/>
      <c r="NLT433" s="1381"/>
      <c r="NLU433" s="1381"/>
      <c r="NLV433" s="1381"/>
      <c r="NLW433" s="1381"/>
      <c r="NLX433" s="1381"/>
      <c r="NLY433" s="1381"/>
      <c r="NLZ433" s="1381"/>
      <c r="NMA433" s="1381"/>
      <c r="NMB433" s="1381"/>
      <c r="NMC433" s="1381"/>
      <c r="NMD433" s="1381"/>
      <c r="NME433" s="1381"/>
      <c r="NMF433" s="1381"/>
      <c r="NMG433" s="1381"/>
      <c r="NMH433" s="1381"/>
      <c r="NMI433" s="1381"/>
      <c r="NMJ433" s="1381"/>
      <c r="NMK433" s="1381"/>
      <c r="NML433" s="1381"/>
      <c r="NMM433" s="1381"/>
      <c r="NMN433" s="1381"/>
      <c r="NMO433" s="1381"/>
      <c r="NMP433" s="1381"/>
      <c r="NMQ433" s="1381"/>
      <c r="NMR433" s="1381"/>
      <c r="NMS433" s="1381"/>
      <c r="NMT433" s="1381"/>
      <c r="NMU433" s="1381"/>
      <c r="NMV433" s="1381"/>
      <c r="NMW433" s="1381"/>
      <c r="NMX433" s="1381"/>
      <c r="NMY433" s="1381"/>
      <c r="NMZ433" s="1381"/>
      <c r="NNA433" s="1381"/>
      <c r="NNB433" s="1381"/>
      <c r="NNC433" s="1381"/>
      <c r="NND433" s="1381"/>
      <c r="NNE433" s="1381"/>
      <c r="NNF433" s="1381"/>
      <c r="NNG433" s="1381"/>
      <c r="NNH433" s="1381"/>
      <c r="NNI433" s="1381"/>
      <c r="NNJ433" s="1381"/>
      <c r="NNK433" s="1381"/>
      <c r="NNL433" s="1381"/>
      <c r="NNM433" s="1381"/>
      <c r="NNN433" s="1381"/>
      <c r="NNO433" s="1381"/>
      <c r="NNP433" s="1381"/>
      <c r="NNQ433" s="1381"/>
      <c r="NNR433" s="1381"/>
      <c r="NNS433" s="1381"/>
      <c r="NNT433" s="1381"/>
      <c r="NNU433" s="1381"/>
      <c r="NNV433" s="1381"/>
      <c r="NNW433" s="1381"/>
      <c r="NNX433" s="1381"/>
      <c r="NNY433" s="1381"/>
      <c r="NNZ433" s="1381"/>
      <c r="NOA433" s="1381"/>
      <c r="NOB433" s="1381"/>
      <c r="NOC433" s="1381"/>
      <c r="NOD433" s="1381"/>
      <c r="NOE433" s="1381"/>
      <c r="NOF433" s="1381"/>
      <c r="NOG433" s="1381"/>
      <c r="NOH433" s="1381"/>
      <c r="NOI433" s="1381"/>
      <c r="NOJ433" s="1381"/>
      <c r="NOK433" s="1381"/>
      <c r="NOL433" s="1381"/>
      <c r="NOM433" s="1381"/>
      <c r="NON433" s="1381"/>
      <c r="NOO433" s="1381"/>
      <c r="NOP433" s="1381"/>
      <c r="NOQ433" s="1381"/>
      <c r="NOR433" s="1381"/>
      <c r="NOS433" s="1381"/>
      <c r="NOT433" s="1381"/>
      <c r="NOU433" s="1381"/>
      <c r="NOV433" s="1381"/>
      <c r="NOW433" s="1381"/>
      <c r="NOX433" s="1381"/>
      <c r="NOY433" s="1381"/>
      <c r="NOZ433" s="1381"/>
      <c r="NPA433" s="1381"/>
      <c r="NPB433" s="1381"/>
      <c r="NPC433" s="1381"/>
      <c r="NPD433" s="1381"/>
      <c r="NPE433" s="1381"/>
      <c r="NPF433" s="1381"/>
      <c r="NPG433" s="1381"/>
      <c r="NPH433" s="1381"/>
      <c r="NPI433" s="1381"/>
      <c r="NPJ433" s="1381"/>
      <c r="NPK433" s="1381"/>
      <c r="NPL433" s="1381"/>
      <c r="NPM433" s="1381"/>
      <c r="NPN433" s="1381"/>
      <c r="NPO433" s="1381"/>
      <c r="NPP433" s="1381"/>
      <c r="NPQ433" s="1381"/>
      <c r="NPR433" s="1381"/>
      <c r="NPS433" s="1381"/>
      <c r="NPT433" s="1381"/>
      <c r="NPU433" s="1381"/>
      <c r="NPV433" s="1381"/>
      <c r="NPW433" s="1381"/>
      <c r="NPX433" s="1381"/>
      <c r="NPY433" s="1381"/>
      <c r="NPZ433" s="1381"/>
      <c r="NQA433" s="1381"/>
      <c r="NQB433" s="1381"/>
      <c r="NQC433" s="1381"/>
      <c r="NQD433" s="1381"/>
      <c r="NQE433" s="1381"/>
      <c r="NQF433" s="1381"/>
      <c r="NQG433" s="1381"/>
      <c r="NQH433" s="1381"/>
      <c r="NQI433" s="1381"/>
      <c r="NQJ433" s="1381"/>
      <c r="NQK433" s="1381"/>
      <c r="NQL433" s="1381"/>
      <c r="NQM433" s="1381"/>
      <c r="NQN433" s="1381"/>
      <c r="NQO433" s="1381"/>
      <c r="NQP433" s="1381"/>
      <c r="NQQ433" s="1381"/>
      <c r="NQR433" s="1381"/>
      <c r="NQS433" s="1381"/>
      <c r="NQT433" s="1381"/>
      <c r="NQU433" s="1381"/>
      <c r="NQV433" s="1381"/>
      <c r="NQW433" s="1381"/>
      <c r="NQX433" s="1381"/>
      <c r="NQY433" s="1381"/>
      <c r="NQZ433" s="1381"/>
      <c r="NRA433" s="1381"/>
      <c r="NRB433" s="1381"/>
      <c r="NRC433" s="1381"/>
      <c r="NRD433" s="1381"/>
      <c r="NRE433" s="1381"/>
      <c r="NRF433" s="1381"/>
      <c r="NRG433" s="1381"/>
      <c r="NRH433" s="1381"/>
      <c r="NRI433" s="1381"/>
      <c r="NRJ433" s="1381"/>
      <c r="NRK433" s="1381"/>
      <c r="NRL433" s="1381"/>
      <c r="NRM433" s="1381"/>
      <c r="NRN433" s="1381"/>
      <c r="NRO433" s="1381"/>
      <c r="NRP433" s="1381"/>
      <c r="NRQ433" s="1381"/>
      <c r="NRR433" s="1381"/>
      <c r="NRS433" s="1381"/>
      <c r="NRT433" s="1381"/>
      <c r="NRU433" s="1381"/>
      <c r="NRV433" s="1381"/>
      <c r="NRW433" s="1381"/>
      <c r="NRX433" s="1381"/>
      <c r="NRY433" s="1381"/>
      <c r="NRZ433" s="1381"/>
      <c r="NSA433" s="1381"/>
      <c r="NSB433" s="1381"/>
      <c r="NSC433" s="1381"/>
      <c r="NSD433" s="1381"/>
      <c r="NSE433" s="1381"/>
      <c r="NSF433" s="1381"/>
      <c r="NSG433" s="1381"/>
      <c r="NSH433" s="1381"/>
      <c r="NSI433" s="1381"/>
      <c r="NSJ433" s="1381"/>
      <c r="NSK433" s="1381"/>
      <c r="NSL433" s="1381"/>
      <c r="NSM433" s="1381"/>
      <c r="NSN433" s="1381"/>
      <c r="NSO433" s="1381"/>
      <c r="NSP433" s="1381"/>
      <c r="NSQ433" s="1381"/>
      <c r="NSR433" s="1381"/>
      <c r="NSS433" s="1381"/>
      <c r="NST433" s="1381"/>
      <c r="NSU433" s="1381"/>
      <c r="NSV433" s="1381"/>
      <c r="NSW433" s="1381"/>
      <c r="NSX433" s="1381"/>
      <c r="NSY433" s="1381"/>
      <c r="NSZ433" s="1381"/>
      <c r="NTA433" s="1381"/>
      <c r="NTB433" s="1381"/>
      <c r="NTC433" s="1381"/>
      <c r="NTD433" s="1381"/>
      <c r="NTE433" s="1381"/>
      <c r="NTF433" s="1381"/>
      <c r="NTG433" s="1381"/>
      <c r="NTH433" s="1381"/>
      <c r="NTI433" s="1381"/>
      <c r="NTJ433" s="1381"/>
      <c r="NTK433" s="1381"/>
      <c r="NTL433" s="1381"/>
      <c r="NTM433" s="1381"/>
      <c r="NTN433" s="1381"/>
      <c r="NTO433" s="1381"/>
      <c r="NTP433" s="1381"/>
      <c r="NTQ433" s="1381"/>
      <c r="NTR433" s="1381"/>
      <c r="NTS433" s="1381"/>
      <c r="NTT433" s="1381"/>
      <c r="NTU433" s="1381"/>
      <c r="NTV433" s="1381"/>
      <c r="NTW433" s="1381"/>
      <c r="NTX433" s="1381"/>
      <c r="NTY433" s="1381"/>
      <c r="NTZ433" s="1381"/>
      <c r="NUA433" s="1381"/>
      <c r="NUB433" s="1381"/>
      <c r="NUC433" s="1381"/>
      <c r="NUD433" s="1381"/>
      <c r="NUE433" s="1381"/>
      <c r="NUF433" s="1381"/>
      <c r="NUG433" s="1381"/>
      <c r="NUH433" s="1381"/>
      <c r="NUI433" s="1381"/>
      <c r="NUJ433" s="1381"/>
      <c r="NUK433" s="1381"/>
      <c r="NUL433" s="1381"/>
      <c r="NUM433" s="1381"/>
      <c r="NUN433" s="1381"/>
      <c r="NUO433" s="1381"/>
      <c r="NUP433" s="1381"/>
      <c r="NUQ433" s="1381"/>
      <c r="NUR433" s="1381"/>
      <c r="NUS433" s="1381"/>
      <c r="NUT433" s="1381"/>
      <c r="NUU433" s="1381"/>
      <c r="NUV433" s="1381"/>
      <c r="NUW433" s="1381"/>
      <c r="NUX433" s="1381"/>
      <c r="NUY433" s="1381"/>
      <c r="NUZ433" s="1381"/>
      <c r="NVA433" s="1381"/>
      <c r="NVB433" s="1381"/>
      <c r="NVC433" s="1381"/>
      <c r="NVD433" s="1381"/>
      <c r="NVE433" s="1381"/>
      <c r="NVF433" s="1381"/>
      <c r="NVG433" s="1381"/>
      <c r="NVH433" s="1381"/>
      <c r="NVI433" s="1381"/>
      <c r="NVJ433" s="1381"/>
      <c r="NVK433" s="1381"/>
      <c r="NVL433" s="1381"/>
      <c r="NVM433" s="1381"/>
      <c r="NVN433" s="1381"/>
      <c r="NVO433" s="1381"/>
      <c r="NVP433" s="1381"/>
      <c r="NVQ433" s="1381"/>
      <c r="NVR433" s="1381"/>
      <c r="NVS433" s="1381"/>
      <c r="NVT433" s="1381"/>
      <c r="NVU433" s="1381"/>
      <c r="NVV433" s="1381"/>
      <c r="NVW433" s="1381"/>
      <c r="NVX433" s="1381"/>
      <c r="NVY433" s="1381"/>
      <c r="NVZ433" s="1381"/>
      <c r="NWA433" s="1381"/>
      <c r="NWB433" s="1381"/>
      <c r="NWC433" s="1381"/>
      <c r="NWD433" s="1381"/>
      <c r="NWE433" s="1381"/>
      <c r="NWF433" s="1381"/>
      <c r="NWG433" s="1381"/>
      <c r="NWH433" s="1381"/>
      <c r="NWI433" s="1381"/>
      <c r="NWJ433" s="1381"/>
      <c r="NWK433" s="1381"/>
      <c r="NWL433" s="1381"/>
      <c r="NWM433" s="1381"/>
      <c r="NWN433" s="1381"/>
      <c r="NWO433" s="1381"/>
      <c r="NWP433" s="1381"/>
      <c r="NWQ433" s="1381"/>
      <c r="NWR433" s="1381"/>
      <c r="NWS433" s="1381"/>
      <c r="NWT433" s="1381"/>
      <c r="NWU433" s="1381"/>
      <c r="NWV433" s="1381"/>
      <c r="NWW433" s="1381"/>
      <c r="NWX433" s="1381"/>
      <c r="NWY433" s="1381"/>
      <c r="NWZ433" s="1381"/>
      <c r="NXA433" s="1381"/>
      <c r="NXB433" s="1381"/>
      <c r="NXC433" s="1381"/>
      <c r="NXD433" s="1381"/>
      <c r="NXE433" s="1381"/>
      <c r="NXF433" s="1381"/>
      <c r="NXG433" s="1381"/>
      <c r="NXH433" s="1381"/>
      <c r="NXI433" s="1381"/>
      <c r="NXJ433" s="1381"/>
      <c r="NXK433" s="1381"/>
      <c r="NXL433" s="1381"/>
      <c r="NXM433" s="1381"/>
      <c r="NXN433" s="1381"/>
      <c r="NXO433" s="1381"/>
      <c r="NXP433" s="1381"/>
      <c r="NXQ433" s="1381"/>
      <c r="NXR433" s="1381"/>
      <c r="NXS433" s="1381"/>
      <c r="NXT433" s="1381"/>
      <c r="NXU433" s="1381"/>
      <c r="NXV433" s="1381"/>
      <c r="NXW433" s="1381"/>
      <c r="NXX433" s="1381"/>
      <c r="NXY433" s="1381"/>
      <c r="NXZ433" s="1381"/>
      <c r="NYA433" s="1381"/>
      <c r="NYB433" s="1381"/>
      <c r="NYC433" s="1381"/>
      <c r="NYD433" s="1381"/>
      <c r="NYE433" s="1381"/>
      <c r="NYF433" s="1381"/>
      <c r="NYG433" s="1381"/>
      <c r="NYH433" s="1381"/>
      <c r="NYI433" s="1381"/>
      <c r="NYJ433" s="1381"/>
      <c r="NYK433" s="1381"/>
      <c r="NYL433" s="1381"/>
      <c r="NYM433" s="1381"/>
      <c r="NYN433" s="1381"/>
      <c r="NYO433" s="1381"/>
      <c r="NYP433" s="1381"/>
      <c r="NYQ433" s="1381"/>
      <c r="NYR433" s="1381"/>
      <c r="NYS433" s="1381"/>
      <c r="NYT433" s="1381"/>
      <c r="NYU433" s="1381"/>
      <c r="NYV433" s="1381"/>
      <c r="NYW433" s="1381"/>
      <c r="NYX433" s="1381"/>
      <c r="NYY433" s="1381"/>
      <c r="NYZ433" s="1381"/>
      <c r="NZA433" s="1381"/>
      <c r="NZB433" s="1381"/>
      <c r="NZC433" s="1381"/>
      <c r="NZD433" s="1381"/>
      <c r="NZE433" s="1381"/>
      <c r="NZF433" s="1381"/>
      <c r="NZG433" s="1381"/>
      <c r="NZH433" s="1381"/>
      <c r="NZI433" s="1381"/>
      <c r="NZJ433" s="1381"/>
      <c r="NZK433" s="1381"/>
      <c r="NZL433" s="1381"/>
      <c r="NZM433" s="1381"/>
      <c r="NZN433" s="1381"/>
      <c r="NZO433" s="1381"/>
      <c r="NZP433" s="1381"/>
      <c r="NZQ433" s="1381"/>
      <c r="NZR433" s="1381"/>
      <c r="NZS433" s="1381"/>
      <c r="NZT433" s="1381"/>
      <c r="NZU433" s="1381"/>
      <c r="NZV433" s="1381"/>
      <c r="NZW433" s="1381"/>
      <c r="NZX433" s="1381"/>
      <c r="NZY433" s="1381"/>
      <c r="NZZ433" s="1381"/>
      <c r="OAA433" s="1381"/>
      <c r="OAB433" s="1381"/>
      <c r="OAC433" s="1381"/>
      <c r="OAD433" s="1381"/>
      <c r="OAE433" s="1381"/>
      <c r="OAF433" s="1381"/>
      <c r="OAG433" s="1381"/>
      <c r="OAH433" s="1381"/>
      <c r="OAI433" s="1381"/>
      <c r="OAJ433" s="1381"/>
      <c r="OAK433" s="1381"/>
      <c r="OAL433" s="1381"/>
      <c r="OAM433" s="1381"/>
      <c r="OAN433" s="1381"/>
      <c r="OAO433" s="1381"/>
      <c r="OAP433" s="1381"/>
      <c r="OAQ433" s="1381"/>
      <c r="OAR433" s="1381"/>
      <c r="OAS433" s="1381"/>
      <c r="OAT433" s="1381"/>
      <c r="OAU433" s="1381"/>
      <c r="OAV433" s="1381"/>
      <c r="OAW433" s="1381"/>
      <c r="OAX433" s="1381"/>
      <c r="OAY433" s="1381"/>
      <c r="OAZ433" s="1381"/>
      <c r="OBA433" s="1381"/>
      <c r="OBB433" s="1381"/>
      <c r="OBC433" s="1381"/>
      <c r="OBD433" s="1381"/>
      <c r="OBE433" s="1381"/>
      <c r="OBF433" s="1381"/>
      <c r="OBG433" s="1381"/>
      <c r="OBH433" s="1381"/>
      <c r="OBI433" s="1381"/>
      <c r="OBJ433" s="1381"/>
      <c r="OBK433" s="1381"/>
      <c r="OBL433" s="1381"/>
      <c r="OBM433" s="1381"/>
      <c r="OBN433" s="1381"/>
      <c r="OBO433" s="1381"/>
      <c r="OBP433" s="1381"/>
      <c r="OBQ433" s="1381"/>
      <c r="OBR433" s="1381"/>
      <c r="OBS433" s="1381"/>
      <c r="OBT433" s="1381"/>
      <c r="OBU433" s="1381"/>
      <c r="OBV433" s="1381"/>
      <c r="OBW433" s="1381"/>
      <c r="OBX433" s="1381"/>
      <c r="OBY433" s="1381"/>
      <c r="OBZ433" s="1381"/>
      <c r="OCA433" s="1381"/>
      <c r="OCB433" s="1381"/>
      <c r="OCC433" s="1381"/>
      <c r="OCD433" s="1381"/>
      <c r="OCE433" s="1381"/>
      <c r="OCF433" s="1381"/>
      <c r="OCG433" s="1381"/>
      <c r="OCH433" s="1381"/>
      <c r="OCI433" s="1381"/>
      <c r="OCJ433" s="1381"/>
      <c r="OCK433" s="1381"/>
      <c r="OCL433" s="1381"/>
      <c r="OCM433" s="1381"/>
      <c r="OCN433" s="1381"/>
      <c r="OCO433" s="1381"/>
      <c r="OCP433" s="1381"/>
      <c r="OCQ433" s="1381"/>
      <c r="OCR433" s="1381"/>
      <c r="OCS433" s="1381"/>
      <c r="OCT433" s="1381"/>
      <c r="OCU433" s="1381"/>
      <c r="OCV433" s="1381"/>
      <c r="OCW433" s="1381"/>
      <c r="OCX433" s="1381"/>
      <c r="OCY433" s="1381"/>
      <c r="OCZ433" s="1381"/>
      <c r="ODA433" s="1381"/>
      <c r="ODB433" s="1381"/>
      <c r="ODC433" s="1381"/>
      <c r="ODD433" s="1381"/>
      <c r="ODE433" s="1381"/>
      <c r="ODF433" s="1381"/>
      <c r="ODG433" s="1381"/>
      <c r="ODH433" s="1381"/>
      <c r="ODI433" s="1381"/>
      <c r="ODJ433" s="1381"/>
      <c r="ODK433" s="1381"/>
      <c r="ODL433" s="1381"/>
      <c r="ODM433" s="1381"/>
      <c r="ODN433" s="1381"/>
      <c r="ODO433" s="1381"/>
      <c r="ODP433" s="1381"/>
      <c r="ODQ433" s="1381"/>
      <c r="ODR433" s="1381"/>
      <c r="ODS433" s="1381"/>
      <c r="ODT433" s="1381"/>
      <c r="ODU433" s="1381"/>
      <c r="ODV433" s="1381"/>
      <c r="ODW433" s="1381"/>
      <c r="ODX433" s="1381"/>
      <c r="ODY433" s="1381"/>
      <c r="ODZ433" s="1381"/>
      <c r="OEA433" s="1381"/>
      <c r="OEB433" s="1381"/>
      <c r="OEC433" s="1381"/>
      <c r="OED433" s="1381"/>
      <c r="OEE433" s="1381"/>
      <c r="OEF433" s="1381"/>
      <c r="OEG433" s="1381"/>
      <c r="OEH433" s="1381"/>
      <c r="OEI433" s="1381"/>
      <c r="OEJ433" s="1381"/>
      <c r="OEK433" s="1381"/>
      <c r="OEL433" s="1381"/>
      <c r="OEM433" s="1381"/>
      <c r="OEN433" s="1381"/>
      <c r="OEO433" s="1381"/>
      <c r="OEP433" s="1381"/>
      <c r="OEQ433" s="1381"/>
      <c r="OER433" s="1381"/>
      <c r="OES433" s="1381"/>
      <c r="OET433" s="1381"/>
      <c r="OEU433" s="1381"/>
      <c r="OEV433" s="1381"/>
      <c r="OEW433" s="1381"/>
      <c r="OEX433" s="1381"/>
      <c r="OEY433" s="1381"/>
      <c r="OEZ433" s="1381"/>
      <c r="OFA433" s="1381"/>
      <c r="OFB433" s="1381"/>
      <c r="OFC433" s="1381"/>
      <c r="OFD433" s="1381"/>
      <c r="OFE433" s="1381"/>
      <c r="OFF433" s="1381"/>
      <c r="OFG433" s="1381"/>
      <c r="OFH433" s="1381"/>
      <c r="OFI433" s="1381"/>
      <c r="OFJ433" s="1381"/>
      <c r="OFK433" s="1381"/>
      <c r="OFL433" s="1381"/>
      <c r="OFM433" s="1381"/>
      <c r="OFN433" s="1381"/>
      <c r="OFO433" s="1381"/>
      <c r="OFP433" s="1381"/>
      <c r="OFQ433" s="1381"/>
      <c r="OFR433" s="1381"/>
      <c r="OFS433" s="1381"/>
      <c r="OFT433" s="1381"/>
      <c r="OFU433" s="1381"/>
      <c r="OFV433" s="1381"/>
      <c r="OFW433" s="1381"/>
      <c r="OFX433" s="1381"/>
      <c r="OFY433" s="1381"/>
      <c r="OFZ433" s="1381"/>
      <c r="OGA433" s="1381"/>
      <c r="OGB433" s="1381"/>
      <c r="OGC433" s="1381"/>
      <c r="OGD433" s="1381"/>
      <c r="OGE433" s="1381"/>
      <c r="OGF433" s="1381"/>
      <c r="OGG433" s="1381"/>
      <c r="OGH433" s="1381"/>
      <c r="OGI433" s="1381"/>
      <c r="OGJ433" s="1381"/>
      <c r="OGK433" s="1381"/>
      <c r="OGL433" s="1381"/>
      <c r="OGM433" s="1381"/>
      <c r="OGN433" s="1381"/>
      <c r="OGO433" s="1381"/>
      <c r="OGP433" s="1381"/>
      <c r="OGQ433" s="1381"/>
      <c r="OGR433" s="1381"/>
      <c r="OGS433" s="1381"/>
      <c r="OGT433" s="1381"/>
      <c r="OGU433" s="1381"/>
      <c r="OGV433" s="1381"/>
      <c r="OGW433" s="1381"/>
      <c r="OGX433" s="1381"/>
      <c r="OGY433" s="1381"/>
      <c r="OGZ433" s="1381"/>
      <c r="OHA433" s="1381"/>
      <c r="OHB433" s="1381"/>
      <c r="OHC433" s="1381"/>
      <c r="OHD433" s="1381"/>
      <c r="OHE433" s="1381"/>
      <c r="OHF433" s="1381"/>
      <c r="OHG433" s="1381"/>
      <c r="OHH433" s="1381"/>
      <c r="OHI433" s="1381"/>
      <c r="OHJ433" s="1381"/>
      <c r="OHK433" s="1381"/>
      <c r="OHL433" s="1381"/>
      <c r="OHM433" s="1381"/>
      <c r="OHN433" s="1381"/>
      <c r="OHO433" s="1381"/>
      <c r="OHP433" s="1381"/>
      <c r="OHQ433" s="1381"/>
      <c r="OHR433" s="1381"/>
      <c r="OHS433" s="1381"/>
      <c r="OHT433" s="1381"/>
      <c r="OHU433" s="1381"/>
      <c r="OHV433" s="1381"/>
      <c r="OHW433" s="1381"/>
      <c r="OHX433" s="1381"/>
      <c r="OHY433" s="1381"/>
      <c r="OHZ433" s="1381"/>
      <c r="OIA433" s="1381"/>
      <c r="OIB433" s="1381"/>
      <c r="OIC433" s="1381"/>
      <c r="OID433" s="1381"/>
      <c r="OIE433" s="1381"/>
      <c r="OIF433" s="1381"/>
      <c r="OIG433" s="1381"/>
      <c r="OIH433" s="1381"/>
      <c r="OII433" s="1381"/>
      <c r="OIJ433" s="1381"/>
      <c r="OIK433" s="1381"/>
      <c r="OIL433" s="1381"/>
      <c r="OIM433" s="1381"/>
      <c r="OIN433" s="1381"/>
      <c r="OIO433" s="1381"/>
      <c r="OIP433" s="1381"/>
      <c r="OIQ433" s="1381"/>
      <c r="OIR433" s="1381"/>
      <c r="OIS433" s="1381"/>
      <c r="OIT433" s="1381"/>
      <c r="OIU433" s="1381"/>
      <c r="OIV433" s="1381"/>
      <c r="OIW433" s="1381"/>
      <c r="OIX433" s="1381"/>
      <c r="OIY433" s="1381"/>
      <c r="OIZ433" s="1381"/>
      <c r="OJA433" s="1381"/>
      <c r="OJB433" s="1381"/>
      <c r="OJC433" s="1381"/>
      <c r="OJD433" s="1381"/>
      <c r="OJE433" s="1381"/>
      <c r="OJF433" s="1381"/>
      <c r="OJG433" s="1381"/>
      <c r="OJH433" s="1381"/>
      <c r="OJI433" s="1381"/>
      <c r="OJJ433" s="1381"/>
      <c r="OJK433" s="1381"/>
      <c r="OJL433" s="1381"/>
      <c r="OJM433" s="1381"/>
      <c r="OJN433" s="1381"/>
      <c r="OJO433" s="1381"/>
      <c r="OJP433" s="1381"/>
      <c r="OJQ433" s="1381"/>
      <c r="OJR433" s="1381"/>
      <c r="OJS433" s="1381"/>
      <c r="OJT433" s="1381"/>
      <c r="OJU433" s="1381"/>
      <c r="OJV433" s="1381"/>
      <c r="OJW433" s="1381"/>
      <c r="OJX433" s="1381"/>
      <c r="OJY433" s="1381"/>
      <c r="OJZ433" s="1381"/>
      <c r="OKA433" s="1381"/>
      <c r="OKB433" s="1381"/>
      <c r="OKC433" s="1381"/>
      <c r="OKD433" s="1381"/>
      <c r="OKE433" s="1381"/>
      <c r="OKF433" s="1381"/>
      <c r="OKG433" s="1381"/>
      <c r="OKH433" s="1381"/>
      <c r="OKI433" s="1381"/>
      <c r="OKJ433" s="1381"/>
      <c r="OKK433" s="1381"/>
      <c r="OKL433" s="1381"/>
      <c r="OKM433" s="1381"/>
      <c r="OKN433" s="1381"/>
      <c r="OKO433" s="1381"/>
      <c r="OKP433" s="1381"/>
      <c r="OKQ433" s="1381"/>
      <c r="OKR433" s="1381"/>
      <c r="OKS433" s="1381"/>
      <c r="OKT433" s="1381"/>
      <c r="OKU433" s="1381"/>
      <c r="OKV433" s="1381"/>
      <c r="OKW433" s="1381"/>
      <c r="OKX433" s="1381"/>
      <c r="OKY433" s="1381"/>
      <c r="OKZ433" s="1381"/>
      <c r="OLA433" s="1381"/>
      <c r="OLB433" s="1381"/>
      <c r="OLC433" s="1381"/>
      <c r="OLD433" s="1381"/>
      <c r="OLE433" s="1381"/>
      <c r="OLF433" s="1381"/>
      <c r="OLG433" s="1381"/>
      <c r="OLH433" s="1381"/>
      <c r="OLI433" s="1381"/>
      <c r="OLJ433" s="1381"/>
      <c r="OLK433" s="1381"/>
      <c r="OLL433" s="1381"/>
      <c r="OLM433" s="1381"/>
      <c r="OLN433" s="1381"/>
      <c r="OLO433" s="1381"/>
      <c r="OLP433" s="1381"/>
      <c r="OLQ433" s="1381"/>
      <c r="OLR433" s="1381"/>
      <c r="OLS433" s="1381"/>
      <c r="OLT433" s="1381"/>
      <c r="OLU433" s="1381"/>
      <c r="OLV433" s="1381"/>
      <c r="OLW433" s="1381"/>
      <c r="OLX433" s="1381"/>
      <c r="OLY433" s="1381"/>
      <c r="OLZ433" s="1381"/>
      <c r="OMA433" s="1381"/>
      <c r="OMB433" s="1381"/>
      <c r="OMC433" s="1381"/>
      <c r="OMD433" s="1381"/>
      <c r="OME433" s="1381"/>
      <c r="OMF433" s="1381"/>
      <c r="OMG433" s="1381"/>
      <c r="OMH433" s="1381"/>
      <c r="OMI433" s="1381"/>
      <c r="OMJ433" s="1381"/>
      <c r="OMK433" s="1381"/>
      <c r="OML433" s="1381"/>
      <c r="OMM433" s="1381"/>
      <c r="OMN433" s="1381"/>
      <c r="OMO433" s="1381"/>
      <c r="OMP433" s="1381"/>
      <c r="OMQ433" s="1381"/>
      <c r="OMR433" s="1381"/>
      <c r="OMS433" s="1381"/>
      <c r="OMT433" s="1381"/>
      <c r="OMU433" s="1381"/>
      <c r="OMV433" s="1381"/>
      <c r="OMW433" s="1381"/>
      <c r="OMX433" s="1381"/>
      <c r="OMY433" s="1381"/>
      <c r="OMZ433" s="1381"/>
      <c r="ONA433" s="1381"/>
      <c r="ONB433" s="1381"/>
      <c r="ONC433" s="1381"/>
      <c r="OND433" s="1381"/>
      <c r="ONE433" s="1381"/>
      <c r="ONF433" s="1381"/>
      <c r="ONG433" s="1381"/>
      <c r="ONH433" s="1381"/>
      <c r="ONI433" s="1381"/>
      <c r="ONJ433" s="1381"/>
      <c r="ONK433" s="1381"/>
      <c r="ONL433" s="1381"/>
      <c r="ONM433" s="1381"/>
      <c r="ONN433" s="1381"/>
      <c r="ONO433" s="1381"/>
      <c r="ONP433" s="1381"/>
      <c r="ONQ433" s="1381"/>
      <c r="ONR433" s="1381"/>
      <c r="ONS433" s="1381"/>
      <c r="ONT433" s="1381"/>
      <c r="ONU433" s="1381"/>
      <c r="ONV433" s="1381"/>
      <c r="ONW433" s="1381"/>
      <c r="ONX433" s="1381"/>
      <c r="ONY433" s="1381"/>
      <c r="ONZ433" s="1381"/>
      <c r="OOA433" s="1381"/>
      <c r="OOB433" s="1381"/>
      <c r="OOC433" s="1381"/>
      <c r="OOD433" s="1381"/>
      <c r="OOE433" s="1381"/>
      <c r="OOF433" s="1381"/>
      <c r="OOG433" s="1381"/>
      <c r="OOH433" s="1381"/>
      <c r="OOI433" s="1381"/>
      <c r="OOJ433" s="1381"/>
      <c r="OOK433" s="1381"/>
      <c r="OOL433" s="1381"/>
      <c r="OOM433" s="1381"/>
      <c r="OON433" s="1381"/>
      <c r="OOO433" s="1381"/>
      <c r="OOP433" s="1381"/>
      <c r="OOQ433" s="1381"/>
      <c r="OOR433" s="1381"/>
      <c r="OOS433" s="1381"/>
      <c r="OOT433" s="1381"/>
      <c r="OOU433" s="1381"/>
      <c r="OOV433" s="1381"/>
      <c r="OOW433" s="1381"/>
      <c r="OOX433" s="1381"/>
      <c r="OOY433" s="1381"/>
      <c r="OOZ433" s="1381"/>
      <c r="OPA433" s="1381"/>
      <c r="OPB433" s="1381"/>
      <c r="OPC433" s="1381"/>
      <c r="OPD433" s="1381"/>
      <c r="OPE433" s="1381"/>
      <c r="OPF433" s="1381"/>
      <c r="OPG433" s="1381"/>
      <c r="OPH433" s="1381"/>
      <c r="OPI433" s="1381"/>
      <c r="OPJ433" s="1381"/>
      <c r="OPK433" s="1381"/>
      <c r="OPL433" s="1381"/>
      <c r="OPM433" s="1381"/>
      <c r="OPN433" s="1381"/>
      <c r="OPO433" s="1381"/>
      <c r="OPP433" s="1381"/>
      <c r="OPQ433" s="1381"/>
      <c r="OPR433" s="1381"/>
      <c r="OPS433" s="1381"/>
      <c r="OPT433" s="1381"/>
      <c r="OPU433" s="1381"/>
      <c r="OPV433" s="1381"/>
      <c r="OPW433" s="1381"/>
      <c r="OPX433" s="1381"/>
      <c r="OPY433" s="1381"/>
      <c r="OPZ433" s="1381"/>
      <c r="OQA433" s="1381"/>
      <c r="OQB433" s="1381"/>
      <c r="OQC433" s="1381"/>
      <c r="OQD433" s="1381"/>
      <c r="OQE433" s="1381"/>
      <c r="OQF433" s="1381"/>
      <c r="OQG433" s="1381"/>
      <c r="OQH433" s="1381"/>
      <c r="OQI433" s="1381"/>
      <c r="OQJ433" s="1381"/>
      <c r="OQK433" s="1381"/>
      <c r="OQL433" s="1381"/>
      <c r="OQM433" s="1381"/>
      <c r="OQN433" s="1381"/>
      <c r="OQO433" s="1381"/>
      <c r="OQP433" s="1381"/>
      <c r="OQQ433" s="1381"/>
      <c r="OQR433" s="1381"/>
      <c r="OQS433" s="1381"/>
      <c r="OQT433" s="1381"/>
      <c r="OQU433" s="1381"/>
      <c r="OQV433" s="1381"/>
      <c r="OQW433" s="1381"/>
      <c r="OQX433" s="1381"/>
      <c r="OQY433" s="1381"/>
      <c r="OQZ433" s="1381"/>
      <c r="ORA433" s="1381"/>
      <c r="ORB433" s="1381"/>
      <c r="ORC433" s="1381"/>
      <c r="ORD433" s="1381"/>
      <c r="ORE433" s="1381"/>
      <c r="ORF433" s="1381"/>
      <c r="ORG433" s="1381"/>
      <c r="ORH433" s="1381"/>
      <c r="ORI433" s="1381"/>
      <c r="ORJ433" s="1381"/>
      <c r="ORK433" s="1381"/>
      <c r="ORL433" s="1381"/>
      <c r="ORM433" s="1381"/>
      <c r="ORN433" s="1381"/>
      <c r="ORO433" s="1381"/>
      <c r="ORP433" s="1381"/>
      <c r="ORQ433" s="1381"/>
      <c r="ORR433" s="1381"/>
      <c r="ORS433" s="1381"/>
      <c r="ORT433" s="1381"/>
      <c r="ORU433" s="1381"/>
      <c r="ORV433" s="1381"/>
      <c r="ORW433" s="1381"/>
      <c r="ORX433" s="1381"/>
      <c r="ORY433" s="1381"/>
      <c r="ORZ433" s="1381"/>
      <c r="OSA433" s="1381"/>
      <c r="OSB433" s="1381"/>
      <c r="OSC433" s="1381"/>
      <c r="OSD433" s="1381"/>
      <c r="OSE433" s="1381"/>
      <c r="OSF433" s="1381"/>
      <c r="OSG433" s="1381"/>
      <c r="OSH433" s="1381"/>
      <c r="OSI433" s="1381"/>
      <c r="OSJ433" s="1381"/>
      <c r="OSK433" s="1381"/>
      <c r="OSL433" s="1381"/>
      <c r="OSM433" s="1381"/>
      <c r="OSN433" s="1381"/>
      <c r="OSO433" s="1381"/>
      <c r="OSP433" s="1381"/>
      <c r="OSQ433" s="1381"/>
      <c r="OSR433" s="1381"/>
      <c r="OSS433" s="1381"/>
      <c r="OST433" s="1381"/>
      <c r="OSU433" s="1381"/>
      <c r="OSV433" s="1381"/>
      <c r="OSW433" s="1381"/>
      <c r="OSX433" s="1381"/>
      <c r="OSY433" s="1381"/>
      <c r="OSZ433" s="1381"/>
      <c r="OTA433" s="1381"/>
      <c r="OTB433" s="1381"/>
      <c r="OTC433" s="1381"/>
      <c r="OTD433" s="1381"/>
      <c r="OTE433" s="1381"/>
      <c r="OTF433" s="1381"/>
      <c r="OTG433" s="1381"/>
      <c r="OTH433" s="1381"/>
      <c r="OTI433" s="1381"/>
      <c r="OTJ433" s="1381"/>
      <c r="OTK433" s="1381"/>
      <c r="OTL433" s="1381"/>
      <c r="OTM433" s="1381"/>
      <c r="OTN433" s="1381"/>
      <c r="OTO433" s="1381"/>
      <c r="OTP433" s="1381"/>
      <c r="OTQ433" s="1381"/>
      <c r="OTR433" s="1381"/>
      <c r="OTS433" s="1381"/>
      <c r="OTT433" s="1381"/>
      <c r="OTU433" s="1381"/>
      <c r="OTV433" s="1381"/>
      <c r="OTW433" s="1381"/>
      <c r="OTX433" s="1381"/>
      <c r="OTY433" s="1381"/>
      <c r="OTZ433" s="1381"/>
      <c r="OUA433" s="1381"/>
      <c r="OUB433" s="1381"/>
      <c r="OUC433" s="1381"/>
      <c r="OUD433" s="1381"/>
      <c r="OUE433" s="1381"/>
      <c r="OUF433" s="1381"/>
      <c r="OUG433" s="1381"/>
      <c r="OUH433" s="1381"/>
      <c r="OUI433" s="1381"/>
      <c r="OUJ433" s="1381"/>
      <c r="OUK433" s="1381"/>
      <c r="OUL433" s="1381"/>
      <c r="OUM433" s="1381"/>
      <c r="OUN433" s="1381"/>
      <c r="OUO433" s="1381"/>
      <c r="OUP433" s="1381"/>
      <c r="OUQ433" s="1381"/>
      <c r="OUR433" s="1381"/>
      <c r="OUS433" s="1381"/>
      <c r="OUT433" s="1381"/>
      <c r="OUU433" s="1381"/>
      <c r="OUV433" s="1381"/>
      <c r="OUW433" s="1381"/>
      <c r="OUX433" s="1381"/>
      <c r="OUY433" s="1381"/>
      <c r="OUZ433" s="1381"/>
      <c r="OVA433" s="1381"/>
      <c r="OVB433" s="1381"/>
      <c r="OVC433" s="1381"/>
      <c r="OVD433" s="1381"/>
      <c r="OVE433" s="1381"/>
      <c r="OVF433" s="1381"/>
      <c r="OVG433" s="1381"/>
      <c r="OVH433" s="1381"/>
      <c r="OVI433" s="1381"/>
      <c r="OVJ433" s="1381"/>
      <c r="OVK433" s="1381"/>
      <c r="OVL433" s="1381"/>
      <c r="OVM433" s="1381"/>
      <c r="OVN433" s="1381"/>
      <c r="OVO433" s="1381"/>
      <c r="OVP433" s="1381"/>
      <c r="OVQ433" s="1381"/>
      <c r="OVR433" s="1381"/>
      <c r="OVS433" s="1381"/>
      <c r="OVT433" s="1381"/>
      <c r="OVU433" s="1381"/>
      <c r="OVV433" s="1381"/>
      <c r="OVW433" s="1381"/>
      <c r="OVX433" s="1381"/>
      <c r="OVY433" s="1381"/>
      <c r="OVZ433" s="1381"/>
      <c r="OWA433" s="1381"/>
      <c r="OWB433" s="1381"/>
      <c r="OWC433" s="1381"/>
      <c r="OWD433" s="1381"/>
      <c r="OWE433" s="1381"/>
      <c r="OWF433" s="1381"/>
      <c r="OWG433" s="1381"/>
      <c r="OWH433" s="1381"/>
      <c r="OWI433" s="1381"/>
      <c r="OWJ433" s="1381"/>
      <c r="OWK433" s="1381"/>
      <c r="OWL433" s="1381"/>
      <c r="OWM433" s="1381"/>
      <c r="OWN433" s="1381"/>
      <c r="OWO433" s="1381"/>
      <c r="OWP433" s="1381"/>
      <c r="OWQ433" s="1381"/>
      <c r="OWR433" s="1381"/>
      <c r="OWS433" s="1381"/>
      <c r="OWT433" s="1381"/>
      <c r="OWU433" s="1381"/>
      <c r="OWV433" s="1381"/>
      <c r="OWW433" s="1381"/>
      <c r="OWX433" s="1381"/>
      <c r="OWY433" s="1381"/>
      <c r="OWZ433" s="1381"/>
      <c r="OXA433" s="1381"/>
      <c r="OXB433" s="1381"/>
      <c r="OXC433" s="1381"/>
      <c r="OXD433" s="1381"/>
      <c r="OXE433" s="1381"/>
      <c r="OXF433" s="1381"/>
      <c r="OXG433" s="1381"/>
      <c r="OXH433" s="1381"/>
      <c r="OXI433" s="1381"/>
      <c r="OXJ433" s="1381"/>
      <c r="OXK433" s="1381"/>
      <c r="OXL433" s="1381"/>
      <c r="OXM433" s="1381"/>
      <c r="OXN433" s="1381"/>
      <c r="OXO433" s="1381"/>
      <c r="OXP433" s="1381"/>
      <c r="OXQ433" s="1381"/>
      <c r="OXR433" s="1381"/>
      <c r="OXS433" s="1381"/>
      <c r="OXT433" s="1381"/>
      <c r="OXU433" s="1381"/>
      <c r="OXV433" s="1381"/>
      <c r="OXW433" s="1381"/>
      <c r="OXX433" s="1381"/>
      <c r="OXY433" s="1381"/>
      <c r="OXZ433" s="1381"/>
      <c r="OYA433" s="1381"/>
      <c r="OYB433" s="1381"/>
      <c r="OYC433" s="1381"/>
      <c r="OYD433" s="1381"/>
      <c r="OYE433" s="1381"/>
      <c r="OYF433" s="1381"/>
      <c r="OYG433" s="1381"/>
      <c r="OYH433" s="1381"/>
      <c r="OYI433" s="1381"/>
      <c r="OYJ433" s="1381"/>
      <c r="OYK433" s="1381"/>
      <c r="OYL433" s="1381"/>
      <c r="OYM433" s="1381"/>
      <c r="OYN433" s="1381"/>
      <c r="OYO433" s="1381"/>
      <c r="OYP433" s="1381"/>
      <c r="OYQ433" s="1381"/>
      <c r="OYR433" s="1381"/>
      <c r="OYS433" s="1381"/>
      <c r="OYT433" s="1381"/>
      <c r="OYU433" s="1381"/>
      <c r="OYV433" s="1381"/>
      <c r="OYW433" s="1381"/>
      <c r="OYX433" s="1381"/>
      <c r="OYY433" s="1381"/>
      <c r="OYZ433" s="1381"/>
      <c r="OZA433" s="1381"/>
      <c r="OZB433" s="1381"/>
      <c r="OZC433" s="1381"/>
      <c r="OZD433" s="1381"/>
      <c r="OZE433" s="1381"/>
      <c r="OZF433" s="1381"/>
      <c r="OZG433" s="1381"/>
      <c r="OZH433" s="1381"/>
      <c r="OZI433" s="1381"/>
      <c r="OZJ433" s="1381"/>
      <c r="OZK433" s="1381"/>
      <c r="OZL433" s="1381"/>
      <c r="OZM433" s="1381"/>
      <c r="OZN433" s="1381"/>
      <c r="OZO433" s="1381"/>
      <c r="OZP433" s="1381"/>
      <c r="OZQ433" s="1381"/>
      <c r="OZR433" s="1381"/>
      <c r="OZS433" s="1381"/>
      <c r="OZT433" s="1381"/>
      <c r="OZU433" s="1381"/>
      <c r="OZV433" s="1381"/>
      <c r="OZW433" s="1381"/>
      <c r="OZX433" s="1381"/>
      <c r="OZY433" s="1381"/>
      <c r="OZZ433" s="1381"/>
      <c r="PAA433" s="1381"/>
      <c r="PAB433" s="1381"/>
      <c r="PAC433" s="1381"/>
      <c r="PAD433" s="1381"/>
      <c r="PAE433" s="1381"/>
      <c r="PAF433" s="1381"/>
      <c r="PAG433" s="1381"/>
      <c r="PAH433" s="1381"/>
      <c r="PAI433" s="1381"/>
      <c r="PAJ433" s="1381"/>
      <c r="PAK433" s="1381"/>
      <c r="PAL433" s="1381"/>
      <c r="PAM433" s="1381"/>
      <c r="PAN433" s="1381"/>
      <c r="PAO433" s="1381"/>
      <c r="PAP433" s="1381"/>
      <c r="PAQ433" s="1381"/>
      <c r="PAR433" s="1381"/>
      <c r="PAS433" s="1381"/>
      <c r="PAT433" s="1381"/>
      <c r="PAU433" s="1381"/>
      <c r="PAV433" s="1381"/>
      <c r="PAW433" s="1381"/>
      <c r="PAX433" s="1381"/>
      <c r="PAY433" s="1381"/>
      <c r="PAZ433" s="1381"/>
      <c r="PBA433" s="1381"/>
      <c r="PBB433" s="1381"/>
      <c r="PBC433" s="1381"/>
      <c r="PBD433" s="1381"/>
      <c r="PBE433" s="1381"/>
      <c r="PBF433" s="1381"/>
      <c r="PBG433" s="1381"/>
      <c r="PBH433" s="1381"/>
      <c r="PBI433" s="1381"/>
      <c r="PBJ433" s="1381"/>
      <c r="PBK433" s="1381"/>
      <c r="PBL433" s="1381"/>
      <c r="PBM433" s="1381"/>
      <c r="PBN433" s="1381"/>
      <c r="PBO433" s="1381"/>
      <c r="PBP433" s="1381"/>
      <c r="PBQ433" s="1381"/>
      <c r="PBR433" s="1381"/>
      <c r="PBS433" s="1381"/>
      <c r="PBT433" s="1381"/>
      <c r="PBU433" s="1381"/>
      <c r="PBV433" s="1381"/>
      <c r="PBW433" s="1381"/>
      <c r="PBX433" s="1381"/>
      <c r="PBY433" s="1381"/>
      <c r="PBZ433" s="1381"/>
      <c r="PCA433" s="1381"/>
      <c r="PCB433" s="1381"/>
      <c r="PCC433" s="1381"/>
      <c r="PCD433" s="1381"/>
      <c r="PCE433" s="1381"/>
      <c r="PCF433" s="1381"/>
      <c r="PCG433" s="1381"/>
      <c r="PCH433" s="1381"/>
      <c r="PCI433" s="1381"/>
      <c r="PCJ433" s="1381"/>
      <c r="PCK433" s="1381"/>
      <c r="PCL433" s="1381"/>
      <c r="PCM433" s="1381"/>
      <c r="PCN433" s="1381"/>
      <c r="PCO433" s="1381"/>
      <c r="PCP433" s="1381"/>
      <c r="PCQ433" s="1381"/>
      <c r="PCR433" s="1381"/>
      <c r="PCS433" s="1381"/>
      <c r="PCT433" s="1381"/>
      <c r="PCU433" s="1381"/>
      <c r="PCV433" s="1381"/>
      <c r="PCW433" s="1381"/>
      <c r="PCX433" s="1381"/>
      <c r="PCY433" s="1381"/>
      <c r="PCZ433" s="1381"/>
      <c r="PDA433" s="1381"/>
      <c r="PDB433" s="1381"/>
      <c r="PDC433" s="1381"/>
      <c r="PDD433" s="1381"/>
      <c r="PDE433" s="1381"/>
      <c r="PDF433" s="1381"/>
      <c r="PDG433" s="1381"/>
      <c r="PDH433" s="1381"/>
      <c r="PDI433" s="1381"/>
      <c r="PDJ433" s="1381"/>
      <c r="PDK433" s="1381"/>
      <c r="PDL433" s="1381"/>
      <c r="PDM433" s="1381"/>
      <c r="PDN433" s="1381"/>
      <c r="PDO433" s="1381"/>
      <c r="PDP433" s="1381"/>
      <c r="PDQ433" s="1381"/>
      <c r="PDR433" s="1381"/>
      <c r="PDS433" s="1381"/>
      <c r="PDT433" s="1381"/>
      <c r="PDU433" s="1381"/>
      <c r="PDV433" s="1381"/>
      <c r="PDW433" s="1381"/>
      <c r="PDX433" s="1381"/>
      <c r="PDY433" s="1381"/>
      <c r="PDZ433" s="1381"/>
      <c r="PEA433" s="1381"/>
      <c r="PEB433" s="1381"/>
      <c r="PEC433" s="1381"/>
      <c r="PED433" s="1381"/>
      <c r="PEE433" s="1381"/>
      <c r="PEF433" s="1381"/>
      <c r="PEG433" s="1381"/>
      <c r="PEH433" s="1381"/>
      <c r="PEI433" s="1381"/>
      <c r="PEJ433" s="1381"/>
      <c r="PEK433" s="1381"/>
      <c r="PEL433" s="1381"/>
      <c r="PEM433" s="1381"/>
      <c r="PEN433" s="1381"/>
      <c r="PEO433" s="1381"/>
      <c r="PEP433" s="1381"/>
      <c r="PEQ433" s="1381"/>
      <c r="PER433" s="1381"/>
      <c r="PES433" s="1381"/>
      <c r="PET433" s="1381"/>
      <c r="PEU433" s="1381"/>
      <c r="PEV433" s="1381"/>
      <c r="PEW433" s="1381"/>
      <c r="PEX433" s="1381"/>
      <c r="PEY433" s="1381"/>
      <c r="PEZ433" s="1381"/>
      <c r="PFA433" s="1381"/>
      <c r="PFB433" s="1381"/>
      <c r="PFC433" s="1381"/>
      <c r="PFD433" s="1381"/>
      <c r="PFE433" s="1381"/>
      <c r="PFF433" s="1381"/>
      <c r="PFG433" s="1381"/>
      <c r="PFH433" s="1381"/>
      <c r="PFI433" s="1381"/>
      <c r="PFJ433" s="1381"/>
      <c r="PFK433" s="1381"/>
      <c r="PFL433" s="1381"/>
      <c r="PFM433" s="1381"/>
      <c r="PFN433" s="1381"/>
      <c r="PFO433" s="1381"/>
      <c r="PFP433" s="1381"/>
      <c r="PFQ433" s="1381"/>
      <c r="PFR433" s="1381"/>
      <c r="PFS433" s="1381"/>
      <c r="PFT433" s="1381"/>
      <c r="PFU433" s="1381"/>
      <c r="PFV433" s="1381"/>
      <c r="PFW433" s="1381"/>
      <c r="PFX433" s="1381"/>
      <c r="PFY433" s="1381"/>
      <c r="PFZ433" s="1381"/>
      <c r="PGA433" s="1381"/>
      <c r="PGB433" s="1381"/>
      <c r="PGC433" s="1381"/>
      <c r="PGD433" s="1381"/>
      <c r="PGE433" s="1381"/>
      <c r="PGF433" s="1381"/>
      <c r="PGG433" s="1381"/>
      <c r="PGH433" s="1381"/>
      <c r="PGI433" s="1381"/>
      <c r="PGJ433" s="1381"/>
      <c r="PGK433" s="1381"/>
      <c r="PGL433" s="1381"/>
      <c r="PGM433" s="1381"/>
      <c r="PGN433" s="1381"/>
      <c r="PGO433" s="1381"/>
      <c r="PGP433" s="1381"/>
      <c r="PGQ433" s="1381"/>
      <c r="PGR433" s="1381"/>
      <c r="PGS433" s="1381"/>
      <c r="PGT433" s="1381"/>
      <c r="PGU433" s="1381"/>
      <c r="PGV433" s="1381"/>
      <c r="PGW433" s="1381"/>
      <c r="PGX433" s="1381"/>
      <c r="PGY433" s="1381"/>
      <c r="PGZ433" s="1381"/>
      <c r="PHA433" s="1381"/>
      <c r="PHB433" s="1381"/>
      <c r="PHC433" s="1381"/>
      <c r="PHD433" s="1381"/>
      <c r="PHE433" s="1381"/>
      <c r="PHF433" s="1381"/>
      <c r="PHG433" s="1381"/>
      <c r="PHH433" s="1381"/>
      <c r="PHI433" s="1381"/>
      <c r="PHJ433" s="1381"/>
      <c r="PHK433" s="1381"/>
      <c r="PHL433" s="1381"/>
      <c r="PHM433" s="1381"/>
      <c r="PHN433" s="1381"/>
      <c r="PHO433" s="1381"/>
      <c r="PHP433" s="1381"/>
      <c r="PHQ433" s="1381"/>
      <c r="PHR433" s="1381"/>
      <c r="PHS433" s="1381"/>
      <c r="PHT433" s="1381"/>
      <c r="PHU433" s="1381"/>
      <c r="PHV433" s="1381"/>
      <c r="PHW433" s="1381"/>
      <c r="PHX433" s="1381"/>
      <c r="PHY433" s="1381"/>
      <c r="PHZ433" s="1381"/>
      <c r="PIA433" s="1381"/>
      <c r="PIB433" s="1381"/>
      <c r="PIC433" s="1381"/>
      <c r="PID433" s="1381"/>
      <c r="PIE433" s="1381"/>
      <c r="PIF433" s="1381"/>
      <c r="PIG433" s="1381"/>
      <c r="PIH433" s="1381"/>
      <c r="PII433" s="1381"/>
      <c r="PIJ433" s="1381"/>
      <c r="PIK433" s="1381"/>
      <c r="PIL433" s="1381"/>
      <c r="PIM433" s="1381"/>
      <c r="PIN433" s="1381"/>
      <c r="PIO433" s="1381"/>
      <c r="PIP433" s="1381"/>
      <c r="PIQ433" s="1381"/>
      <c r="PIR433" s="1381"/>
      <c r="PIS433" s="1381"/>
      <c r="PIT433" s="1381"/>
      <c r="PIU433" s="1381"/>
      <c r="PIV433" s="1381"/>
      <c r="PIW433" s="1381"/>
      <c r="PIX433" s="1381"/>
      <c r="PIY433" s="1381"/>
      <c r="PIZ433" s="1381"/>
      <c r="PJA433" s="1381"/>
      <c r="PJB433" s="1381"/>
      <c r="PJC433" s="1381"/>
      <c r="PJD433" s="1381"/>
      <c r="PJE433" s="1381"/>
      <c r="PJF433" s="1381"/>
      <c r="PJG433" s="1381"/>
      <c r="PJH433" s="1381"/>
      <c r="PJI433" s="1381"/>
      <c r="PJJ433" s="1381"/>
      <c r="PJK433" s="1381"/>
      <c r="PJL433" s="1381"/>
      <c r="PJM433" s="1381"/>
      <c r="PJN433" s="1381"/>
      <c r="PJO433" s="1381"/>
      <c r="PJP433" s="1381"/>
      <c r="PJQ433" s="1381"/>
      <c r="PJR433" s="1381"/>
      <c r="PJS433" s="1381"/>
      <c r="PJT433" s="1381"/>
      <c r="PJU433" s="1381"/>
      <c r="PJV433" s="1381"/>
      <c r="PJW433" s="1381"/>
      <c r="PJX433" s="1381"/>
      <c r="PJY433" s="1381"/>
      <c r="PJZ433" s="1381"/>
      <c r="PKA433" s="1381"/>
      <c r="PKB433" s="1381"/>
      <c r="PKC433" s="1381"/>
      <c r="PKD433" s="1381"/>
      <c r="PKE433" s="1381"/>
      <c r="PKF433" s="1381"/>
      <c r="PKG433" s="1381"/>
      <c r="PKH433" s="1381"/>
      <c r="PKI433" s="1381"/>
      <c r="PKJ433" s="1381"/>
      <c r="PKK433" s="1381"/>
      <c r="PKL433" s="1381"/>
      <c r="PKM433" s="1381"/>
      <c r="PKN433" s="1381"/>
      <c r="PKO433" s="1381"/>
      <c r="PKP433" s="1381"/>
      <c r="PKQ433" s="1381"/>
      <c r="PKR433" s="1381"/>
      <c r="PKS433" s="1381"/>
      <c r="PKT433" s="1381"/>
      <c r="PKU433" s="1381"/>
      <c r="PKV433" s="1381"/>
      <c r="PKW433" s="1381"/>
      <c r="PKX433" s="1381"/>
      <c r="PKY433" s="1381"/>
      <c r="PKZ433" s="1381"/>
      <c r="PLA433" s="1381"/>
      <c r="PLB433" s="1381"/>
      <c r="PLC433" s="1381"/>
      <c r="PLD433" s="1381"/>
      <c r="PLE433" s="1381"/>
      <c r="PLF433" s="1381"/>
      <c r="PLG433" s="1381"/>
      <c r="PLH433" s="1381"/>
      <c r="PLI433" s="1381"/>
      <c r="PLJ433" s="1381"/>
      <c r="PLK433" s="1381"/>
      <c r="PLL433" s="1381"/>
      <c r="PLM433" s="1381"/>
      <c r="PLN433" s="1381"/>
      <c r="PLO433" s="1381"/>
      <c r="PLP433" s="1381"/>
      <c r="PLQ433" s="1381"/>
      <c r="PLR433" s="1381"/>
      <c r="PLS433" s="1381"/>
      <c r="PLT433" s="1381"/>
      <c r="PLU433" s="1381"/>
      <c r="PLV433" s="1381"/>
      <c r="PLW433" s="1381"/>
      <c r="PLX433" s="1381"/>
      <c r="PLY433" s="1381"/>
      <c r="PLZ433" s="1381"/>
      <c r="PMA433" s="1381"/>
      <c r="PMB433" s="1381"/>
      <c r="PMC433" s="1381"/>
      <c r="PMD433" s="1381"/>
      <c r="PME433" s="1381"/>
      <c r="PMF433" s="1381"/>
      <c r="PMG433" s="1381"/>
      <c r="PMH433" s="1381"/>
      <c r="PMI433" s="1381"/>
      <c r="PMJ433" s="1381"/>
      <c r="PMK433" s="1381"/>
      <c r="PML433" s="1381"/>
      <c r="PMM433" s="1381"/>
      <c r="PMN433" s="1381"/>
      <c r="PMO433" s="1381"/>
      <c r="PMP433" s="1381"/>
      <c r="PMQ433" s="1381"/>
      <c r="PMR433" s="1381"/>
      <c r="PMS433" s="1381"/>
      <c r="PMT433" s="1381"/>
      <c r="PMU433" s="1381"/>
      <c r="PMV433" s="1381"/>
      <c r="PMW433" s="1381"/>
      <c r="PMX433" s="1381"/>
      <c r="PMY433" s="1381"/>
      <c r="PMZ433" s="1381"/>
      <c r="PNA433" s="1381"/>
      <c r="PNB433" s="1381"/>
      <c r="PNC433" s="1381"/>
      <c r="PND433" s="1381"/>
      <c r="PNE433" s="1381"/>
      <c r="PNF433" s="1381"/>
      <c r="PNG433" s="1381"/>
      <c r="PNH433" s="1381"/>
      <c r="PNI433" s="1381"/>
      <c r="PNJ433" s="1381"/>
      <c r="PNK433" s="1381"/>
      <c r="PNL433" s="1381"/>
      <c r="PNM433" s="1381"/>
      <c r="PNN433" s="1381"/>
      <c r="PNO433" s="1381"/>
      <c r="PNP433" s="1381"/>
      <c r="PNQ433" s="1381"/>
      <c r="PNR433" s="1381"/>
      <c r="PNS433" s="1381"/>
      <c r="PNT433" s="1381"/>
      <c r="PNU433" s="1381"/>
      <c r="PNV433" s="1381"/>
      <c r="PNW433" s="1381"/>
      <c r="PNX433" s="1381"/>
      <c r="PNY433" s="1381"/>
      <c r="PNZ433" s="1381"/>
      <c r="POA433" s="1381"/>
      <c r="POB433" s="1381"/>
      <c r="POC433" s="1381"/>
      <c r="POD433" s="1381"/>
      <c r="POE433" s="1381"/>
      <c r="POF433" s="1381"/>
      <c r="POG433" s="1381"/>
      <c r="POH433" s="1381"/>
      <c r="POI433" s="1381"/>
      <c r="POJ433" s="1381"/>
      <c r="POK433" s="1381"/>
      <c r="POL433" s="1381"/>
      <c r="POM433" s="1381"/>
      <c r="PON433" s="1381"/>
      <c r="POO433" s="1381"/>
      <c r="POP433" s="1381"/>
      <c r="POQ433" s="1381"/>
      <c r="POR433" s="1381"/>
      <c r="POS433" s="1381"/>
      <c r="POT433" s="1381"/>
      <c r="POU433" s="1381"/>
      <c r="POV433" s="1381"/>
      <c r="POW433" s="1381"/>
      <c r="POX433" s="1381"/>
      <c r="POY433" s="1381"/>
      <c r="POZ433" s="1381"/>
      <c r="PPA433" s="1381"/>
      <c r="PPB433" s="1381"/>
      <c r="PPC433" s="1381"/>
      <c r="PPD433" s="1381"/>
      <c r="PPE433" s="1381"/>
      <c r="PPF433" s="1381"/>
      <c r="PPG433" s="1381"/>
      <c r="PPH433" s="1381"/>
      <c r="PPI433" s="1381"/>
      <c r="PPJ433" s="1381"/>
      <c r="PPK433" s="1381"/>
      <c r="PPL433" s="1381"/>
      <c r="PPM433" s="1381"/>
      <c r="PPN433" s="1381"/>
      <c r="PPO433" s="1381"/>
      <c r="PPP433" s="1381"/>
      <c r="PPQ433" s="1381"/>
      <c r="PPR433" s="1381"/>
      <c r="PPS433" s="1381"/>
      <c r="PPT433" s="1381"/>
      <c r="PPU433" s="1381"/>
      <c r="PPV433" s="1381"/>
      <c r="PPW433" s="1381"/>
      <c r="PPX433" s="1381"/>
      <c r="PPY433" s="1381"/>
      <c r="PPZ433" s="1381"/>
      <c r="PQA433" s="1381"/>
      <c r="PQB433" s="1381"/>
      <c r="PQC433" s="1381"/>
      <c r="PQD433" s="1381"/>
      <c r="PQE433" s="1381"/>
      <c r="PQF433" s="1381"/>
      <c r="PQG433" s="1381"/>
      <c r="PQH433" s="1381"/>
      <c r="PQI433" s="1381"/>
      <c r="PQJ433" s="1381"/>
      <c r="PQK433" s="1381"/>
      <c r="PQL433" s="1381"/>
      <c r="PQM433" s="1381"/>
      <c r="PQN433" s="1381"/>
      <c r="PQO433" s="1381"/>
      <c r="PQP433" s="1381"/>
      <c r="PQQ433" s="1381"/>
      <c r="PQR433" s="1381"/>
      <c r="PQS433" s="1381"/>
      <c r="PQT433" s="1381"/>
      <c r="PQU433" s="1381"/>
      <c r="PQV433" s="1381"/>
      <c r="PQW433" s="1381"/>
      <c r="PQX433" s="1381"/>
      <c r="PQY433" s="1381"/>
      <c r="PQZ433" s="1381"/>
      <c r="PRA433" s="1381"/>
      <c r="PRB433" s="1381"/>
      <c r="PRC433" s="1381"/>
      <c r="PRD433" s="1381"/>
      <c r="PRE433" s="1381"/>
      <c r="PRF433" s="1381"/>
      <c r="PRG433" s="1381"/>
      <c r="PRH433" s="1381"/>
      <c r="PRI433" s="1381"/>
      <c r="PRJ433" s="1381"/>
      <c r="PRK433" s="1381"/>
      <c r="PRL433" s="1381"/>
      <c r="PRM433" s="1381"/>
      <c r="PRN433" s="1381"/>
      <c r="PRO433" s="1381"/>
      <c r="PRP433" s="1381"/>
      <c r="PRQ433" s="1381"/>
      <c r="PRR433" s="1381"/>
      <c r="PRS433" s="1381"/>
      <c r="PRT433" s="1381"/>
      <c r="PRU433" s="1381"/>
      <c r="PRV433" s="1381"/>
      <c r="PRW433" s="1381"/>
      <c r="PRX433" s="1381"/>
      <c r="PRY433" s="1381"/>
      <c r="PRZ433" s="1381"/>
      <c r="PSA433" s="1381"/>
      <c r="PSB433" s="1381"/>
      <c r="PSC433" s="1381"/>
      <c r="PSD433" s="1381"/>
      <c r="PSE433" s="1381"/>
      <c r="PSF433" s="1381"/>
      <c r="PSG433" s="1381"/>
      <c r="PSH433" s="1381"/>
      <c r="PSI433" s="1381"/>
      <c r="PSJ433" s="1381"/>
      <c r="PSK433" s="1381"/>
      <c r="PSL433" s="1381"/>
      <c r="PSM433" s="1381"/>
      <c r="PSN433" s="1381"/>
      <c r="PSO433" s="1381"/>
      <c r="PSP433" s="1381"/>
      <c r="PSQ433" s="1381"/>
      <c r="PSR433" s="1381"/>
      <c r="PSS433" s="1381"/>
      <c r="PST433" s="1381"/>
      <c r="PSU433" s="1381"/>
      <c r="PSV433" s="1381"/>
      <c r="PSW433" s="1381"/>
      <c r="PSX433" s="1381"/>
      <c r="PSY433" s="1381"/>
      <c r="PSZ433" s="1381"/>
      <c r="PTA433" s="1381"/>
      <c r="PTB433" s="1381"/>
      <c r="PTC433" s="1381"/>
      <c r="PTD433" s="1381"/>
      <c r="PTE433" s="1381"/>
      <c r="PTF433" s="1381"/>
      <c r="PTG433" s="1381"/>
      <c r="PTH433" s="1381"/>
      <c r="PTI433" s="1381"/>
      <c r="PTJ433" s="1381"/>
      <c r="PTK433" s="1381"/>
      <c r="PTL433" s="1381"/>
      <c r="PTM433" s="1381"/>
      <c r="PTN433" s="1381"/>
      <c r="PTO433" s="1381"/>
      <c r="PTP433" s="1381"/>
      <c r="PTQ433" s="1381"/>
      <c r="PTR433" s="1381"/>
      <c r="PTS433" s="1381"/>
      <c r="PTT433" s="1381"/>
      <c r="PTU433" s="1381"/>
      <c r="PTV433" s="1381"/>
      <c r="PTW433" s="1381"/>
      <c r="PTX433" s="1381"/>
      <c r="PTY433" s="1381"/>
      <c r="PTZ433" s="1381"/>
      <c r="PUA433" s="1381"/>
      <c r="PUB433" s="1381"/>
      <c r="PUC433" s="1381"/>
      <c r="PUD433" s="1381"/>
      <c r="PUE433" s="1381"/>
      <c r="PUF433" s="1381"/>
      <c r="PUG433" s="1381"/>
      <c r="PUH433" s="1381"/>
      <c r="PUI433" s="1381"/>
      <c r="PUJ433" s="1381"/>
      <c r="PUK433" s="1381"/>
      <c r="PUL433" s="1381"/>
      <c r="PUM433" s="1381"/>
      <c r="PUN433" s="1381"/>
      <c r="PUO433" s="1381"/>
      <c r="PUP433" s="1381"/>
      <c r="PUQ433" s="1381"/>
      <c r="PUR433" s="1381"/>
      <c r="PUS433" s="1381"/>
      <c r="PUT433" s="1381"/>
      <c r="PUU433" s="1381"/>
      <c r="PUV433" s="1381"/>
      <c r="PUW433" s="1381"/>
      <c r="PUX433" s="1381"/>
      <c r="PUY433" s="1381"/>
      <c r="PUZ433" s="1381"/>
      <c r="PVA433" s="1381"/>
      <c r="PVB433" s="1381"/>
      <c r="PVC433" s="1381"/>
      <c r="PVD433" s="1381"/>
      <c r="PVE433" s="1381"/>
      <c r="PVF433" s="1381"/>
      <c r="PVG433" s="1381"/>
      <c r="PVH433" s="1381"/>
      <c r="PVI433" s="1381"/>
      <c r="PVJ433" s="1381"/>
      <c r="PVK433" s="1381"/>
      <c r="PVL433" s="1381"/>
      <c r="PVM433" s="1381"/>
      <c r="PVN433" s="1381"/>
      <c r="PVO433" s="1381"/>
      <c r="PVP433" s="1381"/>
      <c r="PVQ433" s="1381"/>
      <c r="PVR433" s="1381"/>
      <c r="PVS433" s="1381"/>
      <c r="PVT433" s="1381"/>
      <c r="PVU433" s="1381"/>
      <c r="PVV433" s="1381"/>
      <c r="PVW433" s="1381"/>
      <c r="PVX433" s="1381"/>
      <c r="PVY433" s="1381"/>
      <c r="PVZ433" s="1381"/>
      <c r="PWA433" s="1381"/>
      <c r="PWB433" s="1381"/>
      <c r="PWC433" s="1381"/>
      <c r="PWD433" s="1381"/>
      <c r="PWE433" s="1381"/>
      <c r="PWF433" s="1381"/>
      <c r="PWG433" s="1381"/>
      <c r="PWH433" s="1381"/>
      <c r="PWI433" s="1381"/>
      <c r="PWJ433" s="1381"/>
      <c r="PWK433" s="1381"/>
      <c r="PWL433" s="1381"/>
      <c r="PWM433" s="1381"/>
      <c r="PWN433" s="1381"/>
      <c r="PWO433" s="1381"/>
      <c r="PWP433" s="1381"/>
      <c r="PWQ433" s="1381"/>
      <c r="PWR433" s="1381"/>
      <c r="PWS433" s="1381"/>
      <c r="PWT433" s="1381"/>
      <c r="PWU433" s="1381"/>
      <c r="PWV433" s="1381"/>
      <c r="PWW433" s="1381"/>
      <c r="PWX433" s="1381"/>
      <c r="PWY433" s="1381"/>
      <c r="PWZ433" s="1381"/>
      <c r="PXA433" s="1381"/>
      <c r="PXB433" s="1381"/>
      <c r="PXC433" s="1381"/>
      <c r="PXD433" s="1381"/>
      <c r="PXE433" s="1381"/>
      <c r="PXF433" s="1381"/>
      <c r="PXG433" s="1381"/>
      <c r="PXH433" s="1381"/>
      <c r="PXI433" s="1381"/>
      <c r="PXJ433" s="1381"/>
      <c r="PXK433" s="1381"/>
      <c r="PXL433" s="1381"/>
      <c r="PXM433" s="1381"/>
      <c r="PXN433" s="1381"/>
      <c r="PXO433" s="1381"/>
      <c r="PXP433" s="1381"/>
      <c r="PXQ433" s="1381"/>
      <c r="PXR433" s="1381"/>
      <c r="PXS433" s="1381"/>
      <c r="PXT433" s="1381"/>
      <c r="PXU433" s="1381"/>
      <c r="PXV433" s="1381"/>
      <c r="PXW433" s="1381"/>
      <c r="PXX433" s="1381"/>
      <c r="PXY433" s="1381"/>
      <c r="PXZ433" s="1381"/>
      <c r="PYA433" s="1381"/>
      <c r="PYB433" s="1381"/>
      <c r="PYC433" s="1381"/>
      <c r="PYD433" s="1381"/>
      <c r="PYE433" s="1381"/>
      <c r="PYF433" s="1381"/>
      <c r="PYG433" s="1381"/>
      <c r="PYH433" s="1381"/>
      <c r="PYI433" s="1381"/>
      <c r="PYJ433" s="1381"/>
      <c r="PYK433" s="1381"/>
      <c r="PYL433" s="1381"/>
      <c r="PYM433" s="1381"/>
      <c r="PYN433" s="1381"/>
      <c r="PYO433" s="1381"/>
      <c r="PYP433" s="1381"/>
      <c r="PYQ433" s="1381"/>
      <c r="PYR433" s="1381"/>
      <c r="PYS433" s="1381"/>
      <c r="PYT433" s="1381"/>
      <c r="PYU433" s="1381"/>
      <c r="PYV433" s="1381"/>
      <c r="PYW433" s="1381"/>
      <c r="PYX433" s="1381"/>
      <c r="PYY433" s="1381"/>
      <c r="PYZ433" s="1381"/>
      <c r="PZA433" s="1381"/>
      <c r="PZB433" s="1381"/>
      <c r="PZC433" s="1381"/>
      <c r="PZD433" s="1381"/>
      <c r="PZE433" s="1381"/>
      <c r="PZF433" s="1381"/>
      <c r="PZG433" s="1381"/>
      <c r="PZH433" s="1381"/>
      <c r="PZI433" s="1381"/>
      <c r="PZJ433" s="1381"/>
      <c r="PZK433" s="1381"/>
      <c r="PZL433" s="1381"/>
      <c r="PZM433" s="1381"/>
      <c r="PZN433" s="1381"/>
      <c r="PZO433" s="1381"/>
      <c r="PZP433" s="1381"/>
      <c r="PZQ433" s="1381"/>
      <c r="PZR433" s="1381"/>
      <c r="PZS433" s="1381"/>
      <c r="PZT433" s="1381"/>
      <c r="PZU433" s="1381"/>
      <c r="PZV433" s="1381"/>
      <c r="PZW433" s="1381"/>
      <c r="PZX433" s="1381"/>
      <c r="PZY433" s="1381"/>
      <c r="PZZ433" s="1381"/>
      <c r="QAA433" s="1381"/>
      <c r="QAB433" s="1381"/>
      <c r="QAC433" s="1381"/>
      <c r="QAD433" s="1381"/>
      <c r="QAE433" s="1381"/>
      <c r="QAF433" s="1381"/>
      <c r="QAG433" s="1381"/>
      <c r="QAH433" s="1381"/>
      <c r="QAI433" s="1381"/>
      <c r="QAJ433" s="1381"/>
      <c r="QAK433" s="1381"/>
      <c r="QAL433" s="1381"/>
      <c r="QAM433" s="1381"/>
      <c r="QAN433" s="1381"/>
      <c r="QAO433" s="1381"/>
      <c r="QAP433" s="1381"/>
      <c r="QAQ433" s="1381"/>
      <c r="QAR433" s="1381"/>
      <c r="QAS433" s="1381"/>
      <c r="QAT433" s="1381"/>
      <c r="QAU433" s="1381"/>
      <c r="QAV433" s="1381"/>
      <c r="QAW433" s="1381"/>
      <c r="QAX433" s="1381"/>
      <c r="QAY433" s="1381"/>
      <c r="QAZ433" s="1381"/>
      <c r="QBA433" s="1381"/>
      <c r="QBB433" s="1381"/>
      <c r="QBC433" s="1381"/>
      <c r="QBD433" s="1381"/>
      <c r="QBE433" s="1381"/>
      <c r="QBF433" s="1381"/>
      <c r="QBG433" s="1381"/>
      <c r="QBH433" s="1381"/>
      <c r="QBI433" s="1381"/>
      <c r="QBJ433" s="1381"/>
      <c r="QBK433" s="1381"/>
      <c r="QBL433" s="1381"/>
      <c r="QBM433" s="1381"/>
      <c r="QBN433" s="1381"/>
      <c r="QBO433" s="1381"/>
      <c r="QBP433" s="1381"/>
      <c r="QBQ433" s="1381"/>
      <c r="QBR433" s="1381"/>
      <c r="QBS433" s="1381"/>
      <c r="QBT433" s="1381"/>
      <c r="QBU433" s="1381"/>
      <c r="QBV433" s="1381"/>
      <c r="QBW433" s="1381"/>
      <c r="QBX433" s="1381"/>
      <c r="QBY433" s="1381"/>
      <c r="QBZ433" s="1381"/>
      <c r="QCA433" s="1381"/>
      <c r="QCB433" s="1381"/>
      <c r="QCC433" s="1381"/>
      <c r="QCD433" s="1381"/>
      <c r="QCE433" s="1381"/>
      <c r="QCF433" s="1381"/>
      <c r="QCG433" s="1381"/>
      <c r="QCH433" s="1381"/>
      <c r="QCI433" s="1381"/>
      <c r="QCJ433" s="1381"/>
      <c r="QCK433" s="1381"/>
      <c r="QCL433" s="1381"/>
      <c r="QCM433" s="1381"/>
      <c r="QCN433" s="1381"/>
      <c r="QCO433" s="1381"/>
      <c r="QCP433" s="1381"/>
      <c r="QCQ433" s="1381"/>
      <c r="QCR433" s="1381"/>
      <c r="QCS433" s="1381"/>
      <c r="QCT433" s="1381"/>
      <c r="QCU433" s="1381"/>
      <c r="QCV433" s="1381"/>
      <c r="QCW433" s="1381"/>
      <c r="QCX433" s="1381"/>
      <c r="QCY433" s="1381"/>
      <c r="QCZ433" s="1381"/>
      <c r="QDA433" s="1381"/>
      <c r="QDB433" s="1381"/>
      <c r="QDC433" s="1381"/>
      <c r="QDD433" s="1381"/>
      <c r="QDE433" s="1381"/>
      <c r="QDF433" s="1381"/>
      <c r="QDG433" s="1381"/>
      <c r="QDH433" s="1381"/>
      <c r="QDI433" s="1381"/>
      <c r="QDJ433" s="1381"/>
      <c r="QDK433" s="1381"/>
      <c r="QDL433" s="1381"/>
      <c r="QDM433" s="1381"/>
      <c r="QDN433" s="1381"/>
      <c r="QDO433" s="1381"/>
      <c r="QDP433" s="1381"/>
      <c r="QDQ433" s="1381"/>
      <c r="QDR433" s="1381"/>
      <c r="QDS433" s="1381"/>
      <c r="QDT433" s="1381"/>
      <c r="QDU433" s="1381"/>
      <c r="QDV433" s="1381"/>
      <c r="QDW433" s="1381"/>
      <c r="QDX433" s="1381"/>
      <c r="QDY433" s="1381"/>
      <c r="QDZ433" s="1381"/>
      <c r="QEA433" s="1381"/>
      <c r="QEB433" s="1381"/>
      <c r="QEC433" s="1381"/>
      <c r="QED433" s="1381"/>
      <c r="QEE433" s="1381"/>
      <c r="QEF433" s="1381"/>
      <c r="QEG433" s="1381"/>
      <c r="QEH433" s="1381"/>
      <c r="QEI433" s="1381"/>
      <c r="QEJ433" s="1381"/>
      <c r="QEK433" s="1381"/>
      <c r="QEL433" s="1381"/>
      <c r="QEM433" s="1381"/>
      <c r="QEN433" s="1381"/>
      <c r="QEO433" s="1381"/>
      <c r="QEP433" s="1381"/>
      <c r="QEQ433" s="1381"/>
      <c r="QER433" s="1381"/>
      <c r="QES433" s="1381"/>
      <c r="QET433" s="1381"/>
      <c r="QEU433" s="1381"/>
      <c r="QEV433" s="1381"/>
      <c r="QEW433" s="1381"/>
      <c r="QEX433" s="1381"/>
      <c r="QEY433" s="1381"/>
      <c r="QEZ433" s="1381"/>
      <c r="QFA433" s="1381"/>
      <c r="QFB433" s="1381"/>
      <c r="QFC433" s="1381"/>
      <c r="QFD433" s="1381"/>
      <c r="QFE433" s="1381"/>
      <c r="QFF433" s="1381"/>
      <c r="QFG433" s="1381"/>
      <c r="QFH433" s="1381"/>
      <c r="QFI433" s="1381"/>
      <c r="QFJ433" s="1381"/>
      <c r="QFK433" s="1381"/>
      <c r="QFL433" s="1381"/>
      <c r="QFM433" s="1381"/>
      <c r="QFN433" s="1381"/>
      <c r="QFO433" s="1381"/>
      <c r="QFP433" s="1381"/>
      <c r="QFQ433" s="1381"/>
      <c r="QFR433" s="1381"/>
      <c r="QFS433" s="1381"/>
      <c r="QFT433" s="1381"/>
      <c r="QFU433" s="1381"/>
      <c r="QFV433" s="1381"/>
      <c r="QFW433" s="1381"/>
      <c r="QFX433" s="1381"/>
      <c r="QFY433" s="1381"/>
      <c r="QFZ433" s="1381"/>
      <c r="QGA433" s="1381"/>
      <c r="QGB433" s="1381"/>
      <c r="QGC433" s="1381"/>
      <c r="QGD433" s="1381"/>
      <c r="QGE433" s="1381"/>
      <c r="QGF433" s="1381"/>
      <c r="QGG433" s="1381"/>
      <c r="QGH433" s="1381"/>
      <c r="QGI433" s="1381"/>
      <c r="QGJ433" s="1381"/>
      <c r="QGK433" s="1381"/>
      <c r="QGL433" s="1381"/>
      <c r="QGM433" s="1381"/>
      <c r="QGN433" s="1381"/>
      <c r="QGO433" s="1381"/>
      <c r="QGP433" s="1381"/>
      <c r="QGQ433" s="1381"/>
      <c r="QGR433" s="1381"/>
      <c r="QGS433" s="1381"/>
      <c r="QGT433" s="1381"/>
      <c r="QGU433" s="1381"/>
      <c r="QGV433" s="1381"/>
      <c r="QGW433" s="1381"/>
      <c r="QGX433" s="1381"/>
      <c r="QGY433" s="1381"/>
      <c r="QGZ433" s="1381"/>
      <c r="QHA433" s="1381"/>
      <c r="QHB433" s="1381"/>
      <c r="QHC433" s="1381"/>
      <c r="QHD433" s="1381"/>
      <c r="QHE433" s="1381"/>
      <c r="QHF433" s="1381"/>
      <c r="QHG433" s="1381"/>
      <c r="QHH433" s="1381"/>
      <c r="QHI433" s="1381"/>
      <c r="QHJ433" s="1381"/>
      <c r="QHK433" s="1381"/>
      <c r="QHL433" s="1381"/>
      <c r="QHM433" s="1381"/>
      <c r="QHN433" s="1381"/>
      <c r="QHO433" s="1381"/>
      <c r="QHP433" s="1381"/>
      <c r="QHQ433" s="1381"/>
      <c r="QHR433" s="1381"/>
      <c r="QHS433" s="1381"/>
      <c r="QHT433" s="1381"/>
      <c r="QHU433" s="1381"/>
      <c r="QHV433" s="1381"/>
      <c r="QHW433" s="1381"/>
      <c r="QHX433" s="1381"/>
      <c r="QHY433" s="1381"/>
      <c r="QHZ433" s="1381"/>
      <c r="QIA433" s="1381"/>
      <c r="QIB433" s="1381"/>
      <c r="QIC433" s="1381"/>
      <c r="QID433" s="1381"/>
      <c r="QIE433" s="1381"/>
      <c r="QIF433" s="1381"/>
      <c r="QIG433" s="1381"/>
      <c r="QIH433" s="1381"/>
      <c r="QII433" s="1381"/>
      <c r="QIJ433" s="1381"/>
      <c r="QIK433" s="1381"/>
      <c r="QIL433" s="1381"/>
      <c r="QIM433" s="1381"/>
      <c r="QIN433" s="1381"/>
      <c r="QIO433" s="1381"/>
      <c r="QIP433" s="1381"/>
      <c r="QIQ433" s="1381"/>
      <c r="QIR433" s="1381"/>
      <c r="QIS433" s="1381"/>
      <c r="QIT433" s="1381"/>
      <c r="QIU433" s="1381"/>
      <c r="QIV433" s="1381"/>
      <c r="QIW433" s="1381"/>
      <c r="QIX433" s="1381"/>
      <c r="QIY433" s="1381"/>
      <c r="QIZ433" s="1381"/>
      <c r="QJA433" s="1381"/>
      <c r="QJB433" s="1381"/>
      <c r="QJC433" s="1381"/>
      <c r="QJD433" s="1381"/>
      <c r="QJE433" s="1381"/>
      <c r="QJF433" s="1381"/>
      <c r="QJG433" s="1381"/>
      <c r="QJH433" s="1381"/>
      <c r="QJI433" s="1381"/>
      <c r="QJJ433" s="1381"/>
      <c r="QJK433" s="1381"/>
      <c r="QJL433" s="1381"/>
      <c r="QJM433" s="1381"/>
      <c r="QJN433" s="1381"/>
      <c r="QJO433" s="1381"/>
      <c r="QJP433" s="1381"/>
      <c r="QJQ433" s="1381"/>
      <c r="QJR433" s="1381"/>
      <c r="QJS433" s="1381"/>
      <c r="QJT433" s="1381"/>
      <c r="QJU433" s="1381"/>
      <c r="QJV433" s="1381"/>
      <c r="QJW433" s="1381"/>
      <c r="QJX433" s="1381"/>
      <c r="QJY433" s="1381"/>
      <c r="QJZ433" s="1381"/>
      <c r="QKA433" s="1381"/>
      <c r="QKB433" s="1381"/>
      <c r="QKC433" s="1381"/>
      <c r="QKD433" s="1381"/>
      <c r="QKE433" s="1381"/>
      <c r="QKF433" s="1381"/>
      <c r="QKG433" s="1381"/>
      <c r="QKH433" s="1381"/>
      <c r="QKI433" s="1381"/>
      <c r="QKJ433" s="1381"/>
      <c r="QKK433" s="1381"/>
      <c r="QKL433" s="1381"/>
      <c r="QKM433" s="1381"/>
      <c r="QKN433" s="1381"/>
      <c r="QKO433" s="1381"/>
      <c r="QKP433" s="1381"/>
      <c r="QKQ433" s="1381"/>
      <c r="QKR433" s="1381"/>
      <c r="QKS433" s="1381"/>
      <c r="QKT433" s="1381"/>
      <c r="QKU433" s="1381"/>
      <c r="QKV433" s="1381"/>
      <c r="QKW433" s="1381"/>
      <c r="QKX433" s="1381"/>
      <c r="QKY433" s="1381"/>
      <c r="QKZ433" s="1381"/>
      <c r="QLA433" s="1381"/>
      <c r="QLB433" s="1381"/>
      <c r="QLC433" s="1381"/>
      <c r="QLD433" s="1381"/>
      <c r="QLE433" s="1381"/>
      <c r="QLF433" s="1381"/>
      <c r="QLG433" s="1381"/>
      <c r="QLH433" s="1381"/>
      <c r="QLI433" s="1381"/>
      <c r="QLJ433" s="1381"/>
      <c r="QLK433" s="1381"/>
      <c r="QLL433" s="1381"/>
      <c r="QLM433" s="1381"/>
      <c r="QLN433" s="1381"/>
      <c r="QLO433" s="1381"/>
      <c r="QLP433" s="1381"/>
      <c r="QLQ433" s="1381"/>
      <c r="QLR433" s="1381"/>
      <c r="QLS433" s="1381"/>
      <c r="QLT433" s="1381"/>
      <c r="QLU433" s="1381"/>
      <c r="QLV433" s="1381"/>
      <c r="QLW433" s="1381"/>
      <c r="QLX433" s="1381"/>
      <c r="QLY433" s="1381"/>
      <c r="QLZ433" s="1381"/>
      <c r="QMA433" s="1381"/>
      <c r="QMB433" s="1381"/>
      <c r="QMC433" s="1381"/>
      <c r="QMD433" s="1381"/>
      <c r="QME433" s="1381"/>
      <c r="QMF433" s="1381"/>
      <c r="QMG433" s="1381"/>
      <c r="QMH433" s="1381"/>
      <c r="QMI433" s="1381"/>
      <c r="QMJ433" s="1381"/>
      <c r="QMK433" s="1381"/>
      <c r="QML433" s="1381"/>
      <c r="QMM433" s="1381"/>
      <c r="QMN433" s="1381"/>
      <c r="QMO433" s="1381"/>
      <c r="QMP433" s="1381"/>
      <c r="QMQ433" s="1381"/>
      <c r="QMR433" s="1381"/>
      <c r="QMS433" s="1381"/>
      <c r="QMT433" s="1381"/>
      <c r="QMU433" s="1381"/>
      <c r="QMV433" s="1381"/>
      <c r="QMW433" s="1381"/>
      <c r="QMX433" s="1381"/>
      <c r="QMY433" s="1381"/>
      <c r="QMZ433" s="1381"/>
      <c r="QNA433" s="1381"/>
      <c r="QNB433" s="1381"/>
      <c r="QNC433" s="1381"/>
      <c r="QND433" s="1381"/>
      <c r="QNE433" s="1381"/>
      <c r="QNF433" s="1381"/>
      <c r="QNG433" s="1381"/>
      <c r="QNH433" s="1381"/>
      <c r="QNI433" s="1381"/>
      <c r="QNJ433" s="1381"/>
      <c r="QNK433" s="1381"/>
      <c r="QNL433" s="1381"/>
      <c r="QNM433" s="1381"/>
      <c r="QNN433" s="1381"/>
      <c r="QNO433" s="1381"/>
      <c r="QNP433" s="1381"/>
      <c r="QNQ433" s="1381"/>
      <c r="QNR433" s="1381"/>
      <c r="QNS433" s="1381"/>
      <c r="QNT433" s="1381"/>
      <c r="QNU433" s="1381"/>
      <c r="QNV433" s="1381"/>
      <c r="QNW433" s="1381"/>
      <c r="QNX433" s="1381"/>
      <c r="QNY433" s="1381"/>
      <c r="QNZ433" s="1381"/>
      <c r="QOA433" s="1381"/>
      <c r="QOB433" s="1381"/>
      <c r="QOC433" s="1381"/>
      <c r="QOD433" s="1381"/>
      <c r="QOE433" s="1381"/>
      <c r="QOF433" s="1381"/>
      <c r="QOG433" s="1381"/>
      <c r="QOH433" s="1381"/>
      <c r="QOI433" s="1381"/>
      <c r="QOJ433" s="1381"/>
      <c r="QOK433" s="1381"/>
      <c r="QOL433" s="1381"/>
      <c r="QOM433" s="1381"/>
      <c r="QON433" s="1381"/>
      <c r="QOO433" s="1381"/>
      <c r="QOP433" s="1381"/>
      <c r="QOQ433" s="1381"/>
      <c r="QOR433" s="1381"/>
      <c r="QOS433" s="1381"/>
      <c r="QOT433" s="1381"/>
      <c r="QOU433" s="1381"/>
      <c r="QOV433" s="1381"/>
      <c r="QOW433" s="1381"/>
      <c r="QOX433" s="1381"/>
      <c r="QOY433" s="1381"/>
      <c r="QOZ433" s="1381"/>
      <c r="QPA433" s="1381"/>
      <c r="QPB433" s="1381"/>
      <c r="QPC433" s="1381"/>
      <c r="QPD433" s="1381"/>
      <c r="QPE433" s="1381"/>
      <c r="QPF433" s="1381"/>
      <c r="QPG433" s="1381"/>
      <c r="QPH433" s="1381"/>
      <c r="QPI433" s="1381"/>
      <c r="QPJ433" s="1381"/>
      <c r="QPK433" s="1381"/>
      <c r="QPL433" s="1381"/>
      <c r="QPM433" s="1381"/>
      <c r="QPN433" s="1381"/>
      <c r="QPO433" s="1381"/>
      <c r="QPP433" s="1381"/>
      <c r="QPQ433" s="1381"/>
      <c r="QPR433" s="1381"/>
      <c r="QPS433" s="1381"/>
      <c r="QPT433" s="1381"/>
      <c r="QPU433" s="1381"/>
      <c r="QPV433" s="1381"/>
      <c r="QPW433" s="1381"/>
      <c r="QPX433" s="1381"/>
      <c r="QPY433" s="1381"/>
      <c r="QPZ433" s="1381"/>
      <c r="QQA433" s="1381"/>
      <c r="QQB433" s="1381"/>
      <c r="QQC433" s="1381"/>
      <c r="QQD433" s="1381"/>
      <c r="QQE433" s="1381"/>
      <c r="QQF433" s="1381"/>
      <c r="QQG433" s="1381"/>
      <c r="QQH433" s="1381"/>
      <c r="QQI433" s="1381"/>
      <c r="QQJ433" s="1381"/>
      <c r="QQK433" s="1381"/>
      <c r="QQL433" s="1381"/>
      <c r="QQM433" s="1381"/>
      <c r="QQN433" s="1381"/>
      <c r="QQO433" s="1381"/>
      <c r="QQP433" s="1381"/>
      <c r="QQQ433" s="1381"/>
      <c r="QQR433" s="1381"/>
      <c r="QQS433" s="1381"/>
      <c r="QQT433" s="1381"/>
      <c r="QQU433" s="1381"/>
      <c r="QQV433" s="1381"/>
      <c r="QQW433" s="1381"/>
      <c r="QQX433" s="1381"/>
      <c r="QQY433" s="1381"/>
      <c r="QQZ433" s="1381"/>
      <c r="QRA433" s="1381"/>
      <c r="QRB433" s="1381"/>
      <c r="QRC433" s="1381"/>
      <c r="QRD433" s="1381"/>
      <c r="QRE433" s="1381"/>
      <c r="QRF433" s="1381"/>
      <c r="QRG433" s="1381"/>
      <c r="QRH433" s="1381"/>
      <c r="QRI433" s="1381"/>
      <c r="QRJ433" s="1381"/>
      <c r="QRK433" s="1381"/>
      <c r="QRL433" s="1381"/>
      <c r="QRM433" s="1381"/>
      <c r="QRN433" s="1381"/>
      <c r="QRO433" s="1381"/>
      <c r="QRP433" s="1381"/>
      <c r="QRQ433" s="1381"/>
      <c r="QRR433" s="1381"/>
      <c r="QRS433" s="1381"/>
      <c r="QRT433" s="1381"/>
      <c r="QRU433" s="1381"/>
      <c r="QRV433" s="1381"/>
      <c r="QRW433" s="1381"/>
      <c r="QRX433" s="1381"/>
      <c r="QRY433" s="1381"/>
      <c r="QRZ433" s="1381"/>
      <c r="QSA433" s="1381"/>
      <c r="QSB433" s="1381"/>
      <c r="QSC433" s="1381"/>
      <c r="QSD433" s="1381"/>
      <c r="QSE433" s="1381"/>
      <c r="QSF433" s="1381"/>
      <c r="QSG433" s="1381"/>
      <c r="QSH433" s="1381"/>
      <c r="QSI433" s="1381"/>
      <c r="QSJ433" s="1381"/>
      <c r="QSK433" s="1381"/>
      <c r="QSL433" s="1381"/>
      <c r="QSM433" s="1381"/>
      <c r="QSN433" s="1381"/>
      <c r="QSO433" s="1381"/>
      <c r="QSP433" s="1381"/>
      <c r="QSQ433" s="1381"/>
      <c r="QSR433" s="1381"/>
      <c r="QSS433" s="1381"/>
      <c r="QST433" s="1381"/>
      <c r="QSU433" s="1381"/>
      <c r="QSV433" s="1381"/>
      <c r="QSW433" s="1381"/>
      <c r="QSX433" s="1381"/>
      <c r="QSY433" s="1381"/>
      <c r="QSZ433" s="1381"/>
      <c r="QTA433" s="1381"/>
      <c r="QTB433" s="1381"/>
      <c r="QTC433" s="1381"/>
      <c r="QTD433" s="1381"/>
      <c r="QTE433" s="1381"/>
      <c r="QTF433" s="1381"/>
      <c r="QTG433" s="1381"/>
      <c r="QTH433" s="1381"/>
      <c r="QTI433" s="1381"/>
      <c r="QTJ433" s="1381"/>
      <c r="QTK433" s="1381"/>
      <c r="QTL433" s="1381"/>
      <c r="QTM433" s="1381"/>
      <c r="QTN433" s="1381"/>
      <c r="QTO433" s="1381"/>
      <c r="QTP433" s="1381"/>
      <c r="QTQ433" s="1381"/>
      <c r="QTR433" s="1381"/>
      <c r="QTS433" s="1381"/>
      <c r="QTT433" s="1381"/>
      <c r="QTU433" s="1381"/>
      <c r="QTV433" s="1381"/>
      <c r="QTW433" s="1381"/>
      <c r="QTX433" s="1381"/>
      <c r="QTY433" s="1381"/>
      <c r="QTZ433" s="1381"/>
      <c r="QUA433" s="1381"/>
      <c r="QUB433" s="1381"/>
      <c r="QUC433" s="1381"/>
      <c r="QUD433" s="1381"/>
      <c r="QUE433" s="1381"/>
      <c r="QUF433" s="1381"/>
      <c r="QUG433" s="1381"/>
      <c r="QUH433" s="1381"/>
      <c r="QUI433" s="1381"/>
      <c r="QUJ433" s="1381"/>
      <c r="QUK433" s="1381"/>
      <c r="QUL433" s="1381"/>
      <c r="QUM433" s="1381"/>
      <c r="QUN433" s="1381"/>
      <c r="QUO433" s="1381"/>
      <c r="QUP433" s="1381"/>
      <c r="QUQ433" s="1381"/>
      <c r="QUR433" s="1381"/>
      <c r="QUS433" s="1381"/>
      <c r="QUT433" s="1381"/>
      <c r="QUU433" s="1381"/>
      <c r="QUV433" s="1381"/>
      <c r="QUW433" s="1381"/>
      <c r="QUX433" s="1381"/>
      <c r="QUY433" s="1381"/>
      <c r="QUZ433" s="1381"/>
      <c r="QVA433" s="1381"/>
      <c r="QVB433" s="1381"/>
      <c r="QVC433" s="1381"/>
      <c r="QVD433" s="1381"/>
      <c r="QVE433" s="1381"/>
      <c r="QVF433" s="1381"/>
      <c r="QVG433" s="1381"/>
      <c r="QVH433" s="1381"/>
      <c r="QVI433" s="1381"/>
      <c r="QVJ433" s="1381"/>
      <c r="QVK433" s="1381"/>
      <c r="QVL433" s="1381"/>
      <c r="QVM433" s="1381"/>
      <c r="QVN433" s="1381"/>
      <c r="QVO433" s="1381"/>
      <c r="QVP433" s="1381"/>
      <c r="QVQ433" s="1381"/>
      <c r="QVR433" s="1381"/>
      <c r="QVS433" s="1381"/>
      <c r="QVT433" s="1381"/>
      <c r="QVU433" s="1381"/>
      <c r="QVV433" s="1381"/>
      <c r="QVW433" s="1381"/>
      <c r="QVX433" s="1381"/>
      <c r="QVY433" s="1381"/>
      <c r="QVZ433" s="1381"/>
      <c r="QWA433" s="1381"/>
      <c r="QWB433" s="1381"/>
      <c r="QWC433" s="1381"/>
      <c r="QWD433" s="1381"/>
      <c r="QWE433" s="1381"/>
      <c r="QWF433" s="1381"/>
      <c r="QWG433" s="1381"/>
      <c r="QWH433" s="1381"/>
      <c r="QWI433" s="1381"/>
      <c r="QWJ433" s="1381"/>
      <c r="QWK433" s="1381"/>
      <c r="QWL433" s="1381"/>
      <c r="QWM433" s="1381"/>
      <c r="QWN433" s="1381"/>
      <c r="QWO433" s="1381"/>
      <c r="QWP433" s="1381"/>
      <c r="QWQ433" s="1381"/>
      <c r="QWR433" s="1381"/>
      <c r="QWS433" s="1381"/>
      <c r="QWT433" s="1381"/>
      <c r="QWU433" s="1381"/>
      <c r="QWV433" s="1381"/>
      <c r="QWW433" s="1381"/>
      <c r="QWX433" s="1381"/>
      <c r="QWY433" s="1381"/>
      <c r="QWZ433" s="1381"/>
      <c r="QXA433" s="1381"/>
      <c r="QXB433" s="1381"/>
      <c r="QXC433" s="1381"/>
      <c r="QXD433" s="1381"/>
      <c r="QXE433" s="1381"/>
      <c r="QXF433" s="1381"/>
      <c r="QXG433" s="1381"/>
      <c r="QXH433" s="1381"/>
      <c r="QXI433" s="1381"/>
      <c r="QXJ433" s="1381"/>
      <c r="QXK433" s="1381"/>
      <c r="QXL433" s="1381"/>
      <c r="QXM433" s="1381"/>
      <c r="QXN433" s="1381"/>
      <c r="QXO433" s="1381"/>
      <c r="QXP433" s="1381"/>
      <c r="QXQ433" s="1381"/>
      <c r="QXR433" s="1381"/>
      <c r="QXS433" s="1381"/>
      <c r="QXT433" s="1381"/>
      <c r="QXU433" s="1381"/>
      <c r="QXV433" s="1381"/>
      <c r="QXW433" s="1381"/>
      <c r="QXX433" s="1381"/>
      <c r="QXY433" s="1381"/>
      <c r="QXZ433" s="1381"/>
      <c r="QYA433" s="1381"/>
      <c r="QYB433" s="1381"/>
      <c r="QYC433" s="1381"/>
      <c r="QYD433" s="1381"/>
      <c r="QYE433" s="1381"/>
      <c r="QYF433" s="1381"/>
      <c r="QYG433" s="1381"/>
      <c r="QYH433" s="1381"/>
      <c r="QYI433" s="1381"/>
      <c r="QYJ433" s="1381"/>
      <c r="QYK433" s="1381"/>
      <c r="QYL433" s="1381"/>
      <c r="QYM433" s="1381"/>
      <c r="QYN433" s="1381"/>
      <c r="QYO433" s="1381"/>
      <c r="QYP433" s="1381"/>
      <c r="QYQ433" s="1381"/>
      <c r="QYR433" s="1381"/>
      <c r="QYS433" s="1381"/>
      <c r="QYT433" s="1381"/>
      <c r="QYU433" s="1381"/>
      <c r="QYV433" s="1381"/>
      <c r="QYW433" s="1381"/>
      <c r="QYX433" s="1381"/>
      <c r="QYY433" s="1381"/>
      <c r="QYZ433" s="1381"/>
      <c r="QZA433" s="1381"/>
      <c r="QZB433" s="1381"/>
      <c r="QZC433" s="1381"/>
      <c r="QZD433" s="1381"/>
      <c r="QZE433" s="1381"/>
      <c r="QZF433" s="1381"/>
      <c r="QZG433" s="1381"/>
      <c r="QZH433" s="1381"/>
      <c r="QZI433" s="1381"/>
      <c r="QZJ433" s="1381"/>
      <c r="QZK433" s="1381"/>
      <c r="QZL433" s="1381"/>
      <c r="QZM433" s="1381"/>
      <c r="QZN433" s="1381"/>
      <c r="QZO433" s="1381"/>
      <c r="QZP433" s="1381"/>
      <c r="QZQ433" s="1381"/>
      <c r="QZR433" s="1381"/>
      <c r="QZS433" s="1381"/>
      <c r="QZT433" s="1381"/>
      <c r="QZU433" s="1381"/>
      <c r="QZV433" s="1381"/>
      <c r="QZW433" s="1381"/>
      <c r="QZX433" s="1381"/>
      <c r="QZY433" s="1381"/>
      <c r="QZZ433" s="1381"/>
      <c r="RAA433" s="1381"/>
      <c r="RAB433" s="1381"/>
      <c r="RAC433" s="1381"/>
      <c r="RAD433" s="1381"/>
      <c r="RAE433" s="1381"/>
      <c r="RAF433" s="1381"/>
      <c r="RAG433" s="1381"/>
      <c r="RAH433" s="1381"/>
      <c r="RAI433" s="1381"/>
      <c r="RAJ433" s="1381"/>
      <c r="RAK433" s="1381"/>
      <c r="RAL433" s="1381"/>
      <c r="RAM433" s="1381"/>
      <c r="RAN433" s="1381"/>
      <c r="RAO433" s="1381"/>
      <c r="RAP433" s="1381"/>
      <c r="RAQ433" s="1381"/>
      <c r="RAR433" s="1381"/>
      <c r="RAS433" s="1381"/>
      <c r="RAT433" s="1381"/>
      <c r="RAU433" s="1381"/>
      <c r="RAV433" s="1381"/>
      <c r="RAW433" s="1381"/>
      <c r="RAX433" s="1381"/>
      <c r="RAY433" s="1381"/>
      <c r="RAZ433" s="1381"/>
      <c r="RBA433" s="1381"/>
      <c r="RBB433" s="1381"/>
      <c r="RBC433" s="1381"/>
      <c r="RBD433" s="1381"/>
      <c r="RBE433" s="1381"/>
      <c r="RBF433" s="1381"/>
      <c r="RBG433" s="1381"/>
      <c r="RBH433" s="1381"/>
      <c r="RBI433" s="1381"/>
      <c r="RBJ433" s="1381"/>
      <c r="RBK433" s="1381"/>
      <c r="RBL433" s="1381"/>
      <c r="RBM433" s="1381"/>
      <c r="RBN433" s="1381"/>
      <c r="RBO433" s="1381"/>
      <c r="RBP433" s="1381"/>
      <c r="RBQ433" s="1381"/>
      <c r="RBR433" s="1381"/>
      <c r="RBS433" s="1381"/>
      <c r="RBT433" s="1381"/>
      <c r="RBU433" s="1381"/>
      <c r="RBV433" s="1381"/>
      <c r="RBW433" s="1381"/>
      <c r="RBX433" s="1381"/>
      <c r="RBY433" s="1381"/>
      <c r="RBZ433" s="1381"/>
      <c r="RCA433" s="1381"/>
      <c r="RCB433" s="1381"/>
      <c r="RCC433" s="1381"/>
      <c r="RCD433" s="1381"/>
      <c r="RCE433" s="1381"/>
      <c r="RCF433" s="1381"/>
      <c r="RCG433" s="1381"/>
      <c r="RCH433" s="1381"/>
      <c r="RCI433" s="1381"/>
      <c r="RCJ433" s="1381"/>
      <c r="RCK433" s="1381"/>
      <c r="RCL433" s="1381"/>
      <c r="RCM433" s="1381"/>
      <c r="RCN433" s="1381"/>
      <c r="RCO433" s="1381"/>
      <c r="RCP433" s="1381"/>
      <c r="RCQ433" s="1381"/>
      <c r="RCR433" s="1381"/>
      <c r="RCS433" s="1381"/>
      <c r="RCT433" s="1381"/>
      <c r="RCU433" s="1381"/>
      <c r="RCV433" s="1381"/>
      <c r="RCW433" s="1381"/>
      <c r="RCX433" s="1381"/>
      <c r="RCY433" s="1381"/>
      <c r="RCZ433" s="1381"/>
      <c r="RDA433" s="1381"/>
      <c r="RDB433" s="1381"/>
      <c r="RDC433" s="1381"/>
      <c r="RDD433" s="1381"/>
      <c r="RDE433" s="1381"/>
      <c r="RDF433" s="1381"/>
      <c r="RDG433" s="1381"/>
      <c r="RDH433" s="1381"/>
      <c r="RDI433" s="1381"/>
      <c r="RDJ433" s="1381"/>
      <c r="RDK433" s="1381"/>
      <c r="RDL433" s="1381"/>
      <c r="RDM433" s="1381"/>
      <c r="RDN433" s="1381"/>
      <c r="RDO433" s="1381"/>
      <c r="RDP433" s="1381"/>
      <c r="RDQ433" s="1381"/>
      <c r="RDR433" s="1381"/>
      <c r="RDS433" s="1381"/>
      <c r="RDT433" s="1381"/>
      <c r="RDU433" s="1381"/>
      <c r="RDV433" s="1381"/>
      <c r="RDW433" s="1381"/>
      <c r="RDX433" s="1381"/>
      <c r="RDY433" s="1381"/>
      <c r="RDZ433" s="1381"/>
      <c r="REA433" s="1381"/>
      <c r="REB433" s="1381"/>
      <c r="REC433" s="1381"/>
      <c r="RED433" s="1381"/>
      <c r="REE433" s="1381"/>
      <c r="REF433" s="1381"/>
      <c r="REG433" s="1381"/>
      <c r="REH433" s="1381"/>
      <c r="REI433" s="1381"/>
      <c r="REJ433" s="1381"/>
      <c r="REK433" s="1381"/>
      <c r="REL433" s="1381"/>
      <c r="REM433" s="1381"/>
      <c r="REN433" s="1381"/>
      <c r="REO433" s="1381"/>
      <c r="REP433" s="1381"/>
      <c r="REQ433" s="1381"/>
      <c r="RER433" s="1381"/>
      <c r="RES433" s="1381"/>
      <c r="RET433" s="1381"/>
      <c r="REU433" s="1381"/>
      <c r="REV433" s="1381"/>
      <c r="REW433" s="1381"/>
      <c r="REX433" s="1381"/>
      <c r="REY433" s="1381"/>
      <c r="REZ433" s="1381"/>
      <c r="RFA433" s="1381"/>
      <c r="RFB433" s="1381"/>
      <c r="RFC433" s="1381"/>
      <c r="RFD433" s="1381"/>
      <c r="RFE433" s="1381"/>
      <c r="RFF433" s="1381"/>
      <c r="RFG433" s="1381"/>
      <c r="RFH433" s="1381"/>
      <c r="RFI433" s="1381"/>
      <c r="RFJ433" s="1381"/>
      <c r="RFK433" s="1381"/>
      <c r="RFL433" s="1381"/>
      <c r="RFM433" s="1381"/>
      <c r="RFN433" s="1381"/>
      <c r="RFO433" s="1381"/>
      <c r="RFP433" s="1381"/>
      <c r="RFQ433" s="1381"/>
      <c r="RFR433" s="1381"/>
      <c r="RFS433" s="1381"/>
      <c r="RFT433" s="1381"/>
      <c r="RFU433" s="1381"/>
      <c r="RFV433" s="1381"/>
      <c r="RFW433" s="1381"/>
      <c r="RFX433" s="1381"/>
      <c r="RFY433" s="1381"/>
      <c r="RFZ433" s="1381"/>
      <c r="RGA433" s="1381"/>
      <c r="RGB433" s="1381"/>
      <c r="RGC433" s="1381"/>
      <c r="RGD433" s="1381"/>
      <c r="RGE433" s="1381"/>
      <c r="RGF433" s="1381"/>
      <c r="RGG433" s="1381"/>
      <c r="RGH433" s="1381"/>
      <c r="RGI433" s="1381"/>
      <c r="RGJ433" s="1381"/>
      <c r="RGK433" s="1381"/>
      <c r="RGL433" s="1381"/>
      <c r="RGM433" s="1381"/>
      <c r="RGN433" s="1381"/>
      <c r="RGO433" s="1381"/>
      <c r="RGP433" s="1381"/>
      <c r="RGQ433" s="1381"/>
      <c r="RGR433" s="1381"/>
      <c r="RGS433" s="1381"/>
      <c r="RGT433" s="1381"/>
      <c r="RGU433" s="1381"/>
      <c r="RGV433" s="1381"/>
      <c r="RGW433" s="1381"/>
      <c r="RGX433" s="1381"/>
      <c r="RGY433" s="1381"/>
      <c r="RGZ433" s="1381"/>
      <c r="RHA433" s="1381"/>
      <c r="RHB433" s="1381"/>
      <c r="RHC433" s="1381"/>
      <c r="RHD433" s="1381"/>
      <c r="RHE433" s="1381"/>
      <c r="RHF433" s="1381"/>
      <c r="RHG433" s="1381"/>
      <c r="RHH433" s="1381"/>
      <c r="RHI433" s="1381"/>
      <c r="RHJ433" s="1381"/>
      <c r="RHK433" s="1381"/>
      <c r="RHL433" s="1381"/>
      <c r="RHM433" s="1381"/>
      <c r="RHN433" s="1381"/>
      <c r="RHO433" s="1381"/>
      <c r="RHP433" s="1381"/>
      <c r="RHQ433" s="1381"/>
      <c r="RHR433" s="1381"/>
      <c r="RHS433" s="1381"/>
      <c r="RHT433" s="1381"/>
      <c r="RHU433" s="1381"/>
      <c r="RHV433" s="1381"/>
      <c r="RHW433" s="1381"/>
      <c r="RHX433" s="1381"/>
      <c r="RHY433" s="1381"/>
      <c r="RHZ433" s="1381"/>
      <c r="RIA433" s="1381"/>
      <c r="RIB433" s="1381"/>
      <c r="RIC433" s="1381"/>
      <c r="RID433" s="1381"/>
      <c r="RIE433" s="1381"/>
      <c r="RIF433" s="1381"/>
      <c r="RIG433" s="1381"/>
      <c r="RIH433" s="1381"/>
      <c r="RII433" s="1381"/>
      <c r="RIJ433" s="1381"/>
      <c r="RIK433" s="1381"/>
      <c r="RIL433" s="1381"/>
      <c r="RIM433" s="1381"/>
      <c r="RIN433" s="1381"/>
      <c r="RIO433" s="1381"/>
      <c r="RIP433" s="1381"/>
      <c r="RIQ433" s="1381"/>
      <c r="RIR433" s="1381"/>
      <c r="RIS433" s="1381"/>
      <c r="RIT433" s="1381"/>
      <c r="RIU433" s="1381"/>
      <c r="RIV433" s="1381"/>
      <c r="RIW433" s="1381"/>
      <c r="RIX433" s="1381"/>
      <c r="RIY433" s="1381"/>
      <c r="RIZ433" s="1381"/>
      <c r="RJA433" s="1381"/>
      <c r="RJB433" s="1381"/>
      <c r="RJC433" s="1381"/>
      <c r="RJD433" s="1381"/>
      <c r="RJE433" s="1381"/>
      <c r="RJF433" s="1381"/>
      <c r="RJG433" s="1381"/>
      <c r="RJH433" s="1381"/>
      <c r="RJI433" s="1381"/>
      <c r="RJJ433" s="1381"/>
      <c r="RJK433" s="1381"/>
      <c r="RJL433" s="1381"/>
      <c r="RJM433" s="1381"/>
      <c r="RJN433" s="1381"/>
      <c r="RJO433" s="1381"/>
      <c r="RJP433" s="1381"/>
      <c r="RJQ433" s="1381"/>
      <c r="RJR433" s="1381"/>
      <c r="RJS433" s="1381"/>
      <c r="RJT433" s="1381"/>
      <c r="RJU433" s="1381"/>
      <c r="RJV433" s="1381"/>
      <c r="RJW433" s="1381"/>
      <c r="RJX433" s="1381"/>
      <c r="RJY433" s="1381"/>
      <c r="RJZ433" s="1381"/>
      <c r="RKA433" s="1381"/>
      <c r="RKB433" s="1381"/>
      <c r="RKC433" s="1381"/>
      <c r="RKD433" s="1381"/>
      <c r="RKE433" s="1381"/>
      <c r="RKF433" s="1381"/>
      <c r="RKG433" s="1381"/>
      <c r="RKH433" s="1381"/>
      <c r="RKI433" s="1381"/>
      <c r="RKJ433" s="1381"/>
      <c r="RKK433" s="1381"/>
      <c r="RKL433" s="1381"/>
      <c r="RKM433" s="1381"/>
      <c r="RKN433" s="1381"/>
      <c r="RKO433" s="1381"/>
      <c r="RKP433" s="1381"/>
      <c r="RKQ433" s="1381"/>
      <c r="RKR433" s="1381"/>
      <c r="RKS433" s="1381"/>
      <c r="RKT433" s="1381"/>
      <c r="RKU433" s="1381"/>
      <c r="RKV433" s="1381"/>
      <c r="RKW433" s="1381"/>
      <c r="RKX433" s="1381"/>
      <c r="RKY433" s="1381"/>
      <c r="RKZ433" s="1381"/>
      <c r="RLA433" s="1381"/>
      <c r="RLB433" s="1381"/>
      <c r="RLC433" s="1381"/>
      <c r="RLD433" s="1381"/>
      <c r="RLE433" s="1381"/>
      <c r="RLF433" s="1381"/>
      <c r="RLG433" s="1381"/>
      <c r="RLH433" s="1381"/>
      <c r="RLI433" s="1381"/>
      <c r="RLJ433" s="1381"/>
      <c r="RLK433" s="1381"/>
      <c r="RLL433" s="1381"/>
      <c r="RLM433" s="1381"/>
      <c r="RLN433" s="1381"/>
      <c r="RLO433" s="1381"/>
      <c r="RLP433" s="1381"/>
      <c r="RLQ433" s="1381"/>
      <c r="RLR433" s="1381"/>
      <c r="RLS433" s="1381"/>
      <c r="RLT433" s="1381"/>
      <c r="RLU433" s="1381"/>
      <c r="RLV433" s="1381"/>
      <c r="RLW433" s="1381"/>
      <c r="RLX433" s="1381"/>
      <c r="RLY433" s="1381"/>
      <c r="RLZ433" s="1381"/>
      <c r="RMA433" s="1381"/>
      <c r="RMB433" s="1381"/>
      <c r="RMC433" s="1381"/>
      <c r="RMD433" s="1381"/>
      <c r="RME433" s="1381"/>
      <c r="RMF433" s="1381"/>
      <c r="RMG433" s="1381"/>
      <c r="RMH433" s="1381"/>
      <c r="RMI433" s="1381"/>
      <c r="RMJ433" s="1381"/>
      <c r="RMK433" s="1381"/>
      <c r="RML433" s="1381"/>
      <c r="RMM433" s="1381"/>
      <c r="RMN433" s="1381"/>
      <c r="RMO433" s="1381"/>
      <c r="RMP433" s="1381"/>
      <c r="RMQ433" s="1381"/>
      <c r="RMR433" s="1381"/>
      <c r="RMS433" s="1381"/>
      <c r="RMT433" s="1381"/>
      <c r="RMU433" s="1381"/>
      <c r="RMV433" s="1381"/>
      <c r="RMW433" s="1381"/>
      <c r="RMX433" s="1381"/>
      <c r="RMY433" s="1381"/>
      <c r="RMZ433" s="1381"/>
      <c r="RNA433" s="1381"/>
      <c r="RNB433" s="1381"/>
      <c r="RNC433" s="1381"/>
      <c r="RND433" s="1381"/>
      <c r="RNE433" s="1381"/>
      <c r="RNF433" s="1381"/>
      <c r="RNG433" s="1381"/>
      <c r="RNH433" s="1381"/>
      <c r="RNI433" s="1381"/>
      <c r="RNJ433" s="1381"/>
      <c r="RNK433" s="1381"/>
      <c r="RNL433" s="1381"/>
      <c r="RNM433" s="1381"/>
      <c r="RNN433" s="1381"/>
      <c r="RNO433" s="1381"/>
      <c r="RNP433" s="1381"/>
      <c r="RNQ433" s="1381"/>
      <c r="RNR433" s="1381"/>
      <c r="RNS433" s="1381"/>
      <c r="RNT433" s="1381"/>
      <c r="RNU433" s="1381"/>
      <c r="RNV433" s="1381"/>
      <c r="RNW433" s="1381"/>
      <c r="RNX433" s="1381"/>
      <c r="RNY433" s="1381"/>
      <c r="RNZ433" s="1381"/>
      <c r="ROA433" s="1381"/>
      <c r="ROB433" s="1381"/>
      <c r="ROC433" s="1381"/>
      <c r="ROD433" s="1381"/>
      <c r="ROE433" s="1381"/>
      <c r="ROF433" s="1381"/>
      <c r="ROG433" s="1381"/>
      <c r="ROH433" s="1381"/>
      <c r="ROI433" s="1381"/>
      <c r="ROJ433" s="1381"/>
      <c r="ROK433" s="1381"/>
      <c r="ROL433" s="1381"/>
      <c r="ROM433" s="1381"/>
      <c r="RON433" s="1381"/>
      <c r="ROO433" s="1381"/>
      <c r="ROP433" s="1381"/>
      <c r="ROQ433" s="1381"/>
      <c r="ROR433" s="1381"/>
      <c r="ROS433" s="1381"/>
      <c r="ROT433" s="1381"/>
      <c r="ROU433" s="1381"/>
      <c r="ROV433" s="1381"/>
      <c r="ROW433" s="1381"/>
      <c r="ROX433" s="1381"/>
      <c r="ROY433" s="1381"/>
      <c r="ROZ433" s="1381"/>
      <c r="RPA433" s="1381"/>
      <c r="RPB433" s="1381"/>
      <c r="RPC433" s="1381"/>
      <c r="RPD433" s="1381"/>
      <c r="RPE433" s="1381"/>
      <c r="RPF433" s="1381"/>
      <c r="RPG433" s="1381"/>
      <c r="RPH433" s="1381"/>
      <c r="RPI433" s="1381"/>
      <c r="RPJ433" s="1381"/>
      <c r="RPK433" s="1381"/>
      <c r="RPL433" s="1381"/>
      <c r="RPM433" s="1381"/>
      <c r="RPN433" s="1381"/>
      <c r="RPO433" s="1381"/>
      <c r="RPP433" s="1381"/>
      <c r="RPQ433" s="1381"/>
      <c r="RPR433" s="1381"/>
      <c r="RPS433" s="1381"/>
      <c r="RPT433" s="1381"/>
      <c r="RPU433" s="1381"/>
      <c r="RPV433" s="1381"/>
      <c r="RPW433" s="1381"/>
      <c r="RPX433" s="1381"/>
      <c r="RPY433" s="1381"/>
      <c r="RPZ433" s="1381"/>
      <c r="RQA433" s="1381"/>
      <c r="RQB433" s="1381"/>
      <c r="RQC433" s="1381"/>
      <c r="RQD433" s="1381"/>
      <c r="RQE433" s="1381"/>
      <c r="RQF433" s="1381"/>
      <c r="RQG433" s="1381"/>
      <c r="RQH433" s="1381"/>
      <c r="RQI433" s="1381"/>
      <c r="RQJ433" s="1381"/>
      <c r="RQK433" s="1381"/>
      <c r="RQL433" s="1381"/>
      <c r="RQM433" s="1381"/>
      <c r="RQN433" s="1381"/>
      <c r="RQO433" s="1381"/>
      <c r="RQP433" s="1381"/>
      <c r="RQQ433" s="1381"/>
      <c r="RQR433" s="1381"/>
      <c r="RQS433" s="1381"/>
      <c r="RQT433" s="1381"/>
      <c r="RQU433" s="1381"/>
      <c r="RQV433" s="1381"/>
      <c r="RQW433" s="1381"/>
      <c r="RQX433" s="1381"/>
      <c r="RQY433" s="1381"/>
      <c r="RQZ433" s="1381"/>
      <c r="RRA433" s="1381"/>
      <c r="RRB433" s="1381"/>
      <c r="RRC433" s="1381"/>
      <c r="RRD433" s="1381"/>
      <c r="RRE433" s="1381"/>
      <c r="RRF433" s="1381"/>
      <c r="RRG433" s="1381"/>
      <c r="RRH433" s="1381"/>
      <c r="RRI433" s="1381"/>
      <c r="RRJ433" s="1381"/>
      <c r="RRK433" s="1381"/>
      <c r="RRL433" s="1381"/>
      <c r="RRM433" s="1381"/>
      <c r="RRN433" s="1381"/>
      <c r="RRO433" s="1381"/>
      <c r="RRP433" s="1381"/>
      <c r="RRQ433" s="1381"/>
      <c r="RRR433" s="1381"/>
      <c r="RRS433" s="1381"/>
      <c r="RRT433" s="1381"/>
      <c r="RRU433" s="1381"/>
      <c r="RRV433" s="1381"/>
      <c r="RRW433" s="1381"/>
      <c r="RRX433" s="1381"/>
      <c r="RRY433" s="1381"/>
      <c r="RRZ433" s="1381"/>
      <c r="RSA433" s="1381"/>
      <c r="RSB433" s="1381"/>
      <c r="RSC433" s="1381"/>
      <c r="RSD433" s="1381"/>
      <c r="RSE433" s="1381"/>
      <c r="RSF433" s="1381"/>
      <c r="RSG433" s="1381"/>
      <c r="RSH433" s="1381"/>
      <c r="RSI433" s="1381"/>
      <c r="RSJ433" s="1381"/>
      <c r="RSK433" s="1381"/>
      <c r="RSL433" s="1381"/>
      <c r="RSM433" s="1381"/>
      <c r="RSN433" s="1381"/>
      <c r="RSO433" s="1381"/>
      <c r="RSP433" s="1381"/>
      <c r="RSQ433" s="1381"/>
      <c r="RSR433" s="1381"/>
      <c r="RSS433" s="1381"/>
      <c r="RST433" s="1381"/>
      <c r="RSU433" s="1381"/>
      <c r="RSV433" s="1381"/>
      <c r="RSW433" s="1381"/>
      <c r="RSX433" s="1381"/>
      <c r="RSY433" s="1381"/>
      <c r="RSZ433" s="1381"/>
      <c r="RTA433" s="1381"/>
      <c r="RTB433" s="1381"/>
      <c r="RTC433" s="1381"/>
      <c r="RTD433" s="1381"/>
      <c r="RTE433" s="1381"/>
      <c r="RTF433" s="1381"/>
      <c r="RTG433" s="1381"/>
      <c r="RTH433" s="1381"/>
      <c r="RTI433" s="1381"/>
      <c r="RTJ433" s="1381"/>
      <c r="RTK433" s="1381"/>
      <c r="RTL433" s="1381"/>
      <c r="RTM433" s="1381"/>
      <c r="RTN433" s="1381"/>
      <c r="RTO433" s="1381"/>
      <c r="RTP433" s="1381"/>
      <c r="RTQ433" s="1381"/>
      <c r="RTR433" s="1381"/>
      <c r="RTS433" s="1381"/>
      <c r="RTT433" s="1381"/>
      <c r="RTU433" s="1381"/>
      <c r="RTV433" s="1381"/>
      <c r="RTW433" s="1381"/>
      <c r="RTX433" s="1381"/>
      <c r="RTY433" s="1381"/>
      <c r="RTZ433" s="1381"/>
      <c r="RUA433" s="1381"/>
      <c r="RUB433" s="1381"/>
      <c r="RUC433" s="1381"/>
      <c r="RUD433" s="1381"/>
      <c r="RUE433" s="1381"/>
      <c r="RUF433" s="1381"/>
      <c r="RUG433" s="1381"/>
      <c r="RUH433" s="1381"/>
      <c r="RUI433" s="1381"/>
      <c r="RUJ433" s="1381"/>
      <c r="RUK433" s="1381"/>
      <c r="RUL433" s="1381"/>
      <c r="RUM433" s="1381"/>
      <c r="RUN433" s="1381"/>
      <c r="RUO433" s="1381"/>
      <c r="RUP433" s="1381"/>
      <c r="RUQ433" s="1381"/>
      <c r="RUR433" s="1381"/>
      <c r="RUS433" s="1381"/>
      <c r="RUT433" s="1381"/>
      <c r="RUU433" s="1381"/>
      <c r="RUV433" s="1381"/>
      <c r="RUW433" s="1381"/>
      <c r="RUX433" s="1381"/>
      <c r="RUY433" s="1381"/>
      <c r="RUZ433" s="1381"/>
      <c r="RVA433" s="1381"/>
      <c r="RVB433" s="1381"/>
      <c r="RVC433" s="1381"/>
      <c r="RVD433" s="1381"/>
      <c r="RVE433" s="1381"/>
      <c r="RVF433" s="1381"/>
      <c r="RVG433" s="1381"/>
      <c r="RVH433" s="1381"/>
      <c r="RVI433" s="1381"/>
      <c r="RVJ433" s="1381"/>
      <c r="RVK433" s="1381"/>
      <c r="RVL433" s="1381"/>
      <c r="RVM433" s="1381"/>
      <c r="RVN433" s="1381"/>
      <c r="RVO433" s="1381"/>
      <c r="RVP433" s="1381"/>
      <c r="RVQ433" s="1381"/>
      <c r="RVR433" s="1381"/>
      <c r="RVS433" s="1381"/>
      <c r="RVT433" s="1381"/>
      <c r="RVU433" s="1381"/>
      <c r="RVV433" s="1381"/>
      <c r="RVW433" s="1381"/>
      <c r="RVX433" s="1381"/>
      <c r="RVY433" s="1381"/>
      <c r="RVZ433" s="1381"/>
      <c r="RWA433" s="1381"/>
      <c r="RWB433" s="1381"/>
      <c r="RWC433" s="1381"/>
      <c r="RWD433" s="1381"/>
      <c r="RWE433" s="1381"/>
      <c r="RWF433" s="1381"/>
      <c r="RWG433" s="1381"/>
      <c r="RWH433" s="1381"/>
      <c r="RWI433" s="1381"/>
      <c r="RWJ433" s="1381"/>
      <c r="RWK433" s="1381"/>
      <c r="RWL433" s="1381"/>
      <c r="RWM433" s="1381"/>
      <c r="RWN433" s="1381"/>
      <c r="RWO433" s="1381"/>
      <c r="RWP433" s="1381"/>
      <c r="RWQ433" s="1381"/>
      <c r="RWR433" s="1381"/>
      <c r="RWS433" s="1381"/>
      <c r="RWT433" s="1381"/>
      <c r="RWU433" s="1381"/>
      <c r="RWV433" s="1381"/>
      <c r="RWW433" s="1381"/>
      <c r="RWX433" s="1381"/>
      <c r="RWY433" s="1381"/>
      <c r="RWZ433" s="1381"/>
      <c r="RXA433" s="1381"/>
      <c r="RXB433" s="1381"/>
      <c r="RXC433" s="1381"/>
      <c r="RXD433" s="1381"/>
      <c r="RXE433" s="1381"/>
      <c r="RXF433" s="1381"/>
      <c r="RXG433" s="1381"/>
      <c r="RXH433" s="1381"/>
      <c r="RXI433" s="1381"/>
      <c r="RXJ433" s="1381"/>
      <c r="RXK433" s="1381"/>
      <c r="RXL433" s="1381"/>
      <c r="RXM433" s="1381"/>
      <c r="RXN433" s="1381"/>
      <c r="RXO433" s="1381"/>
      <c r="RXP433" s="1381"/>
      <c r="RXQ433" s="1381"/>
      <c r="RXR433" s="1381"/>
      <c r="RXS433" s="1381"/>
      <c r="RXT433" s="1381"/>
      <c r="RXU433" s="1381"/>
      <c r="RXV433" s="1381"/>
      <c r="RXW433" s="1381"/>
      <c r="RXX433" s="1381"/>
      <c r="RXY433" s="1381"/>
      <c r="RXZ433" s="1381"/>
      <c r="RYA433" s="1381"/>
      <c r="RYB433" s="1381"/>
      <c r="RYC433" s="1381"/>
      <c r="RYD433" s="1381"/>
      <c r="RYE433" s="1381"/>
      <c r="RYF433" s="1381"/>
      <c r="RYG433" s="1381"/>
      <c r="RYH433" s="1381"/>
      <c r="RYI433" s="1381"/>
      <c r="RYJ433" s="1381"/>
      <c r="RYK433" s="1381"/>
      <c r="RYL433" s="1381"/>
      <c r="RYM433" s="1381"/>
      <c r="RYN433" s="1381"/>
      <c r="RYO433" s="1381"/>
      <c r="RYP433" s="1381"/>
      <c r="RYQ433" s="1381"/>
      <c r="RYR433" s="1381"/>
      <c r="RYS433" s="1381"/>
      <c r="RYT433" s="1381"/>
      <c r="RYU433" s="1381"/>
      <c r="RYV433" s="1381"/>
      <c r="RYW433" s="1381"/>
      <c r="RYX433" s="1381"/>
      <c r="RYY433" s="1381"/>
      <c r="RYZ433" s="1381"/>
      <c r="RZA433" s="1381"/>
      <c r="RZB433" s="1381"/>
      <c r="RZC433" s="1381"/>
      <c r="RZD433" s="1381"/>
      <c r="RZE433" s="1381"/>
      <c r="RZF433" s="1381"/>
      <c r="RZG433" s="1381"/>
      <c r="RZH433" s="1381"/>
      <c r="RZI433" s="1381"/>
      <c r="RZJ433" s="1381"/>
      <c r="RZK433" s="1381"/>
      <c r="RZL433" s="1381"/>
      <c r="RZM433" s="1381"/>
      <c r="RZN433" s="1381"/>
      <c r="RZO433" s="1381"/>
      <c r="RZP433" s="1381"/>
      <c r="RZQ433" s="1381"/>
      <c r="RZR433" s="1381"/>
      <c r="RZS433" s="1381"/>
      <c r="RZT433" s="1381"/>
      <c r="RZU433" s="1381"/>
      <c r="RZV433" s="1381"/>
      <c r="RZW433" s="1381"/>
      <c r="RZX433" s="1381"/>
      <c r="RZY433" s="1381"/>
      <c r="RZZ433" s="1381"/>
      <c r="SAA433" s="1381"/>
      <c r="SAB433" s="1381"/>
      <c r="SAC433" s="1381"/>
      <c r="SAD433" s="1381"/>
      <c r="SAE433" s="1381"/>
      <c r="SAF433" s="1381"/>
      <c r="SAG433" s="1381"/>
      <c r="SAH433" s="1381"/>
      <c r="SAI433" s="1381"/>
      <c r="SAJ433" s="1381"/>
      <c r="SAK433" s="1381"/>
      <c r="SAL433" s="1381"/>
      <c r="SAM433" s="1381"/>
      <c r="SAN433" s="1381"/>
      <c r="SAO433" s="1381"/>
      <c r="SAP433" s="1381"/>
      <c r="SAQ433" s="1381"/>
      <c r="SAR433" s="1381"/>
      <c r="SAS433" s="1381"/>
      <c r="SAT433" s="1381"/>
      <c r="SAU433" s="1381"/>
      <c r="SAV433" s="1381"/>
      <c r="SAW433" s="1381"/>
      <c r="SAX433" s="1381"/>
      <c r="SAY433" s="1381"/>
      <c r="SAZ433" s="1381"/>
      <c r="SBA433" s="1381"/>
      <c r="SBB433" s="1381"/>
      <c r="SBC433" s="1381"/>
      <c r="SBD433" s="1381"/>
      <c r="SBE433" s="1381"/>
      <c r="SBF433" s="1381"/>
      <c r="SBG433" s="1381"/>
      <c r="SBH433" s="1381"/>
      <c r="SBI433" s="1381"/>
      <c r="SBJ433" s="1381"/>
      <c r="SBK433" s="1381"/>
      <c r="SBL433" s="1381"/>
      <c r="SBM433" s="1381"/>
      <c r="SBN433" s="1381"/>
      <c r="SBO433" s="1381"/>
      <c r="SBP433" s="1381"/>
      <c r="SBQ433" s="1381"/>
      <c r="SBR433" s="1381"/>
      <c r="SBS433" s="1381"/>
      <c r="SBT433" s="1381"/>
      <c r="SBU433" s="1381"/>
      <c r="SBV433" s="1381"/>
      <c r="SBW433" s="1381"/>
      <c r="SBX433" s="1381"/>
      <c r="SBY433" s="1381"/>
      <c r="SBZ433" s="1381"/>
      <c r="SCA433" s="1381"/>
      <c r="SCB433" s="1381"/>
      <c r="SCC433" s="1381"/>
      <c r="SCD433" s="1381"/>
      <c r="SCE433" s="1381"/>
      <c r="SCF433" s="1381"/>
      <c r="SCG433" s="1381"/>
      <c r="SCH433" s="1381"/>
      <c r="SCI433" s="1381"/>
      <c r="SCJ433" s="1381"/>
      <c r="SCK433" s="1381"/>
      <c r="SCL433" s="1381"/>
      <c r="SCM433" s="1381"/>
      <c r="SCN433" s="1381"/>
      <c r="SCO433" s="1381"/>
      <c r="SCP433" s="1381"/>
      <c r="SCQ433" s="1381"/>
      <c r="SCR433" s="1381"/>
      <c r="SCS433" s="1381"/>
      <c r="SCT433" s="1381"/>
      <c r="SCU433" s="1381"/>
      <c r="SCV433" s="1381"/>
      <c r="SCW433" s="1381"/>
      <c r="SCX433" s="1381"/>
      <c r="SCY433" s="1381"/>
      <c r="SCZ433" s="1381"/>
      <c r="SDA433" s="1381"/>
      <c r="SDB433" s="1381"/>
      <c r="SDC433" s="1381"/>
      <c r="SDD433" s="1381"/>
      <c r="SDE433" s="1381"/>
      <c r="SDF433" s="1381"/>
      <c r="SDG433" s="1381"/>
      <c r="SDH433" s="1381"/>
      <c r="SDI433" s="1381"/>
      <c r="SDJ433" s="1381"/>
      <c r="SDK433" s="1381"/>
      <c r="SDL433" s="1381"/>
      <c r="SDM433" s="1381"/>
      <c r="SDN433" s="1381"/>
      <c r="SDO433" s="1381"/>
      <c r="SDP433" s="1381"/>
      <c r="SDQ433" s="1381"/>
      <c r="SDR433" s="1381"/>
      <c r="SDS433" s="1381"/>
      <c r="SDT433" s="1381"/>
      <c r="SDU433" s="1381"/>
      <c r="SDV433" s="1381"/>
      <c r="SDW433" s="1381"/>
      <c r="SDX433" s="1381"/>
      <c r="SDY433" s="1381"/>
      <c r="SDZ433" s="1381"/>
      <c r="SEA433" s="1381"/>
      <c r="SEB433" s="1381"/>
      <c r="SEC433" s="1381"/>
      <c r="SED433" s="1381"/>
      <c r="SEE433" s="1381"/>
      <c r="SEF433" s="1381"/>
      <c r="SEG433" s="1381"/>
      <c r="SEH433" s="1381"/>
      <c r="SEI433" s="1381"/>
      <c r="SEJ433" s="1381"/>
      <c r="SEK433" s="1381"/>
      <c r="SEL433" s="1381"/>
      <c r="SEM433" s="1381"/>
      <c r="SEN433" s="1381"/>
      <c r="SEO433" s="1381"/>
      <c r="SEP433" s="1381"/>
      <c r="SEQ433" s="1381"/>
      <c r="SER433" s="1381"/>
      <c r="SES433" s="1381"/>
      <c r="SET433" s="1381"/>
      <c r="SEU433" s="1381"/>
      <c r="SEV433" s="1381"/>
      <c r="SEW433" s="1381"/>
      <c r="SEX433" s="1381"/>
      <c r="SEY433" s="1381"/>
      <c r="SEZ433" s="1381"/>
      <c r="SFA433" s="1381"/>
      <c r="SFB433" s="1381"/>
      <c r="SFC433" s="1381"/>
      <c r="SFD433" s="1381"/>
      <c r="SFE433" s="1381"/>
      <c r="SFF433" s="1381"/>
      <c r="SFG433" s="1381"/>
      <c r="SFH433" s="1381"/>
      <c r="SFI433" s="1381"/>
      <c r="SFJ433" s="1381"/>
      <c r="SFK433" s="1381"/>
      <c r="SFL433" s="1381"/>
      <c r="SFM433" s="1381"/>
      <c r="SFN433" s="1381"/>
      <c r="SFO433" s="1381"/>
      <c r="SFP433" s="1381"/>
      <c r="SFQ433" s="1381"/>
      <c r="SFR433" s="1381"/>
      <c r="SFS433" s="1381"/>
      <c r="SFT433" s="1381"/>
      <c r="SFU433" s="1381"/>
      <c r="SFV433" s="1381"/>
      <c r="SFW433" s="1381"/>
      <c r="SFX433" s="1381"/>
      <c r="SFY433" s="1381"/>
      <c r="SFZ433" s="1381"/>
      <c r="SGA433" s="1381"/>
      <c r="SGB433" s="1381"/>
      <c r="SGC433" s="1381"/>
      <c r="SGD433" s="1381"/>
      <c r="SGE433" s="1381"/>
      <c r="SGF433" s="1381"/>
      <c r="SGG433" s="1381"/>
      <c r="SGH433" s="1381"/>
      <c r="SGI433" s="1381"/>
      <c r="SGJ433" s="1381"/>
      <c r="SGK433" s="1381"/>
      <c r="SGL433" s="1381"/>
      <c r="SGM433" s="1381"/>
      <c r="SGN433" s="1381"/>
      <c r="SGO433" s="1381"/>
      <c r="SGP433" s="1381"/>
      <c r="SGQ433" s="1381"/>
      <c r="SGR433" s="1381"/>
      <c r="SGS433" s="1381"/>
      <c r="SGT433" s="1381"/>
      <c r="SGU433" s="1381"/>
      <c r="SGV433" s="1381"/>
      <c r="SGW433" s="1381"/>
      <c r="SGX433" s="1381"/>
      <c r="SGY433" s="1381"/>
      <c r="SGZ433" s="1381"/>
      <c r="SHA433" s="1381"/>
      <c r="SHB433" s="1381"/>
      <c r="SHC433" s="1381"/>
      <c r="SHD433" s="1381"/>
      <c r="SHE433" s="1381"/>
      <c r="SHF433" s="1381"/>
      <c r="SHG433" s="1381"/>
      <c r="SHH433" s="1381"/>
      <c r="SHI433" s="1381"/>
      <c r="SHJ433" s="1381"/>
      <c r="SHK433" s="1381"/>
      <c r="SHL433" s="1381"/>
      <c r="SHM433" s="1381"/>
      <c r="SHN433" s="1381"/>
      <c r="SHO433" s="1381"/>
      <c r="SHP433" s="1381"/>
      <c r="SHQ433" s="1381"/>
      <c r="SHR433" s="1381"/>
      <c r="SHS433" s="1381"/>
      <c r="SHT433" s="1381"/>
      <c r="SHU433" s="1381"/>
      <c r="SHV433" s="1381"/>
      <c r="SHW433" s="1381"/>
      <c r="SHX433" s="1381"/>
      <c r="SHY433" s="1381"/>
      <c r="SHZ433" s="1381"/>
      <c r="SIA433" s="1381"/>
      <c r="SIB433" s="1381"/>
      <c r="SIC433" s="1381"/>
      <c r="SID433" s="1381"/>
      <c r="SIE433" s="1381"/>
      <c r="SIF433" s="1381"/>
      <c r="SIG433" s="1381"/>
      <c r="SIH433" s="1381"/>
      <c r="SII433" s="1381"/>
      <c r="SIJ433" s="1381"/>
      <c r="SIK433" s="1381"/>
      <c r="SIL433" s="1381"/>
      <c r="SIM433" s="1381"/>
      <c r="SIN433" s="1381"/>
      <c r="SIO433" s="1381"/>
      <c r="SIP433" s="1381"/>
      <c r="SIQ433" s="1381"/>
      <c r="SIR433" s="1381"/>
      <c r="SIS433" s="1381"/>
      <c r="SIT433" s="1381"/>
      <c r="SIU433" s="1381"/>
      <c r="SIV433" s="1381"/>
      <c r="SIW433" s="1381"/>
      <c r="SIX433" s="1381"/>
      <c r="SIY433" s="1381"/>
      <c r="SIZ433" s="1381"/>
      <c r="SJA433" s="1381"/>
      <c r="SJB433" s="1381"/>
      <c r="SJC433" s="1381"/>
      <c r="SJD433" s="1381"/>
      <c r="SJE433" s="1381"/>
      <c r="SJF433" s="1381"/>
      <c r="SJG433" s="1381"/>
      <c r="SJH433" s="1381"/>
      <c r="SJI433" s="1381"/>
      <c r="SJJ433" s="1381"/>
      <c r="SJK433" s="1381"/>
      <c r="SJL433" s="1381"/>
      <c r="SJM433" s="1381"/>
      <c r="SJN433" s="1381"/>
      <c r="SJO433" s="1381"/>
      <c r="SJP433" s="1381"/>
      <c r="SJQ433" s="1381"/>
      <c r="SJR433" s="1381"/>
      <c r="SJS433" s="1381"/>
      <c r="SJT433" s="1381"/>
      <c r="SJU433" s="1381"/>
      <c r="SJV433" s="1381"/>
      <c r="SJW433" s="1381"/>
      <c r="SJX433" s="1381"/>
      <c r="SJY433" s="1381"/>
      <c r="SJZ433" s="1381"/>
      <c r="SKA433" s="1381"/>
      <c r="SKB433" s="1381"/>
      <c r="SKC433" s="1381"/>
      <c r="SKD433" s="1381"/>
      <c r="SKE433" s="1381"/>
      <c r="SKF433" s="1381"/>
      <c r="SKG433" s="1381"/>
      <c r="SKH433" s="1381"/>
      <c r="SKI433" s="1381"/>
      <c r="SKJ433" s="1381"/>
      <c r="SKK433" s="1381"/>
      <c r="SKL433" s="1381"/>
      <c r="SKM433" s="1381"/>
      <c r="SKN433" s="1381"/>
      <c r="SKO433" s="1381"/>
      <c r="SKP433" s="1381"/>
      <c r="SKQ433" s="1381"/>
      <c r="SKR433" s="1381"/>
      <c r="SKS433" s="1381"/>
      <c r="SKT433" s="1381"/>
      <c r="SKU433" s="1381"/>
      <c r="SKV433" s="1381"/>
      <c r="SKW433" s="1381"/>
      <c r="SKX433" s="1381"/>
      <c r="SKY433" s="1381"/>
      <c r="SKZ433" s="1381"/>
      <c r="SLA433" s="1381"/>
      <c r="SLB433" s="1381"/>
      <c r="SLC433" s="1381"/>
      <c r="SLD433" s="1381"/>
      <c r="SLE433" s="1381"/>
      <c r="SLF433" s="1381"/>
      <c r="SLG433" s="1381"/>
      <c r="SLH433" s="1381"/>
      <c r="SLI433" s="1381"/>
      <c r="SLJ433" s="1381"/>
      <c r="SLK433" s="1381"/>
      <c r="SLL433" s="1381"/>
      <c r="SLM433" s="1381"/>
      <c r="SLN433" s="1381"/>
      <c r="SLO433" s="1381"/>
      <c r="SLP433" s="1381"/>
      <c r="SLQ433" s="1381"/>
      <c r="SLR433" s="1381"/>
      <c r="SLS433" s="1381"/>
      <c r="SLT433" s="1381"/>
      <c r="SLU433" s="1381"/>
      <c r="SLV433" s="1381"/>
      <c r="SLW433" s="1381"/>
      <c r="SLX433" s="1381"/>
      <c r="SLY433" s="1381"/>
      <c r="SLZ433" s="1381"/>
      <c r="SMA433" s="1381"/>
      <c r="SMB433" s="1381"/>
      <c r="SMC433" s="1381"/>
      <c r="SMD433" s="1381"/>
      <c r="SME433" s="1381"/>
      <c r="SMF433" s="1381"/>
      <c r="SMG433" s="1381"/>
      <c r="SMH433" s="1381"/>
      <c r="SMI433" s="1381"/>
      <c r="SMJ433" s="1381"/>
      <c r="SMK433" s="1381"/>
      <c r="SML433" s="1381"/>
      <c r="SMM433" s="1381"/>
      <c r="SMN433" s="1381"/>
      <c r="SMO433" s="1381"/>
      <c r="SMP433" s="1381"/>
      <c r="SMQ433" s="1381"/>
      <c r="SMR433" s="1381"/>
      <c r="SMS433" s="1381"/>
      <c r="SMT433" s="1381"/>
      <c r="SMU433" s="1381"/>
      <c r="SMV433" s="1381"/>
      <c r="SMW433" s="1381"/>
      <c r="SMX433" s="1381"/>
      <c r="SMY433" s="1381"/>
      <c r="SMZ433" s="1381"/>
      <c r="SNA433" s="1381"/>
      <c r="SNB433" s="1381"/>
      <c r="SNC433" s="1381"/>
      <c r="SND433" s="1381"/>
      <c r="SNE433" s="1381"/>
      <c r="SNF433" s="1381"/>
      <c r="SNG433" s="1381"/>
      <c r="SNH433" s="1381"/>
      <c r="SNI433" s="1381"/>
      <c r="SNJ433" s="1381"/>
      <c r="SNK433" s="1381"/>
      <c r="SNL433" s="1381"/>
      <c r="SNM433" s="1381"/>
      <c r="SNN433" s="1381"/>
      <c r="SNO433" s="1381"/>
      <c r="SNP433" s="1381"/>
      <c r="SNQ433" s="1381"/>
      <c r="SNR433" s="1381"/>
      <c r="SNS433" s="1381"/>
      <c r="SNT433" s="1381"/>
      <c r="SNU433" s="1381"/>
      <c r="SNV433" s="1381"/>
      <c r="SNW433" s="1381"/>
      <c r="SNX433" s="1381"/>
      <c r="SNY433" s="1381"/>
      <c r="SNZ433" s="1381"/>
      <c r="SOA433" s="1381"/>
      <c r="SOB433" s="1381"/>
      <c r="SOC433" s="1381"/>
      <c r="SOD433" s="1381"/>
      <c r="SOE433" s="1381"/>
      <c r="SOF433" s="1381"/>
      <c r="SOG433" s="1381"/>
      <c r="SOH433" s="1381"/>
      <c r="SOI433" s="1381"/>
      <c r="SOJ433" s="1381"/>
      <c r="SOK433" s="1381"/>
      <c r="SOL433" s="1381"/>
      <c r="SOM433" s="1381"/>
      <c r="SON433" s="1381"/>
      <c r="SOO433" s="1381"/>
      <c r="SOP433" s="1381"/>
      <c r="SOQ433" s="1381"/>
      <c r="SOR433" s="1381"/>
      <c r="SOS433" s="1381"/>
      <c r="SOT433" s="1381"/>
      <c r="SOU433" s="1381"/>
      <c r="SOV433" s="1381"/>
      <c r="SOW433" s="1381"/>
      <c r="SOX433" s="1381"/>
      <c r="SOY433" s="1381"/>
      <c r="SOZ433" s="1381"/>
      <c r="SPA433" s="1381"/>
      <c r="SPB433" s="1381"/>
      <c r="SPC433" s="1381"/>
      <c r="SPD433" s="1381"/>
      <c r="SPE433" s="1381"/>
      <c r="SPF433" s="1381"/>
      <c r="SPG433" s="1381"/>
      <c r="SPH433" s="1381"/>
      <c r="SPI433" s="1381"/>
      <c r="SPJ433" s="1381"/>
      <c r="SPK433" s="1381"/>
      <c r="SPL433" s="1381"/>
      <c r="SPM433" s="1381"/>
      <c r="SPN433" s="1381"/>
      <c r="SPO433" s="1381"/>
      <c r="SPP433" s="1381"/>
      <c r="SPQ433" s="1381"/>
      <c r="SPR433" s="1381"/>
      <c r="SPS433" s="1381"/>
      <c r="SPT433" s="1381"/>
      <c r="SPU433" s="1381"/>
      <c r="SPV433" s="1381"/>
      <c r="SPW433" s="1381"/>
      <c r="SPX433" s="1381"/>
      <c r="SPY433" s="1381"/>
      <c r="SPZ433" s="1381"/>
      <c r="SQA433" s="1381"/>
      <c r="SQB433" s="1381"/>
      <c r="SQC433" s="1381"/>
      <c r="SQD433" s="1381"/>
      <c r="SQE433" s="1381"/>
      <c r="SQF433" s="1381"/>
      <c r="SQG433" s="1381"/>
      <c r="SQH433" s="1381"/>
      <c r="SQI433" s="1381"/>
      <c r="SQJ433" s="1381"/>
      <c r="SQK433" s="1381"/>
      <c r="SQL433" s="1381"/>
      <c r="SQM433" s="1381"/>
      <c r="SQN433" s="1381"/>
      <c r="SQO433" s="1381"/>
      <c r="SQP433" s="1381"/>
      <c r="SQQ433" s="1381"/>
      <c r="SQR433" s="1381"/>
      <c r="SQS433" s="1381"/>
      <c r="SQT433" s="1381"/>
      <c r="SQU433" s="1381"/>
      <c r="SQV433" s="1381"/>
      <c r="SQW433" s="1381"/>
      <c r="SQX433" s="1381"/>
      <c r="SQY433" s="1381"/>
      <c r="SQZ433" s="1381"/>
      <c r="SRA433" s="1381"/>
      <c r="SRB433" s="1381"/>
      <c r="SRC433" s="1381"/>
      <c r="SRD433" s="1381"/>
      <c r="SRE433" s="1381"/>
      <c r="SRF433" s="1381"/>
      <c r="SRG433" s="1381"/>
      <c r="SRH433" s="1381"/>
      <c r="SRI433" s="1381"/>
      <c r="SRJ433" s="1381"/>
      <c r="SRK433" s="1381"/>
      <c r="SRL433" s="1381"/>
      <c r="SRM433" s="1381"/>
      <c r="SRN433" s="1381"/>
      <c r="SRO433" s="1381"/>
      <c r="SRP433" s="1381"/>
      <c r="SRQ433" s="1381"/>
      <c r="SRR433" s="1381"/>
      <c r="SRS433" s="1381"/>
      <c r="SRT433" s="1381"/>
      <c r="SRU433" s="1381"/>
      <c r="SRV433" s="1381"/>
      <c r="SRW433" s="1381"/>
      <c r="SRX433" s="1381"/>
      <c r="SRY433" s="1381"/>
      <c r="SRZ433" s="1381"/>
      <c r="SSA433" s="1381"/>
      <c r="SSB433" s="1381"/>
      <c r="SSC433" s="1381"/>
      <c r="SSD433" s="1381"/>
      <c r="SSE433" s="1381"/>
      <c r="SSF433" s="1381"/>
      <c r="SSG433" s="1381"/>
      <c r="SSH433" s="1381"/>
      <c r="SSI433" s="1381"/>
      <c r="SSJ433" s="1381"/>
      <c r="SSK433" s="1381"/>
      <c r="SSL433" s="1381"/>
      <c r="SSM433" s="1381"/>
      <c r="SSN433" s="1381"/>
      <c r="SSO433" s="1381"/>
      <c r="SSP433" s="1381"/>
      <c r="SSQ433" s="1381"/>
      <c r="SSR433" s="1381"/>
      <c r="SSS433" s="1381"/>
      <c r="SST433" s="1381"/>
      <c r="SSU433" s="1381"/>
      <c r="SSV433" s="1381"/>
      <c r="SSW433" s="1381"/>
      <c r="SSX433" s="1381"/>
      <c r="SSY433" s="1381"/>
      <c r="SSZ433" s="1381"/>
      <c r="STA433" s="1381"/>
      <c r="STB433" s="1381"/>
      <c r="STC433" s="1381"/>
      <c r="STD433" s="1381"/>
      <c r="STE433" s="1381"/>
      <c r="STF433" s="1381"/>
      <c r="STG433" s="1381"/>
      <c r="STH433" s="1381"/>
      <c r="STI433" s="1381"/>
      <c r="STJ433" s="1381"/>
      <c r="STK433" s="1381"/>
      <c r="STL433" s="1381"/>
      <c r="STM433" s="1381"/>
      <c r="STN433" s="1381"/>
      <c r="STO433" s="1381"/>
      <c r="STP433" s="1381"/>
      <c r="STQ433" s="1381"/>
      <c r="STR433" s="1381"/>
      <c r="STS433" s="1381"/>
      <c r="STT433" s="1381"/>
      <c r="STU433" s="1381"/>
      <c r="STV433" s="1381"/>
      <c r="STW433" s="1381"/>
      <c r="STX433" s="1381"/>
      <c r="STY433" s="1381"/>
      <c r="STZ433" s="1381"/>
      <c r="SUA433" s="1381"/>
      <c r="SUB433" s="1381"/>
      <c r="SUC433" s="1381"/>
      <c r="SUD433" s="1381"/>
      <c r="SUE433" s="1381"/>
      <c r="SUF433" s="1381"/>
      <c r="SUG433" s="1381"/>
      <c r="SUH433" s="1381"/>
      <c r="SUI433" s="1381"/>
      <c r="SUJ433" s="1381"/>
      <c r="SUK433" s="1381"/>
      <c r="SUL433" s="1381"/>
      <c r="SUM433" s="1381"/>
      <c r="SUN433" s="1381"/>
      <c r="SUO433" s="1381"/>
      <c r="SUP433" s="1381"/>
      <c r="SUQ433" s="1381"/>
      <c r="SUR433" s="1381"/>
      <c r="SUS433" s="1381"/>
      <c r="SUT433" s="1381"/>
      <c r="SUU433" s="1381"/>
      <c r="SUV433" s="1381"/>
      <c r="SUW433" s="1381"/>
      <c r="SUX433" s="1381"/>
      <c r="SUY433" s="1381"/>
      <c r="SUZ433" s="1381"/>
      <c r="SVA433" s="1381"/>
      <c r="SVB433" s="1381"/>
      <c r="SVC433" s="1381"/>
      <c r="SVD433" s="1381"/>
      <c r="SVE433" s="1381"/>
      <c r="SVF433" s="1381"/>
      <c r="SVG433" s="1381"/>
      <c r="SVH433" s="1381"/>
      <c r="SVI433" s="1381"/>
      <c r="SVJ433" s="1381"/>
      <c r="SVK433" s="1381"/>
      <c r="SVL433" s="1381"/>
      <c r="SVM433" s="1381"/>
      <c r="SVN433" s="1381"/>
      <c r="SVO433" s="1381"/>
      <c r="SVP433" s="1381"/>
      <c r="SVQ433" s="1381"/>
      <c r="SVR433" s="1381"/>
      <c r="SVS433" s="1381"/>
      <c r="SVT433" s="1381"/>
      <c r="SVU433" s="1381"/>
      <c r="SVV433" s="1381"/>
      <c r="SVW433" s="1381"/>
      <c r="SVX433" s="1381"/>
      <c r="SVY433" s="1381"/>
      <c r="SVZ433" s="1381"/>
      <c r="SWA433" s="1381"/>
      <c r="SWB433" s="1381"/>
      <c r="SWC433" s="1381"/>
      <c r="SWD433" s="1381"/>
      <c r="SWE433" s="1381"/>
      <c r="SWF433" s="1381"/>
      <c r="SWG433" s="1381"/>
      <c r="SWH433" s="1381"/>
      <c r="SWI433" s="1381"/>
      <c r="SWJ433" s="1381"/>
      <c r="SWK433" s="1381"/>
      <c r="SWL433" s="1381"/>
      <c r="SWM433" s="1381"/>
      <c r="SWN433" s="1381"/>
      <c r="SWO433" s="1381"/>
      <c r="SWP433" s="1381"/>
      <c r="SWQ433" s="1381"/>
      <c r="SWR433" s="1381"/>
      <c r="SWS433" s="1381"/>
      <c r="SWT433" s="1381"/>
      <c r="SWU433" s="1381"/>
      <c r="SWV433" s="1381"/>
      <c r="SWW433" s="1381"/>
      <c r="SWX433" s="1381"/>
      <c r="SWY433" s="1381"/>
      <c r="SWZ433" s="1381"/>
      <c r="SXA433" s="1381"/>
      <c r="SXB433" s="1381"/>
      <c r="SXC433" s="1381"/>
      <c r="SXD433" s="1381"/>
      <c r="SXE433" s="1381"/>
      <c r="SXF433" s="1381"/>
      <c r="SXG433" s="1381"/>
      <c r="SXH433" s="1381"/>
      <c r="SXI433" s="1381"/>
      <c r="SXJ433" s="1381"/>
      <c r="SXK433" s="1381"/>
      <c r="SXL433" s="1381"/>
      <c r="SXM433" s="1381"/>
      <c r="SXN433" s="1381"/>
      <c r="SXO433" s="1381"/>
      <c r="SXP433" s="1381"/>
      <c r="SXQ433" s="1381"/>
      <c r="SXR433" s="1381"/>
      <c r="SXS433" s="1381"/>
      <c r="SXT433" s="1381"/>
      <c r="SXU433" s="1381"/>
      <c r="SXV433" s="1381"/>
      <c r="SXW433" s="1381"/>
      <c r="SXX433" s="1381"/>
      <c r="SXY433" s="1381"/>
      <c r="SXZ433" s="1381"/>
      <c r="SYA433" s="1381"/>
      <c r="SYB433" s="1381"/>
      <c r="SYC433" s="1381"/>
      <c r="SYD433" s="1381"/>
      <c r="SYE433" s="1381"/>
      <c r="SYF433" s="1381"/>
      <c r="SYG433" s="1381"/>
      <c r="SYH433" s="1381"/>
      <c r="SYI433" s="1381"/>
      <c r="SYJ433" s="1381"/>
      <c r="SYK433" s="1381"/>
      <c r="SYL433" s="1381"/>
      <c r="SYM433" s="1381"/>
      <c r="SYN433" s="1381"/>
      <c r="SYO433" s="1381"/>
      <c r="SYP433" s="1381"/>
      <c r="SYQ433" s="1381"/>
      <c r="SYR433" s="1381"/>
      <c r="SYS433" s="1381"/>
      <c r="SYT433" s="1381"/>
      <c r="SYU433" s="1381"/>
      <c r="SYV433" s="1381"/>
      <c r="SYW433" s="1381"/>
      <c r="SYX433" s="1381"/>
      <c r="SYY433" s="1381"/>
      <c r="SYZ433" s="1381"/>
      <c r="SZA433" s="1381"/>
      <c r="SZB433" s="1381"/>
      <c r="SZC433" s="1381"/>
      <c r="SZD433" s="1381"/>
      <c r="SZE433" s="1381"/>
      <c r="SZF433" s="1381"/>
      <c r="SZG433" s="1381"/>
      <c r="SZH433" s="1381"/>
      <c r="SZI433" s="1381"/>
      <c r="SZJ433" s="1381"/>
      <c r="SZK433" s="1381"/>
      <c r="SZL433" s="1381"/>
      <c r="SZM433" s="1381"/>
      <c r="SZN433" s="1381"/>
      <c r="SZO433" s="1381"/>
      <c r="SZP433" s="1381"/>
      <c r="SZQ433" s="1381"/>
      <c r="SZR433" s="1381"/>
      <c r="SZS433" s="1381"/>
      <c r="SZT433" s="1381"/>
      <c r="SZU433" s="1381"/>
      <c r="SZV433" s="1381"/>
      <c r="SZW433" s="1381"/>
      <c r="SZX433" s="1381"/>
      <c r="SZY433" s="1381"/>
      <c r="SZZ433" s="1381"/>
      <c r="TAA433" s="1381"/>
      <c r="TAB433" s="1381"/>
      <c r="TAC433" s="1381"/>
      <c r="TAD433" s="1381"/>
      <c r="TAE433" s="1381"/>
      <c r="TAF433" s="1381"/>
      <c r="TAG433" s="1381"/>
      <c r="TAH433" s="1381"/>
      <c r="TAI433" s="1381"/>
      <c r="TAJ433" s="1381"/>
      <c r="TAK433" s="1381"/>
      <c r="TAL433" s="1381"/>
      <c r="TAM433" s="1381"/>
      <c r="TAN433" s="1381"/>
      <c r="TAO433" s="1381"/>
      <c r="TAP433" s="1381"/>
      <c r="TAQ433" s="1381"/>
      <c r="TAR433" s="1381"/>
      <c r="TAS433" s="1381"/>
      <c r="TAT433" s="1381"/>
      <c r="TAU433" s="1381"/>
      <c r="TAV433" s="1381"/>
      <c r="TAW433" s="1381"/>
      <c r="TAX433" s="1381"/>
      <c r="TAY433" s="1381"/>
      <c r="TAZ433" s="1381"/>
      <c r="TBA433" s="1381"/>
      <c r="TBB433" s="1381"/>
      <c r="TBC433" s="1381"/>
      <c r="TBD433" s="1381"/>
      <c r="TBE433" s="1381"/>
      <c r="TBF433" s="1381"/>
      <c r="TBG433" s="1381"/>
      <c r="TBH433" s="1381"/>
      <c r="TBI433" s="1381"/>
      <c r="TBJ433" s="1381"/>
      <c r="TBK433" s="1381"/>
      <c r="TBL433" s="1381"/>
      <c r="TBM433" s="1381"/>
      <c r="TBN433" s="1381"/>
      <c r="TBO433" s="1381"/>
      <c r="TBP433" s="1381"/>
      <c r="TBQ433" s="1381"/>
      <c r="TBR433" s="1381"/>
      <c r="TBS433" s="1381"/>
      <c r="TBT433" s="1381"/>
      <c r="TBU433" s="1381"/>
      <c r="TBV433" s="1381"/>
      <c r="TBW433" s="1381"/>
      <c r="TBX433" s="1381"/>
      <c r="TBY433" s="1381"/>
      <c r="TBZ433" s="1381"/>
      <c r="TCA433" s="1381"/>
      <c r="TCB433" s="1381"/>
      <c r="TCC433" s="1381"/>
      <c r="TCD433" s="1381"/>
      <c r="TCE433" s="1381"/>
      <c r="TCF433" s="1381"/>
      <c r="TCG433" s="1381"/>
      <c r="TCH433" s="1381"/>
      <c r="TCI433" s="1381"/>
      <c r="TCJ433" s="1381"/>
      <c r="TCK433" s="1381"/>
      <c r="TCL433" s="1381"/>
      <c r="TCM433" s="1381"/>
      <c r="TCN433" s="1381"/>
      <c r="TCO433" s="1381"/>
      <c r="TCP433" s="1381"/>
      <c r="TCQ433" s="1381"/>
      <c r="TCR433" s="1381"/>
      <c r="TCS433" s="1381"/>
      <c r="TCT433" s="1381"/>
      <c r="TCU433" s="1381"/>
      <c r="TCV433" s="1381"/>
      <c r="TCW433" s="1381"/>
      <c r="TCX433" s="1381"/>
      <c r="TCY433" s="1381"/>
      <c r="TCZ433" s="1381"/>
      <c r="TDA433" s="1381"/>
      <c r="TDB433" s="1381"/>
      <c r="TDC433" s="1381"/>
      <c r="TDD433" s="1381"/>
      <c r="TDE433" s="1381"/>
      <c r="TDF433" s="1381"/>
      <c r="TDG433" s="1381"/>
      <c r="TDH433" s="1381"/>
      <c r="TDI433" s="1381"/>
      <c r="TDJ433" s="1381"/>
      <c r="TDK433" s="1381"/>
      <c r="TDL433" s="1381"/>
      <c r="TDM433" s="1381"/>
      <c r="TDN433" s="1381"/>
      <c r="TDO433" s="1381"/>
      <c r="TDP433" s="1381"/>
      <c r="TDQ433" s="1381"/>
      <c r="TDR433" s="1381"/>
      <c r="TDS433" s="1381"/>
      <c r="TDT433" s="1381"/>
      <c r="TDU433" s="1381"/>
      <c r="TDV433" s="1381"/>
      <c r="TDW433" s="1381"/>
      <c r="TDX433" s="1381"/>
      <c r="TDY433" s="1381"/>
      <c r="TDZ433" s="1381"/>
      <c r="TEA433" s="1381"/>
      <c r="TEB433" s="1381"/>
      <c r="TEC433" s="1381"/>
      <c r="TED433" s="1381"/>
      <c r="TEE433" s="1381"/>
      <c r="TEF433" s="1381"/>
      <c r="TEG433" s="1381"/>
      <c r="TEH433" s="1381"/>
      <c r="TEI433" s="1381"/>
      <c r="TEJ433" s="1381"/>
      <c r="TEK433" s="1381"/>
      <c r="TEL433" s="1381"/>
      <c r="TEM433" s="1381"/>
      <c r="TEN433" s="1381"/>
      <c r="TEO433" s="1381"/>
      <c r="TEP433" s="1381"/>
      <c r="TEQ433" s="1381"/>
      <c r="TER433" s="1381"/>
      <c r="TES433" s="1381"/>
      <c r="TET433" s="1381"/>
      <c r="TEU433" s="1381"/>
      <c r="TEV433" s="1381"/>
      <c r="TEW433" s="1381"/>
      <c r="TEX433" s="1381"/>
      <c r="TEY433" s="1381"/>
      <c r="TEZ433" s="1381"/>
      <c r="TFA433" s="1381"/>
      <c r="TFB433" s="1381"/>
      <c r="TFC433" s="1381"/>
      <c r="TFD433" s="1381"/>
      <c r="TFE433" s="1381"/>
      <c r="TFF433" s="1381"/>
      <c r="TFG433" s="1381"/>
      <c r="TFH433" s="1381"/>
      <c r="TFI433" s="1381"/>
      <c r="TFJ433" s="1381"/>
      <c r="TFK433" s="1381"/>
      <c r="TFL433" s="1381"/>
      <c r="TFM433" s="1381"/>
      <c r="TFN433" s="1381"/>
      <c r="TFO433" s="1381"/>
      <c r="TFP433" s="1381"/>
      <c r="TFQ433" s="1381"/>
      <c r="TFR433" s="1381"/>
      <c r="TFS433" s="1381"/>
      <c r="TFT433" s="1381"/>
      <c r="TFU433" s="1381"/>
      <c r="TFV433" s="1381"/>
      <c r="TFW433" s="1381"/>
      <c r="TFX433" s="1381"/>
      <c r="TFY433" s="1381"/>
      <c r="TFZ433" s="1381"/>
      <c r="TGA433" s="1381"/>
      <c r="TGB433" s="1381"/>
      <c r="TGC433" s="1381"/>
      <c r="TGD433" s="1381"/>
      <c r="TGE433" s="1381"/>
      <c r="TGF433" s="1381"/>
      <c r="TGG433" s="1381"/>
      <c r="TGH433" s="1381"/>
      <c r="TGI433" s="1381"/>
      <c r="TGJ433" s="1381"/>
      <c r="TGK433" s="1381"/>
      <c r="TGL433" s="1381"/>
      <c r="TGM433" s="1381"/>
      <c r="TGN433" s="1381"/>
      <c r="TGO433" s="1381"/>
      <c r="TGP433" s="1381"/>
      <c r="TGQ433" s="1381"/>
      <c r="TGR433" s="1381"/>
      <c r="TGS433" s="1381"/>
      <c r="TGT433" s="1381"/>
      <c r="TGU433" s="1381"/>
      <c r="TGV433" s="1381"/>
      <c r="TGW433" s="1381"/>
      <c r="TGX433" s="1381"/>
      <c r="TGY433" s="1381"/>
      <c r="TGZ433" s="1381"/>
      <c r="THA433" s="1381"/>
      <c r="THB433" s="1381"/>
      <c r="THC433" s="1381"/>
      <c r="THD433" s="1381"/>
      <c r="THE433" s="1381"/>
      <c r="THF433" s="1381"/>
      <c r="THG433" s="1381"/>
      <c r="THH433" s="1381"/>
      <c r="THI433" s="1381"/>
      <c r="THJ433" s="1381"/>
      <c r="THK433" s="1381"/>
      <c r="THL433" s="1381"/>
      <c r="THM433" s="1381"/>
      <c r="THN433" s="1381"/>
      <c r="THO433" s="1381"/>
      <c r="THP433" s="1381"/>
      <c r="THQ433" s="1381"/>
      <c r="THR433" s="1381"/>
      <c r="THS433" s="1381"/>
      <c r="THT433" s="1381"/>
      <c r="THU433" s="1381"/>
      <c r="THV433" s="1381"/>
      <c r="THW433" s="1381"/>
      <c r="THX433" s="1381"/>
      <c r="THY433" s="1381"/>
      <c r="THZ433" s="1381"/>
      <c r="TIA433" s="1381"/>
      <c r="TIB433" s="1381"/>
      <c r="TIC433" s="1381"/>
      <c r="TID433" s="1381"/>
      <c r="TIE433" s="1381"/>
      <c r="TIF433" s="1381"/>
      <c r="TIG433" s="1381"/>
      <c r="TIH433" s="1381"/>
      <c r="TII433" s="1381"/>
      <c r="TIJ433" s="1381"/>
      <c r="TIK433" s="1381"/>
      <c r="TIL433" s="1381"/>
      <c r="TIM433" s="1381"/>
      <c r="TIN433" s="1381"/>
      <c r="TIO433" s="1381"/>
      <c r="TIP433" s="1381"/>
      <c r="TIQ433" s="1381"/>
      <c r="TIR433" s="1381"/>
      <c r="TIS433" s="1381"/>
      <c r="TIT433" s="1381"/>
      <c r="TIU433" s="1381"/>
      <c r="TIV433" s="1381"/>
      <c r="TIW433" s="1381"/>
      <c r="TIX433" s="1381"/>
      <c r="TIY433" s="1381"/>
      <c r="TIZ433" s="1381"/>
      <c r="TJA433" s="1381"/>
      <c r="TJB433" s="1381"/>
      <c r="TJC433" s="1381"/>
      <c r="TJD433" s="1381"/>
      <c r="TJE433" s="1381"/>
      <c r="TJF433" s="1381"/>
      <c r="TJG433" s="1381"/>
      <c r="TJH433" s="1381"/>
      <c r="TJI433" s="1381"/>
      <c r="TJJ433" s="1381"/>
      <c r="TJK433" s="1381"/>
      <c r="TJL433" s="1381"/>
      <c r="TJM433" s="1381"/>
      <c r="TJN433" s="1381"/>
      <c r="TJO433" s="1381"/>
      <c r="TJP433" s="1381"/>
      <c r="TJQ433" s="1381"/>
      <c r="TJR433" s="1381"/>
      <c r="TJS433" s="1381"/>
      <c r="TJT433" s="1381"/>
      <c r="TJU433" s="1381"/>
      <c r="TJV433" s="1381"/>
      <c r="TJW433" s="1381"/>
      <c r="TJX433" s="1381"/>
      <c r="TJY433" s="1381"/>
      <c r="TJZ433" s="1381"/>
      <c r="TKA433" s="1381"/>
      <c r="TKB433" s="1381"/>
      <c r="TKC433" s="1381"/>
      <c r="TKD433" s="1381"/>
      <c r="TKE433" s="1381"/>
      <c r="TKF433" s="1381"/>
      <c r="TKG433" s="1381"/>
      <c r="TKH433" s="1381"/>
      <c r="TKI433" s="1381"/>
      <c r="TKJ433" s="1381"/>
      <c r="TKK433" s="1381"/>
      <c r="TKL433" s="1381"/>
      <c r="TKM433" s="1381"/>
      <c r="TKN433" s="1381"/>
      <c r="TKO433" s="1381"/>
      <c r="TKP433" s="1381"/>
      <c r="TKQ433" s="1381"/>
      <c r="TKR433" s="1381"/>
      <c r="TKS433" s="1381"/>
      <c r="TKT433" s="1381"/>
      <c r="TKU433" s="1381"/>
      <c r="TKV433" s="1381"/>
      <c r="TKW433" s="1381"/>
      <c r="TKX433" s="1381"/>
      <c r="TKY433" s="1381"/>
      <c r="TKZ433" s="1381"/>
      <c r="TLA433" s="1381"/>
      <c r="TLB433" s="1381"/>
      <c r="TLC433" s="1381"/>
      <c r="TLD433" s="1381"/>
      <c r="TLE433" s="1381"/>
      <c r="TLF433" s="1381"/>
      <c r="TLG433" s="1381"/>
      <c r="TLH433" s="1381"/>
      <c r="TLI433" s="1381"/>
      <c r="TLJ433" s="1381"/>
      <c r="TLK433" s="1381"/>
      <c r="TLL433" s="1381"/>
      <c r="TLM433" s="1381"/>
      <c r="TLN433" s="1381"/>
      <c r="TLO433" s="1381"/>
      <c r="TLP433" s="1381"/>
      <c r="TLQ433" s="1381"/>
      <c r="TLR433" s="1381"/>
      <c r="TLS433" s="1381"/>
      <c r="TLT433" s="1381"/>
      <c r="TLU433" s="1381"/>
      <c r="TLV433" s="1381"/>
      <c r="TLW433" s="1381"/>
      <c r="TLX433" s="1381"/>
      <c r="TLY433" s="1381"/>
      <c r="TLZ433" s="1381"/>
      <c r="TMA433" s="1381"/>
      <c r="TMB433" s="1381"/>
      <c r="TMC433" s="1381"/>
      <c r="TMD433" s="1381"/>
      <c r="TME433" s="1381"/>
      <c r="TMF433" s="1381"/>
      <c r="TMG433" s="1381"/>
      <c r="TMH433" s="1381"/>
      <c r="TMI433" s="1381"/>
      <c r="TMJ433" s="1381"/>
      <c r="TMK433" s="1381"/>
      <c r="TML433" s="1381"/>
      <c r="TMM433" s="1381"/>
      <c r="TMN433" s="1381"/>
      <c r="TMO433" s="1381"/>
      <c r="TMP433" s="1381"/>
      <c r="TMQ433" s="1381"/>
      <c r="TMR433" s="1381"/>
      <c r="TMS433" s="1381"/>
      <c r="TMT433" s="1381"/>
      <c r="TMU433" s="1381"/>
      <c r="TMV433" s="1381"/>
      <c r="TMW433" s="1381"/>
      <c r="TMX433" s="1381"/>
      <c r="TMY433" s="1381"/>
      <c r="TMZ433" s="1381"/>
      <c r="TNA433" s="1381"/>
      <c r="TNB433" s="1381"/>
      <c r="TNC433" s="1381"/>
      <c r="TND433" s="1381"/>
      <c r="TNE433" s="1381"/>
      <c r="TNF433" s="1381"/>
      <c r="TNG433" s="1381"/>
      <c r="TNH433" s="1381"/>
      <c r="TNI433" s="1381"/>
      <c r="TNJ433" s="1381"/>
      <c r="TNK433" s="1381"/>
      <c r="TNL433" s="1381"/>
      <c r="TNM433" s="1381"/>
      <c r="TNN433" s="1381"/>
      <c r="TNO433" s="1381"/>
      <c r="TNP433" s="1381"/>
      <c r="TNQ433" s="1381"/>
      <c r="TNR433" s="1381"/>
      <c r="TNS433" s="1381"/>
      <c r="TNT433" s="1381"/>
      <c r="TNU433" s="1381"/>
      <c r="TNV433" s="1381"/>
      <c r="TNW433" s="1381"/>
      <c r="TNX433" s="1381"/>
      <c r="TNY433" s="1381"/>
      <c r="TNZ433" s="1381"/>
      <c r="TOA433" s="1381"/>
      <c r="TOB433" s="1381"/>
      <c r="TOC433" s="1381"/>
      <c r="TOD433" s="1381"/>
      <c r="TOE433" s="1381"/>
      <c r="TOF433" s="1381"/>
      <c r="TOG433" s="1381"/>
      <c r="TOH433" s="1381"/>
      <c r="TOI433" s="1381"/>
      <c r="TOJ433" s="1381"/>
      <c r="TOK433" s="1381"/>
      <c r="TOL433" s="1381"/>
      <c r="TOM433" s="1381"/>
      <c r="TON433" s="1381"/>
      <c r="TOO433" s="1381"/>
      <c r="TOP433" s="1381"/>
      <c r="TOQ433" s="1381"/>
      <c r="TOR433" s="1381"/>
      <c r="TOS433" s="1381"/>
      <c r="TOT433" s="1381"/>
      <c r="TOU433" s="1381"/>
      <c r="TOV433" s="1381"/>
      <c r="TOW433" s="1381"/>
      <c r="TOX433" s="1381"/>
      <c r="TOY433" s="1381"/>
      <c r="TOZ433" s="1381"/>
      <c r="TPA433" s="1381"/>
      <c r="TPB433" s="1381"/>
      <c r="TPC433" s="1381"/>
      <c r="TPD433" s="1381"/>
      <c r="TPE433" s="1381"/>
      <c r="TPF433" s="1381"/>
      <c r="TPG433" s="1381"/>
      <c r="TPH433" s="1381"/>
      <c r="TPI433" s="1381"/>
      <c r="TPJ433" s="1381"/>
      <c r="TPK433" s="1381"/>
      <c r="TPL433" s="1381"/>
      <c r="TPM433" s="1381"/>
      <c r="TPN433" s="1381"/>
      <c r="TPO433" s="1381"/>
      <c r="TPP433" s="1381"/>
      <c r="TPQ433" s="1381"/>
      <c r="TPR433" s="1381"/>
      <c r="TPS433" s="1381"/>
      <c r="TPT433" s="1381"/>
      <c r="TPU433" s="1381"/>
      <c r="TPV433" s="1381"/>
      <c r="TPW433" s="1381"/>
      <c r="TPX433" s="1381"/>
      <c r="TPY433" s="1381"/>
      <c r="TPZ433" s="1381"/>
      <c r="TQA433" s="1381"/>
      <c r="TQB433" s="1381"/>
      <c r="TQC433" s="1381"/>
      <c r="TQD433" s="1381"/>
      <c r="TQE433" s="1381"/>
      <c r="TQF433" s="1381"/>
      <c r="TQG433" s="1381"/>
      <c r="TQH433" s="1381"/>
      <c r="TQI433" s="1381"/>
      <c r="TQJ433" s="1381"/>
      <c r="TQK433" s="1381"/>
      <c r="TQL433" s="1381"/>
      <c r="TQM433" s="1381"/>
      <c r="TQN433" s="1381"/>
      <c r="TQO433" s="1381"/>
      <c r="TQP433" s="1381"/>
      <c r="TQQ433" s="1381"/>
      <c r="TQR433" s="1381"/>
      <c r="TQS433" s="1381"/>
      <c r="TQT433" s="1381"/>
      <c r="TQU433" s="1381"/>
      <c r="TQV433" s="1381"/>
      <c r="TQW433" s="1381"/>
      <c r="TQX433" s="1381"/>
      <c r="TQY433" s="1381"/>
      <c r="TQZ433" s="1381"/>
      <c r="TRA433" s="1381"/>
      <c r="TRB433" s="1381"/>
      <c r="TRC433" s="1381"/>
      <c r="TRD433" s="1381"/>
      <c r="TRE433" s="1381"/>
      <c r="TRF433" s="1381"/>
      <c r="TRG433" s="1381"/>
      <c r="TRH433" s="1381"/>
      <c r="TRI433" s="1381"/>
      <c r="TRJ433" s="1381"/>
      <c r="TRK433" s="1381"/>
      <c r="TRL433" s="1381"/>
      <c r="TRM433" s="1381"/>
      <c r="TRN433" s="1381"/>
      <c r="TRO433" s="1381"/>
      <c r="TRP433" s="1381"/>
      <c r="TRQ433" s="1381"/>
      <c r="TRR433" s="1381"/>
      <c r="TRS433" s="1381"/>
      <c r="TRT433" s="1381"/>
      <c r="TRU433" s="1381"/>
      <c r="TRV433" s="1381"/>
      <c r="TRW433" s="1381"/>
      <c r="TRX433" s="1381"/>
      <c r="TRY433" s="1381"/>
      <c r="TRZ433" s="1381"/>
      <c r="TSA433" s="1381"/>
      <c r="TSB433" s="1381"/>
      <c r="TSC433" s="1381"/>
      <c r="TSD433" s="1381"/>
      <c r="TSE433" s="1381"/>
      <c r="TSF433" s="1381"/>
      <c r="TSG433" s="1381"/>
      <c r="TSH433" s="1381"/>
      <c r="TSI433" s="1381"/>
      <c r="TSJ433" s="1381"/>
      <c r="TSK433" s="1381"/>
      <c r="TSL433" s="1381"/>
      <c r="TSM433" s="1381"/>
      <c r="TSN433" s="1381"/>
      <c r="TSO433" s="1381"/>
      <c r="TSP433" s="1381"/>
      <c r="TSQ433" s="1381"/>
      <c r="TSR433" s="1381"/>
      <c r="TSS433" s="1381"/>
      <c r="TST433" s="1381"/>
      <c r="TSU433" s="1381"/>
      <c r="TSV433" s="1381"/>
      <c r="TSW433" s="1381"/>
      <c r="TSX433" s="1381"/>
      <c r="TSY433" s="1381"/>
      <c r="TSZ433" s="1381"/>
      <c r="TTA433" s="1381"/>
      <c r="TTB433" s="1381"/>
      <c r="TTC433" s="1381"/>
      <c r="TTD433" s="1381"/>
      <c r="TTE433" s="1381"/>
      <c r="TTF433" s="1381"/>
      <c r="TTG433" s="1381"/>
      <c r="TTH433" s="1381"/>
      <c r="TTI433" s="1381"/>
      <c r="TTJ433" s="1381"/>
      <c r="TTK433" s="1381"/>
      <c r="TTL433" s="1381"/>
      <c r="TTM433" s="1381"/>
      <c r="TTN433" s="1381"/>
      <c r="TTO433" s="1381"/>
      <c r="TTP433" s="1381"/>
      <c r="TTQ433" s="1381"/>
      <c r="TTR433" s="1381"/>
      <c r="TTS433" s="1381"/>
      <c r="TTT433" s="1381"/>
      <c r="TTU433" s="1381"/>
      <c r="TTV433" s="1381"/>
      <c r="TTW433" s="1381"/>
      <c r="TTX433" s="1381"/>
      <c r="TTY433" s="1381"/>
      <c r="TTZ433" s="1381"/>
      <c r="TUA433" s="1381"/>
      <c r="TUB433" s="1381"/>
      <c r="TUC433" s="1381"/>
      <c r="TUD433" s="1381"/>
      <c r="TUE433" s="1381"/>
      <c r="TUF433" s="1381"/>
      <c r="TUG433" s="1381"/>
      <c r="TUH433" s="1381"/>
      <c r="TUI433" s="1381"/>
      <c r="TUJ433" s="1381"/>
      <c r="TUK433" s="1381"/>
      <c r="TUL433" s="1381"/>
      <c r="TUM433" s="1381"/>
      <c r="TUN433" s="1381"/>
      <c r="TUO433" s="1381"/>
      <c r="TUP433" s="1381"/>
      <c r="TUQ433" s="1381"/>
      <c r="TUR433" s="1381"/>
      <c r="TUS433" s="1381"/>
      <c r="TUT433" s="1381"/>
      <c r="TUU433" s="1381"/>
      <c r="TUV433" s="1381"/>
      <c r="TUW433" s="1381"/>
      <c r="TUX433" s="1381"/>
      <c r="TUY433" s="1381"/>
      <c r="TUZ433" s="1381"/>
      <c r="TVA433" s="1381"/>
      <c r="TVB433" s="1381"/>
      <c r="TVC433" s="1381"/>
      <c r="TVD433" s="1381"/>
      <c r="TVE433" s="1381"/>
      <c r="TVF433" s="1381"/>
      <c r="TVG433" s="1381"/>
      <c r="TVH433" s="1381"/>
      <c r="TVI433" s="1381"/>
      <c r="TVJ433" s="1381"/>
      <c r="TVK433" s="1381"/>
      <c r="TVL433" s="1381"/>
      <c r="TVM433" s="1381"/>
      <c r="TVN433" s="1381"/>
      <c r="TVO433" s="1381"/>
      <c r="TVP433" s="1381"/>
      <c r="TVQ433" s="1381"/>
      <c r="TVR433" s="1381"/>
      <c r="TVS433" s="1381"/>
      <c r="TVT433" s="1381"/>
      <c r="TVU433" s="1381"/>
      <c r="TVV433" s="1381"/>
      <c r="TVW433" s="1381"/>
      <c r="TVX433" s="1381"/>
      <c r="TVY433" s="1381"/>
      <c r="TVZ433" s="1381"/>
      <c r="TWA433" s="1381"/>
      <c r="TWB433" s="1381"/>
      <c r="TWC433" s="1381"/>
      <c r="TWD433" s="1381"/>
      <c r="TWE433" s="1381"/>
      <c r="TWF433" s="1381"/>
      <c r="TWG433" s="1381"/>
      <c r="TWH433" s="1381"/>
      <c r="TWI433" s="1381"/>
      <c r="TWJ433" s="1381"/>
      <c r="TWK433" s="1381"/>
      <c r="TWL433" s="1381"/>
      <c r="TWM433" s="1381"/>
      <c r="TWN433" s="1381"/>
      <c r="TWO433" s="1381"/>
      <c r="TWP433" s="1381"/>
      <c r="TWQ433" s="1381"/>
      <c r="TWR433" s="1381"/>
      <c r="TWS433" s="1381"/>
      <c r="TWT433" s="1381"/>
      <c r="TWU433" s="1381"/>
      <c r="TWV433" s="1381"/>
      <c r="TWW433" s="1381"/>
      <c r="TWX433" s="1381"/>
      <c r="TWY433" s="1381"/>
      <c r="TWZ433" s="1381"/>
      <c r="TXA433" s="1381"/>
      <c r="TXB433" s="1381"/>
      <c r="TXC433" s="1381"/>
      <c r="TXD433" s="1381"/>
      <c r="TXE433" s="1381"/>
      <c r="TXF433" s="1381"/>
      <c r="TXG433" s="1381"/>
      <c r="TXH433" s="1381"/>
      <c r="TXI433" s="1381"/>
      <c r="TXJ433" s="1381"/>
      <c r="TXK433" s="1381"/>
      <c r="TXL433" s="1381"/>
      <c r="TXM433" s="1381"/>
      <c r="TXN433" s="1381"/>
      <c r="TXO433" s="1381"/>
      <c r="TXP433" s="1381"/>
      <c r="TXQ433" s="1381"/>
      <c r="TXR433" s="1381"/>
      <c r="TXS433" s="1381"/>
      <c r="TXT433" s="1381"/>
      <c r="TXU433" s="1381"/>
      <c r="TXV433" s="1381"/>
      <c r="TXW433" s="1381"/>
      <c r="TXX433" s="1381"/>
      <c r="TXY433" s="1381"/>
      <c r="TXZ433" s="1381"/>
      <c r="TYA433" s="1381"/>
      <c r="TYB433" s="1381"/>
      <c r="TYC433" s="1381"/>
      <c r="TYD433" s="1381"/>
      <c r="TYE433" s="1381"/>
      <c r="TYF433" s="1381"/>
      <c r="TYG433" s="1381"/>
      <c r="TYH433" s="1381"/>
      <c r="TYI433" s="1381"/>
      <c r="TYJ433" s="1381"/>
      <c r="TYK433" s="1381"/>
      <c r="TYL433" s="1381"/>
      <c r="TYM433" s="1381"/>
      <c r="TYN433" s="1381"/>
      <c r="TYO433" s="1381"/>
      <c r="TYP433" s="1381"/>
      <c r="TYQ433" s="1381"/>
      <c r="TYR433" s="1381"/>
      <c r="TYS433" s="1381"/>
      <c r="TYT433" s="1381"/>
      <c r="TYU433" s="1381"/>
      <c r="TYV433" s="1381"/>
      <c r="TYW433" s="1381"/>
      <c r="TYX433" s="1381"/>
      <c r="TYY433" s="1381"/>
      <c r="TYZ433" s="1381"/>
      <c r="TZA433" s="1381"/>
      <c r="TZB433" s="1381"/>
      <c r="TZC433" s="1381"/>
      <c r="TZD433" s="1381"/>
      <c r="TZE433" s="1381"/>
      <c r="TZF433" s="1381"/>
      <c r="TZG433" s="1381"/>
      <c r="TZH433" s="1381"/>
      <c r="TZI433" s="1381"/>
      <c r="TZJ433" s="1381"/>
      <c r="TZK433" s="1381"/>
      <c r="TZL433" s="1381"/>
      <c r="TZM433" s="1381"/>
      <c r="TZN433" s="1381"/>
      <c r="TZO433" s="1381"/>
      <c r="TZP433" s="1381"/>
      <c r="TZQ433" s="1381"/>
      <c r="TZR433" s="1381"/>
      <c r="TZS433" s="1381"/>
      <c r="TZT433" s="1381"/>
      <c r="TZU433" s="1381"/>
      <c r="TZV433" s="1381"/>
      <c r="TZW433" s="1381"/>
      <c r="TZX433" s="1381"/>
      <c r="TZY433" s="1381"/>
      <c r="TZZ433" s="1381"/>
      <c r="UAA433" s="1381"/>
      <c r="UAB433" s="1381"/>
      <c r="UAC433" s="1381"/>
      <c r="UAD433" s="1381"/>
      <c r="UAE433" s="1381"/>
      <c r="UAF433" s="1381"/>
      <c r="UAG433" s="1381"/>
      <c r="UAH433" s="1381"/>
      <c r="UAI433" s="1381"/>
      <c r="UAJ433" s="1381"/>
      <c r="UAK433" s="1381"/>
      <c r="UAL433" s="1381"/>
      <c r="UAM433" s="1381"/>
      <c r="UAN433" s="1381"/>
      <c r="UAO433" s="1381"/>
      <c r="UAP433" s="1381"/>
      <c r="UAQ433" s="1381"/>
      <c r="UAR433" s="1381"/>
      <c r="UAS433" s="1381"/>
      <c r="UAT433" s="1381"/>
      <c r="UAU433" s="1381"/>
      <c r="UAV433" s="1381"/>
      <c r="UAW433" s="1381"/>
      <c r="UAX433" s="1381"/>
      <c r="UAY433" s="1381"/>
      <c r="UAZ433" s="1381"/>
      <c r="UBA433" s="1381"/>
      <c r="UBB433" s="1381"/>
      <c r="UBC433" s="1381"/>
      <c r="UBD433" s="1381"/>
      <c r="UBE433" s="1381"/>
      <c r="UBF433" s="1381"/>
      <c r="UBG433" s="1381"/>
      <c r="UBH433" s="1381"/>
      <c r="UBI433" s="1381"/>
      <c r="UBJ433" s="1381"/>
      <c r="UBK433" s="1381"/>
      <c r="UBL433" s="1381"/>
      <c r="UBM433" s="1381"/>
      <c r="UBN433" s="1381"/>
      <c r="UBO433" s="1381"/>
      <c r="UBP433" s="1381"/>
      <c r="UBQ433" s="1381"/>
      <c r="UBR433" s="1381"/>
      <c r="UBS433" s="1381"/>
      <c r="UBT433" s="1381"/>
      <c r="UBU433" s="1381"/>
      <c r="UBV433" s="1381"/>
      <c r="UBW433" s="1381"/>
      <c r="UBX433" s="1381"/>
      <c r="UBY433" s="1381"/>
      <c r="UBZ433" s="1381"/>
      <c r="UCA433" s="1381"/>
      <c r="UCB433" s="1381"/>
      <c r="UCC433" s="1381"/>
      <c r="UCD433" s="1381"/>
      <c r="UCE433" s="1381"/>
      <c r="UCF433" s="1381"/>
      <c r="UCG433" s="1381"/>
      <c r="UCH433" s="1381"/>
      <c r="UCI433" s="1381"/>
      <c r="UCJ433" s="1381"/>
      <c r="UCK433" s="1381"/>
      <c r="UCL433" s="1381"/>
      <c r="UCM433" s="1381"/>
      <c r="UCN433" s="1381"/>
      <c r="UCO433" s="1381"/>
      <c r="UCP433" s="1381"/>
      <c r="UCQ433" s="1381"/>
      <c r="UCR433" s="1381"/>
      <c r="UCS433" s="1381"/>
      <c r="UCT433" s="1381"/>
      <c r="UCU433" s="1381"/>
      <c r="UCV433" s="1381"/>
      <c r="UCW433" s="1381"/>
      <c r="UCX433" s="1381"/>
      <c r="UCY433" s="1381"/>
      <c r="UCZ433" s="1381"/>
      <c r="UDA433" s="1381"/>
      <c r="UDB433" s="1381"/>
      <c r="UDC433" s="1381"/>
      <c r="UDD433" s="1381"/>
      <c r="UDE433" s="1381"/>
      <c r="UDF433" s="1381"/>
      <c r="UDG433" s="1381"/>
      <c r="UDH433" s="1381"/>
      <c r="UDI433" s="1381"/>
      <c r="UDJ433" s="1381"/>
      <c r="UDK433" s="1381"/>
      <c r="UDL433" s="1381"/>
      <c r="UDM433" s="1381"/>
      <c r="UDN433" s="1381"/>
      <c r="UDO433" s="1381"/>
      <c r="UDP433" s="1381"/>
      <c r="UDQ433" s="1381"/>
      <c r="UDR433" s="1381"/>
      <c r="UDS433" s="1381"/>
      <c r="UDT433" s="1381"/>
      <c r="UDU433" s="1381"/>
      <c r="UDV433" s="1381"/>
      <c r="UDW433" s="1381"/>
      <c r="UDX433" s="1381"/>
      <c r="UDY433" s="1381"/>
      <c r="UDZ433" s="1381"/>
      <c r="UEA433" s="1381"/>
      <c r="UEB433" s="1381"/>
      <c r="UEC433" s="1381"/>
      <c r="UED433" s="1381"/>
      <c r="UEE433" s="1381"/>
      <c r="UEF433" s="1381"/>
      <c r="UEG433" s="1381"/>
      <c r="UEH433" s="1381"/>
      <c r="UEI433" s="1381"/>
      <c r="UEJ433" s="1381"/>
      <c r="UEK433" s="1381"/>
      <c r="UEL433" s="1381"/>
      <c r="UEM433" s="1381"/>
      <c r="UEN433" s="1381"/>
      <c r="UEO433" s="1381"/>
      <c r="UEP433" s="1381"/>
      <c r="UEQ433" s="1381"/>
      <c r="UER433" s="1381"/>
      <c r="UES433" s="1381"/>
      <c r="UET433" s="1381"/>
      <c r="UEU433" s="1381"/>
      <c r="UEV433" s="1381"/>
      <c r="UEW433" s="1381"/>
      <c r="UEX433" s="1381"/>
      <c r="UEY433" s="1381"/>
      <c r="UEZ433" s="1381"/>
      <c r="UFA433" s="1381"/>
      <c r="UFB433" s="1381"/>
      <c r="UFC433" s="1381"/>
      <c r="UFD433" s="1381"/>
      <c r="UFE433" s="1381"/>
      <c r="UFF433" s="1381"/>
      <c r="UFG433" s="1381"/>
      <c r="UFH433" s="1381"/>
      <c r="UFI433" s="1381"/>
      <c r="UFJ433" s="1381"/>
      <c r="UFK433" s="1381"/>
      <c r="UFL433" s="1381"/>
      <c r="UFM433" s="1381"/>
      <c r="UFN433" s="1381"/>
      <c r="UFO433" s="1381"/>
      <c r="UFP433" s="1381"/>
      <c r="UFQ433" s="1381"/>
      <c r="UFR433" s="1381"/>
      <c r="UFS433" s="1381"/>
      <c r="UFT433" s="1381"/>
      <c r="UFU433" s="1381"/>
      <c r="UFV433" s="1381"/>
      <c r="UFW433" s="1381"/>
      <c r="UFX433" s="1381"/>
      <c r="UFY433" s="1381"/>
      <c r="UFZ433" s="1381"/>
      <c r="UGA433" s="1381"/>
      <c r="UGB433" s="1381"/>
      <c r="UGC433" s="1381"/>
      <c r="UGD433" s="1381"/>
      <c r="UGE433" s="1381"/>
      <c r="UGF433" s="1381"/>
      <c r="UGG433" s="1381"/>
      <c r="UGH433" s="1381"/>
      <c r="UGI433" s="1381"/>
      <c r="UGJ433" s="1381"/>
      <c r="UGK433" s="1381"/>
      <c r="UGL433" s="1381"/>
      <c r="UGM433" s="1381"/>
      <c r="UGN433" s="1381"/>
      <c r="UGO433" s="1381"/>
      <c r="UGP433" s="1381"/>
      <c r="UGQ433" s="1381"/>
      <c r="UGR433" s="1381"/>
      <c r="UGS433" s="1381"/>
      <c r="UGT433" s="1381"/>
      <c r="UGU433" s="1381"/>
      <c r="UGV433" s="1381"/>
      <c r="UGW433" s="1381"/>
      <c r="UGX433" s="1381"/>
      <c r="UGY433" s="1381"/>
      <c r="UGZ433" s="1381"/>
      <c r="UHA433" s="1381"/>
      <c r="UHB433" s="1381"/>
      <c r="UHC433" s="1381"/>
      <c r="UHD433" s="1381"/>
      <c r="UHE433" s="1381"/>
      <c r="UHF433" s="1381"/>
      <c r="UHG433" s="1381"/>
      <c r="UHH433" s="1381"/>
      <c r="UHI433" s="1381"/>
      <c r="UHJ433" s="1381"/>
      <c r="UHK433" s="1381"/>
      <c r="UHL433" s="1381"/>
      <c r="UHM433" s="1381"/>
      <c r="UHN433" s="1381"/>
      <c r="UHO433" s="1381"/>
      <c r="UHP433" s="1381"/>
      <c r="UHQ433" s="1381"/>
      <c r="UHR433" s="1381"/>
      <c r="UHS433" s="1381"/>
      <c r="UHT433" s="1381"/>
      <c r="UHU433" s="1381"/>
      <c r="UHV433" s="1381"/>
      <c r="UHW433" s="1381"/>
      <c r="UHX433" s="1381"/>
      <c r="UHY433" s="1381"/>
      <c r="UHZ433" s="1381"/>
      <c r="UIA433" s="1381"/>
      <c r="UIB433" s="1381"/>
      <c r="UIC433" s="1381"/>
      <c r="UID433" s="1381"/>
      <c r="UIE433" s="1381"/>
      <c r="UIF433" s="1381"/>
      <c r="UIG433" s="1381"/>
      <c r="UIH433" s="1381"/>
      <c r="UII433" s="1381"/>
      <c r="UIJ433" s="1381"/>
      <c r="UIK433" s="1381"/>
      <c r="UIL433" s="1381"/>
      <c r="UIM433" s="1381"/>
      <c r="UIN433" s="1381"/>
      <c r="UIO433" s="1381"/>
      <c r="UIP433" s="1381"/>
      <c r="UIQ433" s="1381"/>
      <c r="UIR433" s="1381"/>
      <c r="UIS433" s="1381"/>
      <c r="UIT433" s="1381"/>
      <c r="UIU433" s="1381"/>
      <c r="UIV433" s="1381"/>
      <c r="UIW433" s="1381"/>
      <c r="UIX433" s="1381"/>
      <c r="UIY433" s="1381"/>
      <c r="UIZ433" s="1381"/>
      <c r="UJA433" s="1381"/>
      <c r="UJB433" s="1381"/>
      <c r="UJC433" s="1381"/>
      <c r="UJD433" s="1381"/>
      <c r="UJE433" s="1381"/>
      <c r="UJF433" s="1381"/>
      <c r="UJG433" s="1381"/>
      <c r="UJH433" s="1381"/>
      <c r="UJI433" s="1381"/>
      <c r="UJJ433" s="1381"/>
      <c r="UJK433" s="1381"/>
      <c r="UJL433" s="1381"/>
      <c r="UJM433" s="1381"/>
      <c r="UJN433" s="1381"/>
      <c r="UJO433" s="1381"/>
      <c r="UJP433" s="1381"/>
      <c r="UJQ433" s="1381"/>
      <c r="UJR433" s="1381"/>
      <c r="UJS433" s="1381"/>
      <c r="UJT433" s="1381"/>
      <c r="UJU433" s="1381"/>
      <c r="UJV433" s="1381"/>
      <c r="UJW433" s="1381"/>
      <c r="UJX433" s="1381"/>
      <c r="UJY433" s="1381"/>
      <c r="UJZ433" s="1381"/>
      <c r="UKA433" s="1381"/>
      <c r="UKB433" s="1381"/>
      <c r="UKC433" s="1381"/>
      <c r="UKD433" s="1381"/>
      <c r="UKE433" s="1381"/>
      <c r="UKF433" s="1381"/>
      <c r="UKG433" s="1381"/>
      <c r="UKH433" s="1381"/>
      <c r="UKI433" s="1381"/>
      <c r="UKJ433" s="1381"/>
      <c r="UKK433" s="1381"/>
      <c r="UKL433" s="1381"/>
      <c r="UKM433" s="1381"/>
      <c r="UKN433" s="1381"/>
      <c r="UKO433" s="1381"/>
      <c r="UKP433" s="1381"/>
      <c r="UKQ433" s="1381"/>
      <c r="UKR433" s="1381"/>
      <c r="UKS433" s="1381"/>
      <c r="UKT433" s="1381"/>
      <c r="UKU433" s="1381"/>
      <c r="UKV433" s="1381"/>
      <c r="UKW433" s="1381"/>
      <c r="UKX433" s="1381"/>
      <c r="UKY433" s="1381"/>
      <c r="UKZ433" s="1381"/>
      <c r="ULA433" s="1381"/>
      <c r="ULB433" s="1381"/>
      <c r="ULC433" s="1381"/>
      <c r="ULD433" s="1381"/>
      <c r="ULE433" s="1381"/>
      <c r="ULF433" s="1381"/>
      <c r="ULG433" s="1381"/>
      <c r="ULH433" s="1381"/>
      <c r="ULI433" s="1381"/>
      <c r="ULJ433" s="1381"/>
      <c r="ULK433" s="1381"/>
      <c r="ULL433" s="1381"/>
      <c r="ULM433" s="1381"/>
      <c r="ULN433" s="1381"/>
      <c r="ULO433" s="1381"/>
      <c r="ULP433" s="1381"/>
      <c r="ULQ433" s="1381"/>
      <c r="ULR433" s="1381"/>
      <c r="ULS433" s="1381"/>
      <c r="ULT433" s="1381"/>
      <c r="ULU433" s="1381"/>
      <c r="ULV433" s="1381"/>
      <c r="ULW433" s="1381"/>
      <c r="ULX433" s="1381"/>
      <c r="ULY433" s="1381"/>
      <c r="ULZ433" s="1381"/>
      <c r="UMA433" s="1381"/>
      <c r="UMB433" s="1381"/>
      <c r="UMC433" s="1381"/>
      <c r="UMD433" s="1381"/>
      <c r="UME433" s="1381"/>
      <c r="UMF433" s="1381"/>
      <c r="UMG433" s="1381"/>
      <c r="UMH433" s="1381"/>
      <c r="UMI433" s="1381"/>
      <c r="UMJ433" s="1381"/>
      <c r="UMK433" s="1381"/>
      <c r="UML433" s="1381"/>
      <c r="UMM433" s="1381"/>
      <c r="UMN433" s="1381"/>
      <c r="UMO433" s="1381"/>
      <c r="UMP433" s="1381"/>
      <c r="UMQ433" s="1381"/>
      <c r="UMR433" s="1381"/>
      <c r="UMS433" s="1381"/>
      <c r="UMT433" s="1381"/>
      <c r="UMU433" s="1381"/>
      <c r="UMV433" s="1381"/>
      <c r="UMW433" s="1381"/>
      <c r="UMX433" s="1381"/>
      <c r="UMY433" s="1381"/>
      <c r="UMZ433" s="1381"/>
      <c r="UNA433" s="1381"/>
      <c r="UNB433" s="1381"/>
      <c r="UNC433" s="1381"/>
      <c r="UND433" s="1381"/>
      <c r="UNE433" s="1381"/>
      <c r="UNF433" s="1381"/>
      <c r="UNG433" s="1381"/>
      <c r="UNH433" s="1381"/>
      <c r="UNI433" s="1381"/>
      <c r="UNJ433" s="1381"/>
      <c r="UNK433" s="1381"/>
      <c r="UNL433" s="1381"/>
      <c r="UNM433" s="1381"/>
      <c r="UNN433" s="1381"/>
      <c r="UNO433" s="1381"/>
      <c r="UNP433" s="1381"/>
      <c r="UNQ433" s="1381"/>
      <c r="UNR433" s="1381"/>
      <c r="UNS433" s="1381"/>
      <c r="UNT433" s="1381"/>
      <c r="UNU433" s="1381"/>
      <c r="UNV433" s="1381"/>
      <c r="UNW433" s="1381"/>
      <c r="UNX433" s="1381"/>
      <c r="UNY433" s="1381"/>
      <c r="UNZ433" s="1381"/>
      <c r="UOA433" s="1381"/>
      <c r="UOB433" s="1381"/>
      <c r="UOC433" s="1381"/>
      <c r="UOD433" s="1381"/>
      <c r="UOE433" s="1381"/>
      <c r="UOF433" s="1381"/>
      <c r="UOG433" s="1381"/>
      <c r="UOH433" s="1381"/>
      <c r="UOI433" s="1381"/>
      <c r="UOJ433" s="1381"/>
      <c r="UOK433" s="1381"/>
      <c r="UOL433" s="1381"/>
      <c r="UOM433" s="1381"/>
      <c r="UON433" s="1381"/>
      <c r="UOO433" s="1381"/>
      <c r="UOP433" s="1381"/>
      <c r="UOQ433" s="1381"/>
      <c r="UOR433" s="1381"/>
      <c r="UOS433" s="1381"/>
      <c r="UOT433" s="1381"/>
      <c r="UOU433" s="1381"/>
      <c r="UOV433" s="1381"/>
      <c r="UOW433" s="1381"/>
      <c r="UOX433" s="1381"/>
      <c r="UOY433" s="1381"/>
      <c r="UOZ433" s="1381"/>
      <c r="UPA433" s="1381"/>
      <c r="UPB433" s="1381"/>
      <c r="UPC433" s="1381"/>
      <c r="UPD433" s="1381"/>
      <c r="UPE433" s="1381"/>
      <c r="UPF433" s="1381"/>
      <c r="UPG433" s="1381"/>
      <c r="UPH433" s="1381"/>
      <c r="UPI433" s="1381"/>
      <c r="UPJ433" s="1381"/>
      <c r="UPK433" s="1381"/>
      <c r="UPL433" s="1381"/>
      <c r="UPM433" s="1381"/>
      <c r="UPN433" s="1381"/>
      <c r="UPO433" s="1381"/>
      <c r="UPP433" s="1381"/>
      <c r="UPQ433" s="1381"/>
      <c r="UPR433" s="1381"/>
      <c r="UPS433" s="1381"/>
      <c r="UPT433" s="1381"/>
      <c r="UPU433" s="1381"/>
      <c r="UPV433" s="1381"/>
      <c r="UPW433" s="1381"/>
      <c r="UPX433" s="1381"/>
      <c r="UPY433" s="1381"/>
      <c r="UPZ433" s="1381"/>
      <c r="UQA433" s="1381"/>
      <c r="UQB433" s="1381"/>
      <c r="UQC433" s="1381"/>
      <c r="UQD433" s="1381"/>
      <c r="UQE433" s="1381"/>
      <c r="UQF433" s="1381"/>
      <c r="UQG433" s="1381"/>
      <c r="UQH433" s="1381"/>
      <c r="UQI433" s="1381"/>
      <c r="UQJ433" s="1381"/>
      <c r="UQK433" s="1381"/>
      <c r="UQL433" s="1381"/>
      <c r="UQM433" s="1381"/>
      <c r="UQN433" s="1381"/>
      <c r="UQO433" s="1381"/>
      <c r="UQP433" s="1381"/>
      <c r="UQQ433" s="1381"/>
      <c r="UQR433" s="1381"/>
      <c r="UQS433" s="1381"/>
      <c r="UQT433" s="1381"/>
      <c r="UQU433" s="1381"/>
      <c r="UQV433" s="1381"/>
      <c r="UQW433" s="1381"/>
      <c r="UQX433" s="1381"/>
      <c r="UQY433" s="1381"/>
      <c r="UQZ433" s="1381"/>
      <c r="URA433" s="1381"/>
      <c r="URB433" s="1381"/>
      <c r="URC433" s="1381"/>
      <c r="URD433" s="1381"/>
      <c r="URE433" s="1381"/>
      <c r="URF433" s="1381"/>
      <c r="URG433" s="1381"/>
      <c r="URH433" s="1381"/>
      <c r="URI433" s="1381"/>
      <c r="URJ433" s="1381"/>
      <c r="URK433" s="1381"/>
      <c r="URL433" s="1381"/>
      <c r="URM433" s="1381"/>
      <c r="URN433" s="1381"/>
      <c r="URO433" s="1381"/>
      <c r="URP433" s="1381"/>
      <c r="URQ433" s="1381"/>
      <c r="URR433" s="1381"/>
      <c r="URS433" s="1381"/>
      <c r="URT433" s="1381"/>
      <c r="URU433" s="1381"/>
      <c r="URV433" s="1381"/>
      <c r="URW433" s="1381"/>
      <c r="URX433" s="1381"/>
      <c r="URY433" s="1381"/>
      <c r="URZ433" s="1381"/>
      <c r="USA433" s="1381"/>
      <c r="USB433" s="1381"/>
      <c r="USC433" s="1381"/>
      <c r="USD433" s="1381"/>
      <c r="USE433" s="1381"/>
      <c r="USF433" s="1381"/>
      <c r="USG433" s="1381"/>
      <c r="USH433" s="1381"/>
      <c r="USI433" s="1381"/>
      <c r="USJ433" s="1381"/>
      <c r="USK433" s="1381"/>
      <c r="USL433" s="1381"/>
      <c r="USM433" s="1381"/>
      <c r="USN433" s="1381"/>
      <c r="USO433" s="1381"/>
      <c r="USP433" s="1381"/>
      <c r="USQ433" s="1381"/>
      <c r="USR433" s="1381"/>
      <c r="USS433" s="1381"/>
      <c r="UST433" s="1381"/>
      <c r="USU433" s="1381"/>
      <c r="USV433" s="1381"/>
      <c r="USW433" s="1381"/>
      <c r="USX433" s="1381"/>
      <c r="USY433" s="1381"/>
      <c r="USZ433" s="1381"/>
      <c r="UTA433" s="1381"/>
      <c r="UTB433" s="1381"/>
      <c r="UTC433" s="1381"/>
      <c r="UTD433" s="1381"/>
      <c r="UTE433" s="1381"/>
      <c r="UTF433" s="1381"/>
      <c r="UTG433" s="1381"/>
      <c r="UTH433" s="1381"/>
      <c r="UTI433" s="1381"/>
      <c r="UTJ433" s="1381"/>
      <c r="UTK433" s="1381"/>
      <c r="UTL433" s="1381"/>
      <c r="UTM433" s="1381"/>
      <c r="UTN433" s="1381"/>
      <c r="UTO433" s="1381"/>
      <c r="UTP433" s="1381"/>
      <c r="UTQ433" s="1381"/>
      <c r="UTR433" s="1381"/>
      <c r="UTS433" s="1381"/>
      <c r="UTT433" s="1381"/>
      <c r="UTU433" s="1381"/>
      <c r="UTV433" s="1381"/>
      <c r="UTW433" s="1381"/>
      <c r="UTX433" s="1381"/>
      <c r="UTY433" s="1381"/>
      <c r="UTZ433" s="1381"/>
      <c r="UUA433" s="1381"/>
      <c r="UUB433" s="1381"/>
      <c r="UUC433" s="1381"/>
      <c r="UUD433" s="1381"/>
      <c r="UUE433" s="1381"/>
      <c r="UUF433" s="1381"/>
      <c r="UUG433" s="1381"/>
      <c r="UUH433" s="1381"/>
      <c r="UUI433" s="1381"/>
      <c r="UUJ433" s="1381"/>
      <c r="UUK433" s="1381"/>
      <c r="UUL433" s="1381"/>
      <c r="UUM433" s="1381"/>
      <c r="UUN433" s="1381"/>
      <c r="UUO433" s="1381"/>
      <c r="UUP433" s="1381"/>
      <c r="UUQ433" s="1381"/>
      <c r="UUR433" s="1381"/>
      <c r="UUS433" s="1381"/>
      <c r="UUT433" s="1381"/>
      <c r="UUU433" s="1381"/>
      <c r="UUV433" s="1381"/>
      <c r="UUW433" s="1381"/>
      <c r="UUX433" s="1381"/>
      <c r="UUY433" s="1381"/>
      <c r="UUZ433" s="1381"/>
      <c r="UVA433" s="1381"/>
      <c r="UVB433" s="1381"/>
      <c r="UVC433" s="1381"/>
      <c r="UVD433" s="1381"/>
      <c r="UVE433" s="1381"/>
      <c r="UVF433" s="1381"/>
      <c r="UVG433" s="1381"/>
      <c r="UVH433" s="1381"/>
      <c r="UVI433" s="1381"/>
      <c r="UVJ433" s="1381"/>
      <c r="UVK433" s="1381"/>
      <c r="UVL433" s="1381"/>
      <c r="UVM433" s="1381"/>
      <c r="UVN433" s="1381"/>
      <c r="UVO433" s="1381"/>
      <c r="UVP433" s="1381"/>
      <c r="UVQ433" s="1381"/>
      <c r="UVR433" s="1381"/>
      <c r="UVS433" s="1381"/>
      <c r="UVT433" s="1381"/>
      <c r="UVU433" s="1381"/>
      <c r="UVV433" s="1381"/>
      <c r="UVW433" s="1381"/>
      <c r="UVX433" s="1381"/>
      <c r="UVY433" s="1381"/>
      <c r="UVZ433" s="1381"/>
      <c r="UWA433" s="1381"/>
      <c r="UWB433" s="1381"/>
      <c r="UWC433" s="1381"/>
      <c r="UWD433" s="1381"/>
      <c r="UWE433" s="1381"/>
      <c r="UWF433" s="1381"/>
      <c r="UWG433" s="1381"/>
      <c r="UWH433" s="1381"/>
      <c r="UWI433" s="1381"/>
      <c r="UWJ433" s="1381"/>
      <c r="UWK433" s="1381"/>
      <c r="UWL433" s="1381"/>
      <c r="UWM433" s="1381"/>
      <c r="UWN433" s="1381"/>
      <c r="UWO433" s="1381"/>
      <c r="UWP433" s="1381"/>
      <c r="UWQ433" s="1381"/>
      <c r="UWR433" s="1381"/>
      <c r="UWS433" s="1381"/>
      <c r="UWT433" s="1381"/>
      <c r="UWU433" s="1381"/>
      <c r="UWV433" s="1381"/>
      <c r="UWW433" s="1381"/>
      <c r="UWX433" s="1381"/>
      <c r="UWY433" s="1381"/>
      <c r="UWZ433" s="1381"/>
      <c r="UXA433" s="1381"/>
      <c r="UXB433" s="1381"/>
      <c r="UXC433" s="1381"/>
      <c r="UXD433" s="1381"/>
      <c r="UXE433" s="1381"/>
      <c r="UXF433" s="1381"/>
      <c r="UXG433" s="1381"/>
      <c r="UXH433" s="1381"/>
      <c r="UXI433" s="1381"/>
      <c r="UXJ433" s="1381"/>
      <c r="UXK433" s="1381"/>
      <c r="UXL433" s="1381"/>
      <c r="UXM433" s="1381"/>
      <c r="UXN433" s="1381"/>
      <c r="UXO433" s="1381"/>
      <c r="UXP433" s="1381"/>
      <c r="UXQ433" s="1381"/>
      <c r="UXR433" s="1381"/>
      <c r="UXS433" s="1381"/>
      <c r="UXT433" s="1381"/>
      <c r="UXU433" s="1381"/>
      <c r="UXV433" s="1381"/>
      <c r="UXW433" s="1381"/>
      <c r="UXX433" s="1381"/>
      <c r="UXY433" s="1381"/>
      <c r="UXZ433" s="1381"/>
      <c r="UYA433" s="1381"/>
      <c r="UYB433" s="1381"/>
      <c r="UYC433" s="1381"/>
      <c r="UYD433" s="1381"/>
      <c r="UYE433" s="1381"/>
      <c r="UYF433" s="1381"/>
      <c r="UYG433" s="1381"/>
      <c r="UYH433" s="1381"/>
      <c r="UYI433" s="1381"/>
      <c r="UYJ433" s="1381"/>
      <c r="UYK433" s="1381"/>
      <c r="UYL433" s="1381"/>
      <c r="UYM433" s="1381"/>
      <c r="UYN433" s="1381"/>
      <c r="UYO433" s="1381"/>
      <c r="UYP433" s="1381"/>
      <c r="UYQ433" s="1381"/>
      <c r="UYR433" s="1381"/>
      <c r="UYS433" s="1381"/>
      <c r="UYT433" s="1381"/>
      <c r="UYU433" s="1381"/>
      <c r="UYV433" s="1381"/>
      <c r="UYW433" s="1381"/>
      <c r="UYX433" s="1381"/>
      <c r="UYY433" s="1381"/>
      <c r="UYZ433" s="1381"/>
      <c r="UZA433" s="1381"/>
      <c r="UZB433" s="1381"/>
      <c r="UZC433" s="1381"/>
      <c r="UZD433" s="1381"/>
      <c r="UZE433" s="1381"/>
      <c r="UZF433" s="1381"/>
      <c r="UZG433" s="1381"/>
      <c r="UZH433" s="1381"/>
      <c r="UZI433" s="1381"/>
      <c r="UZJ433" s="1381"/>
      <c r="UZK433" s="1381"/>
      <c r="UZL433" s="1381"/>
      <c r="UZM433" s="1381"/>
      <c r="UZN433" s="1381"/>
      <c r="UZO433" s="1381"/>
      <c r="UZP433" s="1381"/>
      <c r="UZQ433" s="1381"/>
      <c r="UZR433" s="1381"/>
      <c r="UZS433" s="1381"/>
      <c r="UZT433" s="1381"/>
      <c r="UZU433" s="1381"/>
      <c r="UZV433" s="1381"/>
      <c r="UZW433" s="1381"/>
      <c r="UZX433" s="1381"/>
      <c r="UZY433" s="1381"/>
      <c r="UZZ433" s="1381"/>
      <c r="VAA433" s="1381"/>
      <c r="VAB433" s="1381"/>
      <c r="VAC433" s="1381"/>
      <c r="VAD433" s="1381"/>
      <c r="VAE433" s="1381"/>
      <c r="VAF433" s="1381"/>
      <c r="VAG433" s="1381"/>
      <c r="VAH433" s="1381"/>
      <c r="VAI433" s="1381"/>
      <c r="VAJ433" s="1381"/>
      <c r="VAK433" s="1381"/>
      <c r="VAL433" s="1381"/>
      <c r="VAM433" s="1381"/>
      <c r="VAN433" s="1381"/>
      <c r="VAO433" s="1381"/>
      <c r="VAP433" s="1381"/>
      <c r="VAQ433" s="1381"/>
      <c r="VAR433" s="1381"/>
      <c r="VAS433" s="1381"/>
      <c r="VAT433" s="1381"/>
      <c r="VAU433" s="1381"/>
      <c r="VAV433" s="1381"/>
      <c r="VAW433" s="1381"/>
      <c r="VAX433" s="1381"/>
      <c r="VAY433" s="1381"/>
      <c r="VAZ433" s="1381"/>
      <c r="VBA433" s="1381"/>
      <c r="VBB433" s="1381"/>
      <c r="VBC433" s="1381"/>
      <c r="VBD433" s="1381"/>
      <c r="VBE433" s="1381"/>
      <c r="VBF433" s="1381"/>
      <c r="VBG433" s="1381"/>
      <c r="VBH433" s="1381"/>
      <c r="VBI433" s="1381"/>
      <c r="VBJ433" s="1381"/>
      <c r="VBK433" s="1381"/>
      <c r="VBL433" s="1381"/>
      <c r="VBM433" s="1381"/>
      <c r="VBN433" s="1381"/>
      <c r="VBO433" s="1381"/>
      <c r="VBP433" s="1381"/>
      <c r="VBQ433" s="1381"/>
      <c r="VBR433" s="1381"/>
      <c r="VBS433" s="1381"/>
      <c r="VBT433" s="1381"/>
      <c r="VBU433" s="1381"/>
      <c r="VBV433" s="1381"/>
      <c r="VBW433" s="1381"/>
      <c r="VBX433" s="1381"/>
      <c r="VBY433" s="1381"/>
      <c r="VBZ433" s="1381"/>
      <c r="VCA433" s="1381"/>
      <c r="VCB433" s="1381"/>
      <c r="VCC433" s="1381"/>
      <c r="VCD433" s="1381"/>
      <c r="VCE433" s="1381"/>
      <c r="VCF433" s="1381"/>
      <c r="VCG433" s="1381"/>
      <c r="VCH433" s="1381"/>
      <c r="VCI433" s="1381"/>
      <c r="VCJ433" s="1381"/>
      <c r="VCK433" s="1381"/>
      <c r="VCL433" s="1381"/>
      <c r="VCM433" s="1381"/>
      <c r="VCN433" s="1381"/>
      <c r="VCO433" s="1381"/>
      <c r="VCP433" s="1381"/>
      <c r="VCQ433" s="1381"/>
      <c r="VCR433" s="1381"/>
      <c r="VCS433" s="1381"/>
      <c r="VCT433" s="1381"/>
      <c r="VCU433" s="1381"/>
      <c r="VCV433" s="1381"/>
      <c r="VCW433" s="1381"/>
      <c r="VCX433" s="1381"/>
      <c r="VCY433" s="1381"/>
      <c r="VCZ433" s="1381"/>
      <c r="VDA433" s="1381"/>
      <c r="VDB433" s="1381"/>
      <c r="VDC433" s="1381"/>
      <c r="VDD433" s="1381"/>
      <c r="VDE433" s="1381"/>
      <c r="VDF433" s="1381"/>
      <c r="VDG433" s="1381"/>
      <c r="VDH433" s="1381"/>
      <c r="VDI433" s="1381"/>
      <c r="VDJ433" s="1381"/>
      <c r="VDK433" s="1381"/>
      <c r="VDL433" s="1381"/>
      <c r="VDM433" s="1381"/>
      <c r="VDN433" s="1381"/>
      <c r="VDO433" s="1381"/>
      <c r="VDP433" s="1381"/>
      <c r="VDQ433" s="1381"/>
      <c r="VDR433" s="1381"/>
      <c r="VDS433" s="1381"/>
      <c r="VDT433" s="1381"/>
      <c r="VDU433" s="1381"/>
      <c r="VDV433" s="1381"/>
      <c r="VDW433" s="1381"/>
      <c r="VDX433" s="1381"/>
      <c r="VDY433" s="1381"/>
      <c r="VDZ433" s="1381"/>
      <c r="VEA433" s="1381"/>
      <c r="VEB433" s="1381"/>
      <c r="VEC433" s="1381"/>
      <c r="VED433" s="1381"/>
      <c r="VEE433" s="1381"/>
      <c r="VEF433" s="1381"/>
      <c r="VEG433" s="1381"/>
      <c r="VEH433" s="1381"/>
      <c r="VEI433" s="1381"/>
      <c r="VEJ433" s="1381"/>
      <c r="VEK433" s="1381"/>
      <c r="VEL433" s="1381"/>
      <c r="VEM433" s="1381"/>
      <c r="VEN433" s="1381"/>
      <c r="VEO433" s="1381"/>
      <c r="VEP433" s="1381"/>
      <c r="VEQ433" s="1381"/>
      <c r="VER433" s="1381"/>
      <c r="VES433" s="1381"/>
      <c r="VET433" s="1381"/>
      <c r="VEU433" s="1381"/>
      <c r="VEV433" s="1381"/>
      <c r="VEW433" s="1381"/>
      <c r="VEX433" s="1381"/>
      <c r="VEY433" s="1381"/>
      <c r="VEZ433" s="1381"/>
      <c r="VFA433" s="1381"/>
      <c r="VFB433" s="1381"/>
      <c r="VFC433" s="1381"/>
      <c r="VFD433" s="1381"/>
      <c r="VFE433" s="1381"/>
      <c r="VFF433" s="1381"/>
      <c r="VFG433" s="1381"/>
      <c r="VFH433" s="1381"/>
      <c r="VFI433" s="1381"/>
      <c r="VFJ433" s="1381"/>
      <c r="VFK433" s="1381"/>
      <c r="VFL433" s="1381"/>
      <c r="VFM433" s="1381"/>
      <c r="VFN433" s="1381"/>
      <c r="VFO433" s="1381"/>
      <c r="VFP433" s="1381"/>
      <c r="VFQ433" s="1381"/>
      <c r="VFR433" s="1381"/>
      <c r="VFS433" s="1381"/>
      <c r="VFT433" s="1381"/>
      <c r="VFU433" s="1381"/>
      <c r="VFV433" s="1381"/>
      <c r="VFW433" s="1381"/>
      <c r="VFX433" s="1381"/>
      <c r="VFY433" s="1381"/>
      <c r="VFZ433" s="1381"/>
      <c r="VGA433" s="1381"/>
      <c r="VGB433" s="1381"/>
      <c r="VGC433" s="1381"/>
      <c r="VGD433" s="1381"/>
      <c r="VGE433" s="1381"/>
      <c r="VGF433" s="1381"/>
      <c r="VGG433" s="1381"/>
      <c r="VGH433" s="1381"/>
      <c r="VGI433" s="1381"/>
      <c r="VGJ433" s="1381"/>
      <c r="VGK433" s="1381"/>
      <c r="VGL433" s="1381"/>
      <c r="VGM433" s="1381"/>
      <c r="VGN433" s="1381"/>
      <c r="VGO433" s="1381"/>
      <c r="VGP433" s="1381"/>
      <c r="VGQ433" s="1381"/>
      <c r="VGR433" s="1381"/>
      <c r="VGS433" s="1381"/>
      <c r="VGT433" s="1381"/>
      <c r="VGU433" s="1381"/>
      <c r="VGV433" s="1381"/>
      <c r="VGW433" s="1381"/>
      <c r="VGX433" s="1381"/>
      <c r="VGY433" s="1381"/>
      <c r="VGZ433" s="1381"/>
      <c r="VHA433" s="1381"/>
      <c r="VHB433" s="1381"/>
      <c r="VHC433" s="1381"/>
      <c r="VHD433" s="1381"/>
      <c r="VHE433" s="1381"/>
      <c r="VHF433" s="1381"/>
      <c r="VHG433" s="1381"/>
      <c r="VHH433" s="1381"/>
      <c r="VHI433" s="1381"/>
      <c r="VHJ433" s="1381"/>
      <c r="VHK433" s="1381"/>
      <c r="VHL433" s="1381"/>
      <c r="VHM433" s="1381"/>
      <c r="VHN433" s="1381"/>
      <c r="VHO433" s="1381"/>
      <c r="VHP433" s="1381"/>
      <c r="VHQ433" s="1381"/>
      <c r="VHR433" s="1381"/>
      <c r="VHS433" s="1381"/>
      <c r="VHT433" s="1381"/>
      <c r="VHU433" s="1381"/>
      <c r="VHV433" s="1381"/>
      <c r="VHW433" s="1381"/>
      <c r="VHX433" s="1381"/>
      <c r="VHY433" s="1381"/>
      <c r="VHZ433" s="1381"/>
      <c r="VIA433" s="1381"/>
      <c r="VIB433" s="1381"/>
      <c r="VIC433" s="1381"/>
      <c r="VID433" s="1381"/>
      <c r="VIE433" s="1381"/>
      <c r="VIF433" s="1381"/>
      <c r="VIG433" s="1381"/>
      <c r="VIH433" s="1381"/>
      <c r="VII433" s="1381"/>
      <c r="VIJ433" s="1381"/>
      <c r="VIK433" s="1381"/>
      <c r="VIL433" s="1381"/>
      <c r="VIM433" s="1381"/>
      <c r="VIN433" s="1381"/>
      <c r="VIO433" s="1381"/>
      <c r="VIP433" s="1381"/>
      <c r="VIQ433" s="1381"/>
      <c r="VIR433" s="1381"/>
      <c r="VIS433" s="1381"/>
      <c r="VIT433" s="1381"/>
      <c r="VIU433" s="1381"/>
      <c r="VIV433" s="1381"/>
      <c r="VIW433" s="1381"/>
      <c r="VIX433" s="1381"/>
      <c r="VIY433" s="1381"/>
      <c r="VIZ433" s="1381"/>
      <c r="VJA433" s="1381"/>
      <c r="VJB433" s="1381"/>
      <c r="VJC433" s="1381"/>
      <c r="VJD433" s="1381"/>
      <c r="VJE433" s="1381"/>
      <c r="VJF433" s="1381"/>
      <c r="VJG433" s="1381"/>
      <c r="VJH433" s="1381"/>
      <c r="VJI433" s="1381"/>
      <c r="VJJ433" s="1381"/>
      <c r="VJK433" s="1381"/>
      <c r="VJL433" s="1381"/>
      <c r="VJM433" s="1381"/>
      <c r="VJN433" s="1381"/>
      <c r="VJO433" s="1381"/>
      <c r="VJP433" s="1381"/>
      <c r="VJQ433" s="1381"/>
      <c r="VJR433" s="1381"/>
      <c r="VJS433" s="1381"/>
      <c r="VJT433" s="1381"/>
      <c r="VJU433" s="1381"/>
      <c r="VJV433" s="1381"/>
      <c r="VJW433" s="1381"/>
      <c r="VJX433" s="1381"/>
      <c r="VJY433" s="1381"/>
      <c r="VJZ433" s="1381"/>
      <c r="VKA433" s="1381"/>
      <c r="VKB433" s="1381"/>
      <c r="VKC433" s="1381"/>
      <c r="VKD433" s="1381"/>
      <c r="VKE433" s="1381"/>
      <c r="VKF433" s="1381"/>
      <c r="VKG433" s="1381"/>
      <c r="VKH433" s="1381"/>
      <c r="VKI433" s="1381"/>
      <c r="VKJ433" s="1381"/>
      <c r="VKK433" s="1381"/>
      <c r="VKL433" s="1381"/>
      <c r="VKM433" s="1381"/>
      <c r="VKN433" s="1381"/>
      <c r="VKO433" s="1381"/>
      <c r="VKP433" s="1381"/>
      <c r="VKQ433" s="1381"/>
      <c r="VKR433" s="1381"/>
      <c r="VKS433" s="1381"/>
      <c r="VKT433" s="1381"/>
      <c r="VKU433" s="1381"/>
      <c r="VKV433" s="1381"/>
      <c r="VKW433" s="1381"/>
      <c r="VKX433" s="1381"/>
      <c r="VKY433" s="1381"/>
      <c r="VKZ433" s="1381"/>
      <c r="VLA433" s="1381"/>
      <c r="VLB433" s="1381"/>
      <c r="VLC433" s="1381"/>
      <c r="VLD433" s="1381"/>
      <c r="VLE433" s="1381"/>
      <c r="VLF433" s="1381"/>
      <c r="VLG433" s="1381"/>
      <c r="VLH433" s="1381"/>
      <c r="VLI433" s="1381"/>
      <c r="VLJ433" s="1381"/>
      <c r="VLK433" s="1381"/>
      <c r="VLL433" s="1381"/>
      <c r="VLM433" s="1381"/>
      <c r="VLN433" s="1381"/>
      <c r="VLO433" s="1381"/>
      <c r="VLP433" s="1381"/>
      <c r="VLQ433" s="1381"/>
      <c r="VLR433" s="1381"/>
      <c r="VLS433" s="1381"/>
      <c r="VLT433" s="1381"/>
      <c r="VLU433" s="1381"/>
      <c r="VLV433" s="1381"/>
      <c r="VLW433" s="1381"/>
      <c r="VLX433" s="1381"/>
      <c r="VLY433" s="1381"/>
      <c r="VLZ433" s="1381"/>
      <c r="VMA433" s="1381"/>
      <c r="VMB433" s="1381"/>
      <c r="VMC433" s="1381"/>
      <c r="VMD433" s="1381"/>
      <c r="VME433" s="1381"/>
      <c r="VMF433" s="1381"/>
      <c r="VMG433" s="1381"/>
      <c r="VMH433" s="1381"/>
      <c r="VMI433" s="1381"/>
      <c r="VMJ433" s="1381"/>
      <c r="VMK433" s="1381"/>
      <c r="VML433" s="1381"/>
      <c r="VMM433" s="1381"/>
      <c r="VMN433" s="1381"/>
      <c r="VMO433" s="1381"/>
      <c r="VMP433" s="1381"/>
      <c r="VMQ433" s="1381"/>
      <c r="VMR433" s="1381"/>
      <c r="VMS433" s="1381"/>
      <c r="VMT433" s="1381"/>
      <c r="VMU433" s="1381"/>
      <c r="VMV433" s="1381"/>
      <c r="VMW433" s="1381"/>
      <c r="VMX433" s="1381"/>
      <c r="VMY433" s="1381"/>
      <c r="VMZ433" s="1381"/>
      <c r="VNA433" s="1381"/>
      <c r="VNB433" s="1381"/>
      <c r="VNC433" s="1381"/>
      <c r="VND433" s="1381"/>
      <c r="VNE433" s="1381"/>
      <c r="VNF433" s="1381"/>
      <c r="VNG433" s="1381"/>
      <c r="VNH433" s="1381"/>
      <c r="VNI433" s="1381"/>
      <c r="VNJ433" s="1381"/>
      <c r="VNK433" s="1381"/>
      <c r="VNL433" s="1381"/>
      <c r="VNM433" s="1381"/>
      <c r="VNN433" s="1381"/>
      <c r="VNO433" s="1381"/>
      <c r="VNP433" s="1381"/>
      <c r="VNQ433" s="1381"/>
      <c r="VNR433" s="1381"/>
      <c r="VNS433" s="1381"/>
      <c r="VNT433" s="1381"/>
      <c r="VNU433" s="1381"/>
      <c r="VNV433" s="1381"/>
      <c r="VNW433" s="1381"/>
      <c r="VNX433" s="1381"/>
      <c r="VNY433" s="1381"/>
      <c r="VNZ433" s="1381"/>
      <c r="VOA433" s="1381"/>
      <c r="VOB433" s="1381"/>
      <c r="VOC433" s="1381"/>
      <c r="VOD433" s="1381"/>
      <c r="VOE433" s="1381"/>
      <c r="VOF433" s="1381"/>
      <c r="VOG433" s="1381"/>
      <c r="VOH433" s="1381"/>
      <c r="VOI433" s="1381"/>
      <c r="VOJ433" s="1381"/>
      <c r="VOK433" s="1381"/>
      <c r="VOL433" s="1381"/>
      <c r="VOM433" s="1381"/>
      <c r="VON433" s="1381"/>
      <c r="VOO433" s="1381"/>
      <c r="VOP433" s="1381"/>
      <c r="VOQ433" s="1381"/>
      <c r="VOR433" s="1381"/>
      <c r="VOS433" s="1381"/>
      <c r="VOT433" s="1381"/>
      <c r="VOU433" s="1381"/>
      <c r="VOV433" s="1381"/>
      <c r="VOW433" s="1381"/>
      <c r="VOX433" s="1381"/>
      <c r="VOY433" s="1381"/>
      <c r="VOZ433" s="1381"/>
      <c r="VPA433" s="1381"/>
      <c r="VPB433" s="1381"/>
      <c r="VPC433" s="1381"/>
      <c r="VPD433" s="1381"/>
      <c r="VPE433" s="1381"/>
      <c r="VPF433" s="1381"/>
      <c r="VPG433" s="1381"/>
      <c r="VPH433" s="1381"/>
      <c r="VPI433" s="1381"/>
      <c r="VPJ433" s="1381"/>
      <c r="VPK433" s="1381"/>
      <c r="VPL433" s="1381"/>
      <c r="VPM433" s="1381"/>
      <c r="VPN433" s="1381"/>
      <c r="VPO433" s="1381"/>
      <c r="VPP433" s="1381"/>
      <c r="VPQ433" s="1381"/>
      <c r="VPR433" s="1381"/>
      <c r="VPS433" s="1381"/>
      <c r="VPT433" s="1381"/>
      <c r="VPU433" s="1381"/>
      <c r="VPV433" s="1381"/>
      <c r="VPW433" s="1381"/>
      <c r="VPX433" s="1381"/>
      <c r="VPY433" s="1381"/>
      <c r="VPZ433" s="1381"/>
      <c r="VQA433" s="1381"/>
      <c r="VQB433" s="1381"/>
      <c r="VQC433" s="1381"/>
      <c r="VQD433" s="1381"/>
      <c r="VQE433" s="1381"/>
      <c r="VQF433" s="1381"/>
      <c r="VQG433" s="1381"/>
      <c r="VQH433" s="1381"/>
      <c r="VQI433" s="1381"/>
      <c r="VQJ433" s="1381"/>
      <c r="VQK433" s="1381"/>
      <c r="VQL433" s="1381"/>
      <c r="VQM433" s="1381"/>
      <c r="VQN433" s="1381"/>
      <c r="VQO433" s="1381"/>
      <c r="VQP433" s="1381"/>
      <c r="VQQ433" s="1381"/>
      <c r="VQR433" s="1381"/>
      <c r="VQS433" s="1381"/>
      <c r="VQT433" s="1381"/>
      <c r="VQU433" s="1381"/>
      <c r="VQV433" s="1381"/>
      <c r="VQW433" s="1381"/>
      <c r="VQX433" s="1381"/>
      <c r="VQY433" s="1381"/>
      <c r="VQZ433" s="1381"/>
      <c r="VRA433" s="1381"/>
      <c r="VRB433" s="1381"/>
      <c r="VRC433" s="1381"/>
      <c r="VRD433" s="1381"/>
      <c r="VRE433" s="1381"/>
      <c r="VRF433" s="1381"/>
      <c r="VRG433" s="1381"/>
      <c r="VRH433" s="1381"/>
      <c r="VRI433" s="1381"/>
      <c r="VRJ433" s="1381"/>
      <c r="VRK433" s="1381"/>
      <c r="VRL433" s="1381"/>
      <c r="VRM433" s="1381"/>
      <c r="VRN433" s="1381"/>
      <c r="VRO433" s="1381"/>
      <c r="VRP433" s="1381"/>
      <c r="VRQ433" s="1381"/>
      <c r="VRR433" s="1381"/>
      <c r="VRS433" s="1381"/>
      <c r="VRT433" s="1381"/>
      <c r="VRU433" s="1381"/>
      <c r="VRV433" s="1381"/>
      <c r="VRW433" s="1381"/>
      <c r="VRX433" s="1381"/>
      <c r="VRY433" s="1381"/>
      <c r="VRZ433" s="1381"/>
      <c r="VSA433" s="1381"/>
      <c r="VSB433" s="1381"/>
      <c r="VSC433" s="1381"/>
      <c r="VSD433" s="1381"/>
      <c r="VSE433" s="1381"/>
      <c r="VSF433" s="1381"/>
      <c r="VSG433" s="1381"/>
      <c r="VSH433" s="1381"/>
      <c r="VSI433" s="1381"/>
      <c r="VSJ433" s="1381"/>
      <c r="VSK433" s="1381"/>
      <c r="VSL433" s="1381"/>
      <c r="VSM433" s="1381"/>
      <c r="VSN433" s="1381"/>
      <c r="VSO433" s="1381"/>
      <c r="VSP433" s="1381"/>
      <c r="VSQ433" s="1381"/>
      <c r="VSR433" s="1381"/>
      <c r="VSS433" s="1381"/>
      <c r="VST433" s="1381"/>
      <c r="VSU433" s="1381"/>
      <c r="VSV433" s="1381"/>
      <c r="VSW433" s="1381"/>
      <c r="VSX433" s="1381"/>
      <c r="VSY433" s="1381"/>
      <c r="VSZ433" s="1381"/>
      <c r="VTA433" s="1381"/>
      <c r="VTB433" s="1381"/>
      <c r="VTC433" s="1381"/>
      <c r="VTD433" s="1381"/>
      <c r="VTE433" s="1381"/>
      <c r="VTF433" s="1381"/>
      <c r="VTG433" s="1381"/>
      <c r="VTH433" s="1381"/>
      <c r="VTI433" s="1381"/>
      <c r="VTJ433" s="1381"/>
      <c r="VTK433" s="1381"/>
      <c r="VTL433" s="1381"/>
      <c r="VTM433" s="1381"/>
      <c r="VTN433" s="1381"/>
      <c r="VTO433" s="1381"/>
      <c r="VTP433" s="1381"/>
      <c r="VTQ433" s="1381"/>
      <c r="VTR433" s="1381"/>
      <c r="VTS433" s="1381"/>
      <c r="VTT433" s="1381"/>
      <c r="VTU433" s="1381"/>
      <c r="VTV433" s="1381"/>
      <c r="VTW433" s="1381"/>
      <c r="VTX433" s="1381"/>
      <c r="VTY433" s="1381"/>
      <c r="VTZ433" s="1381"/>
      <c r="VUA433" s="1381"/>
      <c r="VUB433" s="1381"/>
      <c r="VUC433" s="1381"/>
      <c r="VUD433" s="1381"/>
      <c r="VUE433" s="1381"/>
      <c r="VUF433" s="1381"/>
      <c r="VUG433" s="1381"/>
      <c r="VUH433" s="1381"/>
      <c r="VUI433" s="1381"/>
      <c r="VUJ433" s="1381"/>
      <c r="VUK433" s="1381"/>
      <c r="VUL433" s="1381"/>
      <c r="VUM433" s="1381"/>
      <c r="VUN433" s="1381"/>
      <c r="VUO433" s="1381"/>
      <c r="VUP433" s="1381"/>
      <c r="VUQ433" s="1381"/>
      <c r="VUR433" s="1381"/>
      <c r="VUS433" s="1381"/>
      <c r="VUT433" s="1381"/>
      <c r="VUU433" s="1381"/>
      <c r="VUV433" s="1381"/>
      <c r="VUW433" s="1381"/>
      <c r="VUX433" s="1381"/>
      <c r="VUY433" s="1381"/>
      <c r="VUZ433" s="1381"/>
      <c r="VVA433" s="1381"/>
      <c r="VVB433" s="1381"/>
      <c r="VVC433" s="1381"/>
      <c r="VVD433" s="1381"/>
      <c r="VVE433" s="1381"/>
      <c r="VVF433" s="1381"/>
      <c r="VVG433" s="1381"/>
      <c r="VVH433" s="1381"/>
      <c r="VVI433" s="1381"/>
      <c r="VVJ433" s="1381"/>
      <c r="VVK433" s="1381"/>
      <c r="VVL433" s="1381"/>
      <c r="VVM433" s="1381"/>
      <c r="VVN433" s="1381"/>
      <c r="VVO433" s="1381"/>
      <c r="VVP433" s="1381"/>
      <c r="VVQ433" s="1381"/>
      <c r="VVR433" s="1381"/>
      <c r="VVS433" s="1381"/>
      <c r="VVT433" s="1381"/>
      <c r="VVU433" s="1381"/>
      <c r="VVV433" s="1381"/>
      <c r="VVW433" s="1381"/>
      <c r="VVX433" s="1381"/>
      <c r="VVY433" s="1381"/>
      <c r="VVZ433" s="1381"/>
      <c r="VWA433" s="1381"/>
      <c r="VWB433" s="1381"/>
      <c r="VWC433" s="1381"/>
      <c r="VWD433" s="1381"/>
      <c r="VWE433" s="1381"/>
      <c r="VWF433" s="1381"/>
      <c r="VWG433" s="1381"/>
      <c r="VWH433" s="1381"/>
      <c r="VWI433" s="1381"/>
      <c r="VWJ433" s="1381"/>
      <c r="VWK433" s="1381"/>
      <c r="VWL433" s="1381"/>
      <c r="VWM433" s="1381"/>
      <c r="VWN433" s="1381"/>
      <c r="VWO433" s="1381"/>
      <c r="VWP433" s="1381"/>
      <c r="VWQ433" s="1381"/>
      <c r="VWR433" s="1381"/>
      <c r="VWS433" s="1381"/>
      <c r="VWT433" s="1381"/>
      <c r="VWU433" s="1381"/>
      <c r="VWV433" s="1381"/>
      <c r="VWW433" s="1381"/>
      <c r="VWX433" s="1381"/>
      <c r="VWY433" s="1381"/>
      <c r="VWZ433" s="1381"/>
      <c r="VXA433" s="1381"/>
      <c r="VXB433" s="1381"/>
      <c r="VXC433" s="1381"/>
      <c r="VXD433" s="1381"/>
      <c r="VXE433" s="1381"/>
      <c r="VXF433" s="1381"/>
      <c r="VXG433" s="1381"/>
      <c r="VXH433" s="1381"/>
      <c r="VXI433" s="1381"/>
      <c r="VXJ433" s="1381"/>
      <c r="VXK433" s="1381"/>
      <c r="VXL433" s="1381"/>
      <c r="VXM433" s="1381"/>
      <c r="VXN433" s="1381"/>
      <c r="VXO433" s="1381"/>
      <c r="VXP433" s="1381"/>
      <c r="VXQ433" s="1381"/>
      <c r="VXR433" s="1381"/>
      <c r="VXS433" s="1381"/>
      <c r="VXT433" s="1381"/>
      <c r="VXU433" s="1381"/>
      <c r="VXV433" s="1381"/>
      <c r="VXW433" s="1381"/>
      <c r="VXX433" s="1381"/>
      <c r="VXY433" s="1381"/>
      <c r="VXZ433" s="1381"/>
      <c r="VYA433" s="1381"/>
      <c r="VYB433" s="1381"/>
      <c r="VYC433" s="1381"/>
      <c r="VYD433" s="1381"/>
      <c r="VYE433" s="1381"/>
      <c r="VYF433" s="1381"/>
      <c r="VYG433" s="1381"/>
      <c r="VYH433" s="1381"/>
      <c r="VYI433" s="1381"/>
      <c r="VYJ433" s="1381"/>
      <c r="VYK433" s="1381"/>
      <c r="VYL433" s="1381"/>
      <c r="VYM433" s="1381"/>
      <c r="VYN433" s="1381"/>
      <c r="VYO433" s="1381"/>
      <c r="VYP433" s="1381"/>
      <c r="VYQ433" s="1381"/>
      <c r="VYR433" s="1381"/>
      <c r="VYS433" s="1381"/>
      <c r="VYT433" s="1381"/>
      <c r="VYU433" s="1381"/>
      <c r="VYV433" s="1381"/>
      <c r="VYW433" s="1381"/>
      <c r="VYX433" s="1381"/>
      <c r="VYY433" s="1381"/>
      <c r="VYZ433" s="1381"/>
      <c r="VZA433" s="1381"/>
      <c r="VZB433" s="1381"/>
      <c r="VZC433" s="1381"/>
      <c r="VZD433" s="1381"/>
      <c r="VZE433" s="1381"/>
      <c r="VZF433" s="1381"/>
      <c r="VZG433" s="1381"/>
      <c r="VZH433" s="1381"/>
      <c r="VZI433" s="1381"/>
      <c r="VZJ433" s="1381"/>
      <c r="VZK433" s="1381"/>
      <c r="VZL433" s="1381"/>
      <c r="VZM433" s="1381"/>
      <c r="VZN433" s="1381"/>
      <c r="VZO433" s="1381"/>
      <c r="VZP433" s="1381"/>
      <c r="VZQ433" s="1381"/>
      <c r="VZR433" s="1381"/>
      <c r="VZS433" s="1381"/>
      <c r="VZT433" s="1381"/>
      <c r="VZU433" s="1381"/>
      <c r="VZV433" s="1381"/>
      <c r="VZW433" s="1381"/>
      <c r="VZX433" s="1381"/>
      <c r="VZY433" s="1381"/>
      <c r="VZZ433" s="1381"/>
      <c r="WAA433" s="1381"/>
      <c r="WAB433" s="1381"/>
      <c r="WAC433" s="1381"/>
      <c r="WAD433" s="1381"/>
      <c r="WAE433" s="1381"/>
      <c r="WAF433" s="1381"/>
      <c r="WAG433" s="1381"/>
      <c r="WAH433" s="1381"/>
      <c r="WAI433" s="1381"/>
      <c r="WAJ433" s="1381"/>
      <c r="WAK433" s="1381"/>
      <c r="WAL433" s="1381"/>
      <c r="WAM433" s="1381"/>
      <c r="WAN433" s="1381"/>
      <c r="WAO433" s="1381"/>
      <c r="WAP433" s="1381"/>
      <c r="WAQ433" s="1381"/>
      <c r="WAR433" s="1381"/>
      <c r="WAS433" s="1381"/>
      <c r="WAT433" s="1381"/>
      <c r="WAU433" s="1381"/>
      <c r="WAV433" s="1381"/>
      <c r="WAW433" s="1381"/>
      <c r="WAX433" s="1381"/>
      <c r="WAY433" s="1381"/>
      <c r="WAZ433" s="1381"/>
      <c r="WBA433" s="1381"/>
      <c r="WBB433" s="1381"/>
      <c r="WBC433" s="1381"/>
      <c r="WBD433" s="1381"/>
      <c r="WBE433" s="1381"/>
      <c r="WBF433" s="1381"/>
      <c r="WBG433" s="1381"/>
      <c r="WBH433" s="1381"/>
      <c r="WBI433" s="1381"/>
      <c r="WBJ433" s="1381"/>
      <c r="WBK433" s="1381"/>
      <c r="WBL433" s="1381"/>
      <c r="WBM433" s="1381"/>
      <c r="WBN433" s="1381"/>
      <c r="WBO433" s="1381"/>
      <c r="WBP433" s="1381"/>
      <c r="WBQ433" s="1381"/>
      <c r="WBR433" s="1381"/>
      <c r="WBS433" s="1381"/>
      <c r="WBT433" s="1381"/>
      <c r="WBU433" s="1381"/>
      <c r="WBV433" s="1381"/>
      <c r="WBW433" s="1381"/>
      <c r="WBX433" s="1381"/>
      <c r="WBY433" s="1381"/>
      <c r="WBZ433" s="1381"/>
      <c r="WCA433" s="1381"/>
      <c r="WCB433" s="1381"/>
      <c r="WCC433" s="1381"/>
      <c r="WCD433" s="1381"/>
      <c r="WCE433" s="1381"/>
      <c r="WCF433" s="1381"/>
      <c r="WCG433" s="1381"/>
      <c r="WCH433" s="1381"/>
      <c r="WCI433" s="1381"/>
      <c r="WCJ433" s="1381"/>
      <c r="WCK433" s="1381"/>
      <c r="WCL433" s="1381"/>
      <c r="WCM433" s="1381"/>
      <c r="WCN433" s="1381"/>
      <c r="WCO433" s="1381"/>
      <c r="WCP433" s="1381"/>
      <c r="WCQ433" s="1381"/>
      <c r="WCR433" s="1381"/>
      <c r="WCS433" s="1381"/>
      <c r="WCT433" s="1381"/>
      <c r="WCU433" s="1381"/>
      <c r="WCV433" s="1381"/>
      <c r="WCW433" s="1381"/>
      <c r="WCX433" s="1381"/>
      <c r="WCY433" s="1381"/>
      <c r="WCZ433" s="1381"/>
      <c r="WDA433" s="1381"/>
      <c r="WDB433" s="1381"/>
      <c r="WDC433" s="1381"/>
      <c r="WDD433" s="1381"/>
      <c r="WDE433" s="1381"/>
      <c r="WDF433" s="1381"/>
      <c r="WDG433" s="1381"/>
      <c r="WDH433" s="1381"/>
      <c r="WDI433" s="1381"/>
      <c r="WDJ433" s="1381"/>
      <c r="WDK433" s="1381"/>
      <c r="WDL433" s="1381"/>
      <c r="WDM433" s="1381"/>
      <c r="WDN433" s="1381"/>
      <c r="WDO433" s="1381"/>
      <c r="WDP433" s="1381"/>
      <c r="WDQ433" s="1381"/>
      <c r="WDR433" s="1381"/>
      <c r="WDS433" s="1381"/>
      <c r="WDT433" s="1381"/>
      <c r="WDU433" s="1381"/>
      <c r="WDV433" s="1381"/>
      <c r="WDW433" s="1381"/>
      <c r="WDX433" s="1381"/>
      <c r="WDY433" s="1381"/>
      <c r="WDZ433" s="1381"/>
      <c r="WEA433" s="1381"/>
      <c r="WEB433" s="1381"/>
      <c r="WEC433" s="1381"/>
      <c r="WED433" s="1381"/>
      <c r="WEE433" s="1381"/>
      <c r="WEF433" s="1381"/>
      <c r="WEG433" s="1381"/>
      <c r="WEH433" s="1381"/>
      <c r="WEI433" s="1381"/>
      <c r="WEJ433" s="1381"/>
      <c r="WEK433" s="1381"/>
      <c r="WEL433" s="1381"/>
      <c r="WEM433" s="1381"/>
      <c r="WEN433" s="1381"/>
      <c r="WEO433" s="1381"/>
      <c r="WEP433" s="1381"/>
      <c r="WEQ433" s="1381"/>
      <c r="WER433" s="1381"/>
      <c r="WES433" s="1381"/>
      <c r="WET433" s="1381"/>
      <c r="WEU433" s="1381"/>
      <c r="WEV433" s="1381"/>
      <c r="WEW433" s="1381"/>
      <c r="WEX433" s="1381"/>
      <c r="WEY433" s="1381"/>
      <c r="WEZ433" s="1381"/>
      <c r="WFA433" s="1381"/>
      <c r="WFB433" s="1381"/>
      <c r="WFC433" s="1381"/>
      <c r="WFD433" s="1381"/>
      <c r="WFE433" s="1381"/>
      <c r="WFF433" s="1381"/>
      <c r="WFG433" s="1381"/>
      <c r="WFH433" s="1381"/>
      <c r="WFI433" s="1381"/>
      <c r="WFJ433" s="1381"/>
      <c r="WFK433" s="1381"/>
      <c r="WFL433" s="1381"/>
      <c r="WFM433" s="1381"/>
      <c r="WFN433" s="1381"/>
      <c r="WFO433" s="1381"/>
      <c r="WFP433" s="1381"/>
      <c r="WFQ433" s="1381"/>
      <c r="WFR433" s="1381"/>
      <c r="WFS433" s="1381"/>
      <c r="WFT433" s="1381"/>
      <c r="WFU433" s="1381"/>
      <c r="WFV433" s="1381"/>
      <c r="WFW433" s="1381"/>
      <c r="WFX433" s="1381"/>
      <c r="WFY433" s="1381"/>
      <c r="WFZ433" s="1381"/>
      <c r="WGA433" s="1381"/>
      <c r="WGB433" s="1381"/>
      <c r="WGC433" s="1381"/>
      <c r="WGD433" s="1381"/>
      <c r="WGE433" s="1381"/>
      <c r="WGF433" s="1381"/>
      <c r="WGG433" s="1381"/>
      <c r="WGH433" s="1381"/>
      <c r="WGI433" s="1381"/>
      <c r="WGJ433" s="1381"/>
      <c r="WGK433" s="1381"/>
      <c r="WGL433" s="1381"/>
      <c r="WGM433" s="1381"/>
      <c r="WGN433" s="1381"/>
      <c r="WGO433" s="1381"/>
      <c r="WGP433" s="1381"/>
      <c r="WGQ433" s="1381"/>
      <c r="WGR433" s="1381"/>
      <c r="WGS433" s="1381"/>
      <c r="WGT433" s="1381"/>
      <c r="WGU433" s="1381"/>
      <c r="WGV433" s="1381"/>
      <c r="WGW433" s="1381"/>
      <c r="WGX433" s="1381"/>
      <c r="WGY433" s="1381"/>
      <c r="WGZ433" s="1381"/>
      <c r="WHA433" s="1381"/>
      <c r="WHB433" s="1381"/>
      <c r="WHC433" s="1381"/>
      <c r="WHD433" s="1381"/>
      <c r="WHE433" s="1381"/>
      <c r="WHF433" s="1381"/>
      <c r="WHG433" s="1381"/>
      <c r="WHH433" s="1381"/>
      <c r="WHI433" s="1381"/>
      <c r="WHJ433" s="1381"/>
      <c r="WHK433" s="1381"/>
      <c r="WHL433" s="1381"/>
      <c r="WHM433" s="1381"/>
      <c r="WHN433" s="1381"/>
      <c r="WHO433" s="1381"/>
      <c r="WHP433" s="1381"/>
      <c r="WHQ433" s="1381"/>
      <c r="WHR433" s="1381"/>
      <c r="WHS433" s="1381"/>
      <c r="WHT433" s="1381"/>
      <c r="WHU433" s="1381"/>
      <c r="WHV433" s="1381"/>
      <c r="WHW433" s="1381"/>
      <c r="WHX433" s="1381"/>
      <c r="WHY433" s="1381"/>
      <c r="WHZ433" s="1381"/>
      <c r="WIA433" s="1381"/>
      <c r="WIB433" s="1381"/>
      <c r="WIC433" s="1381"/>
      <c r="WID433" s="1381"/>
      <c r="WIE433" s="1381"/>
      <c r="WIF433" s="1381"/>
      <c r="WIG433" s="1381"/>
      <c r="WIH433" s="1381"/>
      <c r="WII433" s="1381"/>
      <c r="WIJ433" s="1381"/>
      <c r="WIK433" s="1381"/>
      <c r="WIL433" s="1381"/>
      <c r="WIM433" s="1381"/>
      <c r="WIN433" s="1381"/>
      <c r="WIO433" s="1381"/>
      <c r="WIP433" s="1381"/>
      <c r="WIQ433" s="1381"/>
      <c r="WIR433" s="1381"/>
      <c r="WIS433" s="1381"/>
      <c r="WIT433" s="1381"/>
      <c r="WIU433" s="1381"/>
      <c r="WIV433" s="1381"/>
      <c r="WIW433" s="1381"/>
      <c r="WIX433" s="1381"/>
      <c r="WIY433" s="1381"/>
      <c r="WIZ433" s="1381"/>
      <c r="WJA433" s="1381"/>
      <c r="WJB433" s="1381"/>
      <c r="WJC433" s="1381"/>
      <c r="WJD433" s="1381"/>
      <c r="WJE433" s="1381"/>
      <c r="WJF433" s="1381"/>
      <c r="WJG433" s="1381"/>
      <c r="WJH433" s="1381"/>
      <c r="WJI433" s="1381"/>
      <c r="WJJ433" s="1381"/>
      <c r="WJK433" s="1381"/>
      <c r="WJL433" s="1381"/>
      <c r="WJM433" s="1381"/>
      <c r="WJN433" s="1381"/>
      <c r="WJO433" s="1381"/>
      <c r="WJP433" s="1381"/>
      <c r="WJQ433" s="1381"/>
      <c r="WJR433" s="1381"/>
      <c r="WJS433" s="1381"/>
      <c r="WJT433" s="1381"/>
      <c r="WJU433" s="1381"/>
      <c r="WJV433" s="1381"/>
      <c r="WJW433" s="1381"/>
      <c r="WJX433" s="1381"/>
      <c r="WJY433" s="1381"/>
      <c r="WJZ433" s="1381"/>
      <c r="WKA433" s="1381"/>
      <c r="WKB433" s="1381"/>
      <c r="WKC433" s="1381"/>
      <c r="WKD433" s="1381"/>
      <c r="WKE433" s="1381"/>
      <c r="WKF433" s="1381"/>
      <c r="WKG433" s="1381"/>
      <c r="WKH433" s="1381"/>
      <c r="WKI433" s="1381"/>
      <c r="WKJ433" s="1381"/>
      <c r="WKK433" s="1381"/>
      <c r="WKL433" s="1381"/>
      <c r="WKM433" s="1381"/>
      <c r="WKN433" s="1381"/>
      <c r="WKO433" s="1381"/>
      <c r="WKP433" s="1381"/>
      <c r="WKQ433" s="1381"/>
      <c r="WKR433" s="1381"/>
      <c r="WKS433" s="1381"/>
      <c r="WKT433" s="1381"/>
      <c r="WKU433" s="1381"/>
      <c r="WKV433" s="1381"/>
      <c r="WKW433" s="1381"/>
      <c r="WKX433" s="1381"/>
      <c r="WKY433" s="1381"/>
      <c r="WKZ433" s="1381"/>
      <c r="WLA433" s="1381"/>
      <c r="WLB433" s="1381"/>
      <c r="WLC433" s="1381"/>
      <c r="WLD433" s="1381"/>
      <c r="WLE433" s="1381"/>
      <c r="WLF433" s="1381"/>
      <c r="WLG433" s="1381"/>
      <c r="WLH433" s="1381"/>
      <c r="WLI433" s="1381"/>
      <c r="WLJ433" s="1381"/>
      <c r="WLK433" s="1381"/>
      <c r="WLL433" s="1381"/>
      <c r="WLM433" s="1381"/>
      <c r="WLN433" s="1381"/>
      <c r="WLO433" s="1381"/>
      <c r="WLP433" s="1381"/>
      <c r="WLQ433" s="1381"/>
      <c r="WLR433" s="1381"/>
      <c r="WLS433" s="1381"/>
      <c r="WLT433" s="1381"/>
      <c r="WLU433" s="1381"/>
      <c r="WLV433" s="1381"/>
      <c r="WLW433" s="1381"/>
      <c r="WLX433" s="1381"/>
      <c r="WLY433" s="1381"/>
      <c r="WLZ433" s="1381"/>
      <c r="WMA433" s="1381"/>
      <c r="WMB433" s="1381"/>
      <c r="WMC433" s="1381"/>
      <c r="WMD433" s="1381"/>
      <c r="WME433" s="1381"/>
      <c r="WMF433" s="1381"/>
      <c r="WMG433" s="1381"/>
      <c r="WMH433" s="1381"/>
      <c r="WMI433" s="1381"/>
      <c r="WMJ433" s="1381"/>
      <c r="WMK433" s="1381"/>
      <c r="WML433" s="1381"/>
      <c r="WMM433" s="1381"/>
      <c r="WMN433" s="1381"/>
      <c r="WMO433" s="1381"/>
      <c r="WMP433" s="1381"/>
      <c r="WMQ433" s="1381"/>
      <c r="WMR433" s="1381"/>
      <c r="WMS433" s="1381"/>
      <c r="WMT433" s="1381"/>
      <c r="WMU433" s="1381"/>
      <c r="WMV433" s="1381"/>
      <c r="WMW433" s="1381"/>
      <c r="WMX433" s="1381"/>
      <c r="WMY433" s="1381"/>
      <c r="WMZ433" s="1381"/>
      <c r="WNA433" s="1381"/>
      <c r="WNB433" s="1381"/>
      <c r="WNC433" s="1381"/>
      <c r="WND433" s="1381"/>
      <c r="WNE433" s="1381"/>
      <c r="WNF433" s="1381"/>
      <c r="WNG433" s="1381"/>
      <c r="WNH433" s="1381"/>
      <c r="WNI433" s="1381"/>
      <c r="WNJ433" s="1381"/>
      <c r="WNK433" s="1381"/>
      <c r="WNL433" s="1381"/>
      <c r="WNM433" s="1381"/>
      <c r="WNN433" s="1381"/>
      <c r="WNO433" s="1381"/>
      <c r="WNP433" s="1381"/>
      <c r="WNQ433" s="1381"/>
      <c r="WNR433" s="1381"/>
      <c r="WNS433" s="1381"/>
      <c r="WNT433" s="1381"/>
      <c r="WNU433" s="1381"/>
      <c r="WNV433" s="1381"/>
      <c r="WNW433" s="1381"/>
      <c r="WNX433" s="1381"/>
      <c r="WNY433" s="1381"/>
      <c r="WNZ433" s="1381"/>
      <c r="WOA433" s="1381"/>
      <c r="WOB433" s="1381"/>
      <c r="WOC433" s="1381"/>
      <c r="WOD433" s="1381"/>
      <c r="WOE433" s="1381"/>
      <c r="WOF433" s="1381"/>
      <c r="WOG433" s="1381"/>
      <c r="WOH433" s="1381"/>
      <c r="WOI433" s="1381"/>
      <c r="WOJ433" s="1381"/>
      <c r="WOK433" s="1381"/>
      <c r="WOL433" s="1381"/>
      <c r="WOM433" s="1381"/>
      <c r="WON433" s="1381"/>
      <c r="WOO433" s="1381"/>
      <c r="WOP433" s="1381"/>
      <c r="WOQ433" s="1381"/>
      <c r="WOR433" s="1381"/>
      <c r="WOS433" s="1381"/>
      <c r="WOT433" s="1381"/>
      <c r="WOU433" s="1381"/>
      <c r="WOV433" s="1381"/>
      <c r="WOW433" s="1381"/>
      <c r="WOX433" s="1381"/>
      <c r="WOY433" s="1381"/>
      <c r="WOZ433" s="1381"/>
      <c r="WPA433" s="1381"/>
      <c r="WPB433" s="1381"/>
      <c r="WPC433" s="1381"/>
      <c r="WPD433" s="1381"/>
      <c r="WPE433" s="1381"/>
      <c r="WPF433" s="1381"/>
      <c r="WPG433" s="1381"/>
      <c r="WPH433" s="1381"/>
      <c r="WPI433" s="1381"/>
      <c r="WPJ433" s="1381"/>
      <c r="WPK433" s="1381"/>
      <c r="WPL433" s="1381"/>
      <c r="WPM433" s="1381"/>
      <c r="WPN433" s="1381"/>
      <c r="WPO433" s="1381"/>
      <c r="WPP433" s="1381"/>
      <c r="WPQ433" s="1381"/>
      <c r="WPR433" s="1381"/>
      <c r="WPS433" s="1381"/>
      <c r="WPT433" s="1381"/>
      <c r="WPU433" s="1381"/>
      <c r="WPV433" s="1381"/>
      <c r="WPW433" s="1381"/>
      <c r="WPX433" s="1381"/>
      <c r="WPY433" s="1381"/>
      <c r="WPZ433" s="1381"/>
      <c r="WQA433" s="1381"/>
      <c r="WQB433" s="1381"/>
      <c r="WQC433" s="1381"/>
      <c r="WQD433" s="1381"/>
      <c r="WQE433" s="1381"/>
      <c r="WQF433" s="1381"/>
      <c r="WQG433" s="1381"/>
      <c r="WQH433" s="1381"/>
      <c r="WQI433" s="1381"/>
      <c r="WQJ433" s="1381"/>
      <c r="WQK433" s="1381"/>
      <c r="WQL433" s="1381"/>
      <c r="WQM433" s="1381"/>
      <c r="WQN433" s="1381"/>
      <c r="WQO433" s="1381"/>
      <c r="WQP433" s="1381"/>
      <c r="WQQ433" s="1381"/>
      <c r="WQR433" s="1381"/>
      <c r="WQS433" s="1381"/>
      <c r="WQT433" s="1381"/>
      <c r="WQU433" s="1381"/>
      <c r="WQV433" s="1381"/>
      <c r="WQW433" s="1381"/>
      <c r="WQX433" s="1381"/>
      <c r="WQY433" s="1381"/>
      <c r="WQZ433" s="1381"/>
      <c r="WRA433" s="1381"/>
      <c r="WRB433" s="1381"/>
      <c r="WRC433" s="1381"/>
      <c r="WRD433" s="1381"/>
      <c r="WRE433" s="1381"/>
      <c r="WRF433" s="1381"/>
      <c r="WRG433" s="1381"/>
      <c r="WRH433" s="1381"/>
      <c r="WRI433" s="1381"/>
      <c r="WRJ433" s="1381"/>
      <c r="WRK433" s="1381"/>
      <c r="WRL433" s="1381"/>
      <c r="WRM433" s="1381"/>
      <c r="WRN433" s="1381"/>
      <c r="WRO433" s="1381"/>
      <c r="WRP433" s="1381"/>
      <c r="WRQ433" s="1381"/>
      <c r="WRR433" s="1381"/>
      <c r="WRS433" s="1381"/>
      <c r="WRT433" s="1381"/>
      <c r="WRU433" s="1381"/>
      <c r="WRV433" s="1381"/>
      <c r="WRW433" s="1381"/>
      <c r="WRX433" s="1381"/>
      <c r="WRY433" s="1381"/>
      <c r="WRZ433" s="1381"/>
      <c r="WSA433" s="1381"/>
      <c r="WSB433" s="1381"/>
      <c r="WSC433" s="1381"/>
      <c r="WSD433" s="1381"/>
      <c r="WSE433" s="1381"/>
      <c r="WSF433" s="1381"/>
      <c r="WSG433" s="1381"/>
      <c r="WSH433" s="1381"/>
      <c r="WSI433" s="1381"/>
      <c r="WSJ433" s="1381"/>
      <c r="WSK433" s="1381"/>
      <c r="WSL433" s="1381"/>
      <c r="WSM433" s="1381"/>
      <c r="WSN433" s="1381"/>
      <c r="WSO433" s="1381"/>
      <c r="WSP433" s="1381"/>
      <c r="WSQ433" s="1381"/>
      <c r="WSR433" s="1381"/>
      <c r="WSS433" s="1381"/>
      <c r="WST433" s="1381"/>
      <c r="WSU433" s="1381"/>
      <c r="WSV433" s="1381"/>
      <c r="WSW433" s="1381"/>
      <c r="WSX433" s="1381"/>
      <c r="WSY433" s="1381"/>
      <c r="WSZ433" s="1381"/>
      <c r="WTA433" s="1381"/>
      <c r="WTB433" s="1381"/>
      <c r="WTC433" s="1381"/>
      <c r="WTD433" s="1381"/>
      <c r="WTE433" s="1381"/>
      <c r="WTF433" s="1381"/>
      <c r="WTG433" s="1381"/>
      <c r="WTH433" s="1381"/>
      <c r="WTI433" s="1381"/>
      <c r="WTJ433" s="1381"/>
      <c r="WTK433" s="1381"/>
      <c r="WTL433" s="1381"/>
      <c r="WTM433" s="1381"/>
      <c r="WTN433" s="1381"/>
      <c r="WTO433" s="1381"/>
      <c r="WTP433" s="1381"/>
      <c r="WTQ433" s="1381"/>
      <c r="WTR433" s="1381"/>
      <c r="WTS433" s="1381"/>
      <c r="WTT433" s="1381"/>
      <c r="WTU433" s="1381"/>
      <c r="WTV433" s="1381"/>
      <c r="WTW433" s="1381"/>
      <c r="WTX433" s="1381"/>
      <c r="WTY433" s="1381"/>
      <c r="WTZ433" s="1381"/>
      <c r="WUA433" s="1381"/>
      <c r="WUB433" s="1381"/>
      <c r="WUC433" s="1381"/>
      <c r="WUD433" s="1381"/>
      <c r="WUE433" s="1381"/>
      <c r="WUF433" s="1381"/>
      <c r="WUG433" s="1381"/>
      <c r="WUH433" s="1381"/>
      <c r="WUI433" s="1381"/>
      <c r="WUJ433" s="1381"/>
      <c r="WUK433" s="1381"/>
      <c r="WUL433" s="1381"/>
      <c r="WUM433" s="1381"/>
      <c r="WUN433" s="1381"/>
      <c r="WUO433" s="1381"/>
      <c r="WUP433" s="1381"/>
      <c r="WUQ433" s="1381"/>
      <c r="WUR433" s="1381"/>
      <c r="WUS433" s="1381"/>
      <c r="WUT433" s="1381"/>
      <c r="WUU433" s="1381"/>
      <c r="WUV433" s="1381"/>
      <c r="WUW433" s="1381"/>
      <c r="WUX433" s="1381"/>
      <c r="WUY433" s="1381"/>
      <c r="WUZ433" s="1381"/>
      <c r="WVA433" s="1381"/>
      <c r="WVB433" s="1381"/>
      <c r="WVC433" s="1381"/>
      <c r="WVD433" s="1381"/>
      <c r="WVE433" s="1381"/>
      <c r="WVF433" s="1381"/>
      <c r="WVG433" s="1381"/>
      <c r="WVH433" s="1381"/>
      <c r="WVI433" s="1381"/>
      <c r="WVJ433" s="1381"/>
      <c r="WVK433" s="1381"/>
      <c r="WVL433" s="1381"/>
      <c r="WVM433" s="1381"/>
      <c r="WVN433" s="1381"/>
      <c r="WVO433" s="1381"/>
      <c r="WVP433" s="1381"/>
      <c r="WVQ433" s="1381"/>
      <c r="WVR433" s="1381"/>
      <c r="WVS433" s="1381"/>
      <c r="WVT433" s="1381"/>
      <c r="WVU433" s="1381"/>
      <c r="WVV433" s="1381"/>
      <c r="WVW433" s="1381"/>
      <c r="WVX433" s="1381"/>
      <c r="WVY433" s="1381"/>
      <c r="WVZ433" s="1381"/>
      <c r="WWA433" s="1381"/>
      <c r="WWB433" s="1381"/>
      <c r="WWC433" s="1381"/>
      <c r="WWD433" s="1381"/>
      <c r="WWE433" s="1381"/>
      <c r="WWF433" s="1381"/>
      <c r="WWG433" s="1381"/>
      <c r="WWH433" s="1381"/>
      <c r="WWI433" s="1381"/>
      <c r="WWJ433" s="1381"/>
      <c r="WWK433" s="1381"/>
      <c r="WWL433" s="1381"/>
      <c r="WWM433" s="1381"/>
      <c r="WWN433" s="1381"/>
      <c r="WWO433" s="1381"/>
      <c r="WWP433" s="1381"/>
      <c r="WWQ433" s="1381"/>
      <c r="WWR433" s="1381"/>
      <c r="WWS433" s="1381"/>
      <c r="WWT433" s="1381"/>
      <c r="WWU433" s="1381"/>
      <c r="WWV433" s="1381"/>
      <c r="WWW433" s="1381"/>
      <c r="WWX433" s="1381"/>
      <c r="WWY433" s="1381"/>
      <c r="WWZ433" s="1381"/>
      <c r="WXA433" s="1381"/>
      <c r="WXB433" s="1381"/>
      <c r="WXC433" s="1381"/>
      <c r="WXD433" s="1381"/>
      <c r="WXE433" s="1381"/>
      <c r="WXF433" s="1381"/>
      <c r="WXG433" s="1381"/>
      <c r="WXH433" s="1381"/>
      <c r="WXI433" s="1381"/>
      <c r="WXJ433" s="1381"/>
      <c r="WXK433" s="1381"/>
      <c r="WXL433" s="1381"/>
      <c r="WXM433" s="1381"/>
      <c r="WXN433" s="1381"/>
      <c r="WXO433" s="1381"/>
      <c r="WXP433" s="1381"/>
      <c r="WXQ433" s="1381"/>
      <c r="WXR433" s="1381"/>
      <c r="WXS433" s="1381"/>
      <c r="WXT433" s="1381"/>
      <c r="WXU433" s="1381"/>
      <c r="WXV433" s="1381"/>
      <c r="WXW433" s="1381"/>
      <c r="WXX433" s="1381"/>
      <c r="WXY433" s="1381"/>
      <c r="WXZ433" s="1381"/>
      <c r="WYA433" s="1381"/>
      <c r="WYB433" s="1381"/>
      <c r="WYC433" s="1381"/>
      <c r="WYD433" s="1381"/>
      <c r="WYE433" s="1381"/>
      <c r="WYF433" s="1381"/>
      <c r="WYG433" s="1381"/>
      <c r="WYH433" s="1381"/>
      <c r="WYI433" s="1381"/>
      <c r="WYJ433" s="1381"/>
      <c r="WYK433" s="1381"/>
      <c r="WYL433" s="1381"/>
      <c r="WYM433" s="1381"/>
      <c r="WYN433" s="1381"/>
      <c r="WYO433" s="1381"/>
      <c r="WYP433" s="1381"/>
      <c r="WYQ433" s="1381"/>
      <c r="WYR433" s="1381"/>
      <c r="WYS433" s="1381"/>
      <c r="WYT433" s="1381"/>
      <c r="WYU433" s="1381"/>
      <c r="WYV433" s="1381"/>
      <c r="WYW433" s="1381"/>
      <c r="WYX433" s="1381"/>
      <c r="WYY433" s="1381"/>
      <c r="WYZ433" s="1381"/>
      <c r="WZA433" s="1381"/>
      <c r="WZB433" s="1381"/>
      <c r="WZC433" s="1381"/>
      <c r="WZD433" s="1381"/>
      <c r="WZE433" s="1381"/>
      <c r="WZF433" s="1381"/>
      <c r="WZG433" s="1381"/>
      <c r="WZH433" s="1381"/>
      <c r="WZI433" s="1381"/>
      <c r="WZJ433" s="1381"/>
      <c r="WZK433" s="1381"/>
      <c r="WZL433" s="1381"/>
      <c r="WZM433" s="1381"/>
      <c r="WZN433" s="1381"/>
      <c r="WZO433" s="1381"/>
      <c r="WZP433" s="1381"/>
      <c r="WZQ433" s="1381"/>
      <c r="WZR433" s="1381"/>
      <c r="WZS433" s="1381"/>
      <c r="WZT433" s="1381"/>
      <c r="WZU433" s="1381"/>
      <c r="WZV433" s="1381"/>
      <c r="WZW433" s="1381"/>
      <c r="WZX433" s="1381"/>
      <c r="WZY433" s="1381"/>
      <c r="WZZ433" s="1381"/>
      <c r="XAA433" s="1381"/>
      <c r="XAB433" s="1381"/>
      <c r="XAC433" s="1381"/>
      <c r="XAD433" s="1381"/>
      <c r="XAE433" s="1381"/>
      <c r="XAF433" s="1381"/>
      <c r="XAG433" s="1381"/>
      <c r="XAH433" s="1381"/>
      <c r="XAI433" s="1381"/>
      <c r="XAJ433" s="1381"/>
      <c r="XAK433" s="1381"/>
      <c r="XAL433" s="1381"/>
      <c r="XAM433" s="1381"/>
      <c r="XAN433" s="1381"/>
      <c r="XAO433" s="1381"/>
      <c r="XAP433" s="1381"/>
      <c r="XAQ433" s="1381"/>
      <c r="XAR433" s="1381"/>
      <c r="XAS433" s="1381"/>
      <c r="XAT433" s="1381"/>
      <c r="XAU433" s="1381"/>
      <c r="XAV433" s="1381"/>
      <c r="XAW433" s="1381"/>
      <c r="XAX433" s="1381"/>
      <c r="XAY433" s="1381"/>
      <c r="XAZ433" s="1381"/>
      <c r="XBA433" s="1381"/>
      <c r="XBB433" s="1381"/>
      <c r="XBC433" s="1381"/>
      <c r="XBD433" s="1381"/>
      <c r="XBE433" s="1381"/>
      <c r="XBF433" s="1381"/>
      <c r="XBG433" s="1381"/>
      <c r="XBH433" s="1381"/>
      <c r="XBI433" s="1381"/>
      <c r="XBJ433" s="1381"/>
      <c r="XBK433" s="1381"/>
      <c r="XBL433" s="1381"/>
      <c r="XBM433" s="1381"/>
      <c r="XBN433" s="1381"/>
      <c r="XBO433" s="1381"/>
      <c r="XBP433" s="1381"/>
      <c r="XBQ433" s="1381"/>
      <c r="XBR433" s="1381"/>
      <c r="XBS433" s="1381"/>
      <c r="XBT433" s="1381"/>
      <c r="XBU433" s="1381"/>
      <c r="XBV433" s="1381"/>
      <c r="XBW433" s="1381"/>
      <c r="XBX433" s="1381"/>
      <c r="XBY433" s="1381"/>
      <c r="XBZ433" s="1381"/>
      <c r="XCA433" s="1381"/>
      <c r="XCB433" s="1381"/>
      <c r="XCC433" s="1381"/>
      <c r="XCD433" s="1381"/>
      <c r="XCE433" s="1381"/>
      <c r="XCF433" s="1381"/>
      <c r="XCG433" s="1381"/>
      <c r="XCH433" s="1381"/>
      <c r="XCI433" s="1381"/>
      <c r="XCJ433" s="1381"/>
      <c r="XCK433" s="1381"/>
      <c r="XCL433" s="1381"/>
      <c r="XCM433" s="1381"/>
      <c r="XCN433" s="1381"/>
      <c r="XCO433" s="1381"/>
      <c r="XCP433" s="1381"/>
      <c r="XCQ433" s="1381"/>
      <c r="XCR433" s="1381"/>
      <c r="XCS433" s="1381"/>
      <c r="XCT433" s="1381"/>
      <c r="XCU433" s="1381"/>
      <c r="XCV433" s="1381"/>
      <c r="XCW433" s="1381"/>
      <c r="XCX433" s="1381"/>
      <c r="XCY433" s="1381"/>
      <c r="XCZ433" s="1381"/>
      <c r="XDA433" s="1381"/>
      <c r="XDB433" s="1381"/>
      <c r="XDC433" s="1381"/>
      <c r="XDD433" s="1381"/>
      <c r="XDE433" s="1381"/>
      <c r="XDF433" s="1381"/>
      <c r="XDG433" s="1381"/>
      <c r="XDH433" s="1381"/>
      <c r="XDI433" s="1381"/>
      <c r="XDJ433" s="1381"/>
      <c r="XDK433" s="1381"/>
      <c r="XDL433" s="1381"/>
      <c r="XDM433" s="1381"/>
      <c r="XDN433" s="1381"/>
      <c r="XDO433" s="1381"/>
      <c r="XDP433" s="1381"/>
      <c r="XDQ433" s="1381"/>
      <c r="XDR433" s="1381"/>
      <c r="XDS433" s="1381"/>
      <c r="XDT433" s="1381"/>
      <c r="XDU433" s="1381"/>
      <c r="XDV433" s="1381"/>
      <c r="XDW433" s="1381"/>
      <c r="XDX433" s="1381"/>
      <c r="XDY433" s="1381"/>
      <c r="XDZ433" s="1381"/>
      <c r="XEA433" s="1381"/>
      <c r="XEB433" s="1381"/>
      <c r="XEC433" s="1381"/>
      <c r="XED433" s="1381"/>
      <c r="XEE433" s="1381"/>
      <c r="XEF433" s="1381"/>
      <c r="XEG433" s="1381"/>
      <c r="XEH433" s="1381"/>
      <c r="XEI433" s="1381"/>
      <c r="XEJ433" s="1381"/>
      <c r="XEK433" s="1381"/>
      <c r="XEL433" s="1381"/>
      <c r="XEM433" s="1381"/>
      <c r="XEN433" s="1381"/>
      <c r="XEO433" s="1381"/>
      <c r="XEP433" s="1381"/>
      <c r="XEQ433" s="1381"/>
      <c r="XER433" s="1381"/>
    </row>
    <row r="434" spans="1:16372" ht="19.5" customHeight="1" x14ac:dyDescent="0.2">
      <c r="F434" s="60"/>
      <c r="G434" s="97"/>
    </row>
    <row r="435" spans="1:16372" ht="35.1" customHeight="1" x14ac:dyDescent="0.2">
      <c r="B435" s="217" t="s">
        <v>933</v>
      </c>
      <c r="C435" s="217" t="s">
        <v>68</v>
      </c>
      <c r="D435" s="65" t="s">
        <v>42</v>
      </c>
      <c r="E435" s="65" t="s">
        <v>123</v>
      </c>
      <c r="F435" s="60"/>
      <c r="G435" s="97"/>
    </row>
    <row r="436" spans="1:16372" ht="19.5" customHeight="1" x14ac:dyDescent="0.2">
      <c r="B436" s="305" t="s">
        <v>934</v>
      </c>
      <c r="C436" s="82">
        <v>0</v>
      </c>
      <c r="D436" s="82">
        <v>0</v>
      </c>
      <c r="E436" s="482">
        <v>0</v>
      </c>
      <c r="F436" s="60"/>
      <c r="G436" s="97"/>
    </row>
    <row r="437" spans="1:16372" ht="44.45" customHeight="1" x14ac:dyDescent="0.2">
      <c r="B437" s="961" t="s">
        <v>935</v>
      </c>
      <c r="C437" s="959">
        <v>0</v>
      </c>
      <c r="D437" s="959">
        <v>0</v>
      </c>
      <c r="E437" s="962">
        <v>0</v>
      </c>
      <c r="F437" s="60"/>
      <c r="G437" s="97"/>
    </row>
    <row r="438" spans="1:16372" ht="19.5" customHeight="1" x14ac:dyDescent="0.2">
      <c r="F438" s="60"/>
      <c r="G438" s="97"/>
    </row>
    <row r="439" spans="1:16372" ht="25.5" customHeight="1" x14ac:dyDescent="0.2">
      <c r="A439" s="215"/>
      <c r="B439" s="1795" t="s">
        <v>936</v>
      </c>
      <c r="C439" s="1795"/>
      <c r="D439" s="1795"/>
      <c r="E439" s="1795"/>
      <c r="F439" s="1795"/>
      <c r="G439" s="1795"/>
      <c r="H439" s="1795"/>
    </row>
    <row r="440" spans="1:16372" ht="19.5" customHeight="1" x14ac:dyDescent="0.2">
      <c r="F440" s="60"/>
      <c r="G440" s="97"/>
    </row>
    <row r="441" spans="1:16372" ht="19.5" customHeight="1" x14ac:dyDescent="0.2">
      <c r="B441" s="1383" t="s">
        <v>144</v>
      </c>
      <c r="C441" s="1384">
        <v>0</v>
      </c>
      <c r="D441" s="1384">
        <v>0</v>
      </c>
      <c r="E441" s="1385">
        <v>0</v>
      </c>
      <c r="F441" s="60"/>
      <c r="G441" s="97"/>
    </row>
    <row r="442" spans="1:16372" ht="19.5" customHeight="1" x14ac:dyDescent="0.2">
      <c r="B442" s="1387" t="s">
        <v>176</v>
      </c>
      <c r="C442" s="1388">
        <v>0</v>
      </c>
      <c r="D442" s="1388">
        <v>0</v>
      </c>
      <c r="E442" s="1389">
        <v>0</v>
      </c>
      <c r="F442" s="60"/>
      <c r="G442" s="97"/>
    </row>
    <row r="443" spans="1:16372" ht="19.5" customHeight="1" x14ac:dyDescent="0.2">
      <c r="B443" s="1387" t="s">
        <v>937</v>
      </c>
      <c r="C443" s="1388">
        <v>0</v>
      </c>
      <c r="D443" s="1388">
        <v>0</v>
      </c>
      <c r="E443" s="1389">
        <v>0</v>
      </c>
      <c r="F443" s="60"/>
      <c r="G443" s="97"/>
    </row>
    <row r="444" spans="1:16372" ht="19.5" customHeight="1" x14ac:dyDescent="0.2">
      <c r="F444" s="60"/>
      <c r="G444" s="97"/>
    </row>
    <row r="445" spans="1:16372" ht="25.5" customHeight="1" x14ac:dyDescent="0.2">
      <c r="A445" s="215"/>
      <c r="B445" s="1795" t="s">
        <v>1152</v>
      </c>
      <c r="C445" s="1795"/>
      <c r="D445" s="1795"/>
      <c r="E445" s="1795"/>
      <c r="F445" s="1795"/>
      <c r="G445" s="1795"/>
      <c r="H445" s="1795"/>
    </row>
    <row r="446" spans="1:16372" ht="19.5" customHeight="1" x14ac:dyDescent="0.2">
      <c r="F446" s="60"/>
      <c r="G446" s="97"/>
    </row>
    <row r="447" spans="1:16372" ht="19.5" customHeight="1" x14ac:dyDescent="0.2">
      <c r="B447" s="1390" t="s">
        <v>176</v>
      </c>
      <c r="C447" s="1384"/>
      <c r="D447" s="1384"/>
      <c r="E447" s="1385"/>
      <c r="F447" s="60"/>
      <c r="G447" s="97"/>
    </row>
    <row r="448" spans="1:16372" ht="19.5" customHeight="1" x14ac:dyDescent="0.2">
      <c r="B448" s="1390" t="s">
        <v>144</v>
      </c>
      <c r="C448" s="1391">
        <v>0</v>
      </c>
      <c r="D448" s="1391">
        <v>0</v>
      </c>
      <c r="E448" s="1389">
        <v>0</v>
      </c>
      <c r="F448" s="60"/>
      <c r="G448" s="97"/>
    </row>
    <row r="449" spans="1:8" ht="19.5" customHeight="1" x14ac:dyDescent="0.2">
      <c r="B449" s="1387" t="s">
        <v>938</v>
      </c>
      <c r="C449" s="1388">
        <v>0</v>
      </c>
      <c r="D449" s="1388">
        <v>0</v>
      </c>
      <c r="E449" s="1389">
        <v>0</v>
      </c>
      <c r="F449" s="60"/>
      <c r="G449" s="97"/>
    </row>
    <row r="450" spans="1:8" ht="33.950000000000003" customHeight="1" x14ac:dyDescent="0.2">
      <c r="B450" s="1387" t="s">
        <v>939</v>
      </c>
      <c r="C450" s="1388">
        <v>0</v>
      </c>
      <c r="D450" s="1388">
        <v>0</v>
      </c>
      <c r="E450" s="1389">
        <v>0</v>
      </c>
      <c r="F450" s="60"/>
      <c r="G450" s="97"/>
    </row>
    <row r="451" spans="1:8" ht="19.5" customHeight="1" x14ac:dyDescent="0.2">
      <c r="F451" s="60"/>
      <c r="G451" s="97"/>
    </row>
    <row r="452" spans="1:8" ht="25.5" customHeight="1" x14ac:dyDescent="0.2">
      <c r="A452" s="215"/>
      <c r="B452" s="1795" t="s">
        <v>940</v>
      </c>
      <c r="C452" s="1795"/>
      <c r="D452" s="1795"/>
      <c r="E452" s="1795"/>
      <c r="F452" s="1795"/>
      <c r="G452" s="1795"/>
      <c r="H452" s="1795"/>
    </row>
    <row r="453" spans="1:8" ht="19.5" customHeight="1" x14ac:dyDescent="0.2">
      <c r="F453" s="60"/>
      <c r="G453" s="97"/>
    </row>
    <row r="454" spans="1:8" ht="19.5" customHeight="1" x14ac:dyDescent="0.2">
      <c r="B454" s="1390" t="s">
        <v>144</v>
      </c>
      <c r="C454" s="1391">
        <v>0</v>
      </c>
      <c r="D454" s="1391">
        <v>0</v>
      </c>
      <c r="E454" s="1389">
        <v>0</v>
      </c>
      <c r="F454" s="60"/>
      <c r="G454" s="97"/>
    </row>
    <row r="455" spans="1:8" ht="19.5" customHeight="1" x14ac:dyDescent="0.2">
      <c r="B455" s="1387" t="s">
        <v>941</v>
      </c>
      <c r="C455" s="1388">
        <v>0</v>
      </c>
      <c r="D455" s="1388">
        <v>0</v>
      </c>
      <c r="E455" s="1389">
        <v>0</v>
      </c>
      <c r="F455" s="60"/>
      <c r="G455" s="97"/>
    </row>
    <row r="456" spans="1:8" ht="19.5" customHeight="1" x14ac:dyDescent="0.2">
      <c r="F456" s="60"/>
      <c r="G456" s="97"/>
    </row>
    <row r="457" spans="1:8" ht="25.5" customHeight="1" x14ac:dyDescent="0.2">
      <c r="A457" s="215"/>
      <c r="B457" s="1795" t="s">
        <v>942</v>
      </c>
      <c r="C457" s="1795"/>
      <c r="D457" s="1795"/>
      <c r="E457" s="1795"/>
      <c r="F457" s="1795"/>
      <c r="G457" s="1795"/>
      <c r="H457" s="1795"/>
    </row>
    <row r="458" spans="1:8" ht="19.5" customHeight="1" x14ac:dyDescent="0.2">
      <c r="F458" s="60"/>
      <c r="G458" s="97"/>
    </row>
    <row r="459" spans="1:8" ht="19.5" customHeight="1" x14ac:dyDescent="0.2">
      <c r="B459" s="1390" t="s">
        <v>144</v>
      </c>
      <c r="C459" s="1391">
        <v>0</v>
      </c>
      <c r="D459" s="1391">
        <v>0</v>
      </c>
      <c r="E459" s="1389">
        <v>0</v>
      </c>
      <c r="F459" s="60"/>
      <c r="G459" s="97"/>
    </row>
    <row r="460" spans="1:8" ht="19.5" customHeight="1" x14ac:dyDescent="0.2">
      <c r="B460" s="1387" t="s">
        <v>943</v>
      </c>
      <c r="C460" s="1388">
        <v>0</v>
      </c>
      <c r="D460" s="1388">
        <v>0</v>
      </c>
      <c r="E460" s="1389">
        <v>0</v>
      </c>
      <c r="F460" s="60"/>
      <c r="G460" s="97"/>
    </row>
    <row r="461" spans="1:8" ht="38.450000000000003" customHeight="1" x14ac:dyDescent="0.2">
      <c r="B461" s="1387" t="s">
        <v>939</v>
      </c>
      <c r="C461" s="1388">
        <v>0</v>
      </c>
      <c r="D461" s="1388">
        <v>0</v>
      </c>
      <c r="E461" s="1389">
        <v>0</v>
      </c>
      <c r="F461" s="60"/>
      <c r="G461" s="97"/>
    </row>
    <row r="462" spans="1:8" ht="15.75" customHeight="1" x14ac:dyDescent="0.2">
      <c r="B462" s="278"/>
      <c r="C462" s="86"/>
      <c r="D462" s="86"/>
      <c r="E462" s="87"/>
    </row>
    <row r="463" spans="1:8" ht="19.5" customHeight="1" x14ac:dyDescent="0.2">
      <c r="B463" s="236" t="s">
        <v>838</v>
      </c>
      <c r="C463" s="595">
        <f>+C263++C354+C427+C412</f>
        <v>2279</v>
      </c>
      <c r="D463" s="595">
        <f>+D263+D354+D427+D412</f>
        <v>1483</v>
      </c>
      <c r="E463" s="495">
        <f>+E263+E354+E412+E427+E326</f>
        <v>51258.779314599495</v>
      </c>
      <c r="F463" s="541"/>
      <c r="G463" s="97"/>
    </row>
    <row r="464" spans="1:8" ht="19.5" customHeight="1" x14ac:dyDescent="0.2">
      <c r="F464" s="60"/>
      <c r="G464" s="97"/>
    </row>
    <row r="465" spans="1:8" ht="25.5" customHeight="1" x14ac:dyDescent="0.2">
      <c r="A465" s="215"/>
      <c r="B465" s="1795" t="s">
        <v>539</v>
      </c>
      <c r="C465" s="1795"/>
      <c r="D465" s="1795"/>
      <c r="E465" s="1795"/>
      <c r="F465" s="1795"/>
      <c r="G465" s="1795"/>
      <c r="H465" s="1795"/>
    </row>
    <row r="466" spans="1:8" ht="14.25" customHeight="1" x14ac:dyDescent="0.2">
      <c r="A466" s="215"/>
      <c r="B466" s="234"/>
      <c r="C466" s="308"/>
      <c r="E466" s="95"/>
    </row>
    <row r="467" spans="1:8" ht="34.5" customHeight="1" x14ac:dyDescent="0.2">
      <c r="A467" s="215"/>
      <c r="B467" s="217" t="s">
        <v>244</v>
      </c>
      <c r="C467" s="217" t="s">
        <v>68</v>
      </c>
      <c r="D467" s="65" t="s">
        <v>42</v>
      </c>
      <c r="E467" s="65" t="s">
        <v>123</v>
      </c>
      <c r="F467" s="65" t="s">
        <v>43</v>
      </c>
      <c r="G467" s="65" t="s">
        <v>127</v>
      </c>
      <c r="H467" s="65" t="s">
        <v>44</v>
      </c>
    </row>
    <row r="468" spans="1:8" ht="36.75" hidden="1" customHeight="1" x14ac:dyDescent="0.2">
      <c r="A468" s="215"/>
      <c r="B468" s="200" t="s">
        <v>359</v>
      </c>
      <c r="C468" s="82">
        <v>0</v>
      </c>
      <c r="D468" s="82">
        <v>0</v>
      </c>
      <c r="E468" s="482">
        <v>0</v>
      </c>
      <c r="F468" s="280"/>
      <c r="G468" s="294"/>
      <c r="H468" s="294"/>
    </row>
    <row r="469" spans="1:8" ht="36.75" hidden="1" customHeight="1" x14ac:dyDescent="0.2">
      <c r="A469" s="215"/>
      <c r="B469" s="200" t="s">
        <v>367</v>
      </c>
      <c r="C469" s="82">
        <v>0</v>
      </c>
      <c r="D469" s="82">
        <v>0</v>
      </c>
      <c r="E469" s="482">
        <v>0</v>
      </c>
      <c r="H469" s="214"/>
    </row>
    <row r="470" spans="1:8" ht="36.75" hidden="1" customHeight="1" x14ac:dyDescent="0.2">
      <c r="A470" s="215"/>
      <c r="B470" s="200" t="s">
        <v>368</v>
      </c>
      <c r="C470" s="82">
        <v>0</v>
      </c>
      <c r="D470" s="82">
        <v>0</v>
      </c>
      <c r="E470" s="482">
        <v>0</v>
      </c>
      <c r="H470" s="214"/>
    </row>
    <row r="471" spans="1:8" ht="36.75" hidden="1" customHeight="1" x14ac:dyDescent="0.2">
      <c r="A471" s="215"/>
      <c r="B471" s="200" t="s">
        <v>372</v>
      </c>
      <c r="C471" s="82">
        <v>0</v>
      </c>
      <c r="D471" s="82">
        <v>0</v>
      </c>
      <c r="E471" s="482">
        <v>0</v>
      </c>
      <c r="H471" s="214"/>
    </row>
    <row r="472" spans="1:8" ht="36.75" hidden="1" customHeight="1" x14ac:dyDescent="0.2">
      <c r="A472" s="215"/>
      <c r="B472" s="200" t="s">
        <v>410</v>
      </c>
      <c r="C472" s="82">
        <v>0</v>
      </c>
      <c r="D472" s="82">
        <v>0</v>
      </c>
      <c r="E472" s="482">
        <v>0</v>
      </c>
      <c r="H472" s="214"/>
    </row>
    <row r="473" spans="1:8" ht="36.75" hidden="1" customHeight="1" x14ac:dyDescent="0.2">
      <c r="A473" s="215"/>
      <c r="B473" s="200" t="s">
        <v>413</v>
      </c>
      <c r="C473" s="82">
        <v>0</v>
      </c>
      <c r="D473" s="82">
        <v>0</v>
      </c>
      <c r="E473" s="482">
        <v>0</v>
      </c>
      <c r="H473" s="214"/>
    </row>
    <row r="474" spans="1:8" ht="36.75" hidden="1" customHeight="1" x14ac:dyDescent="0.2">
      <c r="A474" s="215"/>
      <c r="B474" s="200" t="s">
        <v>411</v>
      </c>
      <c r="C474" s="82">
        <v>0</v>
      </c>
      <c r="D474" s="82">
        <v>0</v>
      </c>
      <c r="E474" s="482">
        <v>0</v>
      </c>
      <c r="H474" s="214"/>
    </row>
    <row r="475" spans="1:8" ht="48.75" hidden="1" customHeight="1" x14ac:dyDescent="0.2">
      <c r="A475" s="215"/>
      <c r="B475" s="200" t="s">
        <v>494</v>
      </c>
      <c r="C475" s="82">
        <v>0</v>
      </c>
      <c r="D475" s="82">
        <v>0</v>
      </c>
      <c r="E475" s="482">
        <v>0</v>
      </c>
      <c r="F475" s="536"/>
      <c r="H475" s="214"/>
    </row>
    <row r="476" spans="1:8" ht="56.25" hidden="1" customHeight="1" x14ac:dyDescent="0.2">
      <c r="A476" s="215"/>
      <c r="B476" s="236"/>
      <c r="C476" s="85"/>
      <c r="D476" s="85"/>
      <c r="E476" s="282"/>
      <c r="F476" s="956"/>
      <c r="G476" s="964"/>
      <c r="H476" s="964"/>
    </row>
    <row r="477" spans="1:8" ht="15" hidden="1" customHeight="1" x14ac:dyDescent="0.2">
      <c r="B477" s="236"/>
      <c r="C477" s="956"/>
      <c r="D477" s="956"/>
      <c r="E477" s="963"/>
      <c r="F477" s="956"/>
      <c r="G477" s="964"/>
      <c r="H477" s="964"/>
    </row>
    <row r="478" spans="1:8" ht="15" customHeight="1" x14ac:dyDescent="0.2">
      <c r="E478" s="95"/>
    </row>
    <row r="479" spans="1:8" ht="15" customHeight="1" x14ac:dyDescent="0.2">
      <c r="B479" s="956" t="s">
        <v>540</v>
      </c>
      <c r="C479" s="965">
        <f>SUM(C467:C477)</f>
        <v>0</v>
      </c>
      <c r="D479" s="965">
        <f>SUM(D467:D477)</f>
        <v>0</v>
      </c>
      <c r="E479" s="966">
        <f>SUM(E467:E477)</f>
        <v>0</v>
      </c>
    </row>
    <row r="480" spans="1:8" ht="15" customHeight="1" x14ac:dyDescent="0.2">
      <c r="E480" s="95"/>
    </row>
    <row r="481" spans="2:8" ht="15" customHeight="1" x14ac:dyDescent="0.2">
      <c r="B481" s="1795" t="s">
        <v>541</v>
      </c>
      <c r="C481" s="1795"/>
      <c r="D481" s="1795"/>
      <c r="E481" s="1795"/>
      <c r="F481" s="1795"/>
      <c r="G481" s="1795"/>
      <c r="H481" s="1795"/>
    </row>
    <row r="482" spans="2:8" ht="15" customHeight="1" x14ac:dyDescent="0.2">
      <c r="E482" s="95"/>
    </row>
    <row r="483" spans="2:8" ht="15" customHeight="1" x14ac:dyDescent="0.2">
      <c r="E483" s="95"/>
    </row>
    <row r="484" spans="2:8" customFormat="1" ht="12.75" customHeight="1" x14ac:dyDescent="0.2">
      <c r="B484" s="539" t="s">
        <v>401</v>
      </c>
      <c r="C484" s="540">
        <v>0</v>
      </c>
      <c r="D484" s="540">
        <v>0</v>
      </c>
      <c r="E484" s="702">
        <v>0</v>
      </c>
    </row>
    <row r="485" spans="2:8" ht="15" customHeight="1" x14ac:dyDescent="0.2">
      <c r="E485" s="95"/>
    </row>
    <row r="486" spans="2:8" ht="15" customHeight="1" x14ac:dyDescent="0.2">
      <c r="B486" s="263" t="s">
        <v>402</v>
      </c>
      <c r="C486" s="264">
        <f>C483+C478</f>
        <v>0</v>
      </c>
      <c r="D486" s="264">
        <f>D483+D478</f>
        <v>0</v>
      </c>
      <c r="E486" s="967">
        <f>E483+E478</f>
        <v>0</v>
      </c>
      <c r="G486" s="536">
        <f>E476*1000000</f>
        <v>0</v>
      </c>
    </row>
    <row r="487" spans="2:8" ht="15" customHeight="1" x14ac:dyDescent="0.2">
      <c r="E487" s="95"/>
      <c r="F487" s="594"/>
    </row>
    <row r="488" spans="2:8" ht="15" customHeight="1" x14ac:dyDescent="0.2">
      <c r="E488" s="95"/>
      <c r="G488" s="536"/>
    </row>
    <row r="489" spans="2:8" ht="46.5" customHeight="1" x14ac:dyDescent="0.2">
      <c r="C489" s="65" t="s">
        <v>68</v>
      </c>
      <c r="D489" s="65" t="s">
        <v>247</v>
      </c>
      <c r="E489" s="65" t="s">
        <v>123</v>
      </c>
    </row>
    <row r="490" spans="2:8" ht="22.5" customHeight="1" x14ac:dyDescent="0.2">
      <c r="B490" s="284" t="s">
        <v>310</v>
      </c>
      <c r="C490" s="285">
        <f>C486+C463</f>
        <v>2279</v>
      </c>
      <c r="D490" s="285">
        <f>D486+D463</f>
        <v>1483</v>
      </c>
      <c r="E490" s="307">
        <f>E486+E463</f>
        <v>51258.779314599495</v>
      </c>
      <c r="F490" s="97"/>
      <c r="G490" s="97"/>
    </row>
    <row r="520" spans="4:6" ht="37.5" customHeight="1" x14ac:dyDescent="0.2">
      <c r="D520" s="506">
        <f>D79+D115+D139+D181+D360+D478</f>
        <v>40</v>
      </c>
      <c r="E520" s="506">
        <f>E79+E115+E139+E181+E360+E478</f>
        <v>18037.595245529999</v>
      </c>
      <c r="F520" s="1796"/>
    </row>
    <row r="521" spans="4:6" ht="8.25" customHeight="1" x14ac:dyDescent="0.2">
      <c r="E521" s="232"/>
      <c r="F521" s="1797"/>
    </row>
    <row r="522" spans="4:6" ht="23.25" customHeight="1" x14ac:dyDescent="0.2">
      <c r="F522" s="1797"/>
    </row>
    <row r="523" spans="4:6" ht="35.25" customHeight="1" thickBot="1" x14ac:dyDescent="0.25">
      <c r="E523" s="536">
        <f>E519*1000000</f>
        <v>0</v>
      </c>
      <c r="F523" s="1798"/>
    </row>
  </sheetData>
  <mergeCells count="30">
    <mergeCell ref="B8:H8"/>
    <mergeCell ref="B117:H117"/>
    <mergeCell ref="B122:H122"/>
    <mergeCell ref="B82:H82"/>
    <mergeCell ref="B357:H357"/>
    <mergeCell ref="B142:H142"/>
    <mergeCell ref="B154:H154"/>
    <mergeCell ref="B266:H266"/>
    <mergeCell ref="B194:H194"/>
    <mergeCell ref="B268:E268"/>
    <mergeCell ref="B183:H183"/>
    <mergeCell ref="A1:H1"/>
    <mergeCell ref="A2:H2"/>
    <mergeCell ref="A3:H3"/>
    <mergeCell ref="A4:H4"/>
    <mergeCell ref="B6:H6"/>
    <mergeCell ref="B465:H465"/>
    <mergeCell ref="B346:H346"/>
    <mergeCell ref="F520:F523"/>
    <mergeCell ref="B362:H362"/>
    <mergeCell ref="B371:H371"/>
    <mergeCell ref="B380:H380"/>
    <mergeCell ref="B414:H414"/>
    <mergeCell ref="B481:H481"/>
    <mergeCell ref="B429:H429"/>
    <mergeCell ref="B439:H439"/>
    <mergeCell ref="B445:H445"/>
    <mergeCell ref="B452:H452"/>
    <mergeCell ref="B457:H457"/>
    <mergeCell ref="B391:H391"/>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0" max="7" man="1"/>
    <brk id="192" max="7" man="1"/>
    <brk id="289" max="7" man="1"/>
    <brk id="343"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10"/>
  <sheetViews>
    <sheetView showGridLines="0" zoomScale="80" zoomScaleNormal="80" zoomScalePageLayoutView="60" workbookViewId="0">
      <selection activeCell="A213" sqref="A213"/>
    </sheetView>
  </sheetViews>
  <sheetFormatPr baseColWidth="10" defaultColWidth="11.42578125" defaultRowHeight="12.75" x14ac:dyDescent="0.2"/>
  <cols>
    <col min="1" max="1" width="62.5703125" style="685" customWidth="1"/>
    <col min="2" max="2" width="19.42578125" style="780" customWidth="1"/>
    <col min="3" max="3" width="12.85546875" style="685" customWidth="1"/>
    <col min="4" max="4" width="17.5703125" style="685" customWidth="1"/>
    <col min="5" max="5" width="17.85546875" style="685" customWidth="1"/>
    <col min="6" max="6" width="12.5703125" style="685" customWidth="1"/>
    <col min="7" max="7" width="16.42578125" style="685" customWidth="1"/>
    <col min="8" max="8" width="11.42578125" style="685" customWidth="1"/>
    <col min="9" max="9" width="10.85546875" style="685" customWidth="1"/>
    <col min="10" max="10" width="9.5703125" style="685" customWidth="1"/>
    <col min="11" max="11" width="9.85546875" style="685" customWidth="1"/>
    <col min="12" max="12" width="11.42578125" style="685"/>
    <col min="13" max="13" width="11.140625" style="685" customWidth="1"/>
    <col min="14" max="14" width="9.28515625" style="685" customWidth="1"/>
    <col min="15" max="15" width="11.42578125" style="685"/>
    <col min="16" max="17" width="8.42578125" style="685" customWidth="1"/>
    <col min="18" max="16384" width="11.42578125" style="685"/>
  </cols>
  <sheetData>
    <row r="1" spans="1:25" s="126" customFormat="1" ht="20.45" customHeight="1" x14ac:dyDescent="0.2">
      <c r="A1" s="1810" t="s">
        <v>604</v>
      </c>
      <c r="B1" s="1811"/>
      <c r="C1" s="1811"/>
      <c r="D1" s="1811"/>
      <c r="E1" s="1811"/>
      <c r="F1" s="1811"/>
      <c r="G1" s="1811"/>
      <c r="H1" s="1811"/>
      <c r="I1" s="1811"/>
      <c r="J1" s="1811"/>
      <c r="K1" s="1811"/>
      <c r="L1" s="1811"/>
      <c r="M1" s="1811"/>
      <c r="N1" s="315"/>
      <c r="O1" s="315"/>
      <c r="P1" s="315"/>
      <c r="Q1" s="315"/>
      <c r="R1" s="315"/>
      <c r="S1" s="315"/>
      <c r="T1" s="610"/>
      <c r="U1" s="610"/>
      <c r="V1" s="610"/>
      <c r="W1" s="610"/>
      <c r="X1" s="610"/>
      <c r="Y1" s="610"/>
    </row>
    <row r="2" spans="1:25" s="126" customFormat="1" ht="1.5" customHeight="1" x14ac:dyDescent="0.2">
      <c r="A2" s="1488"/>
      <c r="B2" s="1489"/>
      <c r="C2" s="1489"/>
      <c r="D2" s="1489"/>
      <c r="E2" s="1489"/>
      <c r="F2" s="1489"/>
      <c r="G2" s="1489"/>
      <c r="H2" s="1489"/>
      <c r="I2" s="1489"/>
      <c r="J2" s="1489"/>
      <c r="K2" s="1489"/>
      <c r="L2" s="1489"/>
      <c r="M2" s="1489"/>
      <c r="N2" s="315"/>
      <c r="O2" s="315"/>
      <c r="P2" s="315"/>
      <c r="Q2" s="315"/>
      <c r="R2" s="315"/>
      <c r="S2" s="315"/>
      <c r="T2" s="610"/>
      <c r="U2" s="610"/>
      <c r="V2" s="610"/>
      <c r="W2" s="610"/>
      <c r="X2" s="610"/>
      <c r="Y2" s="610"/>
    </row>
    <row r="3" spans="1:25" s="609" customFormat="1" ht="12.95" customHeight="1" x14ac:dyDescent="0.2">
      <c r="A3" s="1793" t="s">
        <v>1811</v>
      </c>
      <c r="B3" s="1793"/>
      <c r="C3" s="1793"/>
      <c r="D3" s="1793"/>
      <c r="E3" s="1793"/>
      <c r="F3" s="1793"/>
      <c r="G3" s="1793"/>
      <c r="H3" s="1793"/>
      <c r="I3" s="1793"/>
      <c r="J3" s="1793"/>
      <c r="K3" s="1793"/>
      <c r="L3" s="1793"/>
      <c r="M3" s="1793"/>
      <c r="N3" s="315"/>
      <c r="O3" s="315"/>
      <c r="P3" s="315"/>
      <c r="Q3" s="315"/>
      <c r="R3" s="315"/>
      <c r="S3" s="315"/>
    </row>
    <row r="4" spans="1:25" s="609" customFormat="1" ht="12.95" customHeight="1" x14ac:dyDescent="0.2">
      <c r="A4" s="1812" t="s">
        <v>1</v>
      </c>
      <c r="B4" s="1812"/>
      <c r="C4" s="1812"/>
      <c r="D4" s="1812"/>
      <c r="E4" s="1812"/>
      <c r="F4" s="1812"/>
      <c r="G4" s="1812"/>
      <c r="H4" s="1812"/>
      <c r="I4" s="1812"/>
      <c r="J4" s="1812"/>
      <c r="K4" s="1812"/>
      <c r="L4" s="1812"/>
      <c r="M4" s="1812"/>
      <c r="N4" s="1490"/>
      <c r="O4" s="1490"/>
      <c r="P4" s="1490"/>
      <c r="Q4" s="1490"/>
      <c r="R4" s="1490"/>
      <c r="S4" s="1490"/>
    </row>
    <row r="5" spans="1:25" s="609" customFormat="1" ht="12.95" customHeight="1" x14ac:dyDescent="0.2">
      <c r="A5" s="992"/>
      <c r="B5" s="992"/>
      <c r="C5" s="992"/>
      <c r="D5" s="992"/>
      <c r="E5" s="992"/>
      <c r="F5" s="992"/>
      <c r="G5" s="992"/>
      <c r="H5" s="992"/>
      <c r="I5" s="992"/>
      <c r="J5" s="992"/>
      <c r="K5" s="992"/>
      <c r="L5" s="992"/>
      <c r="M5" s="992"/>
      <c r="N5" s="992"/>
      <c r="O5" s="992"/>
      <c r="P5" s="992"/>
      <c r="Q5" s="992"/>
      <c r="R5" s="992"/>
      <c r="S5" s="992"/>
    </row>
    <row r="6" spans="1:25" ht="13.35" customHeight="1" x14ac:dyDescent="0.2">
      <c r="A6" s="1813" t="s">
        <v>605</v>
      </c>
      <c r="B6" s="1813"/>
      <c r="C6" s="1813"/>
      <c r="D6" s="1813"/>
      <c r="E6" s="1813"/>
      <c r="F6" s="1813"/>
      <c r="G6" s="1813"/>
      <c r="H6" s="1813"/>
      <c r="I6" s="1813"/>
      <c r="J6" s="1813"/>
      <c r="K6" s="1813"/>
      <c r="L6" s="1813"/>
      <c r="M6" s="1813"/>
      <c r="N6" s="1440"/>
      <c r="O6" s="1440"/>
      <c r="P6" s="1440"/>
      <c r="Q6" s="1440"/>
      <c r="R6" s="1440"/>
      <c r="S6" s="1440"/>
    </row>
    <row r="7" spans="1:25" ht="13.35" customHeight="1" x14ac:dyDescent="0.2">
      <c r="A7" s="1025"/>
      <c r="B7" s="1026"/>
      <c r="C7" s="1026"/>
      <c r="D7" s="1026"/>
      <c r="E7" s="1026"/>
      <c r="F7" s="1026"/>
      <c r="G7" s="1026"/>
      <c r="H7" s="1026"/>
      <c r="I7" s="1026"/>
      <c r="J7" s="1026"/>
      <c r="K7" s="1026"/>
      <c r="L7" s="1026"/>
      <c r="M7" s="1026"/>
    </row>
    <row r="8" spans="1:25" ht="13.35" customHeight="1" x14ac:dyDescent="0.2">
      <c r="A8" s="1817" t="s">
        <v>28</v>
      </c>
      <c r="B8" s="993">
        <v>2024</v>
      </c>
      <c r="C8" s="1158"/>
      <c r="D8" s="1158"/>
      <c r="E8" s="1158"/>
      <c r="F8" s="1158"/>
      <c r="G8" s="1158"/>
      <c r="H8" s="993">
        <v>2025</v>
      </c>
      <c r="I8" s="1158"/>
      <c r="J8" s="1158"/>
      <c r="K8" s="1158"/>
      <c r="L8" s="1158"/>
      <c r="M8" s="1158"/>
    </row>
    <row r="9" spans="1:25" ht="25.5" x14ac:dyDescent="0.2">
      <c r="A9" s="1818"/>
      <c r="B9" s="1159" t="s">
        <v>574</v>
      </c>
      <c r="C9" s="1160" t="s">
        <v>575</v>
      </c>
      <c r="D9" s="1160" t="s">
        <v>576</v>
      </c>
      <c r="E9" s="1160" t="s">
        <v>577</v>
      </c>
      <c r="F9" s="1160" t="s">
        <v>578</v>
      </c>
      <c r="G9" s="1160" t="s">
        <v>706</v>
      </c>
      <c r="H9" s="1159" t="s">
        <v>574</v>
      </c>
      <c r="I9" s="1160" t="s">
        <v>575</v>
      </c>
      <c r="J9" s="1160" t="s">
        <v>576</v>
      </c>
      <c r="K9" s="1160" t="s">
        <v>577</v>
      </c>
      <c r="L9" s="1160" t="s">
        <v>578</v>
      </c>
      <c r="M9" s="1160" t="s">
        <v>849</v>
      </c>
    </row>
    <row r="10" spans="1:25" ht="13.35" customHeight="1" x14ac:dyDescent="0.2">
      <c r="A10" s="994" t="s">
        <v>579</v>
      </c>
      <c r="B10" s="1164">
        <v>0</v>
      </c>
      <c r="C10" s="1165">
        <v>0</v>
      </c>
      <c r="D10" s="1165">
        <v>0</v>
      </c>
      <c r="E10" s="1165">
        <v>0</v>
      </c>
      <c r="F10" s="1165">
        <v>0</v>
      </c>
      <c r="G10" s="1166">
        <v>0</v>
      </c>
      <c r="H10" s="999">
        <v>0</v>
      </c>
      <c r="I10" s="995">
        <v>0</v>
      </c>
      <c r="J10" s="995">
        <v>385.23555149999999</v>
      </c>
      <c r="K10" s="995">
        <v>0</v>
      </c>
      <c r="L10" s="995">
        <v>0</v>
      </c>
      <c r="M10" s="996">
        <v>385.23555149999999</v>
      </c>
    </row>
    <row r="11" spans="1:25" ht="13.35" customHeight="1" x14ac:dyDescent="0.2">
      <c r="A11" s="997" t="s">
        <v>580</v>
      </c>
      <c r="B11" s="1164">
        <v>22115.171131999999</v>
      </c>
      <c r="C11" s="1164">
        <v>0</v>
      </c>
      <c r="D11" s="1164">
        <v>0</v>
      </c>
      <c r="E11" s="1164">
        <v>0</v>
      </c>
      <c r="F11" s="1164">
        <v>0</v>
      </c>
      <c r="G11" s="1167">
        <v>22115.171131999999</v>
      </c>
      <c r="H11" s="999">
        <v>25099.681504330001</v>
      </c>
      <c r="I11" s="999">
        <v>0</v>
      </c>
      <c r="J11" s="999">
        <v>0</v>
      </c>
      <c r="K11" s="999">
        <v>0</v>
      </c>
      <c r="L11" s="999">
        <v>0</v>
      </c>
      <c r="M11" s="998">
        <v>25099.681504330001</v>
      </c>
    </row>
    <row r="12" spans="1:25" ht="13.35" customHeight="1" x14ac:dyDescent="0.2">
      <c r="A12" s="997" t="s">
        <v>581</v>
      </c>
      <c r="B12" s="1164">
        <v>11057.5855665</v>
      </c>
      <c r="C12" s="1164">
        <v>0</v>
      </c>
      <c r="D12" s="1164">
        <v>0</v>
      </c>
      <c r="E12" s="1164">
        <v>0</v>
      </c>
      <c r="F12" s="1164">
        <v>0</v>
      </c>
      <c r="G12" s="1167">
        <v>11057.5855665</v>
      </c>
      <c r="H12" s="999">
        <v>12549.840752169999</v>
      </c>
      <c r="I12" s="999">
        <v>0</v>
      </c>
      <c r="J12" s="999">
        <v>0</v>
      </c>
      <c r="K12" s="999">
        <v>0</v>
      </c>
      <c r="L12" s="999">
        <v>0</v>
      </c>
      <c r="M12" s="998">
        <v>12549.840752169999</v>
      </c>
    </row>
    <row r="13" spans="1:25" ht="13.35" customHeight="1" x14ac:dyDescent="0.2">
      <c r="A13" s="997" t="s">
        <v>582</v>
      </c>
      <c r="B13" s="1164">
        <v>11057.5855665</v>
      </c>
      <c r="C13" s="1164">
        <v>0</v>
      </c>
      <c r="D13" s="1164">
        <v>0</v>
      </c>
      <c r="E13" s="1164">
        <v>0</v>
      </c>
      <c r="F13" s="1164">
        <v>0</v>
      </c>
      <c r="G13" s="1167">
        <v>11057.5855665</v>
      </c>
      <c r="H13" s="999">
        <v>12549.840752169999</v>
      </c>
      <c r="I13" s="999">
        <v>0</v>
      </c>
      <c r="J13" s="999">
        <v>0</v>
      </c>
      <c r="K13" s="999">
        <v>0</v>
      </c>
      <c r="L13" s="999">
        <v>0</v>
      </c>
      <c r="M13" s="998">
        <v>12549.840752169999</v>
      </c>
    </row>
    <row r="14" spans="1:25" ht="13.35" customHeight="1" x14ac:dyDescent="0.2">
      <c r="A14" s="997" t="s">
        <v>583</v>
      </c>
      <c r="B14" s="1164">
        <v>11057.5855665</v>
      </c>
      <c r="C14" s="1164">
        <v>0</v>
      </c>
      <c r="D14" s="1164">
        <v>0</v>
      </c>
      <c r="E14" s="1164">
        <v>0</v>
      </c>
      <c r="F14" s="1164">
        <v>0</v>
      </c>
      <c r="G14" s="1167">
        <v>11057.5855665</v>
      </c>
      <c r="H14" s="999">
        <v>12549.840752169999</v>
      </c>
      <c r="I14" s="999">
        <v>0</v>
      </c>
      <c r="J14" s="999">
        <v>0</v>
      </c>
      <c r="K14" s="999">
        <v>0</v>
      </c>
      <c r="L14" s="999">
        <v>0</v>
      </c>
      <c r="M14" s="998">
        <v>12549.840752169999</v>
      </c>
    </row>
    <row r="15" spans="1:25" ht="13.35" customHeight="1" x14ac:dyDescent="0.2">
      <c r="A15" s="997" t="s">
        <v>584</v>
      </c>
      <c r="B15" s="1164">
        <v>11057.5855665</v>
      </c>
      <c r="C15" s="1164">
        <v>0</v>
      </c>
      <c r="D15" s="1164">
        <v>0</v>
      </c>
      <c r="E15" s="1164">
        <v>0</v>
      </c>
      <c r="F15" s="1164">
        <v>0</v>
      </c>
      <c r="G15" s="1167">
        <v>11057.5855665</v>
      </c>
      <c r="H15" s="999">
        <v>12549.840752169999</v>
      </c>
      <c r="I15" s="999">
        <v>0</v>
      </c>
      <c r="J15" s="999">
        <v>0</v>
      </c>
      <c r="K15" s="999">
        <v>0</v>
      </c>
      <c r="L15" s="999">
        <v>0</v>
      </c>
      <c r="M15" s="998">
        <v>12549.840752169999</v>
      </c>
    </row>
    <row r="16" spans="1:25" ht="13.35" customHeight="1" x14ac:dyDescent="0.2">
      <c r="A16" s="997" t="s">
        <v>585</v>
      </c>
      <c r="B16" s="1164">
        <v>11057.5855665</v>
      </c>
      <c r="C16" s="1164">
        <v>0</v>
      </c>
      <c r="D16" s="1164">
        <v>0</v>
      </c>
      <c r="E16" s="1164">
        <v>0</v>
      </c>
      <c r="F16" s="1164">
        <v>0</v>
      </c>
      <c r="G16" s="1167">
        <v>11057.5855665</v>
      </c>
      <c r="H16" s="999">
        <v>12549.84075216</v>
      </c>
      <c r="I16" s="999">
        <v>0</v>
      </c>
      <c r="J16" s="999">
        <v>0</v>
      </c>
      <c r="K16" s="999">
        <v>0</v>
      </c>
      <c r="L16" s="999">
        <v>0</v>
      </c>
      <c r="M16" s="998">
        <v>12549.84075216</v>
      </c>
    </row>
    <row r="17" spans="1:13" ht="13.35" customHeight="1" x14ac:dyDescent="0.2">
      <c r="A17" s="997" t="s">
        <v>586</v>
      </c>
      <c r="B17" s="1164">
        <v>11057.5855665</v>
      </c>
      <c r="C17" s="1164">
        <v>0</v>
      </c>
      <c r="D17" s="1164">
        <v>0</v>
      </c>
      <c r="E17" s="1164">
        <v>0</v>
      </c>
      <c r="F17" s="1164">
        <v>0</v>
      </c>
      <c r="G17" s="1167">
        <v>11057.5855665</v>
      </c>
      <c r="H17" s="999">
        <v>12549.84075216</v>
      </c>
      <c r="I17" s="999">
        <v>432.86666666999997</v>
      </c>
      <c r="J17" s="999">
        <v>0</v>
      </c>
      <c r="K17" s="999">
        <v>0</v>
      </c>
      <c r="L17" s="999">
        <v>1615.06</v>
      </c>
      <c r="M17" s="998">
        <v>14597.767418829999</v>
      </c>
    </row>
    <row r="18" spans="1:13" ht="13.35" customHeight="1" x14ac:dyDescent="0.2">
      <c r="A18" s="997" t="s">
        <v>587</v>
      </c>
      <c r="B18" s="1164">
        <v>11057.5855665</v>
      </c>
      <c r="C18" s="1164">
        <v>486.97500000000002</v>
      </c>
      <c r="D18" s="1164">
        <v>0</v>
      </c>
      <c r="E18" s="1164">
        <v>0</v>
      </c>
      <c r="F18" s="1164">
        <v>967.09340699999996</v>
      </c>
      <c r="G18" s="1167">
        <v>12511.653973500001</v>
      </c>
      <c r="H18" s="999">
        <v>12549.84075218</v>
      </c>
      <c r="I18" s="999">
        <v>54.108333330000001</v>
      </c>
      <c r="J18" s="999">
        <v>0</v>
      </c>
      <c r="K18" s="999">
        <v>0</v>
      </c>
      <c r="L18" s="999">
        <v>201.88249999999999</v>
      </c>
      <c r="M18" s="998">
        <v>12805.831585509999</v>
      </c>
    </row>
    <row r="19" spans="1:13" ht="13.35" customHeight="1" x14ac:dyDescent="0.2">
      <c r="A19" s="997" t="s">
        <v>588</v>
      </c>
      <c r="B19" s="1164">
        <v>11057.5855665</v>
      </c>
      <c r="C19" s="1164">
        <v>54.108333000000002</v>
      </c>
      <c r="D19" s="1164">
        <v>271.53169050000002</v>
      </c>
      <c r="E19" s="1164">
        <v>0</v>
      </c>
      <c r="F19" s="1164">
        <v>107.454823</v>
      </c>
      <c r="G19" s="1167">
        <v>11490.680413</v>
      </c>
      <c r="H19" s="999">
        <v>12549.84075216</v>
      </c>
      <c r="I19" s="999">
        <v>54.108333330000001</v>
      </c>
      <c r="J19" s="999">
        <v>0</v>
      </c>
      <c r="K19" s="999">
        <v>0</v>
      </c>
      <c r="L19" s="999">
        <v>201.88249999999999</v>
      </c>
      <c r="M19" s="998">
        <v>12805.831585489999</v>
      </c>
    </row>
    <row r="20" spans="1:13" ht="13.35" customHeight="1" x14ac:dyDescent="0.2">
      <c r="A20" s="997" t="s">
        <v>589</v>
      </c>
      <c r="B20" s="1164">
        <v>11057.5855665</v>
      </c>
      <c r="C20" s="1164">
        <v>54.108333000000002</v>
      </c>
      <c r="D20" s="1164">
        <v>0</v>
      </c>
      <c r="E20" s="1164">
        <v>0</v>
      </c>
      <c r="F20" s="1164">
        <v>107.454823</v>
      </c>
      <c r="G20" s="1167">
        <v>11219.1487225</v>
      </c>
      <c r="H20" s="999">
        <v>12549.840752169999</v>
      </c>
      <c r="I20" s="999">
        <v>54.108334329999998</v>
      </c>
      <c r="J20" s="999">
        <v>0</v>
      </c>
      <c r="K20" s="999">
        <v>0</v>
      </c>
      <c r="L20" s="999">
        <v>201.88249999999999</v>
      </c>
      <c r="M20" s="998">
        <v>12805.831586499999</v>
      </c>
    </row>
    <row r="21" spans="1:13" ht="13.35" customHeight="1" x14ac:dyDescent="0.2">
      <c r="A21" s="1000" t="s">
        <v>590</v>
      </c>
      <c r="B21" s="1164">
        <v>17271.8095885</v>
      </c>
      <c r="C21" s="1164">
        <v>54.108333999999999</v>
      </c>
      <c r="D21" s="1164">
        <v>0</v>
      </c>
      <c r="E21" s="1164">
        <v>0</v>
      </c>
      <c r="F21" s="1164">
        <v>101.163189</v>
      </c>
      <c r="G21" s="1168">
        <v>17427.0811115</v>
      </c>
      <c r="H21" s="999">
        <v>0</v>
      </c>
      <c r="I21" s="999">
        <v>0</v>
      </c>
      <c r="J21" s="999">
        <v>0</v>
      </c>
      <c r="K21" s="999">
        <v>0</v>
      </c>
      <c r="L21" s="999">
        <v>0</v>
      </c>
      <c r="M21" s="1001">
        <v>0</v>
      </c>
    </row>
    <row r="22" spans="1:13" ht="15" x14ac:dyDescent="0.25">
      <c r="A22" s="1161" t="s">
        <v>6</v>
      </c>
      <c r="B22" s="1363">
        <f>SUM(B10:B21)</f>
        <v>138905.25081899998</v>
      </c>
      <c r="C22" s="1361">
        <v>649.29999999999995</v>
      </c>
      <c r="D22" s="1361">
        <f>SUM(D10:D21)</f>
        <v>271.53169050000002</v>
      </c>
      <c r="E22" s="1361">
        <v>0</v>
      </c>
      <c r="F22" s="1361">
        <f>SUM(F10:F21)</f>
        <v>1283.166242</v>
      </c>
      <c r="G22" s="1364">
        <f>SUM(G10:G21)</f>
        <v>141109.24875149998</v>
      </c>
      <c r="H22" s="1360">
        <v>138048.24827384</v>
      </c>
      <c r="I22" s="1361">
        <v>595.19166766000001</v>
      </c>
      <c r="J22" s="1361">
        <v>385.23555149999999</v>
      </c>
      <c r="K22" s="1361">
        <v>0</v>
      </c>
      <c r="L22" s="1361">
        <v>2220.7075</v>
      </c>
      <c r="M22" s="1362">
        <v>141249.38299300001</v>
      </c>
    </row>
    <row r="23" spans="1:13" ht="13.35" customHeight="1" x14ac:dyDescent="0.2"/>
    <row r="24" spans="1:13" ht="13.35" customHeight="1" x14ac:dyDescent="0.2">
      <c r="A24" s="685" t="s">
        <v>591</v>
      </c>
    </row>
    <row r="25" spans="1:13" ht="14.1" customHeight="1" x14ac:dyDescent="0.25">
      <c r="A25" s="1281" t="s">
        <v>1096</v>
      </c>
    </row>
    <row r="26" spans="1:13" ht="12.75" hidden="1" customHeight="1" x14ac:dyDescent="0.2">
      <c r="A26"/>
    </row>
    <row r="27" spans="1:13" ht="12.75" hidden="1" customHeight="1" x14ac:dyDescent="0.2">
      <c r="A27"/>
    </row>
    <row r="28" spans="1:13" ht="13.5" hidden="1" customHeight="1" x14ac:dyDescent="0.2">
      <c r="A28"/>
    </row>
    <row r="29" spans="1:13" ht="13.35" customHeight="1" x14ac:dyDescent="0.2"/>
    <row r="30" spans="1:13" ht="13.35" customHeight="1" x14ac:dyDescent="0.25">
      <c r="A30" s="1439" t="s">
        <v>606</v>
      </c>
      <c r="B30" s="1002"/>
      <c r="C30" s="1003"/>
    </row>
    <row r="31" spans="1:13" ht="13.35" customHeight="1" x14ac:dyDescent="0.25">
      <c r="A31" s="1005"/>
      <c r="B31" s="1002"/>
      <c r="C31" s="1003"/>
    </row>
    <row r="32" spans="1:13" ht="43.5" customHeight="1" x14ac:dyDescent="0.2">
      <c r="A32" s="1285" t="s">
        <v>462</v>
      </c>
      <c r="B32" s="1285" t="s">
        <v>592</v>
      </c>
      <c r="C32" s="1285" t="s">
        <v>593</v>
      </c>
    </row>
    <row r="33" spans="1:7" ht="13.35" customHeight="1" x14ac:dyDescent="0.2">
      <c r="A33" s="1282">
        <v>2017</v>
      </c>
      <c r="B33" s="1283">
        <v>146433.07681112029</v>
      </c>
      <c r="C33" s="1286"/>
    </row>
    <row r="34" spans="1:7" ht="13.35" customHeight="1" x14ac:dyDescent="0.2">
      <c r="A34" s="1282">
        <v>2018</v>
      </c>
      <c r="B34" s="1283">
        <v>145588.92271893</v>
      </c>
      <c r="C34" s="1284">
        <v>-5.7647774025750831E-3</v>
      </c>
    </row>
    <row r="35" spans="1:7" ht="13.35" customHeight="1" x14ac:dyDescent="0.2">
      <c r="A35" s="1282">
        <v>2019</v>
      </c>
      <c r="B35" s="1283">
        <v>133681.29726118999</v>
      </c>
      <c r="C35" s="1284">
        <v>-8.1789364433505374E-2</v>
      </c>
    </row>
    <row r="36" spans="1:7" ht="13.35" customHeight="1" x14ac:dyDescent="0.2">
      <c r="A36" s="1282">
        <v>2020</v>
      </c>
      <c r="B36" s="1283">
        <v>109936.03024020999</v>
      </c>
      <c r="C36" s="1284">
        <v>-0.17762594699081857</v>
      </c>
    </row>
    <row r="37" spans="1:7" ht="13.35" customHeight="1" x14ac:dyDescent="0.2">
      <c r="A37" s="1282">
        <v>2021</v>
      </c>
      <c r="B37" s="1283">
        <v>102856.86521532002</v>
      </c>
      <c r="C37" s="1284">
        <v>-6.4393493283521397E-2</v>
      </c>
    </row>
    <row r="38" spans="1:7" ht="13.35" customHeight="1" x14ac:dyDescent="0.2">
      <c r="A38" s="1282">
        <v>2022</v>
      </c>
      <c r="B38" s="1283">
        <v>104885.722788741</v>
      </c>
      <c r="C38" s="1284">
        <v>1.9725057429796022E-2</v>
      </c>
    </row>
    <row r="39" spans="1:7" ht="12.75" customHeight="1" x14ac:dyDescent="0.2">
      <c r="A39" s="1282">
        <v>2023</v>
      </c>
      <c r="B39" s="1283">
        <v>114850.94407439997</v>
      </c>
      <c r="C39" s="1284">
        <v>9.5010274236568382E-2</v>
      </c>
    </row>
    <row r="40" spans="1:7" ht="13.35" customHeight="1" x14ac:dyDescent="0.2">
      <c r="A40" s="1282">
        <v>2024</v>
      </c>
      <c r="B40" s="1283">
        <v>130851.90757143995</v>
      </c>
      <c r="C40" s="1284">
        <v>0.13931939024092488</v>
      </c>
    </row>
    <row r="41" spans="1:7" ht="13.35" customHeight="1" x14ac:dyDescent="0.2">
      <c r="A41" s="1282">
        <v>2025</v>
      </c>
      <c r="B41" s="1283">
        <v>133367.00252622299</v>
      </c>
      <c r="C41" s="1284">
        <v>1.9220926935359373E-2</v>
      </c>
    </row>
    <row r="42" spans="1:7" ht="12.75" customHeight="1" x14ac:dyDescent="0.2">
      <c r="A42"/>
      <c r="B42" s="1004"/>
      <c r="C42"/>
    </row>
    <row r="43" spans="1:7" ht="13.35" customHeight="1" x14ac:dyDescent="0.2">
      <c r="A43" t="s">
        <v>594</v>
      </c>
      <c r="B43" s="1004"/>
      <c r="C43"/>
    </row>
    <row r="44" spans="1:7" ht="78.75" customHeight="1" x14ac:dyDescent="0.2">
      <c r="A44" s="1819" t="s">
        <v>707</v>
      </c>
      <c r="B44" s="1819"/>
      <c r="C44" s="1819"/>
      <c r="D44" s="1819"/>
      <c r="E44" s="1819"/>
      <c r="F44" s="1819"/>
      <c r="G44" s="1819"/>
    </row>
    <row r="45" spans="1:7" ht="15" x14ac:dyDescent="0.2">
      <c r="A45" s="1819" t="s">
        <v>839</v>
      </c>
      <c r="B45" s="1819"/>
      <c r="C45" s="1819"/>
      <c r="D45" s="1819"/>
      <c r="E45" s="1819"/>
      <c r="F45" s="1819"/>
      <c r="G45" s="1819"/>
    </row>
    <row r="46" spans="1:7" ht="66" hidden="1" customHeight="1" x14ac:dyDescent="0.2">
      <c r="A46" s="1819"/>
      <c r="B46" s="1819"/>
      <c r="C46" s="1819"/>
      <c r="D46" s="1819"/>
      <c r="E46" s="1819"/>
      <c r="F46" s="1819"/>
      <c r="G46" s="1819"/>
    </row>
    <row r="47" spans="1:7" ht="13.35" customHeight="1" x14ac:dyDescent="0.2"/>
    <row r="48" spans="1:7" ht="13.35" customHeight="1" x14ac:dyDescent="0.2">
      <c r="A48" s="1027" t="s">
        <v>840</v>
      </c>
      <c r="B48" s="1006"/>
      <c r="C48" s="1007"/>
      <c r="D48" s="1008"/>
      <c r="E48" s="1008"/>
      <c r="F48" s="1003"/>
    </row>
    <row r="49" spans="1:6" ht="13.35" customHeight="1" x14ac:dyDescent="0.2">
      <c r="A49" s="1006"/>
      <c r="B49" s="1006"/>
      <c r="C49" s="1007"/>
      <c r="D49" s="1008"/>
      <c r="E49" s="1008"/>
      <c r="F49" s="1003"/>
    </row>
    <row r="50" spans="1:6" ht="13.35" customHeight="1" x14ac:dyDescent="0.2">
      <c r="A50" s="1009" t="s">
        <v>595</v>
      </c>
      <c r="B50" s="1010"/>
      <c r="C50" s="1011"/>
      <c r="D50" s="1012"/>
      <c r="E50" s="1012"/>
      <c r="F50" s="993"/>
    </row>
    <row r="51" spans="1:6" ht="13.35" customHeight="1" x14ac:dyDescent="0.2">
      <c r="A51" s="809"/>
      <c r="B51" s="809"/>
      <c r="C51" s="809"/>
      <c r="D51" s="1013"/>
      <c r="E51" s="1013"/>
      <c r="F51"/>
    </row>
    <row r="52" spans="1:6" ht="13.35" customHeight="1" x14ac:dyDescent="0.2">
      <c r="A52" s="1138" t="s">
        <v>596</v>
      </c>
      <c r="B52" s="1139"/>
      <c r="C52" s="1140"/>
      <c r="D52" s="1248" t="s">
        <v>841</v>
      </c>
      <c r="E52" s="1248" t="s">
        <v>1812</v>
      </c>
      <c r="F52" s="1248" t="s">
        <v>593</v>
      </c>
    </row>
    <row r="53" spans="1:6" ht="13.35" customHeight="1" x14ac:dyDescent="0.2">
      <c r="A53" s="1014" t="s">
        <v>597</v>
      </c>
      <c r="B53" s="1015"/>
      <c r="C53" s="1016"/>
      <c r="D53" s="1289">
        <v>31896.902999999998</v>
      </c>
      <c r="E53" s="1289">
        <v>25791.058934650002</v>
      </c>
      <c r="F53" s="1249">
        <v>-0.19142435443810946</v>
      </c>
    </row>
    <row r="54" spans="1:6" ht="13.35" customHeight="1" x14ac:dyDescent="0.2">
      <c r="A54" s="1017" t="s">
        <v>598</v>
      </c>
      <c r="B54" s="1018"/>
      <c r="C54" s="1019"/>
      <c r="D54" s="1289">
        <v>59499.377374763142</v>
      </c>
      <c r="E54" s="1289">
        <v>50268.079456219042</v>
      </c>
      <c r="F54" s="1249">
        <v>-0.15514948770639714</v>
      </c>
    </row>
    <row r="55" spans="1:6" ht="13.35" customHeight="1" x14ac:dyDescent="0.2">
      <c r="A55" s="1017" t="s">
        <v>599</v>
      </c>
      <c r="B55" s="1018"/>
      <c r="C55" s="1019"/>
      <c r="D55" s="1289">
        <v>14136.800857621001</v>
      </c>
      <c r="E55" s="1289">
        <v>12507.061835251001</v>
      </c>
      <c r="F55" s="1249">
        <v>-0.11528343921541662</v>
      </c>
    </row>
    <row r="56" spans="1:6" ht="13.35" customHeight="1" x14ac:dyDescent="0.2">
      <c r="A56" s="1017" t="s">
        <v>600</v>
      </c>
      <c r="B56" s="1018"/>
      <c r="C56" s="1019"/>
      <c r="D56" s="1289">
        <v>7712.1234738389339</v>
      </c>
      <c r="E56" s="1289">
        <v>8009.5464805682986</v>
      </c>
      <c r="F56" s="1249">
        <v>3.8565643786472537E-2</v>
      </c>
    </row>
    <row r="57" spans="1:6" ht="13.35" customHeight="1" x14ac:dyDescent="0.2">
      <c r="A57" s="1017" t="s">
        <v>506</v>
      </c>
      <c r="B57" s="1018"/>
      <c r="C57" s="1019"/>
      <c r="D57" s="1289">
        <v>1046.0313865918624</v>
      </c>
      <c r="E57" s="1289">
        <v>732.87387782000008</v>
      </c>
      <c r="F57" s="1249">
        <v>-0.29937678045415028</v>
      </c>
    </row>
    <row r="58" spans="1:6" ht="13.35" hidden="1" customHeight="1" x14ac:dyDescent="0.2">
      <c r="A58" s="1020" t="s">
        <v>601</v>
      </c>
      <c r="B58" s="1021"/>
      <c r="C58" s="1022"/>
      <c r="D58" s="1250">
        <v>0</v>
      </c>
      <c r="E58" s="1251"/>
      <c r="F58" s="1249" t="e">
        <v>#REF!</v>
      </c>
    </row>
    <row r="59" spans="1:6" ht="13.35" customHeight="1" x14ac:dyDescent="0.2">
      <c r="A59" s="1365" t="s">
        <v>602</v>
      </c>
      <c r="B59" s="1141"/>
      <c r="C59" s="1142"/>
      <c r="D59" s="1287">
        <v>114291.23609281493</v>
      </c>
      <c r="E59" s="1288">
        <v>97308.62058450836</v>
      </c>
      <c r="F59" s="1252">
        <v>-0.14859070641702687</v>
      </c>
    </row>
    <row r="60" spans="1:6" ht="13.35" customHeight="1" x14ac:dyDescent="0.2">
      <c r="A60" s="1023"/>
      <c r="B60" s="1023"/>
      <c r="C60" s="1024"/>
      <c r="D60" s="1105"/>
      <c r="E60" s="1105"/>
      <c r="F60"/>
    </row>
    <row r="61" spans="1:6" ht="13.35" customHeight="1" x14ac:dyDescent="0.2">
      <c r="A61" s="1367" t="s">
        <v>603</v>
      </c>
      <c r="B61" s="1367"/>
      <c r="C61" s="1368"/>
      <c r="D61" s="1369" t="s">
        <v>841</v>
      </c>
      <c r="E61" s="1248" t="s">
        <v>1812</v>
      </c>
      <c r="F61" s="1370" t="s">
        <v>593</v>
      </c>
    </row>
    <row r="62" spans="1:6" ht="15" x14ac:dyDescent="0.2">
      <c r="A62" s="1820" t="s">
        <v>708</v>
      </c>
      <c r="B62" s="1820"/>
      <c r="C62" s="1820"/>
      <c r="D62" s="1820"/>
      <c r="E62" s="1820"/>
      <c r="F62" s="1820"/>
    </row>
    <row r="63" spans="1:6" ht="15" x14ac:dyDescent="0.2">
      <c r="A63" s="1814" t="s">
        <v>1688</v>
      </c>
      <c r="B63" s="1815"/>
      <c r="C63" s="1816"/>
      <c r="D63" s="1373">
        <v>11346.90899357829</v>
      </c>
      <c r="E63" s="1651">
        <v>11273.56892691131</v>
      </c>
      <c r="F63" s="1374">
        <v>-6.4634401058901725E-3</v>
      </c>
    </row>
    <row r="64" spans="1:6" ht="15" x14ac:dyDescent="0.2">
      <c r="A64" s="1511" t="s">
        <v>1232</v>
      </c>
      <c r="B64" s="1512"/>
      <c r="C64" s="1513"/>
      <c r="D64" s="1514"/>
      <c r="E64" s="1514"/>
      <c r="F64" s="1515">
        <v>0</v>
      </c>
    </row>
    <row r="65" spans="1:10" ht="15" x14ac:dyDescent="0.2">
      <c r="A65" s="1511" t="s">
        <v>945</v>
      </c>
      <c r="B65" s="1512"/>
      <c r="C65" s="1513"/>
      <c r="D65" s="1514"/>
      <c r="E65" s="1514">
        <v>18714.163354014632</v>
      </c>
      <c r="F65" s="1515">
        <v>0</v>
      </c>
    </row>
    <row r="66" spans="1:10" ht="15" x14ac:dyDescent="0.2">
      <c r="A66" s="1814" t="s">
        <v>1689</v>
      </c>
      <c r="B66" s="1815"/>
      <c r="C66" s="1816"/>
      <c r="D66" s="1373"/>
      <c r="E66" s="1373">
        <v>3201.1347181599999</v>
      </c>
      <c r="F66" s="1374">
        <v>0</v>
      </c>
    </row>
    <row r="67" spans="1:10" ht="15" x14ac:dyDescent="0.2">
      <c r="A67" s="1820" t="s">
        <v>710</v>
      </c>
      <c r="B67" s="1820"/>
      <c r="C67" s="1820"/>
      <c r="D67" s="1820"/>
      <c r="E67" s="1820"/>
      <c r="F67" s="1820"/>
    </row>
    <row r="68" spans="1:10" ht="15" x14ac:dyDescent="0.2">
      <c r="A68" s="1836" t="s">
        <v>711</v>
      </c>
      <c r="B68" s="1837"/>
      <c r="C68" s="1838"/>
      <c r="D68" s="1373">
        <v>1539.7965068507538</v>
      </c>
      <c r="E68" s="1373">
        <v>1653.9736121005399</v>
      </c>
      <c r="F68" s="1374">
        <v>7.4150775600410501E-2</v>
      </c>
    </row>
    <row r="69" spans="1:10" ht="15" x14ac:dyDescent="0.2">
      <c r="A69" s="1820" t="s">
        <v>575</v>
      </c>
      <c r="B69" s="1820"/>
      <c r="C69" s="1820"/>
      <c r="D69" s="1820"/>
      <c r="E69" s="1820"/>
      <c r="F69" s="1820"/>
    </row>
    <row r="70" spans="1:10" ht="13.35" customHeight="1" x14ac:dyDescent="0.2">
      <c r="A70" s="1836" t="s">
        <v>711</v>
      </c>
      <c r="B70" s="1837"/>
      <c r="C70" s="1838"/>
      <c r="D70" s="1373">
        <v>626.54924739316368</v>
      </c>
      <c r="E70" s="1373">
        <v>437.77424739316405</v>
      </c>
      <c r="F70" s="1374">
        <v>-0.30129315578212179</v>
      </c>
    </row>
    <row r="71" spans="1:10" ht="13.35" hidden="1" customHeight="1" x14ac:dyDescent="0.2">
      <c r="A71" s="1371" t="s">
        <v>709</v>
      </c>
      <c r="B71" s="1371"/>
      <c r="C71" s="1372"/>
      <c r="D71" s="1373">
        <v>0</v>
      </c>
      <c r="E71" s="1373">
        <v>0</v>
      </c>
      <c r="F71" s="1374">
        <v>0</v>
      </c>
    </row>
    <row r="72" spans="1:10" ht="13.35" customHeight="1" x14ac:dyDescent="0.2">
      <c r="A72" s="1820" t="s">
        <v>712</v>
      </c>
      <c r="B72" s="1820"/>
      <c r="C72" s="1820"/>
      <c r="D72" s="1820"/>
      <c r="E72" s="1820"/>
      <c r="F72" s="1820"/>
    </row>
    <row r="73" spans="1:10" ht="15" x14ac:dyDescent="0.2">
      <c r="A73" s="1836" t="s">
        <v>711</v>
      </c>
      <c r="B73" s="1837"/>
      <c r="C73" s="1838"/>
      <c r="D73" s="1373">
        <v>868.94008313498273</v>
      </c>
      <c r="E73" s="1375">
        <v>777.76708313498295</v>
      </c>
      <c r="F73" s="1374">
        <v>0.34491598998452555</v>
      </c>
    </row>
    <row r="74" spans="1:10" ht="13.35" customHeight="1" x14ac:dyDescent="0.2">
      <c r="A74" s="1833"/>
      <c r="B74" s="1834"/>
      <c r="C74" s="1834"/>
      <c r="D74" s="1834"/>
      <c r="E74" s="1834"/>
      <c r="F74" s="1835"/>
    </row>
    <row r="75" spans="1:10" ht="13.35" customHeight="1" x14ac:dyDescent="0.2">
      <c r="A75" s="1827" t="s">
        <v>656</v>
      </c>
      <c r="B75" s="1827"/>
      <c r="C75" s="1827"/>
      <c r="D75" s="1376">
        <v>128673.43092377212</v>
      </c>
      <c r="E75" s="1376">
        <v>133367.00252622299</v>
      </c>
      <c r="F75" s="1377">
        <v>3.6476618123530091E-2</v>
      </c>
    </row>
    <row r="76" spans="1:10" ht="13.35" customHeight="1" x14ac:dyDescent="0.2">
      <c r="A76"/>
      <c r="B76"/>
      <c r="C76"/>
      <c r="D76"/>
      <c r="E76"/>
      <c r="F76"/>
    </row>
    <row r="77" spans="1:10" ht="13.35" customHeight="1" x14ac:dyDescent="0.2">
      <c r="A77" t="s">
        <v>594</v>
      </c>
      <c r="B77" s="1004"/>
      <c r="C77"/>
      <c r="D77"/>
      <c r="E77"/>
      <c r="F77"/>
    </row>
    <row r="78" spans="1:10" ht="53.1" customHeight="1" x14ac:dyDescent="0.2">
      <c r="A78" s="1828" t="s">
        <v>1233</v>
      </c>
      <c r="B78" s="1829"/>
      <c r="C78" s="1829"/>
      <c r="D78" s="1829"/>
      <c r="E78" s="1829"/>
      <c r="F78" s="1829"/>
      <c r="G78" s="1829"/>
      <c r="H78" s="1829"/>
      <c r="I78" s="1829"/>
      <c r="J78" s="1829"/>
    </row>
    <row r="79" spans="1:10" ht="13.35" customHeight="1" x14ac:dyDescent="0.2"/>
    <row r="80" spans="1:10" s="1312" customFormat="1" ht="13.35" customHeight="1" x14ac:dyDescent="0.2">
      <c r="A80" s="1440" t="s">
        <v>850</v>
      </c>
      <c r="B80" s="1405"/>
    </row>
    <row r="81" spans="1:9" ht="13.35" customHeight="1" x14ac:dyDescent="0.2"/>
    <row r="82" spans="1:9" ht="41.25" customHeight="1" x14ac:dyDescent="0.2">
      <c r="A82" s="1822" t="s">
        <v>210</v>
      </c>
      <c r="B82" s="1192" t="s">
        <v>842</v>
      </c>
      <c r="C82" s="1191"/>
      <c r="D82" s="1103" t="s">
        <v>1725</v>
      </c>
      <c r="E82" s="1191"/>
      <c r="F82" s="1103" t="s">
        <v>843</v>
      </c>
      <c r="G82" s="1191"/>
      <c r="H82" s="1103" t="s">
        <v>264</v>
      </c>
      <c r="I82" s="1191"/>
    </row>
    <row r="83" spans="1:9" ht="25.35" customHeight="1" x14ac:dyDescent="0.2">
      <c r="A83" s="1823"/>
      <c r="B83" s="1193" t="s">
        <v>68</v>
      </c>
      <c r="C83" s="1103" t="s">
        <v>49</v>
      </c>
      <c r="D83" s="1028" t="s">
        <v>68</v>
      </c>
      <c r="E83" s="1103" t="s">
        <v>49</v>
      </c>
      <c r="F83" s="1028" t="s">
        <v>68</v>
      </c>
      <c r="G83" s="1103" t="s">
        <v>49</v>
      </c>
      <c r="H83" s="1028" t="s">
        <v>68</v>
      </c>
      <c r="I83" s="1103" t="s">
        <v>49</v>
      </c>
    </row>
    <row r="84" spans="1:9" x14ac:dyDescent="0.2">
      <c r="A84" s="1029" t="s">
        <v>535</v>
      </c>
      <c r="B84" s="1194">
        <v>1029</v>
      </c>
      <c r="C84" s="1195">
        <v>9745.9650000000001</v>
      </c>
      <c r="D84" s="1194">
        <v>962</v>
      </c>
      <c r="E84" s="1195">
        <v>9127.49</v>
      </c>
      <c r="F84" s="1196">
        <v>67</v>
      </c>
      <c r="G84" s="1136">
        <v>618.47500000000036</v>
      </c>
      <c r="H84" s="1197">
        <v>0.93488824101069001</v>
      </c>
      <c r="I84" s="1197">
        <v>0.93654040415700235</v>
      </c>
    </row>
    <row r="85" spans="1:9" x14ac:dyDescent="0.2">
      <c r="A85" s="1029" t="s">
        <v>624</v>
      </c>
      <c r="B85" s="1194">
        <v>4</v>
      </c>
      <c r="C85" s="1195">
        <v>32.116</v>
      </c>
      <c r="D85" s="1194">
        <v>4</v>
      </c>
      <c r="E85" s="1195">
        <v>32.116</v>
      </c>
      <c r="F85" s="1196">
        <v>0</v>
      </c>
      <c r="G85" s="1136">
        <v>0</v>
      </c>
      <c r="H85" s="1197">
        <v>1</v>
      </c>
      <c r="I85" s="1197">
        <v>1</v>
      </c>
    </row>
    <row r="86" spans="1:9" x14ac:dyDescent="0.2">
      <c r="A86" s="1029" t="s">
        <v>739</v>
      </c>
      <c r="B86" s="1194">
        <v>63</v>
      </c>
      <c r="C86" s="1195">
        <v>504.99200000000002</v>
      </c>
      <c r="D86" s="1194">
        <v>61</v>
      </c>
      <c r="E86" s="1195">
        <v>486.637</v>
      </c>
      <c r="F86" s="1196">
        <v>2</v>
      </c>
      <c r="G86" s="1136">
        <v>18.355000000000018</v>
      </c>
      <c r="H86" s="1197">
        <v>0.96825396825396826</v>
      </c>
      <c r="I86" s="1197">
        <v>0.96365288955072548</v>
      </c>
    </row>
    <row r="87" spans="1:9" x14ac:dyDescent="0.2">
      <c r="A87" s="1029" t="s">
        <v>844</v>
      </c>
      <c r="B87" s="1194">
        <v>11</v>
      </c>
      <c r="C87" s="1195">
        <v>86.227999999999994</v>
      </c>
      <c r="D87" s="1194">
        <v>10</v>
      </c>
      <c r="E87" s="1195">
        <v>80.376000000000005</v>
      </c>
      <c r="F87" s="1196">
        <v>1</v>
      </c>
      <c r="G87" s="1136">
        <v>5.8519999999999897</v>
      </c>
      <c r="H87" s="1197">
        <v>0.90909090909090906</v>
      </c>
      <c r="I87" s="1197">
        <v>0.93213341374031644</v>
      </c>
    </row>
    <row r="88" spans="1:9" x14ac:dyDescent="0.2">
      <c r="A88" s="1029" t="s">
        <v>119</v>
      </c>
      <c r="B88" s="1194">
        <v>99</v>
      </c>
      <c r="C88" s="1195">
        <v>855.74099999999999</v>
      </c>
      <c r="D88" s="1194">
        <v>86</v>
      </c>
      <c r="E88" s="1195">
        <v>744.351</v>
      </c>
      <c r="F88" s="1196">
        <v>13</v>
      </c>
      <c r="G88" s="1136">
        <v>111.38999999999999</v>
      </c>
      <c r="H88" s="1197">
        <v>0.86868686868686873</v>
      </c>
      <c r="I88" s="1197">
        <v>0.86983211041658637</v>
      </c>
    </row>
    <row r="89" spans="1:9" x14ac:dyDescent="0.2">
      <c r="A89" s="1029" t="s">
        <v>686</v>
      </c>
      <c r="B89" s="1194">
        <v>292</v>
      </c>
      <c r="C89" s="1195">
        <v>2748.991</v>
      </c>
      <c r="D89" s="1194">
        <v>286</v>
      </c>
      <c r="E89" s="1195">
        <v>2693.8829999999998</v>
      </c>
      <c r="F89" s="1196">
        <v>6</v>
      </c>
      <c r="G89" s="1136">
        <v>55.108000000000175</v>
      </c>
      <c r="H89" s="1197">
        <v>0.97945205479452058</v>
      </c>
      <c r="I89" s="1197">
        <v>0.97995337198266552</v>
      </c>
    </row>
    <row r="90" spans="1:9" x14ac:dyDescent="0.2">
      <c r="A90" s="1029" t="s">
        <v>332</v>
      </c>
      <c r="B90" s="1194">
        <v>74</v>
      </c>
      <c r="C90" s="1195">
        <v>681.81500000000005</v>
      </c>
      <c r="D90" s="1194">
        <v>72</v>
      </c>
      <c r="E90" s="1195">
        <v>663.24199999999996</v>
      </c>
      <c r="F90" s="1196">
        <v>2</v>
      </c>
      <c r="G90" s="1136">
        <v>18.573000000000093</v>
      </c>
      <c r="H90" s="1197">
        <v>0.97297297297297303</v>
      </c>
      <c r="I90" s="1197">
        <v>0.97275947287753994</v>
      </c>
    </row>
    <row r="91" spans="1:9" x14ac:dyDescent="0.2">
      <c r="A91" s="1029" t="s">
        <v>629</v>
      </c>
      <c r="B91" s="1194">
        <v>199</v>
      </c>
      <c r="C91" s="1195">
        <v>1878.17</v>
      </c>
      <c r="D91" s="1194">
        <v>189</v>
      </c>
      <c r="E91" s="1195">
        <v>1781.829</v>
      </c>
      <c r="F91" s="1196">
        <v>10</v>
      </c>
      <c r="G91" s="1136">
        <v>96.341000000000122</v>
      </c>
      <c r="H91" s="1197">
        <v>0.94974874371859297</v>
      </c>
      <c r="I91" s="1197">
        <v>0.94870485632291002</v>
      </c>
    </row>
    <row r="92" spans="1:9" x14ac:dyDescent="0.2">
      <c r="A92" s="1572" t="s">
        <v>178</v>
      </c>
      <c r="B92" s="1573">
        <v>113</v>
      </c>
      <c r="C92" s="1574">
        <v>1101.4190000000001</v>
      </c>
      <c r="D92" s="1573">
        <v>104</v>
      </c>
      <c r="E92" s="1574">
        <v>1018.645</v>
      </c>
      <c r="F92" s="1575">
        <v>9</v>
      </c>
      <c r="G92" s="1576">
        <v>82.774000000000115</v>
      </c>
      <c r="H92" s="1577">
        <v>0.92035398230088494</v>
      </c>
      <c r="I92" s="1577">
        <v>0.92484785535749781</v>
      </c>
    </row>
    <row r="93" spans="1:9" x14ac:dyDescent="0.2">
      <c r="A93" s="1572" t="s">
        <v>845</v>
      </c>
      <c r="B93" s="1573">
        <v>12</v>
      </c>
      <c r="C93" s="1574">
        <v>119.836</v>
      </c>
      <c r="D93" s="1573">
        <v>12</v>
      </c>
      <c r="E93" s="1574">
        <v>119.836</v>
      </c>
      <c r="F93" s="1575">
        <v>0</v>
      </c>
      <c r="G93" s="1576">
        <v>0</v>
      </c>
      <c r="H93" s="1577">
        <v>1</v>
      </c>
      <c r="I93" s="1577">
        <v>1</v>
      </c>
    </row>
    <row r="94" spans="1:9" x14ac:dyDescent="0.2">
      <c r="A94" s="1572" t="s">
        <v>628</v>
      </c>
      <c r="B94" s="1573">
        <v>653</v>
      </c>
      <c r="C94" s="1574">
        <v>5958.2950000000001</v>
      </c>
      <c r="D94" s="1573">
        <v>595</v>
      </c>
      <c r="E94" s="1574">
        <v>5433.9970000000003</v>
      </c>
      <c r="F94" s="1575">
        <v>58</v>
      </c>
      <c r="G94" s="1576">
        <v>524.29799999999977</v>
      </c>
      <c r="H94" s="1577">
        <v>0.9111791730474732</v>
      </c>
      <c r="I94" s="1577">
        <v>0.91200536395059328</v>
      </c>
    </row>
    <row r="95" spans="1:9" x14ac:dyDescent="0.2">
      <c r="A95" s="1572" t="s">
        <v>303</v>
      </c>
      <c r="B95" s="1573">
        <v>11</v>
      </c>
      <c r="C95" s="1574">
        <v>120.26300000000001</v>
      </c>
      <c r="D95" s="1573">
        <v>10</v>
      </c>
      <c r="E95" s="1574">
        <v>106.313</v>
      </c>
      <c r="F95" s="1575">
        <v>1</v>
      </c>
      <c r="G95" s="1576">
        <v>13.950000000000003</v>
      </c>
      <c r="H95" s="1577">
        <v>0.90909090909090906</v>
      </c>
      <c r="I95" s="1577">
        <v>0.88400422407556767</v>
      </c>
    </row>
    <row r="96" spans="1:9" x14ac:dyDescent="0.2">
      <c r="A96" s="1572" t="s">
        <v>701</v>
      </c>
      <c r="B96" s="1573">
        <v>178</v>
      </c>
      <c r="C96" s="1574">
        <v>1633.2370000000001</v>
      </c>
      <c r="D96" s="1573">
        <v>162</v>
      </c>
      <c r="E96" s="1574">
        <v>1510.7529999999999</v>
      </c>
      <c r="F96" s="1575">
        <v>16</v>
      </c>
      <c r="G96" s="1576">
        <v>122.48400000000015</v>
      </c>
      <c r="H96" s="1577">
        <v>0.9101123595505618</v>
      </c>
      <c r="I96" s="1577">
        <v>0.92500537276586303</v>
      </c>
    </row>
    <row r="97" spans="1:9" x14ac:dyDescent="0.2">
      <c r="A97" s="1572" t="s">
        <v>164</v>
      </c>
      <c r="B97" s="1573">
        <v>215</v>
      </c>
      <c r="C97" s="1574">
        <v>1994.366</v>
      </c>
      <c r="D97" s="1573">
        <v>201</v>
      </c>
      <c r="E97" s="1574">
        <v>1861.5039999999999</v>
      </c>
      <c r="F97" s="1575">
        <v>14</v>
      </c>
      <c r="G97" s="1576">
        <v>132.86200000000008</v>
      </c>
      <c r="H97" s="1577">
        <v>0.93488372093023253</v>
      </c>
      <c r="I97" s="1577">
        <v>0.93338133522131839</v>
      </c>
    </row>
    <row r="98" spans="1:9" x14ac:dyDescent="0.2">
      <c r="A98" s="1029" t="s">
        <v>507</v>
      </c>
      <c r="B98" s="1194">
        <v>193</v>
      </c>
      <c r="C98" s="1195">
        <v>1817.019</v>
      </c>
      <c r="D98" s="1194">
        <v>183</v>
      </c>
      <c r="E98" s="1195">
        <v>1722.2070000000001</v>
      </c>
      <c r="F98" s="1196">
        <v>10</v>
      </c>
      <c r="G98" s="1136">
        <v>94.811999999999898</v>
      </c>
      <c r="H98" s="1197">
        <v>0.94818652849740936</v>
      </c>
      <c r="I98" s="1197">
        <v>0.94782002829909873</v>
      </c>
    </row>
    <row r="99" spans="1:9" x14ac:dyDescent="0.2">
      <c r="A99" s="1029" t="s">
        <v>292</v>
      </c>
      <c r="B99" s="1194">
        <v>6</v>
      </c>
      <c r="C99" s="1195">
        <v>55.000999999999998</v>
      </c>
      <c r="D99" s="1194">
        <v>6</v>
      </c>
      <c r="E99" s="1195">
        <v>55.000999999999998</v>
      </c>
      <c r="F99" s="1196">
        <v>0</v>
      </c>
      <c r="G99" s="1136">
        <v>0</v>
      </c>
      <c r="H99" s="1197">
        <v>1</v>
      </c>
      <c r="I99" s="1197">
        <v>1</v>
      </c>
    </row>
    <row r="100" spans="1:9" x14ac:dyDescent="0.2">
      <c r="A100" s="1029" t="s">
        <v>609</v>
      </c>
      <c r="B100" s="1194">
        <v>59</v>
      </c>
      <c r="C100" s="1195">
        <v>568.06700000000001</v>
      </c>
      <c r="D100" s="1194">
        <v>57</v>
      </c>
      <c r="E100" s="1195">
        <v>549.46699999999998</v>
      </c>
      <c r="F100" s="1196">
        <v>2</v>
      </c>
      <c r="G100" s="1136">
        <v>18.600000000000023</v>
      </c>
      <c r="H100" s="1197">
        <v>0.96610169491525422</v>
      </c>
      <c r="I100" s="1197">
        <v>0.96725738337203182</v>
      </c>
    </row>
    <row r="101" spans="1:9" x14ac:dyDescent="0.2">
      <c r="A101" s="1029" t="s">
        <v>678</v>
      </c>
      <c r="B101" s="1194">
        <v>86</v>
      </c>
      <c r="C101" s="1195">
        <v>815.74</v>
      </c>
      <c r="D101" s="1194">
        <v>81</v>
      </c>
      <c r="E101" s="1195">
        <v>773.22</v>
      </c>
      <c r="F101" s="1196">
        <v>5</v>
      </c>
      <c r="G101" s="1136">
        <v>42.519999999999982</v>
      </c>
      <c r="H101" s="1197">
        <v>0.94186046511627908</v>
      </c>
      <c r="I101" s="1197">
        <v>0.9478755485816559</v>
      </c>
    </row>
    <row r="102" spans="1:9" x14ac:dyDescent="0.2">
      <c r="A102" s="1029" t="s">
        <v>614</v>
      </c>
      <c r="B102" s="1194">
        <v>5</v>
      </c>
      <c r="C102" s="1195">
        <v>43.914000000000001</v>
      </c>
      <c r="D102" s="1194">
        <v>4</v>
      </c>
      <c r="E102" s="1195">
        <v>36.280999999999999</v>
      </c>
      <c r="F102" s="1196">
        <v>1</v>
      </c>
      <c r="G102" s="1136">
        <v>7.6330000000000027</v>
      </c>
      <c r="H102" s="1197">
        <v>0.8</v>
      </c>
      <c r="I102" s="1197">
        <v>0.82618299403379325</v>
      </c>
    </row>
    <row r="103" spans="1:9" x14ac:dyDescent="0.2">
      <c r="A103" s="1029" t="s">
        <v>771</v>
      </c>
      <c r="B103" s="1194">
        <v>117</v>
      </c>
      <c r="C103" s="1195">
        <v>1135.7280000000001</v>
      </c>
      <c r="D103" s="1194">
        <v>115</v>
      </c>
      <c r="E103" s="1195">
        <v>1117.1279999999999</v>
      </c>
      <c r="F103" s="1196">
        <v>2</v>
      </c>
      <c r="G103" s="1136">
        <v>18.600000000000136</v>
      </c>
      <c r="H103" s="1197">
        <v>0.98290598290598286</v>
      </c>
      <c r="I103" s="1197">
        <v>0.98362283927137473</v>
      </c>
    </row>
    <row r="104" spans="1:9" x14ac:dyDescent="0.2">
      <c r="A104" s="1030" t="s">
        <v>234</v>
      </c>
      <c r="B104" s="1198">
        <v>3419</v>
      </c>
      <c r="C104" s="1199">
        <v>31896.903000000002</v>
      </c>
      <c r="D104" s="1198">
        <v>3200</v>
      </c>
      <c r="E104" s="1199">
        <v>29914.275999999998</v>
      </c>
      <c r="F104" s="1198">
        <v>219</v>
      </c>
      <c r="G104" s="1199">
        <v>1982.6270000000009</v>
      </c>
      <c r="H104" s="1200">
        <v>0.93594618309447208</v>
      </c>
      <c r="I104" s="1200">
        <v>0.93784264886155233</v>
      </c>
    </row>
    <row r="105" spans="1:9" x14ac:dyDescent="0.2">
      <c r="A105" s="331"/>
      <c r="C105" s="782"/>
      <c r="D105" s="331"/>
      <c r="E105" s="1098"/>
      <c r="F105" s="331"/>
      <c r="G105" s="1099"/>
      <c r="H105" s="1099"/>
      <c r="I105" s="783"/>
    </row>
    <row r="106" spans="1:9" ht="32.1" customHeight="1" x14ac:dyDescent="0.2">
      <c r="A106" s="1028" t="s">
        <v>235</v>
      </c>
      <c r="B106" s="1192" t="s">
        <v>842</v>
      </c>
      <c r="C106" s="1191"/>
      <c r="D106" s="1103" t="s">
        <v>1725</v>
      </c>
      <c r="E106" s="1191"/>
      <c r="F106" s="1103" t="s">
        <v>843</v>
      </c>
      <c r="G106" s="1191"/>
      <c r="H106" s="1103" t="s">
        <v>264</v>
      </c>
      <c r="I106" s="1191"/>
    </row>
    <row r="107" spans="1:9" x14ac:dyDescent="0.2">
      <c r="A107" s="1029" t="s">
        <v>535</v>
      </c>
      <c r="B107" s="1194">
        <v>0</v>
      </c>
      <c r="C107" s="1195">
        <v>1970.7771439540008</v>
      </c>
      <c r="D107" s="1194">
        <v>0</v>
      </c>
      <c r="E107" s="1195">
        <v>132.55860122999999</v>
      </c>
      <c r="F107" s="1196">
        <v>0</v>
      </c>
      <c r="G107" s="1136">
        <v>1838.2185427240008</v>
      </c>
      <c r="H107" s="1197" t="s">
        <v>519</v>
      </c>
      <c r="I107" s="1197">
        <v>6.7262095887739806E-2</v>
      </c>
    </row>
    <row r="108" spans="1:9" x14ac:dyDescent="0.2">
      <c r="A108" s="1029" t="s">
        <v>624</v>
      </c>
      <c r="B108" s="1194">
        <v>0</v>
      </c>
      <c r="C108" s="1195">
        <v>6378.2161261499996</v>
      </c>
      <c r="D108" s="1194">
        <v>0</v>
      </c>
      <c r="E108" s="1195">
        <v>755.96402073000002</v>
      </c>
      <c r="F108" s="1196">
        <v>0</v>
      </c>
      <c r="G108" s="1136">
        <v>5622.2521054199997</v>
      </c>
      <c r="H108" s="1197" t="s">
        <v>519</v>
      </c>
      <c r="I108" s="1197">
        <v>0.11852279787613795</v>
      </c>
    </row>
    <row r="109" spans="1:9" x14ac:dyDescent="0.2">
      <c r="A109" s="1029" t="s">
        <v>686</v>
      </c>
      <c r="B109" s="1194">
        <v>0</v>
      </c>
      <c r="C109" s="1195">
        <v>77.238842177000265</v>
      </c>
      <c r="D109" s="1194">
        <v>0</v>
      </c>
      <c r="E109" s="1195">
        <v>44.298422759999994</v>
      </c>
      <c r="F109" s="1196">
        <v>0</v>
      </c>
      <c r="G109" s="1136">
        <v>32.940419417000271</v>
      </c>
      <c r="H109" s="1197" t="s">
        <v>519</v>
      </c>
      <c r="I109" s="1197">
        <v>0.57352520456593437</v>
      </c>
    </row>
    <row r="110" spans="1:9" x14ac:dyDescent="0.2">
      <c r="A110" s="1029" t="s">
        <v>332</v>
      </c>
      <c r="B110" s="1194">
        <v>0</v>
      </c>
      <c r="C110" s="1195">
        <v>4554.0466989400011</v>
      </c>
      <c r="D110" s="1194">
        <v>0</v>
      </c>
      <c r="E110" s="1195">
        <v>467.18818873000004</v>
      </c>
      <c r="F110" s="1196">
        <v>0</v>
      </c>
      <c r="G110" s="1136">
        <v>4086.858510210001</v>
      </c>
      <c r="H110" s="1197" t="s">
        <v>519</v>
      </c>
      <c r="I110" s="1197">
        <v>0.10258748309250817</v>
      </c>
    </row>
    <row r="111" spans="1:9" x14ac:dyDescent="0.2">
      <c r="A111" s="1029" t="s">
        <v>628</v>
      </c>
      <c r="B111" s="1194">
        <v>0</v>
      </c>
      <c r="C111" s="1195">
        <v>1857.04814663</v>
      </c>
      <c r="D111" s="1194">
        <v>0</v>
      </c>
      <c r="E111" s="1195">
        <v>341.17861682</v>
      </c>
      <c r="F111" s="1196">
        <v>0</v>
      </c>
      <c r="G111" s="1136">
        <v>1515.8695298100001</v>
      </c>
      <c r="H111" s="1197" t="s">
        <v>519</v>
      </c>
      <c r="I111" s="1197">
        <v>0.18372093229738795</v>
      </c>
    </row>
    <row r="112" spans="1:9" ht="13.35" hidden="1" customHeight="1" x14ac:dyDescent="0.2">
      <c r="A112" s="1029" t="s">
        <v>220</v>
      </c>
      <c r="B112" s="1194"/>
      <c r="C112" s="1195">
        <v>0</v>
      </c>
      <c r="D112" s="1201"/>
      <c r="E112" s="1195">
        <v>0</v>
      </c>
      <c r="F112" s="1201"/>
      <c r="G112" s="1136">
        <v>0</v>
      </c>
      <c r="H112" s="1197" t="s">
        <v>519</v>
      </c>
      <c r="I112" s="1136" t="e">
        <v>#DIV/0!</v>
      </c>
    </row>
    <row r="113" spans="1:9" ht="13.35" hidden="1" customHeight="1" x14ac:dyDescent="0.2">
      <c r="A113" s="1029" t="s">
        <v>178</v>
      </c>
      <c r="B113" s="1194"/>
      <c r="C113" s="1195">
        <v>0</v>
      </c>
      <c r="D113" s="1201"/>
      <c r="E113" s="1195">
        <v>0</v>
      </c>
      <c r="F113" s="1201"/>
      <c r="G113" s="1136">
        <v>0</v>
      </c>
      <c r="H113" s="1197" t="s">
        <v>519</v>
      </c>
      <c r="I113" s="1136" t="e">
        <v>#DIV/0!</v>
      </c>
    </row>
    <row r="114" spans="1:9" ht="13.35" hidden="1" customHeight="1" x14ac:dyDescent="0.2">
      <c r="A114" s="1029" t="s">
        <v>221</v>
      </c>
      <c r="B114" s="1194"/>
      <c r="C114" s="1195">
        <v>0</v>
      </c>
      <c r="D114" s="1201"/>
      <c r="E114" s="1195">
        <v>0</v>
      </c>
      <c r="F114" s="1201"/>
      <c r="G114" s="1136">
        <v>0</v>
      </c>
      <c r="H114" s="1197" t="s">
        <v>519</v>
      </c>
      <c r="I114" s="1136" t="e">
        <v>#DIV/0!</v>
      </c>
    </row>
    <row r="115" spans="1:9" ht="13.35" hidden="1" customHeight="1" x14ac:dyDescent="0.2">
      <c r="A115" s="1029" t="s">
        <v>222</v>
      </c>
      <c r="B115" s="1194"/>
      <c r="C115" s="1195">
        <v>0</v>
      </c>
      <c r="D115" s="1201"/>
      <c r="E115" s="1195">
        <v>0</v>
      </c>
      <c r="F115" s="1201"/>
      <c r="G115" s="1136">
        <v>0</v>
      </c>
      <c r="H115" s="1197" t="s">
        <v>519</v>
      </c>
      <c r="I115" s="1136" t="e">
        <v>#DIV/0!</v>
      </c>
    </row>
    <row r="116" spans="1:9" ht="13.35" hidden="1" customHeight="1" x14ac:dyDescent="0.2">
      <c r="A116" s="1029" t="s">
        <v>226</v>
      </c>
      <c r="B116" s="1194"/>
      <c r="C116" s="1195">
        <v>0</v>
      </c>
      <c r="D116" s="1201"/>
      <c r="E116" s="1195">
        <v>0</v>
      </c>
      <c r="F116" s="1201"/>
      <c r="G116" s="1136">
        <v>0</v>
      </c>
      <c r="H116" s="1197" t="s">
        <v>519</v>
      </c>
      <c r="I116" s="1136" t="e">
        <v>#DIV/0!</v>
      </c>
    </row>
    <row r="117" spans="1:9" ht="13.35" hidden="1" customHeight="1" x14ac:dyDescent="0.2">
      <c r="A117" s="1029" t="s">
        <v>227</v>
      </c>
      <c r="B117" s="1194"/>
      <c r="C117" s="1195">
        <v>0</v>
      </c>
      <c r="D117" s="1201"/>
      <c r="E117" s="1195">
        <v>0</v>
      </c>
      <c r="F117" s="1201"/>
      <c r="G117" s="1136">
        <v>0</v>
      </c>
      <c r="H117" s="1197" t="s">
        <v>519</v>
      </c>
      <c r="I117" s="1136" t="e">
        <v>#DIV/0!</v>
      </c>
    </row>
    <row r="118" spans="1:9" ht="13.35" hidden="1" customHeight="1" x14ac:dyDescent="0.2">
      <c r="A118" s="1029" t="s">
        <v>228</v>
      </c>
      <c r="B118" s="1194"/>
      <c r="C118" s="1195">
        <v>0</v>
      </c>
      <c r="D118" s="1201"/>
      <c r="E118" s="1195">
        <v>0</v>
      </c>
      <c r="F118" s="1201"/>
      <c r="G118" s="1136">
        <v>0</v>
      </c>
      <c r="H118" s="1197" t="s">
        <v>519</v>
      </c>
      <c r="I118" s="1136" t="e">
        <v>#DIV/0!</v>
      </c>
    </row>
    <row r="119" spans="1:9" ht="13.35" hidden="1" customHeight="1" x14ac:dyDescent="0.2">
      <c r="A119" s="1029" t="s">
        <v>164</v>
      </c>
      <c r="B119" s="1194"/>
      <c r="C119" s="1195">
        <v>0</v>
      </c>
      <c r="D119" s="1201"/>
      <c r="E119" s="1195">
        <v>0</v>
      </c>
      <c r="F119" s="1201"/>
      <c r="G119" s="1136">
        <v>0</v>
      </c>
      <c r="H119" s="1197" t="s">
        <v>519</v>
      </c>
      <c r="I119" s="1136" t="e">
        <v>#DIV/0!</v>
      </c>
    </row>
    <row r="120" spans="1:9" ht="13.35" hidden="1" customHeight="1" x14ac:dyDescent="0.2">
      <c r="A120" s="1029" t="s">
        <v>229</v>
      </c>
      <c r="B120" s="1194"/>
      <c r="C120" s="1195">
        <v>0</v>
      </c>
      <c r="D120" s="1201"/>
      <c r="E120" s="1195">
        <v>0</v>
      </c>
      <c r="F120" s="1201"/>
      <c r="G120" s="1136">
        <v>0</v>
      </c>
      <c r="H120" s="1197" t="s">
        <v>519</v>
      </c>
      <c r="I120" s="1136" t="e">
        <v>#DIV/0!</v>
      </c>
    </row>
    <row r="121" spans="1:9" ht="13.35" hidden="1" customHeight="1" x14ac:dyDescent="0.2">
      <c r="A121" s="1029" t="s">
        <v>230</v>
      </c>
      <c r="B121" s="1194"/>
      <c r="C121" s="1195">
        <v>0</v>
      </c>
      <c r="D121" s="1201"/>
      <c r="E121" s="1195">
        <v>0</v>
      </c>
      <c r="F121" s="1201"/>
      <c r="G121" s="1136">
        <v>0</v>
      </c>
      <c r="H121" s="1197" t="s">
        <v>519</v>
      </c>
      <c r="I121" s="1136" t="e">
        <v>#DIV/0!</v>
      </c>
    </row>
    <row r="122" spans="1:9" ht="13.35" hidden="1" customHeight="1" x14ac:dyDescent="0.2">
      <c r="A122" s="1029" t="s">
        <v>231</v>
      </c>
      <c r="B122" s="1194"/>
      <c r="C122" s="1195">
        <v>0</v>
      </c>
      <c r="D122" s="1201"/>
      <c r="E122" s="1195">
        <v>0</v>
      </c>
      <c r="F122" s="1201"/>
      <c r="G122" s="1136">
        <v>0</v>
      </c>
      <c r="H122" s="1197" t="s">
        <v>519</v>
      </c>
      <c r="I122" s="1136" t="e">
        <v>#DIV/0!</v>
      </c>
    </row>
    <row r="123" spans="1:9" ht="13.35" hidden="1" customHeight="1" x14ac:dyDescent="0.2">
      <c r="A123" s="1031" t="s">
        <v>265</v>
      </c>
      <c r="B123" s="1202"/>
      <c r="C123" s="1195">
        <v>0</v>
      </c>
      <c r="D123" s="1203"/>
      <c r="E123" s="1195">
        <v>0</v>
      </c>
      <c r="F123" s="1203"/>
      <c r="G123" s="1136">
        <v>0</v>
      </c>
      <c r="H123" s="1197" t="s">
        <v>519</v>
      </c>
      <c r="I123" s="1136" t="e">
        <v>#DIV/0!</v>
      </c>
    </row>
    <row r="124" spans="1:9" ht="13.35" hidden="1" customHeight="1" x14ac:dyDescent="0.2">
      <c r="A124" s="1031" t="s">
        <v>266</v>
      </c>
      <c r="B124" s="1202"/>
      <c r="C124" s="1195">
        <v>0</v>
      </c>
      <c r="D124" s="1203"/>
      <c r="E124" s="1195">
        <v>0</v>
      </c>
      <c r="F124" s="1203"/>
      <c r="G124" s="1136">
        <v>0</v>
      </c>
      <c r="H124" s="1197" t="s">
        <v>519</v>
      </c>
      <c r="I124" s="1136" t="e">
        <v>#DIV/0!</v>
      </c>
    </row>
    <row r="125" spans="1:9" ht="13.35" hidden="1" customHeight="1" x14ac:dyDescent="0.2">
      <c r="A125" s="1031" t="s">
        <v>163</v>
      </c>
      <c r="B125" s="1202"/>
      <c r="C125" s="1195">
        <v>0</v>
      </c>
      <c r="D125" s="1203"/>
      <c r="E125" s="1195">
        <v>0</v>
      </c>
      <c r="F125" s="1203"/>
      <c r="G125" s="1136">
        <v>0</v>
      </c>
      <c r="H125" s="1197" t="s">
        <v>519</v>
      </c>
      <c r="I125" s="1136" t="e">
        <v>#DIV/0!</v>
      </c>
    </row>
    <row r="126" spans="1:9" ht="13.35" hidden="1" customHeight="1" x14ac:dyDescent="0.2">
      <c r="A126" s="1032" t="s">
        <v>168</v>
      </c>
      <c r="B126" s="1204"/>
      <c r="C126" s="1195">
        <v>0</v>
      </c>
      <c r="D126" s="1033"/>
      <c r="E126" s="1195">
        <v>0</v>
      </c>
      <c r="F126" s="1033"/>
      <c r="G126" s="1136">
        <v>0</v>
      </c>
      <c r="H126" s="1197" t="s">
        <v>519</v>
      </c>
      <c r="I126" s="1136" t="e">
        <v>#DIV/0!</v>
      </c>
    </row>
    <row r="127" spans="1:9" ht="13.35" hidden="1" customHeight="1" x14ac:dyDescent="0.2">
      <c r="A127" s="1032" t="s">
        <v>232</v>
      </c>
      <c r="B127" s="1204"/>
      <c r="C127" s="1195">
        <v>0</v>
      </c>
      <c r="D127" s="1033"/>
      <c r="E127" s="1195">
        <v>0</v>
      </c>
      <c r="F127" s="1033"/>
      <c r="G127" s="1136">
        <v>0</v>
      </c>
      <c r="H127" s="1197" t="s">
        <v>519</v>
      </c>
      <c r="I127" s="1136" t="e">
        <v>#DIV/0!</v>
      </c>
    </row>
    <row r="128" spans="1:9" ht="8.1" hidden="1" customHeight="1" x14ac:dyDescent="0.2">
      <c r="A128" s="1029" t="s">
        <v>233</v>
      </c>
      <c r="B128" s="1194"/>
      <c r="C128" s="1195">
        <v>0</v>
      </c>
      <c r="D128" s="1201"/>
      <c r="E128" s="1195">
        <v>0</v>
      </c>
      <c r="F128" s="1201"/>
      <c r="G128" s="1136">
        <v>0</v>
      </c>
      <c r="H128" s="1197" t="s">
        <v>519</v>
      </c>
      <c r="I128" s="1136" t="e">
        <v>#DIV/0!</v>
      </c>
    </row>
    <row r="129" spans="1:9" x14ac:dyDescent="0.2">
      <c r="A129" s="1034" t="s">
        <v>442</v>
      </c>
      <c r="B129" s="1205">
        <v>0</v>
      </c>
      <c r="C129" s="1035">
        <v>14837.326957851003</v>
      </c>
      <c r="D129" s="1205">
        <v>0</v>
      </c>
      <c r="E129" s="1035">
        <v>1741.1878502700001</v>
      </c>
      <c r="F129" s="1205">
        <v>0</v>
      </c>
      <c r="G129" s="1036">
        <v>13096.139107581002</v>
      </c>
      <c r="H129" s="1200" t="s">
        <v>519</v>
      </c>
      <c r="I129" s="1200">
        <v>0.11735185557454272</v>
      </c>
    </row>
    <row r="130" spans="1:9" x14ac:dyDescent="0.2">
      <c r="A130" s="1055"/>
      <c r="B130" s="1056"/>
      <c r="C130" s="1057"/>
      <c r="D130" s="1055"/>
      <c r="E130" s="1057"/>
      <c r="F130" s="1055"/>
      <c r="G130" s="1058"/>
      <c r="H130" s="1058"/>
      <c r="I130" s="783"/>
    </row>
    <row r="131" spans="1:9" ht="32.1" customHeight="1" x14ac:dyDescent="0.2">
      <c r="A131" s="1028" t="s">
        <v>236</v>
      </c>
      <c r="B131" s="1192" t="s">
        <v>842</v>
      </c>
      <c r="C131" s="1191"/>
      <c r="D131" s="1103" t="s">
        <v>1725</v>
      </c>
      <c r="E131" s="1191"/>
      <c r="F131" s="1103" t="s">
        <v>843</v>
      </c>
      <c r="G131" s="1191"/>
      <c r="H131" s="1103" t="s">
        <v>264</v>
      </c>
      <c r="I131" s="1191"/>
    </row>
    <row r="132" spans="1:9" ht="12.75" customHeight="1" x14ac:dyDescent="0.2">
      <c r="A132" s="1029" t="s">
        <v>535</v>
      </c>
      <c r="B132" s="1194">
        <v>624.97830819105832</v>
      </c>
      <c r="C132" s="1195">
        <v>12420.704965270001</v>
      </c>
      <c r="D132" s="1196">
        <v>176</v>
      </c>
      <c r="E132" s="1195">
        <v>3638.9779998200006</v>
      </c>
      <c r="F132" s="1196">
        <v>448.97830819105832</v>
      </c>
      <c r="G132" s="1136">
        <v>8781.7269654499996</v>
      </c>
      <c r="H132" s="1197">
        <v>0.28160977380065505</v>
      </c>
      <c r="I132" s="1197">
        <v>0.29297676822652852</v>
      </c>
    </row>
    <row r="133" spans="1:9" ht="12.75" customHeight="1" x14ac:dyDescent="0.2">
      <c r="A133" s="1029" t="s">
        <v>624</v>
      </c>
      <c r="B133" s="1194">
        <v>75.063186500127202</v>
      </c>
      <c r="C133" s="1195">
        <v>1491.792084704</v>
      </c>
      <c r="D133" s="1196">
        <v>4</v>
      </c>
      <c r="E133" s="1195">
        <v>83.610999719999995</v>
      </c>
      <c r="F133" s="1196">
        <v>71.063186500127202</v>
      </c>
      <c r="G133" s="1136">
        <v>1408.1810849839999</v>
      </c>
      <c r="H133" s="1197">
        <v>5.3288438534290328E-2</v>
      </c>
      <c r="I133" s="1197">
        <v>5.60473544385309E-2</v>
      </c>
    </row>
    <row r="134" spans="1:9" ht="12.75" customHeight="1" x14ac:dyDescent="0.2">
      <c r="A134" s="1029" t="s">
        <v>739</v>
      </c>
      <c r="B134" s="1194">
        <v>28.891193707868496</v>
      </c>
      <c r="C134" s="1195">
        <v>574.17831696999963</v>
      </c>
      <c r="D134" s="1196">
        <v>9</v>
      </c>
      <c r="E134" s="1195">
        <v>318.39034306000002</v>
      </c>
      <c r="F134" s="1196">
        <v>19.891193707868496</v>
      </c>
      <c r="G134" s="1136">
        <v>255.78797390999961</v>
      </c>
      <c r="H134" s="1197">
        <v>0.31151360829887953</v>
      </c>
      <c r="I134" s="1197">
        <v>0.55451474507114773</v>
      </c>
    </row>
    <row r="135" spans="1:9" x14ac:dyDescent="0.2">
      <c r="A135" s="1029" t="s">
        <v>844</v>
      </c>
      <c r="B135" s="1194">
        <v>0</v>
      </c>
      <c r="C135" s="1195">
        <v>0</v>
      </c>
      <c r="D135" s="1196">
        <v>0</v>
      </c>
      <c r="E135" s="1195">
        <v>0</v>
      </c>
      <c r="F135" s="1196">
        <v>0</v>
      </c>
      <c r="G135" s="1136">
        <v>0</v>
      </c>
      <c r="H135" s="1197">
        <v>0</v>
      </c>
      <c r="I135" s="1197">
        <v>0</v>
      </c>
    </row>
    <row r="136" spans="1:9" x14ac:dyDescent="0.2">
      <c r="A136" s="1029" t="s">
        <v>119</v>
      </c>
      <c r="B136" s="1194">
        <v>26.484857483250366</v>
      </c>
      <c r="C136" s="1195">
        <v>526.35522951000019</v>
      </c>
      <c r="D136" s="1196">
        <v>8</v>
      </c>
      <c r="E136" s="1195">
        <v>161.69961025000001</v>
      </c>
      <c r="F136" s="1196">
        <v>18.484857483250366</v>
      </c>
      <c r="G136" s="1136">
        <v>364.65561926000021</v>
      </c>
      <c r="H136" s="1197">
        <v>0.3020593939408352</v>
      </c>
      <c r="I136" s="1197">
        <v>0.30720623864710339</v>
      </c>
    </row>
    <row r="137" spans="1:9" x14ac:dyDescent="0.2">
      <c r="A137" s="1029" t="s">
        <v>686</v>
      </c>
      <c r="B137" s="1194">
        <v>199.04230194269132</v>
      </c>
      <c r="C137" s="1195">
        <v>3955.7304239791015</v>
      </c>
      <c r="D137" s="1196">
        <v>60</v>
      </c>
      <c r="E137" s="1195">
        <v>1185.3672351226398</v>
      </c>
      <c r="F137" s="1196">
        <v>139.04230194269132</v>
      </c>
      <c r="G137" s="1136">
        <v>2770.3631888564614</v>
      </c>
      <c r="H137" s="1197">
        <v>0.30144345907572617</v>
      </c>
      <c r="I137" s="1197">
        <v>0.29965824464101609</v>
      </c>
    </row>
    <row r="138" spans="1:9" ht="12.75" customHeight="1" x14ac:dyDescent="0.2">
      <c r="A138" s="1029" t="s">
        <v>332</v>
      </c>
      <c r="B138" s="1194">
        <v>546.63646882263902</v>
      </c>
      <c r="C138" s="1195">
        <v>10863.753531150398</v>
      </c>
      <c r="D138" s="1196">
        <v>263</v>
      </c>
      <c r="E138" s="1195">
        <v>5228.7429538420001</v>
      </c>
      <c r="F138" s="1196">
        <v>283.63646882263902</v>
      </c>
      <c r="G138" s="1136">
        <v>5635.0105773083978</v>
      </c>
      <c r="H138" s="1197">
        <v>0.48112413825308215</v>
      </c>
      <c r="I138" s="1197">
        <v>0.4813016918001003</v>
      </c>
    </row>
    <row r="139" spans="1:9" ht="12.75" customHeight="1" x14ac:dyDescent="0.2">
      <c r="A139" s="1029" t="s">
        <v>629</v>
      </c>
      <c r="B139" s="1194">
        <v>178.46858492766722</v>
      </c>
      <c r="C139" s="1195">
        <v>3546.852122550998</v>
      </c>
      <c r="D139" s="1196">
        <v>99</v>
      </c>
      <c r="E139" s="1195">
        <v>1962.7820957959345</v>
      </c>
      <c r="F139" s="1196">
        <v>79.468584927667223</v>
      </c>
      <c r="G139" s="1136">
        <v>1584.0700267550635</v>
      </c>
      <c r="H139" s="1197">
        <v>0.55471947648447151</v>
      </c>
      <c r="I139" s="1197">
        <v>0.5533870677371926</v>
      </c>
    </row>
    <row r="140" spans="1:9" ht="12.75" customHeight="1" x14ac:dyDescent="0.2">
      <c r="A140" s="1029" t="s">
        <v>178</v>
      </c>
      <c r="B140" s="1194">
        <v>84.995611702305283</v>
      </c>
      <c r="C140" s="1195">
        <v>1689.1872925200003</v>
      </c>
      <c r="D140" s="1196">
        <v>44</v>
      </c>
      <c r="E140" s="1195">
        <v>877.0281223500001</v>
      </c>
      <c r="F140" s="1196">
        <v>40.995611702305283</v>
      </c>
      <c r="G140" s="1136">
        <v>812.15917017000015</v>
      </c>
      <c r="H140" s="1197">
        <v>0.51767378478442805</v>
      </c>
      <c r="I140" s="1197">
        <v>0.51920123140496333</v>
      </c>
    </row>
    <row r="141" spans="1:9" ht="12.75" customHeight="1" x14ac:dyDescent="0.2">
      <c r="A141" s="1029" t="s">
        <v>221</v>
      </c>
      <c r="B141" s="1194">
        <v>22.294319205004431</v>
      </c>
      <c r="C141" s="1195">
        <v>443.07323569102181</v>
      </c>
      <c r="D141" s="1196">
        <v>0</v>
      </c>
      <c r="E141" s="1195">
        <v>0</v>
      </c>
      <c r="F141" s="1196">
        <v>22.294319205004431</v>
      </c>
      <c r="G141" s="1136">
        <v>443.07323569102181</v>
      </c>
      <c r="H141" s="1197">
        <v>0</v>
      </c>
      <c r="I141" s="1197">
        <v>0</v>
      </c>
    </row>
    <row r="142" spans="1:9" ht="12.75" customHeight="1" x14ac:dyDescent="0.2">
      <c r="A142" s="1029" t="s">
        <v>845</v>
      </c>
      <c r="B142" s="1194">
        <v>0</v>
      </c>
      <c r="C142" s="1195">
        <v>0</v>
      </c>
      <c r="D142" s="1196">
        <v>0</v>
      </c>
      <c r="E142" s="1195">
        <v>0</v>
      </c>
      <c r="F142" s="1196">
        <v>0</v>
      </c>
      <c r="G142" s="1136">
        <v>0</v>
      </c>
      <c r="H142" s="1197">
        <v>0</v>
      </c>
      <c r="I142" s="1197">
        <v>0</v>
      </c>
    </row>
    <row r="143" spans="1:9" ht="25.5" x14ac:dyDescent="0.2">
      <c r="A143" s="1366" t="s">
        <v>628</v>
      </c>
      <c r="B143" s="1194">
        <v>1157.9530677627938</v>
      </c>
      <c r="C143" s="1195">
        <v>23012.948177257615</v>
      </c>
      <c r="D143" s="1196">
        <v>878</v>
      </c>
      <c r="E143" s="1195">
        <v>18945.228072324266</v>
      </c>
      <c r="F143" s="1196">
        <v>279.95306776279381</v>
      </c>
      <c r="G143" s="1136">
        <v>4067.7201049333489</v>
      </c>
      <c r="H143" s="1197">
        <v>0.75823452991607598</v>
      </c>
      <c r="I143" s="1197">
        <v>0.82324211250111601</v>
      </c>
    </row>
    <row r="144" spans="1:9" x14ac:dyDescent="0.2">
      <c r="A144" s="1029" t="s">
        <v>303</v>
      </c>
      <c r="B144" s="1194">
        <v>5.5759255366272402</v>
      </c>
      <c r="C144" s="1195">
        <v>110.81492764000002</v>
      </c>
      <c r="D144" s="1196">
        <v>3</v>
      </c>
      <c r="E144" s="1195">
        <v>64.769181439999997</v>
      </c>
      <c r="F144" s="1196">
        <v>2.5759255366272402</v>
      </c>
      <c r="G144" s="1136">
        <v>46.045746200000025</v>
      </c>
      <c r="H144" s="1197">
        <v>0.53802727104111159</v>
      </c>
      <c r="I144" s="1197">
        <v>0.58448065454153453</v>
      </c>
    </row>
    <row r="145" spans="1:9" x14ac:dyDescent="0.2">
      <c r="A145" s="1029" t="s">
        <v>701</v>
      </c>
      <c r="B145" s="1194">
        <v>19.945353845713797</v>
      </c>
      <c r="C145" s="1195">
        <v>396.39032634999995</v>
      </c>
      <c r="D145" s="1196">
        <v>20</v>
      </c>
      <c r="E145" s="1195">
        <v>462.13293373000005</v>
      </c>
      <c r="F145" s="1196">
        <v>-5.4646154286203341E-2</v>
      </c>
      <c r="G145" s="1136">
        <v>-65.742607380000095</v>
      </c>
      <c r="H145" s="1197">
        <v>1.0027397936737004</v>
      </c>
      <c r="I145" s="1197">
        <v>1.1658532083397803</v>
      </c>
    </row>
    <row r="146" spans="1:9" ht="12.75" customHeight="1" x14ac:dyDescent="0.2">
      <c r="A146" s="1029" t="s">
        <v>164</v>
      </c>
      <c r="B146" s="1194">
        <v>12.664757447331699</v>
      </c>
      <c r="C146" s="1195">
        <v>251.69708076000012</v>
      </c>
      <c r="D146" s="1196">
        <v>9</v>
      </c>
      <c r="E146" s="1195">
        <v>177.71047576000001</v>
      </c>
      <c r="F146" s="1196">
        <v>3.6647574473316986</v>
      </c>
      <c r="G146" s="1136">
        <v>73.986605000000111</v>
      </c>
      <c r="H146" s="1197">
        <v>0.71063342803270058</v>
      </c>
      <c r="I146" s="1197">
        <v>0.70604901424920252</v>
      </c>
    </row>
    <row r="147" spans="1:9" x14ac:dyDescent="0.2">
      <c r="A147" s="1029" t="s">
        <v>507</v>
      </c>
      <c r="B147" s="1194">
        <v>15.27875104013599</v>
      </c>
      <c r="C147" s="1195">
        <v>303.64711289999997</v>
      </c>
      <c r="D147" s="1196">
        <v>15</v>
      </c>
      <c r="E147" s="1195">
        <v>296.15111300000001</v>
      </c>
      <c r="F147" s="1196">
        <v>0.27875104013599028</v>
      </c>
      <c r="G147" s="1136">
        <v>7.4959998999999584</v>
      </c>
      <c r="H147" s="1197">
        <v>0.98175563961977419</v>
      </c>
      <c r="I147" s="1197">
        <v>0.97531344912714968</v>
      </c>
    </row>
    <row r="148" spans="1:9" x14ac:dyDescent="0.2">
      <c r="A148" s="1029" t="s">
        <v>292</v>
      </c>
      <c r="B148" s="1194">
        <v>0</v>
      </c>
      <c r="C148" s="1195">
        <v>0</v>
      </c>
      <c r="D148" s="1196">
        <v>0</v>
      </c>
      <c r="E148" s="1195">
        <v>0</v>
      </c>
      <c r="F148" s="1196">
        <v>0</v>
      </c>
      <c r="G148" s="1136">
        <v>0</v>
      </c>
      <c r="H148" s="1197">
        <v>0</v>
      </c>
      <c r="I148" s="1197">
        <v>0</v>
      </c>
    </row>
    <row r="149" spans="1:9" ht="12.6" customHeight="1" x14ac:dyDescent="0.2">
      <c r="A149" s="1029" t="s">
        <v>609</v>
      </c>
      <c r="B149" s="1194">
        <v>13.869306255107048</v>
      </c>
      <c r="C149" s="1195">
        <v>275.63606418000001</v>
      </c>
      <c r="D149" s="1196">
        <v>9</v>
      </c>
      <c r="E149" s="1195">
        <v>175.65282554000001</v>
      </c>
      <c r="F149" s="1196">
        <v>4.8693062551070483</v>
      </c>
      <c r="G149" s="1136">
        <v>99.983238639999996</v>
      </c>
      <c r="H149" s="1197">
        <v>0.64891493737734429</v>
      </c>
      <c r="I149" s="1197">
        <v>0.63726358182684162</v>
      </c>
    </row>
    <row r="150" spans="1:9" x14ac:dyDescent="0.2">
      <c r="A150" s="1029" t="s">
        <v>678</v>
      </c>
      <c r="B150" s="1194">
        <v>8.9332031230161117</v>
      </c>
      <c r="C150" s="1195">
        <v>177.53685037000002</v>
      </c>
      <c r="D150" s="1196">
        <v>9</v>
      </c>
      <c r="E150" s="1195">
        <v>177.53685034999998</v>
      </c>
      <c r="F150" s="1196">
        <v>-6.6796876983888254E-2</v>
      </c>
      <c r="G150" s="1136">
        <v>2.0000044287371566E-8</v>
      </c>
      <c r="H150" s="1197">
        <v>1.0074773713374756</v>
      </c>
      <c r="I150" s="1197">
        <v>0.99999999988734711</v>
      </c>
    </row>
    <row r="151" spans="1:9" x14ac:dyDescent="0.2">
      <c r="A151" s="1572" t="s">
        <v>163</v>
      </c>
      <c r="B151" s="1573">
        <v>3.5658976920966028</v>
      </c>
      <c r="C151" s="1574">
        <v>70.868000679999909</v>
      </c>
      <c r="D151" s="1575">
        <v>2</v>
      </c>
      <c r="E151" s="1574">
        <v>35.044386969999998</v>
      </c>
      <c r="F151" s="1575">
        <v>1.5658976920966028</v>
      </c>
      <c r="G151" s="1576">
        <v>35.823613709999911</v>
      </c>
      <c r="H151" s="1577">
        <v>0.56086858701324138</v>
      </c>
      <c r="I151" s="1577">
        <v>0.49450226666109531</v>
      </c>
    </row>
    <row r="152" spans="1:9" x14ac:dyDescent="0.2">
      <c r="A152" s="1572" t="s">
        <v>614</v>
      </c>
      <c r="B152" s="1573">
        <v>0</v>
      </c>
      <c r="C152" s="1574">
        <v>0</v>
      </c>
      <c r="D152" s="1575">
        <v>0</v>
      </c>
      <c r="E152" s="1574">
        <v>0</v>
      </c>
      <c r="F152" s="1575">
        <v>0</v>
      </c>
      <c r="G152" s="1576">
        <v>0</v>
      </c>
      <c r="H152" s="1577">
        <v>0</v>
      </c>
      <c r="I152" s="1577">
        <v>0</v>
      </c>
    </row>
    <row r="153" spans="1:9" x14ac:dyDescent="0.2">
      <c r="A153" s="1572" t="s">
        <v>771</v>
      </c>
      <c r="B153" s="1573">
        <v>12.480872291262125</v>
      </c>
      <c r="C153" s="1574">
        <v>248.04258068999994</v>
      </c>
      <c r="D153" s="1575">
        <v>12</v>
      </c>
      <c r="E153" s="1574">
        <v>248.04258068000001</v>
      </c>
      <c r="F153" s="1575">
        <v>5</v>
      </c>
      <c r="G153" s="1576">
        <v>9.9999226677027764E-9</v>
      </c>
      <c r="H153" s="1577">
        <v>0.96147125937673561</v>
      </c>
      <c r="I153" s="1577">
        <v>0.99999999995968469</v>
      </c>
    </row>
    <row r="154" spans="1:9" x14ac:dyDescent="0.2">
      <c r="A154" s="1034" t="s">
        <v>237</v>
      </c>
      <c r="B154" s="1198">
        <v>3037.1219674766967</v>
      </c>
      <c r="C154" s="1035">
        <v>60359.208323173138</v>
      </c>
      <c r="D154" s="1198">
        <v>1620</v>
      </c>
      <c r="E154" s="1035">
        <v>34038.867779754837</v>
      </c>
      <c r="F154" s="1198">
        <v>1421.6410951854339</v>
      </c>
      <c r="G154" s="1035">
        <v>26320.340543418297</v>
      </c>
      <c r="H154" s="1200">
        <v>0.53339971767611605</v>
      </c>
      <c r="I154" s="1200">
        <v>0.56393827429785259</v>
      </c>
    </row>
    <row r="155" spans="1:9" x14ac:dyDescent="0.2">
      <c r="A155" s="1037"/>
      <c r="B155" s="784"/>
      <c r="C155" s="1038"/>
      <c r="D155" s="785"/>
      <c r="E155" s="785"/>
      <c r="F155" s="1037"/>
      <c r="G155" s="781"/>
      <c r="H155" s="781"/>
      <c r="I155" s="781"/>
    </row>
    <row r="156" spans="1:9" s="686" customFormat="1" x14ac:dyDescent="0.2">
      <c r="A156" s="1153" t="s">
        <v>267</v>
      </c>
      <c r="B156" s="1206">
        <v>6456.1219674766962</v>
      </c>
      <c r="C156" s="1207">
        <v>107093.43828102414</v>
      </c>
      <c r="D156" s="1206">
        <v>4820</v>
      </c>
      <c r="E156" s="1207">
        <v>65694.331630024826</v>
      </c>
      <c r="F156" s="1206">
        <v>1640.6410951854339</v>
      </c>
      <c r="G156" s="1207">
        <v>41399.106650999296</v>
      </c>
      <c r="H156" s="1200">
        <v>0.74657821278488701</v>
      </c>
      <c r="I156" s="1200">
        <v>0.61343003534573404</v>
      </c>
    </row>
    <row r="157" spans="1:9" ht="13.5" thickBot="1" x14ac:dyDescent="0.25">
      <c r="A157" s="331"/>
      <c r="B157" s="1208"/>
      <c r="C157" s="782"/>
      <c r="D157" s="331"/>
      <c r="E157" s="1209"/>
      <c r="F157" s="786"/>
      <c r="G157" s="786"/>
      <c r="H157" s="786"/>
      <c r="I157" s="786"/>
    </row>
    <row r="158" spans="1:9" ht="12.95" hidden="1" customHeight="1" thickBot="1" x14ac:dyDescent="0.25">
      <c r="A158" s="331" t="s">
        <v>238</v>
      </c>
      <c r="B158" s="1208"/>
      <c r="C158" s="331"/>
      <c r="D158" s="331"/>
      <c r="E158" s="331"/>
      <c r="F158" s="331"/>
      <c r="G158" s="331"/>
      <c r="H158" s="331"/>
      <c r="I158" s="331"/>
    </row>
    <row r="159" spans="1:9" ht="6" hidden="1" customHeight="1" x14ac:dyDescent="0.2">
      <c r="A159" s="331"/>
      <c r="B159" s="1208"/>
      <c r="C159" s="331"/>
      <c r="D159" s="331"/>
      <c r="E159" s="331"/>
      <c r="F159" s="331"/>
      <c r="G159" s="331"/>
      <c r="H159" s="331"/>
      <c r="I159" s="331"/>
    </row>
    <row r="160" spans="1:9" ht="12.95" hidden="1" customHeight="1" thickBot="1" x14ac:dyDescent="0.25">
      <c r="A160" s="331" t="s">
        <v>239</v>
      </c>
      <c r="B160" s="1208"/>
      <c r="C160" s="331"/>
      <c r="D160" s="331"/>
      <c r="E160" s="331"/>
      <c r="F160" s="331"/>
      <c r="G160" s="331"/>
      <c r="H160" s="331"/>
      <c r="I160" s="331"/>
    </row>
    <row r="161" spans="1:9" ht="12.95" hidden="1" customHeight="1" thickBot="1" x14ac:dyDescent="0.25">
      <c r="A161" s="331"/>
      <c r="B161" s="1208"/>
      <c r="C161" s="331"/>
      <c r="D161" s="331"/>
      <c r="E161" s="331"/>
      <c r="F161" s="331"/>
      <c r="G161" s="331"/>
      <c r="H161" s="331"/>
      <c r="I161" s="331"/>
    </row>
    <row r="162" spans="1:9" ht="12.95" hidden="1" customHeight="1" thickBot="1" x14ac:dyDescent="0.25">
      <c r="A162" s="1039" t="s">
        <v>240</v>
      </c>
      <c r="B162" s="1210"/>
      <c r="C162" s="331"/>
      <c r="D162" s="1039"/>
      <c r="E162" s="331"/>
      <c r="F162" s="1039"/>
      <c r="G162" s="331"/>
      <c r="H162" s="331"/>
      <c r="I162" s="331"/>
    </row>
    <row r="163" spans="1:9" ht="12.95" hidden="1" customHeight="1" thickBot="1" x14ac:dyDescent="0.25">
      <c r="A163" s="331"/>
      <c r="B163" s="1208"/>
      <c r="C163" s="331"/>
      <c r="D163" s="331"/>
      <c r="E163" s="331"/>
      <c r="F163" s="331"/>
      <c r="G163" s="331"/>
      <c r="H163" s="331"/>
      <c r="I163" s="331"/>
    </row>
    <row r="164" spans="1:9" ht="12.95" hidden="1" customHeight="1" thickBot="1" x14ac:dyDescent="0.25">
      <c r="A164" s="331"/>
      <c r="B164" s="1208"/>
      <c r="C164" s="331"/>
      <c r="D164" s="331"/>
      <c r="E164" s="331"/>
      <c r="F164" s="331"/>
      <c r="G164" s="331"/>
      <c r="H164" s="331"/>
      <c r="I164" s="331"/>
    </row>
    <row r="165" spans="1:9" ht="12.95" hidden="1" customHeight="1" thickBot="1" x14ac:dyDescent="0.25">
      <c r="A165" s="331"/>
      <c r="B165" s="1208"/>
      <c r="C165" s="331"/>
      <c r="D165" s="331"/>
      <c r="E165" s="331"/>
      <c r="F165" s="331"/>
      <c r="G165" s="331"/>
      <c r="H165" s="331"/>
      <c r="I165" s="331"/>
    </row>
    <row r="166" spans="1:9" ht="12.95" hidden="1" customHeight="1" thickBot="1" x14ac:dyDescent="0.25">
      <c r="A166" s="331"/>
      <c r="B166" s="1208"/>
      <c r="C166" s="331"/>
      <c r="D166" s="331"/>
      <c r="E166" s="331"/>
      <c r="F166" s="331"/>
      <c r="G166" s="331"/>
      <c r="H166" s="331"/>
      <c r="I166" s="331"/>
    </row>
    <row r="167" spans="1:9" ht="12.95" hidden="1" customHeight="1" thickBot="1" x14ac:dyDescent="0.25">
      <c r="A167" s="1039" t="s">
        <v>240</v>
      </c>
      <c r="B167" s="1210"/>
      <c r="C167" s="331"/>
      <c r="D167" s="1039"/>
      <c r="E167" s="331"/>
      <c r="F167" s="1039"/>
      <c r="G167" s="331"/>
      <c r="H167" s="331"/>
      <c r="I167" s="331"/>
    </row>
    <row r="168" spans="1:9" ht="12.95" hidden="1" customHeight="1" thickBot="1" x14ac:dyDescent="0.25">
      <c r="A168" s="331"/>
      <c r="B168" s="1208"/>
      <c r="C168" s="331"/>
      <c r="D168" s="331"/>
      <c r="E168" s="331"/>
      <c r="F168" s="331"/>
      <c r="G168" s="331"/>
      <c r="H168" s="331"/>
      <c r="I168" s="331"/>
    </row>
    <row r="169" spans="1:9" ht="12.95" hidden="1" customHeight="1" thickBot="1" x14ac:dyDescent="0.25">
      <c r="A169" s="331"/>
      <c r="B169" s="1208"/>
      <c r="C169" s="331"/>
      <c r="D169" s="331"/>
      <c r="E169" s="331"/>
      <c r="F169" s="331"/>
      <c r="G169" s="331"/>
      <c r="H169" s="331"/>
      <c r="I169" s="331"/>
    </row>
    <row r="170" spans="1:9" ht="12.95" hidden="1" customHeight="1" thickBot="1" x14ac:dyDescent="0.25">
      <c r="A170" s="331"/>
      <c r="B170" s="1208"/>
      <c r="C170" s="331"/>
      <c r="D170" s="331"/>
      <c r="E170" s="331"/>
      <c r="F170" s="331"/>
      <c r="G170" s="331"/>
      <c r="H170" s="331"/>
      <c r="I170" s="331"/>
    </row>
    <row r="171" spans="1:9" ht="12.95" hidden="1" customHeight="1" thickBot="1" x14ac:dyDescent="0.25">
      <c r="A171" s="331"/>
      <c r="B171" s="1208"/>
      <c r="C171" s="331"/>
      <c r="D171" s="331"/>
      <c r="E171" s="331"/>
      <c r="F171" s="331"/>
      <c r="G171" s="331"/>
      <c r="H171" s="331"/>
      <c r="I171" s="331"/>
    </row>
    <row r="172" spans="1:9" ht="12.95" hidden="1" customHeight="1" thickBot="1" x14ac:dyDescent="0.25">
      <c r="A172" s="331" t="s">
        <v>241</v>
      </c>
      <c r="B172" s="1208"/>
      <c r="C172" s="331"/>
      <c r="D172" s="331"/>
      <c r="E172" s="331"/>
      <c r="F172" s="331"/>
      <c r="G172" s="331"/>
      <c r="H172" s="331"/>
      <c r="I172" s="331"/>
    </row>
    <row r="173" spans="1:9" ht="12.95" hidden="1" customHeight="1" thickBot="1" x14ac:dyDescent="0.25">
      <c r="A173" s="331" t="s">
        <v>435</v>
      </c>
      <c r="B173" s="1208"/>
      <c r="C173" s="331"/>
      <c r="D173" s="331"/>
      <c r="E173" s="331"/>
      <c r="F173" s="331"/>
      <c r="G173" s="331"/>
      <c r="H173" s="331"/>
      <c r="I173" s="331"/>
    </row>
    <row r="174" spans="1:9" ht="13.5" thickBot="1" x14ac:dyDescent="0.25">
      <c r="A174" s="1040" t="s">
        <v>675</v>
      </c>
      <c r="B174" s="1461"/>
      <c r="C174" s="1462">
        <v>2137.7484004725916</v>
      </c>
      <c r="D174" s="1463"/>
      <c r="E174" s="1462">
        <v>1445.341049422459</v>
      </c>
      <c r="F174" s="1463"/>
      <c r="G174" s="1462">
        <v>692.40735105013255</v>
      </c>
      <c r="H174" s="1464" t="s">
        <v>519</v>
      </c>
      <c r="I174" s="1465">
        <v>0.67610437650330502</v>
      </c>
    </row>
    <row r="175" spans="1:9" ht="13.5" thickBot="1" x14ac:dyDescent="0.25">
      <c r="A175" s="331"/>
      <c r="B175" s="1208"/>
      <c r="C175" s="1044"/>
      <c r="D175" s="331"/>
      <c r="E175" s="1213"/>
      <c r="F175" s="331"/>
      <c r="G175" s="786"/>
      <c r="H175" s="1182"/>
      <c r="I175" s="786"/>
    </row>
    <row r="176" spans="1:9" ht="13.5" thickBot="1" x14ac:dyDescent="0.25">
      <c r="A176" s="1040" t="s">
        <v>270</v>
      </c>
      <c r="B176" s="1461"/>
      <c r="C176" s="1462">
        <v>4283.7375312409658</v>
      </c>
      <c r="D176" s="1463"/>
      <c r="E176" s="1462">
        <v>2558.1257511901936</v>
      </c>
      <c r="F176" s="1463"/>
      <c r="G176" s="1462">
        <v>1725.6117800507723</v>
      </c>
      <c r="H176" s="1464" t="s">
        <v>519</v>
      </c>
      <c r="I176" s="1465">
        <v>0.59717144958905177</v>
      </c>
    </row>
    <row r="177" spans="1:9" ht="13.5" thickBot="1" x14ac:dyDescent="0.25">
      <c r="A177" s="331"/>
      <c r="B177" s="1208"/>
      <c r="C177" s="331"/>
      <c r="D177" s="331"/>
      <c r="E177" s="331"/>
      <c r="F177" s="331"/>
      <c r="G177" s="786"/>
      <c r="H177" s="1182"/>
      <c r="I177" s="786"/>
    </row>
    <row r="178" spans="1:9" ht="13.5" thickBot="1" x14ac:dyDescent="0.25">
      <c r="A178" s="1045" t="s">
        <v>267</v>
      </c>
      <c r="B178" s="1211"/>
      <c r="C178" s="1041">
        <v>113514.92421273769</v>
      </c>
      <c r="D178" s="1042"/>
      <c r="E178" s="1041">
        <v>69697.798430637471</v>
      </c>
      <c r="F178" s="1042"/>
      <c r="G178" s="1041">
        <v>43817.1257821002</v>
      </c>
      <c r="H178" s="1043" t="s">
        <v>519</v>
      </c>
      <c r="I178" s="1212">
        <v>0.61399678424677628</v>
      </c>
    </row>
    <row r="179" spans="1:9" s="976" customFormat="1" x14ac:dyDescent="0.2">
      <c r="B179" s="977"/>
      <c r="C179" s="1154"/>
      <c r="E179" s="978"/>
      <c r="G179" s="979"/>
      <c r="H179" s="980"/>
      <c r="I179" s="981"/>
    </row>
    <row r="180" spans="1:9" s="976" customFormat="1" ht="32.1" customHeight="1" x14ac:dyDescent="0.2">
      <c r="A180" s="987" t="s">
        <v>546</v>
      </c>
      <c r="B180" s="1214" t="s">
        <v>68</v>
      </c>
      <c r="C180" s="1104" t="s">
        <v>49</v>
      </c>
      <c r="D180" s="987" t="s">
        <v>68</v>
      </c>
      <c r="E180" s="1104" t="s">
        <v>49</v>
      </c>
      <c r="F180" s="987" t="s">
        <v>68</v>
      </c>
      <c r="G180" s="1104" t="s">
        <v>49</v>
      </c>
      <c r="H180" s="987" t="s">
        <v>68</v>
      </c>
      <c r="I180" s="1104" t="s">
        <v>49</v>
      </c>
    </row>
    <row r="181" spans="1:9" s="976" customFormat="1" x14ac:dyDescent="0.2">
      <c r="A181" s="988" t="s">
        <v>506</v>
      </c>
      <c r="B181" s="1215"/>
      <c r="C181" s="1216">
        <v>835.89489849000006</v>
      </c>
      <c r="D181" s="1217"/>
      <c r="E181" s="1216">
        <v>169.54510331</v>
      </c>
      <c r="F181" s="1217"/>
      <c r="G181" s="1143">
        <v>666.34979518</v>
      </c>
      <c r="H181" s="1218" t="s">
        <v>519</v>
      </c>
      <c r="I181" s="1218">
        <v>0.20283064726950034</v>
      </c>
    </row>
    <row r="182" spans="1:9" s="976" customFormat="1" ht="12.6" hidden="1" customHeight="1" x14ac:dyDescent="0.2">
      <c r="A182" s="988" t="s">
        <v>547</v>
      </c>
      <c r="B182" s="1215"/>
      <c r="C182" s="1216">
        <v>0</v>
      </c>
      <c r="D182" s="1217"/>
      <c r="E182" s="1216"/>
      <c r="F182" s="1217"/>
      <c r="G182" s="1143">
        <v>0</v>
      </c>
      <c r="H182" s="1218" t="s">
        <v>519</v>
      </c>
      <c r="I182" s="1218" t="e">
        <v>#DIV/0!</v>
      </c>
    </row>
    <row r="183" spans="1:9" s="976" customFormat="1" hidden="1" x14ac:dyDescent="0.2">
      <c r="A183" s="988" t="s">
        <v>548</v>
      </c>
      <c r="B183" s="1215"/>
      <c r="C183" s="1216">
        <v>0</v>
      </c>
      <c r="D183" s="1217"/>
      <c r="E183" s="1216">
        <v>0</v>
      </c>
      <c r="F183" s="1217"/>
      <c r="G183" s="1143">
        <v>0</v>
      </c>
      <c r="H183" s="1218" t="s">
        <v>519</v>
      </c>
      <c r="I183" s="1218" t="e">
        <v>#DIV/0!</v>
      </c>
    </row>
    <row r="184" spans="1:9" s="976" customFormat="1" x14ac:dyDescent="0.2">
      <c r="A184" s="982" t="s">
        <v>549</v>
      </c>
      <c r="B184" s="1219">
        <v>0</v>
      </c>
      <c r="C184" s="983">
        <v>835.89489849000006</v>
      </c>
      <c r="D184" s="1219">
        <v>0</v>
      </c>
      <c r="E184" s="983">
        <v>169.54510331</v>
      </c>
      <c r="F184" s="1219">
        <v>0</v>
      </c>
      <c r="G184" s="983">
        <v>666.34979518</v>
      </c>
      <c r="H184" s="1220" t="s">
        <v>519</v>
      </c>
      <c r="I184" s="1220">
        <v>0.20283064726950034</v>
      </c>
    </row>
    <row r="185" spans="1:9" s="976" customFormat="1" ht="13.5" thickBot="1" x14ac:dyDescent="0.25">
      <c r="B185" s="1013"/>
      <c r="E185" s="782"/>
      <c r="G185" s="1221"/>
      <c r="H185" s="1222"/>
      <c r="I185" s="1221"/>
    </row>
    <row r="186" spans="1:9" s="976" customFormat="1" ht="13.5" thickBot="1" x14ac:dyDescent="0.25">
      <c r="A186" s="1155" t="s">
        <v>550</v>
      </c>
      <c r="B186" s="1223">
        <v>0</v>
      </c>
      <c r="C186" s="984">
        <v>114350.8191112277</v>
      </c>
      <c r="D186" s="985"/>
      <c r="E186" s="984">
        <v>69867.343533947467</v>
      </c>
      <c r="F186" s="985"/>
      <c r="G186" s="984">
        <v>44483.475577280202</v>
      </c>
      <c r="H186" s="986" t="s">
        <v>519</v>
      </c>
      <c r="I186" s="1224">
        <v>0.61099119426497783</v>
      </c>
    </row>
    <row r="187" spans="1:9" x14ac:dyDescent="0.2">
      <c r="A187" s="331"/>
      <c r="C187" s="782"/>
      <c r="D187" s="331"/>
      <c r="E187" s="1046"/>
      <c r="F187" s="331"/>
      <c r="G187" s="990"/>
      <c r="H187" s="781"/>
      <c r="I187" s="687"/>
    </row>
    <row r="188" spans="1:9" x14ac:dyDescent="0.2">
      <c r="A188" s="317" t="s">
        <v>268</v>
      </c>
      <c r="B188" s="1156"/>
      <c r="C188" s="1044"/>
      <c r="D188" s="317"/>
      <c r="E188" s="781"/>
      <c r="F188" s="317"/>
      <c r="G188" s="1044"/>
      <c r="H188" s="1044"/>
      <c r="I188" s="1044"/>
    </row>
    <row r="189" spans="1:9" x14ac:dyDescent="0.2">
      <c r="A189" s="331"/>
      <c r="C189" s="331"/>
      <c r="D189" s="331"/>
      <c r="E189" s="1044"/>
      <c r="F189" s="331"/>
      <c r="G189" s="331"/>
      <c r="H189" s="331"/>
      <c r="I189" s="331"/>
    </row>
    <row r="190" spans="1:9" x14ac:dyDescent="0.2">
      <c r="A190" s="1290" t="s">
        <v>708</v>
      </c>
      <c r="B190" s="1291"/>
      <c r="C190" s="1291"/>
      <c r="D190" s="1291"/>
      <c r="E190" s="1291"/>
      <c r="F190" s="1291"/>
      <c r="G190" s="1291"/>
      <c r="H190" s="1291"/>
      <c r="I190" s="1292"/>
    </row>
    <row r="191" spans="1:9" x14ac:dyDescent="0.2">
      <c r="A191" s="1157" t="s">
        <v>846</v>
      </c>
      <c r="B191" s="1225"/>
      <c r="C191" s="1216">
        <v>12886.705500429047</v>
      </c>
      <c r="D191" s="1510">
        <v>107</v>
      </c>
      <c r="E191" s="1195">
        <v>2002.6846575800005</v>
      </c>
      <c r="F191" s="1047"/>
      <c r="G191" s="1137">
        <v>10884.020842849046</v>
      </c>
      <c r="H191" s="1197" t="s">
        <v>519</v>
      </c>
      <c r="I191" s="1197">
        <v>0.15540703227161695</v>
      </c>
    </row>
    <row r="192" spans="1:9" hidden="1" x14ac:dyDescent="0.2">
      <c r="A192" s="1157" t="s">
        <v>709</v>
      </c>
      <c r="B192" s="1225"/>
      <c r="C192" s="1216">
        <v>0</v>
      </c>
      <c r="D192" s="1047"/>
      <c r="E192" s="1195">
        <v>0</v>
      </c>
      <c r="F192" s="1047"/>
      <c r="G192" s="1137">
        <v>0</v>
      </c>
      <c r="H192" s="1197" t="s">
        <v>519</v>
      </c>
      <c r="I192" s="1197">
        <v>0</v>
      </c>
    </row>
    <row r="193" spans="1:9" x14ac:dyDescent="0.2">
      <c r="A193" s="1830" t="s">
        <v>710</v>
      </c>
      <c r="B193" s="1831"/>
      <c r="C193" s="1831"/>
      <c r="D193" s="1831"/>
      <c r="E193" s="1831"/>
      <c r="F193" s="1831"/>
      <c r="G193" s="1831"/>
      <c r="H193" s="1831"/>
      <c r="I193" s="1832"/>
    </row>
    <row r="194" spans="1:9" x14ac:dyDescent="0.2">
      <c r="A194" s="1157" t="s">
        <v>711</v>
      </c>
      <c r="B194" s="1225"/>
      <c r="C194" s="1216">
        <v>1861.7619273117632</v>
      </c>
      <c r="D194" s="1047"/>
      <c r="E194" s="1195">
        <v>0</v>
      </c>
      <c r="F194" s="1047"/>
      <c r="G194" s="1137">
        <v>1861.7619273117632</v>
      </c>
      <c r="H194" s="1197" t="s">
        <v>519</v>
      </c>
      <c r="I194" s="1197">
        <v>0</v>
      </c>
    </row>
    <row r="195" spans="1:9" x14ac:dyDescent="0.2">
      <c r="A195" s="1830" t="s">
        <v>575</v>
      </c>
      <c r="B195" s="1831"/>
      <c r="C195" s="1831"/>
      <c r="D195" s="1831"/>
      <c r="E195" s="1831"/>
      <c r="F195" s="1831"/>
      <c r="G195" s="1831"/>
      <c r="H195" s="1831"/>
      <c r="I195" s="1832"/>
    </row>
    <row r="196" spans="1:9" x14ac:dyDescent="0.2">
      <c r="A196" s="1157" t="s">
        <v>847</v>
      </c>
      <c r="B196" s="1208"/>
      <c r="C196" s="1216">
        <v>868.94008313885001</v>
      </c>
      <c r="D196" s="1510">
        <v>20</v>
      </c>
      <c r="E196" s="1195">
        <v>188.77500000000001</v>
      </c>
      <c r="F196" s="1047"/>
      <c r="G196" s="1137">
        <v>680.16508313885004</v>
      </c>
      <c r="H196" s="1197" t="s">
        <v>519</v>
      </c>
      <c r="I196" s="1197">
        <v>0.21724743013130768</v>
      </c>
    </row>
    <row r="197" spans="1:9" hidden="1" x14ac:dyDescent="0.2">
      <c r="A197" s="988" t="s">
        <v>709</v>
      </c>
      <c r="B197" s="1215"/>
      <c r="C197" s="1216">
        <v>0</v>
      </c>
      <c r="D197" s="1226"/>
      <c r="E197" s="1195">
        <v>0</v>
      </c>
      <c r="F197" s="1226"/>
      <c r="G197" s="1137">
        <v>0</v>
      </c>
      <c r="H197" s="1197" t="s">
        <v>519</v>
      </c>
      <c r="I197" s="1197">
        <v>0</v>
      </c>
    </row>
    <row r="198" spans="1:9" x14ac:dyDescent="0.2">
      <c r="A198" s="1830" t="s">
        <v>712</v>
      </c>
      <c r="B198" s="1831"/>
      <c r="C198" s="1831"/>
      <c r="D198" s="1831"/>
      <c r="E198" s="1831"/>
      <c r="F198" s="1831"/>
      <c r="G198" s="1831"/>
      <c r="H198" s="1831"/>
      <c r="I198" s="1832"/>
    </row>
    <row r="199" spans="1:9" x14ac:dyDescent="0.2">
      <c r="A199" s="988" t="s">
        <v>847</v>
      </c>
      <c r="B199" s="1215"/>
      <c r="C199" s="1216">
        <v>938.75763698116793</v>
      </c>
      <c r="D199" s="1510">
        <v>10</v>
      </c>
      <c r="E199" s="1195">
        <v>91.173000000000002</v>
      </c>
      <c r="F199" s="1226"/>
      <c r="G199" s="1137">
        <v>847.58463698116793</v>
      </c>
      <c r="H199" s="1197" t="s">
        <v>519</v>
      </c>
      <c r="I199" s="1197">
        <v>9.7120914289647461E-2</v>
      </c>
    </row>
    <row r="200" spans="1:9" hidden="1" x14ac:dyDescent="0.2">
      <c r="A200" s="988" t="s">
        <v>709</v>
      </c>
      <c r="B200" s="1215"/>
      <c r="C200" s="1216">
        <v>0</v>
      </c>
      <c r="D200" s="1047"/>
      <c r="E200" s="1195">
        <v>0</v>
      </c>
      <c r="F200" s="1047"/>
      <c r="G200" s="1137">
        <v>0</v>
      </c>
      <c r="H200" s="1197" t="s">
        <v>519</v>
      </c>
      <c r="I200" s="1197">
        <v>0</v>
      </c>
    </row>
    <row r="201" spans="1:9" hidden="1" x14ac:dyDescent="0.2">
      <c r="A201" s="1157" t="s">
        <v>646</v>
      </c>
      <c r="B201" s="1225"/>
      <c r="C201" s="1216">
        <v>364.876405362546</v>
      </c>
      <c r="D201" s="1047"/>
      <c r="E201" s="1195">
        <v>0</v>
      </c>
      <c r="F201" s="1047"/>
      <c r="G201" s="1137">
        <v>364.876405362546</v>
      </c>
      <c r="H201" s="1197" t="s">
        <v>519</v>
      </c>
      <c r="I201" s="1197">
        <v>0</v>
      </c>
    </row>
    <row r="202" spans="1:9" hidden="1" x14ac:dyDescent="0.2">
      <c r="A202" s="1157" t="s">
        <v>647</v>
      </c>
      <c r="B202" s="1225"/>
      <c r="C202" s="1216">
        <v>1597.6041643706758</v>
      </c>
      <c r="D202" s="1047"/>
      <c r="E202" s="1195">
        <v>0</v>
      </c>
      <c r="F202" s="1047"/>
      <c r="G202" s="1137">
        <v>1597.6041643706758</v>
      </c>
      <c r="H202" s="1197" t="s">
        <v>519</v>
      </c>
      <c r="I202" s="1197">
        <v>0</v>
      </c>
    </row>
    <row r="203" spans="1:9" hidden="1" x14ac:dyDescent="0.2">
      <c r="A203" s="988" t="s">
        <v>648</v>
      </c>
      <c r="B203" s="1215"/>
      <c r="C203" s="1216">
        <v>272.29569063839995</v>
      </c>
      <c r="D203" s="1047"/>
      <c r="E203" s="1195">
        <v>0</v>
      </c>
      <c r="F203" s="1047"/>
      <c r="G203" s="1137">
        <v>272.29569063839995</v>
      </c>
      <c r="H203" s="1197" t="s">
        <v>519</v>
      </c>
      <c r="I203" s="1197">
        <v>0</v>
      </c>
    </row>
    <row r="204" spans="1:9" hidden="1" x14ac:dyDescent="0.2">
      <c r="A204" s="1157" t="s">
        <v>649</v>
      </c>
      <c r="B204" s="1225"/>
      <c r="C204" s="1216">
        <v>-1.3132106512145996</v>
      </c>
      <c r="D204" s="1047"/>
      <c r="E204" s="1195">
        <v>0</v>
      </c>
      <c r="F204" s="1047"/>
      <c r="G204" s="1137">
        <v>-1.3132106512145996</v>
      </c>
      <c r="H204" s="1197" t="s">
        <v>519</v>
      </c>
      <c r="I204" s="1197">
        <v>0</v>
      </c>
    </row>
    <row r="205" spans="1:9" ht="13.5" thickBot="1" x14ac:dyDescent="0.25">
      <c r="A205" s="331"/>
      <c r="B205" s="1208"/>
      <c r="C205" s="331"/>
      <c r="D205" s="1044"/>
      <c r="E205" s="786"/>
      <c r="F205" s="331"/>
      <c r="G205" s="1044"/>
      <c r="H205" s="331"/>
      <c r="I205" s="331"/>
    </row>
    <row r="206" spans="1:9" ht="13.5" thickBot="1" x14ac:dyDescent="0.25">
      <c r="A206" s="1045" t="s">
        <v>29</v>
      </c>
      <c r="B206" s="1211"/>
      <c r="C206" s="1041">
        <v>130906.98425908852</v>
      </c>
      <c r="D206" s="1042"/>
      <c r="E206" s="1041">
        <v>72149.976191527458</v>
      </c>
      <c r="F206" s="1042"/>
      <c r="G206" s="1041">
        <v>58757.008067561022</v>
      </c>
      <c r="H206" s="1043" t="s">
        <v>519</v>
      </c>
      <c r="I206" s="1212">
        <v>0.55115452089805728</v>
      </c>
    </row>
    <row r="207" spans="1:9" ht="30" customHeight="1" x14ac:dyDescent="0.2">
      <c r="A207" s="1824" t="s">
        <v>616</v>
      </c>
      <c r="B207" s="1825"/>
      <c r="C207" s="1825"/>
      <c r="D207" s="1825"/>
      <c r="E207" s="1825"/>
      <c r="F207" s="1825"/>
      <c r="G207" s="1825"/>
      <c r="H207" s="1825"/>
      <c r="I207" s="1825"/>
    </row>
    <row r="208" spans="1:9" ht="24.95" customHeight="1" x14ac:dyDescent="0.2">
      <c r="A208" s="1821" t="s">
        <v>1690</v>
      </c>
      <c r="B208" s="1826"/>
      <c r="C208" s="1826"/>
      <c r="D208" s="1826"/>
      <c r="E208" s="1826"/>
      <c r="F208" s="1826"/>
      <c r="G208" s="1826"/>
      <c r="H208" s="1826"/>
      <c r="I208" s="1826"/>
    </row>
    <row r="209" spans="1:9" ht="13.15" customHeight="1" x14ac:dyDescent="0.2">
      <c r="A209" s="1821" t="s">
        <v>848</v>
      </c>
      <c r="B209" s="1821"/>
      <c r="C209" s="1821"/>
      <c r="D209" s="1821"/>
      <c r="E209" s="1821"/>
      <c r="F209" s="1821"/>
      <c r="G209" s="1821"/>
      <c r="H209" s="1821"/>
      <c r="I209" s="1821"/>
    </row>
    <row r="210" spans="1:9" ht="19.149999999999999" customHeight="1" x14ac:dyDescent="0.2">
      <c r="A210" s="1821" t="s">
        <v>551</v>
      </c>
      <c r="B210" s="1826"/>
      <c r="C210" s="1826"/>
      <c r="D210" s="1826"/>
      <c r="E210" s="1826"/>
      <c r="F210" s="1826"/>
      <c r="G210" s="1826"/>
      <c r="H210" s="1826"/>
      <c r="I210" s="1826"/>
    </row>
  </sheetData>
  <mergeCells count="28">
    <mergeCell ref="A210:I210"/>
    <mergeCell ref="A74:F74"/>
    <mergeCell ref="A68:C68"/>
    <mergeCell ref="A70:C70"/>
    <mergeCell ref="A73:C73"/>
    <mergeCell ref="A66:C66"/>
    <mergeCell ref="A67:F67"/>
    <mergeCell ref="A69:F69"/>
    <mergeCell ref="A72:F72"/>
    <mergeCell ref="A209:I209"/>
    <mergeCell ref="A82:A83"/>
    <mergeCell ref="A207:I207"/>
    <mergeCell ref="A208:I208"/>
    <mergeCell ref="A75:C75"/>
    <mergeCell ref="A78:J78"/>
    <mergeCell ref="A195:I195"/>
    <mergeCell ref="A198:I198"/>
    <mergeCell ref="A193:I193"/>
    <mergeCell ref="A1:M1"/>
    <mergeCell ref="A3:M3"/>
    <mergeCell ref="A4:M4"/>
    <mergeCell ref="A6:M6"/>
    <mergeCell ref="A63:C63"/>
    <mergeCell ref="A8:A9"/>
    <mergeCell ref="A44:G44"/>
    <mergeCell ref="A45:G45"/>
    <mergeCell ref="A46:G46"/>
    <mergeCell ref="A62:F62"/>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89B9F-951E-40EA-A0F1-49AFC2BDD65B}">
  <sheetPr>
    <tabColor theme="0"/>
  </sheetPr>
  <dimension ref="A1:M170"/>
  <sheetViews>
    <sheetView showGridLines="0" topLeftCell="D1" zoomScale="80" zoomScaleNormal="80" workbookViewId="0">
      <selection activeCell="G34" sqref="G34"/>
    </sheetView>
  </sheetViews>
  <sheetFormatPr baseColWidth="10" defaultColWidth="11.42578125" defaultRowHeight="12.75" x14ac:dyDescent="0.2"/>
  <cols>
    <col min="1" max="1" width="3.7109375" style="685" hidden="1" customWidth="1"/>
    <col min="2" max="2" width="7.28515625" style="685" hidden="1" customWidth="1"/>
    <col min="3" max="3" width="5.28515625" style="685" hidden="1" customWidth="1"/>
    <col min="4" max="4" width="38" style="685" customWidth="1"/>
    <col min="5" max="5" width="19.5703125" style="685" customWidth="1"/>
    <col min="6" max="6" width="20" style="685" customWidth="1"/>
    <col min="7" max="7" width="19.7109375" style="685" customWidth="1"/>
    <col min="8" max="8" width="19.5703125" style="685" customWidth="1"/>
    <col min="9" max="9" width="22.28515625" style="685" customWidth="1"/>
    <col min="10" max="10" width="19.7109375" style="685" customWidth="1"/>
    <col min="11" max="11" width="23.28515625" style="685" customWidth="1"/>
    <col min="12" max="12" width="21" style="685" customWidth="1"/>
    <col min="13" max="13" width="23.28515625" style="685" customWidth="1"/>
    <col min="14" max="119" width="11.42578125" style="685"/>
    <col min="120" max="120" width="3.7109375" style="685" customWidth="1"/>
    <col min="121" max="121" width="7.28515625" style="685" customWidth="1"/>
    <col min="122" max="122" width="38" style="685" customWidth="1"/>
    <col min="123" max="165" width="0" style="685" hidden="1" customWidth="1"/>
    <col min="166" max="166" width="18.28515625" style="685" customWidth="1"/>
    <col min="167" max="167" width="0" style="685" hidden="1" customWidth="1"/>
    <col min="168" max="168" width="20" style="685" customWidth="1"/>
    <col min="169" max="169" width="19.7109375" style="685" customWidth="1"/>
    <col min="170" max="170" width="19.5703125" style="685" customWidth="1"/>
    <col min="171" max="171" width="22.28515625" style="685" customWidth="1"/>
    <col min="172" max="172" width="19.7109375" style="685" customWidth="1"/>
    <col min="173" max="173" width="17.7109375" style="685" customWidth="1"/>
    <col min="174" max="174" width="21" style="685" customWidth="1"/>
    <col min="175" max="175" width="18.28515625" style="685" customWidth="1"/>
    <col min="176" max="176" width="19.28515625" style="685" customWidth="1"/>
    <col min="177" max="191" width="0" style="685" hidden="1" customWidth="1"/>
    <col min="192" max="192" width="18.28515625" style="685" customWidth="1"/>
    <col min="193" max="193" width="17.28515625" style="685" customWidth="1"/>
    <col min="194" max="194" width="18.7109375" style="685" customWidth="1"/>
    <col min="195" max="195" width="18.28515625" style="685" customWidth="1"/>
    <col min="196" max="196" width="16.5703125" style="685" customWidth="1"/>
    <col min="197" max="197" width="16.42578125" style="685" customWidth="1"/>
    <col min="198" max="198" width="17.28515625" style="685" customWidth="1"/>
    <col min="199" max="199" width="15.7109375" style="685" customWidth="1"/>
    <col min="200" max="200" width="11.42578125" style="685"/>
    <col min="201" max="201" width="11.5703125" style="685" customWidth="1"/>
    <col min="202" max="202" width="18.7109375" style="685" customWidth="1"/>
    <col min="203" max="203" width="17.28515625" style="685" customWidth="1"/>
    <col min="204" max="204" width="11.42578125" style="685"/>
    <col min="205" max="205" width="15.28515625" style="685" customWidth="1"/>
    <col min="206" max="207" width="11.42578125" style="685"/>
    <col min="208" max="208" width="14" style="685" bestFit="1" customWidth="1"/>
    <col min="209" max="209" width="14.28515625" style="685" customWidth="1"/>
    <col min="210" max="211" width="15" style="685" bestFit="1" customWidth="1"/>
    <col min="212" max="212" width="14.7109375" style="685" bestFit="1" customWidth="1"/>
    <col min="213" max="214" width="11.42578125" style="685"/>
    <col min="215" max="215" width="17.7109375" style="685" customWidth="1"/>
    <col min="216" max="216" width="15.42578125" style="685" customWidth="1"/>
    <col min="217" max="375" width="11.42578125" style="685"/>
    <col min="376" max="376" width="3.7109375" style="685" customWidth="1"/>
    <col min="377" max="377" width="7.28515625" style="685" customWidth="1"/>
    <col min="378" max="378" width="38" style="685" customWidth="1"/>
    <col min="379" max="421" width="0" style="685" hidden="1" customWidth="1"/>
    <col min="422" max="422" width="18.28515625" style="685" customWidth="1"/>
    <col min="423" max="423" width="0" style="685" hidden="1" customWidth="1"/>
    <col min="424" max="424" width="20" style="685" customWidth="1"/>
    <col min="425" max="425" width="19.7109375" style="685" customWidth="1"/>
    <col min="426" max="426" width="19.5703125" style="685" customWidth="1"/>
    <col min="427" max="427" width="22.28515625" style="685" customWidth="1"/>
    <col min="428" max="428" width="19.7109375" style="685" customWidth="1"/>
    <col min="429" max="429" width="17.7109375" style="685" customWidth="1"/>
    <col min="430" max="430" width="21" style="685" customWidth="1"/>
    <col min="431" max="431" width="18.28515625" style="685" customWidth="1"/>
    <col min="432" max="432" width="19.28515625" style="685" customWidth="1"/>
    <col min="433" max="447" width="0" style="685" hidden="1" customWidth="1"/>
    <col min="448" max="448" width="18.28515625" style="685" customWidth="1"/>
    <col min="449" max="449" width="17.28515625" style="685" customWidth="1"/>
    <col min="450" max="450" width="18.7109375" style="685" customWidth="1"/>
    <col min="451" max="451" width="18.28515625" style="685" customWidth="1"/>
    <col min="452" max="452" width="16.5703125" style="685" customWidth="1"/>
    <col min="453" max="453" width="16.42578125" style="685" customWidth="1"/>
    <col min="454" max="454" width="17.28515625" style="685" customWidth="1"/>
    <col min="455" max="455" width="15.7109375" style="685" customWidth="1"/>
    <col min="456" max="456" width="11.42578125" style="685"/>
    <col min="457" max="457" width="11.5703125" style="685" customWidth="1"/>
    <col min="458" max="458" width="18.7109375" style="685" customWidth="1"/>
    <col min="459" max="459" width="17.28515625" style="685" customWidth="1"/>
    <col min="460" max="460" width="11.42578125" style="685"/>
    <col min="461" max="461" width="15.28515625" style="685" customWidth="1"/>
    <col min="462" max="463" width="11.42578125" style="685"/>
    <col min="464" max="464" width="14" style="685" bestFit="1" customWidth="1"/>
    <col min="465" max="465" width="14.28515625" style="685" customWidth="1"/>
    <col min="466" max="467" width="15" style="685" bestFit="1" customWidth="1"/>
    <col min="468" max="468" width="14.7109375" style="685" bestFit="1" customWidth="1"/>
    <col min="469" max="470" width="11.42578125" style="685"/>
    <col min="471" max="471" width="17.7109375" style="685" customWidth="1"/>
    <col min="472" max="472" width="15.42578125" style="685" customWidth="1"/>
    <col min="473" max="631" width="11.42578125" style="685"/>
    <col min="632" max="632" width="3.7109375" style="685" customWidth="1"/>
    <col min="633" max="633" width="7.28515625" style="685" customWidth="1"/>
    <col min="634" max="634" width="38" style="685" customWidth="1"/>
    <col min="635" max="677" width="0" style="685" hidden="1" customWidth="1"/>
    <col min="678" max="678" width="18.28515625" style="685" customWidth="1"/>
    <col min="679" max="679" width="0" style="685" hidden="1" customWidth="1"/>
    <col min="680" max="680" width="20" style="685" customWidth="1"/>
    <col min="681" max="681" width="19.7109375" style="685" customWidth="1"/>
    <col min="682" max="682" width="19.5703125" style="685" customWidth="1"/>
    <col min="683" max="683" width="22.28515625" style="685" customWidth="1"/>
    <col min="684" max="684" width="19.7109375" style="685" customWidth="1"/>
    <col min="685" max="685" width="17.7109375" style="685" customWidth="1"/>
    <col min="686" max="686" width="21" style="685" customWidth="1"/>
    <col min="687" max="687" width="18.28515625" style="685" customWidth="1"/>
    <col min="688" max="688" width="19.28515625" style="685" customWidth="1"/>
    <col min="689" max="703" width="0" style="685" hidden="1" customWidth="1"/>
    <col min="704" max="704" width="18.28515625" style="685" customWidth="1"/>
    <col min="705" max="705" width="17.28515625" style="685" customWidth="1"/>
    <col min="706" max="706" width="18.7109375" style="685" customWidth="1"/>
    <col min="707" max="707" width="18.28515625" style="685" customWidth="1"/>
    <col min="708" max="708" width="16.5703125" style="685" customWidth="1"/>
    <col min="709" max="709" width="16.42578125" style="685" customWidth="1"/>
    <col min="710" max="710" width="17.28515625" style="685" customWidth="1"/>
    <col min="711" max="711" width="15.7109375" style="685" customWidth="1"/>
    <col min="712" max="712" width="11.42578125" style="685"/>
    <col min="713" max="713" width="11.5703125" style="685" customWidth="1"/>
    <col min="714" max="714" width="18.7109375" style="685" customWidth="1"/>
    <col min="715" max="715" width="17.28515625" style="685" customWidth="1"/>
    <col min="716" max="716" width="11.42578125" style="685"/>
    <col min="717" max="717" width="15.28515625" style="685" customWidth="1"/>
    <col min="718" max="719" width="11.42578125" style="685"/>
    <col min="720" max="720" width="14" style="685" bestFit="1" customWidth="1"/>
    <col min="721" max="721" width="14.28515625" style="685" customWidth="1"/>
    <col min="722" max="723" width="15" style="685" bestFit="1" customWidth="1"/>
    <col min="724" max="724" width="14.7109375" style="685" bestFit="1" customWidth="1"/>
    <col min="725" max="726" width="11.42578125" style="685"/>
    <col min="727" max="727" width="17.7109375" style="685" customWidth="1"/>
    <col min="728" max="728" width="15.42578125" style="685" customWidth="1"/>
    <col min="729" max="887" width="11.42578125" style="685"/>
    <col min="888" max="888" width="3.7109375" style="685" customWidth="1"/>
    <col min="889" max="889" width="7.28515625" style="685" customWidth="1"/>
    <col min="890" max="890" width="38" style="685" customWidth="1"/>
    <col min="891" max="933" width="0" style="685" hidden="1" customWidth="1"/>
    <col min="934" max="934" width="18.28515625" style="685" customWidth="1"/>
    <col min="935" max="935" width="0" style="685" hidden="1" customWidth="1"/>
    <col min="936" max="936" width="20" style="685" customWidth="1"/>
    <col min="937" max="937" width="19.7109375" style="685" customWidth="1"/>
    <col min="938" max="938" width="19.5703125" style="685" customWidth="1"/>
    <col min="939" max="939" width="22.28515625" style="685" customWidth="1"/>
    <col min="940" max="940" width="19.7109375" style="685" customWidth="1"/>
    <col min="941" max="941" width="17.7109375" style="685" customWidth="1"/>
    <col min="942" max="942" width="21" style="685" customWidth="1"/>
    <col min="943" max="943" width="18.28515625" style="685" customWidth="1"/>
    <col min="944" max="944" width="19.28515625" style="685" customWidth="1"/>
    <col min="945" max="959" width="0" style="685" hidden="1" customWidth="1"/>
    <col min="960" max="960" width="18.28515625" style="685" customWidth="1"/>
    <col min="961" max="961" width="17.28515625" style="685" customWidth="1"/>
    <col min="962" max="962" width="18.7109375" style="685" customWidth="1"/>
    <col min="963" max="963" width="18.28515625" style="685" customWidth="1"/>
    <col min="964" max="964" width="16.5703125" style="685" customWidth="1"/>
    <col min="965" max="965" width="16.42578125" style="685" customWidth="1"/>
    <col min="966" max="966" width="17.28515625" style="685" customWidth="1"/>
    <col min="967" max="967" width="15.7109375" style="685" customWidth="1"/>
    <col min="968" max="968" width="11.42578125" style="685"/>
    <col min="969" max="969" width="11.5703125" style="685" customWidth="1"/>
    <col min="970" max="970" width="18.7109375" style="685" customWidth="1"/>
    <col min="971" max="971" width="17.28515625" style="685" customWidth="1"/>
    <col min="972" max="972" width="11.42578125" style="685"/>
    <col min="973" max="973" width="15.28515625" style="685" customWidth="1"/>
    <col min="974" max="975" width="11.42578125" style="685"/>
    <col min="976" max="976" width="14" style="685" bestFit="1" customWidth="1"/>
    <col min="977" max="977" width="14.28515625" style="685" customWidth="1"/>
    <col min="978" max="979" width="15" style="685" bestFit="1" customWidth="1"/>
    <col min="980" max="980" width="14.7109375" style="685" bestFit="1" customWidth="1"/>
    <col min="981" max="982" width="11.42578125" style="685"/>
    <col min="983" max="983" width="17.7109375" style="685" customWidth="1"/>
    <col min="984" max="984" width="15.42578125" style="685" customWidth="1"/>
    <col min="985" max="1143" width="11.42578125" style="685"/>
    <col min="1144" max="1144" width="3.7109375" style="685" customWidth="1"/>
    <col min="1145" max="1145" width="7.28515625" style="685" customWidth="1"/>
    <col min="1146" max="1146" width="38" style="685" customWidth="1"/>
    <col min="1147" max="1189" width="0" style="685" hidden="1" customWidth="1"/>
    <col min="1190" max="1190" width="18.28515625" style="685" customWidth="1"/>
    <col min="1191" max="1191" width="0" style="685" hidden="1" customWidth="1"/>
    <col min="1192" max="1192" width="20" style="685" customWidth="1"/>
    <col min="1193" max="1193" width="19.7109375" style="685" customWidth="1"/>
    <col min="1194" max="1194" width="19.5703125" style="685" customWidth="1"/>
    <col min="1195" max="1195" width="22.28515625" style="685" customWidth="1"/>
    <col min="1196" max="1196" width="19.7109375" style="685" customWidth="1"/>
    <col min="1197" max="1197" width="17.7109375" style="685" customWidth="1"/>
    <col min="1198" max="1198" width="21" style="685" customWidth="1"/>
    <col min="1199" max="1199" width="18.28515625" style="685" customWidth="1"/>
    <col min="1200" max="1200" width="19.28515625" style="685" customWidth="1"/>
    <col min="1201" max="1215" width="0" style="685" hidden="1" customWidth="1"/>
    <col min="1216" max="1216" width="18.28515625" style="685" customWidth="1"/>
    <col min="1217" max="1217" width="17.28515625" style="685" customWidth="1"/>
    <col min="1218" max="1218" width="18.7109375" style="685" customWidth="1"/>
    <col min="1219" max="1219" width="18.28515625" style="685" customWidth="1"/>
    <col min="1220" max="1220" width="16.5703125" style="685" customWidth="1"/>
    <col min="1221" max="1221" width="16.42578125" style="685" customWidth="1"/>
    <col min="1222" max="1222" width="17.28515625" style="685" customWidth="1"/>
    <col min="1223" max="1223" width="15.7109375" style="685" customWidth="1"/>
    <col min="1224" max="1224" width="11.42578125" style="685"/>
    <col min="1225" max="1225" width="11.5703125" style="685" customWidth="1"/>
    <col min="1226" max="1226" width="18.7109375" style="685" customWidth="1"/>
    <col min="1227" max="1227" width="17.28515625" style="685" customWidth="1"/>
    <col min="1228" max="1228" width="11.42578125" style="685"/>
    <col min="1229" max="1229" width="15.28515625" style="685" customWidth="1"/>
    <col min="1230" max="1231" width="11.42578125" style="685"/>
    <col min="1232" max="1232" width="14" style="685" bestFit="1" customWidth="1"/>
    <col min="1233" max="1233" width="14.28515625" style="685" customWidth="1"/>
    <col min="1234" max="1235" width="15" style="685" bestFit="1" customWidth="1"/>
    <col min="1236" max="1236" width="14.7109375" style="685" bestFit="1" customWidth="1"/>
    <col min="1237" max="1238" width="11.42578125" style="685"/>
    <col min="1239" max="1239" width="17.7109375" style="685" customWidth="1"/>
    <col min="1240" max="1240" width="15.42578125" style="685" customWidth="1"/>
    <col min="1241" max="1399" width="11.42578125" style="685"/>
    <col min="1400" max="1400" width="3.7109375" style="685" customWidth="1"/>
    <col min="1401" max="1401" width="7.28515625" style="685" customWidth="1"/>
    <col min="1402" max="1402" width="38" style="685" customWidth="1"/>
    <col min="1403" max="1445" width="0" style="685" hidden="1" customWidth="1"/>
    <col min="1446" max="1446" width="18.28515625" style="685" customWidth="1"/>
    <col min="1447" max="1447" width="0" style="685" hidden="1" customWidth="1"/>
    <col min="1448" max="1448" width="20" style="685" customWidth="1"/>
    <col min="1449" max="1449" width="19.7109375" style="685" customWidth="1"/>
    <col min="1450" max="1450" width="19.5703125" style="685" customWidth="1"/>
    <col min="1451" max="1451" width="22.28515625" style="685" customWidth="1"/>
    <col min="1452" max="1452" width="19.7109375" style="685" customWidth="1"/>
    <col min="1453" max="1453" width="17.7109375" style="685" customWidth="1"/>
    <col min="1454" max="1454" width="21" style="685" customWidth="1"/>
    <col min="1455" max="1455" width="18.28515625" style="685" customWidth="1"/>
    <col min="1456" max="1456" width="19.28515625" style="685" customWidth="1"/>
    <col min="1457" max="1471" width="0" style="685" hidden="1" customWidth="1"/>
    <col min="1472" max="1472" width="18.28515625" style="685" customWidth="1"/>
    <col min="1473" max="1473" width="17.28515625" style="685" customWidth="1"/>
    <col min="1474" max="1474" width="18.7109375" style="685" customWidth="1"/>
    <col min="1475" max="1475" width="18.28515625" style="685" customWidth="1"/>
    <col min="1476" max="1476" width="16.5703125" style="685" customWidth="1"/>
    <col min="1477" max="1477" width="16.42578125" style="685" customWidth="1"/>
    <col min="1478" max="1478" width="17.28515625" style="685" customWidth="1"/>
    <col min="1479" max="1479" width="15.7109375" style="685" customWidth="1"/>
    <col min="1480" max="1480" width="11.42578125" style="685"/>
    <col min="1481" max="1481" width="11.5703125" style="685" customWidth="1"/>
    <col min="1482" max="1482" width="18.7109375" style="685" customWidth="1"/>
    <col min="1483" max="1483" width="17.28515625" style="685" customWidth="1"/>
    <col min="1484" max="1484" width="11.42578125" style="685"/>
    <col min="1485" max="1485" width="15.28515625" style="685" customWidth="1"/>
    <col min="1486" max="1487" width="11.42578125" style="685"/>
    <col min="1488" max="1488" width="14" style="685" bestFit="1" customWidth="1"/>
    <col min="1489" max="1489" width="14.28515625" style="685" customWidth="1"/>
    <col min="1490" max="1491" width="15" style="685" bestFit="1" customWidth="1"/>
    <col min="1492" max="1492" width="14.7109375" style="685" bestFit="1" customWidth="1"/>
    <col min="1493" max="1494" width="11.42578125" style="685"/>
    <col min="1495" max="1495" width="17.7109375" style="685" customWidth="1"/>
    <col min="1496" max="1496" width="15.42578125" style="685" customWidth="1"/>
    <col min="1497" max="1655" width="11.42578125" style="685"/>
    <col min="1656" max="1656" width="3.7109375" style="685" customWidth="1"/>
    <col min="1657" max="1657" width="7.28515625" style="685" customWidth="1"/>
    <col min="1658" max="1658" width="38" style="685" customWidth="1"/>
    <col min="1659" max="1701" width="0" style="685" hidden="1" customWidth="1"/>
    <col min="1702" max="1702" width="18.28515625" style="685" customWidth="1"/>
    <col min="1703" max="1703" width="0" style="685" hidden="1" customWidth="1"/>
    <col min="1704" max="1704" width="20" style="685" customWidth="1"/>
    <col min="1705" max="1705" width="19.7109375" style="685" customWidth="1"/>
    <col min="1706" max="1706" width="19.5703125" style="685" customWidth="1"/>
    <col min="1707" max="1707" width="22.28515625" style="685" customWidth="1"/>
    <col min="1708" max="1708" width="19.7109375" style="685" customWidth="1"/>
    <col min="1709" max="1709" width="17.7109375" style="685" customWidth="1"/>
    <col min="1710" max="1710" width="21" style="685" customWidth="1"/>
    <col min="1711" max="1711" width="18.28515625" style="685" customWidth="1"/>
    <col min="1712" max="1712" width="19.28515625" style="685" customWidth="1"/>
    <col min="1713" max="1727" width="0" style="685" hidden="1" customWidth="1"/>
    <col min="1728" max="1728" width="18.28515625" style="685" customWidth="1"/>
    <col min="1729" max="1729" width="17.28515625" style="685" customWidth="1"/>
    <col min="1730" max="1730" width="18.7109375" style="685" customWidth="1"/>
    <col min="1731" max="1731" width="18.28515625" style="685" customWidth="1"/>
    <col min="1732" max="1732" width="16.5703125" style="685" customWidth="1"/>
    <col min="1733" max="1733" width="16.42578125" style="685" customWidth="1"/>
    <col min="1734" max="1734" width="17.28515625" style="685" customWidth="1"/>
    <col min="1735" max="1735" width="15.7109375" style="685" customWidth="1"/>
    <col min="1736" max="1736" width="11.42578125" style="685"/>
    <col min="1737" max="1737" width="11.5703125" style="685" customWidth="1"/>
    <col min="1738" max="1738" width="18.7109375" style="685" customWidth="1"/>
    <col min="1739" max="1739" width="17.28515625" style="685" customWidth="1"/>
    <col min="1740" max="1740" width="11.42578125" style="685"/>
    <col min="1741" max="1741" width="15.28515625" style="685" customWidth="1"/>
    <col min="1742" max="1743" width="11.42578125" style="685"/>
    <col min="1744" max="1744" width="14" style="685" bestFit="1" customWidth="1"/>
    <col min="1745" max="1745" width="14.28515625" style="685" customWidth="1"/>
    <col min="1746" max="1747" width="15" style="685" bestFit="1" customWidth="1"/>
    <col min="1748" max="1748" width="14.7109375" style="685" bestFit="1" customWidth="1"/>
    <col min="1749" max="1750" width="11.42578125" style="685"/>
    <col min="1751" max="1751" width="17.7109375" style="685" customWidth="1"/>
    <col min="1752" max="1752" width="15.42578125" style="685" customWidth="1"/>
    <col min="1753" max="1911" width="11.42578125" style="685"/>
    <col min="1912" max="1912" width="3.7109375" style="685" customWidth="1"/>
    <col min="1913" max="1913" width="7.28515625" style="685" customWidth="1"/>
    <col min="1914" max="1914" width="38" style="685" customWidth="1"/>
    <col min="1915" max="1957" width="0" style="685" hidden="1" customWidth="1"/>
    <col min="1958" max="1958" width="18.28515625" style="685" customWidth="1"/>
    <col min="1959" max="1959" width="0" style="685" hidden="1" customWidth="1"/>
    <col min="1960" max="1960" width="20" style="685" customWidth="1"/>
    <col min="1961" max="1961" width="19.7109375" style="685" customWidth="1"/>
    <col min="1962" max="1962" width="19.5703125" style="685" customWidth="1"/>
    <col min="1963" max="1963" width="22.28515625" style="685" customWidth="1"/>
    <col min="1964" max="1964" width="19.7109375" style="685" customWidth="1"/>
    <col min="1965" max="1965" width="17.7109375" style="685" customWidth="1"/>
    <col min="1966" max="1966" width="21" style="685" customWidth="1"/>
    <col min="1967" max="1967" width="18.28515625" style="685" customWidth="1"/>
    <col min="1968" max="1968" width="19.28515625" style="685" customWidth="1"/>
    <col min="1969" max="1983" width="0" style="685" hidden="1" customWidth="1"/>
    <col min="1984" max="1984" width="18.28515625" style="685" customWidth="1"/>
    <col min="1985" max="1985" width="17.28515625" style="685" customWidth="1"/>
    <col min="1986" max="1986" width="18.7109375" style="685" customWidth="1"/>
    <col min="1987" max="1987" width="18.28515625" style="685" customWidth="1"/>
    <col min="1988" max="1988" width="16.5703125" style="685" customWidth="1"/>
    <col min="1989" max="1989" width="16.42578125" style="685" customWidth="1"/>
    <col min="1990" max="1990" width="17.28515625" style="685" customWidth="1"/>
    <col min="1991" max="1991" width="15.7109375" style="685" customWidth="1"/>
    <col min="1992" max="1992" width="11.42578125" style="685"/>
    <col min="1993" max="1993" width="11.5703125" style="685" customWidth="1"/>
    <col min="1994" max="1994" width="18.7109375" style="685" customWidth="1"/>
    <col min="1995" max="1995" width="17.28515625" style="685" customWidth="1"/>
    <col min="1996" max="1996" width="11.42578125" style="685"/>
    <col min="1997" max="1997" width="15.28515625" style="685" customWidth="1"/>
    <col min="1998" max="1999" width="11.42578125" style="685"/>
    <col min="2000" max="2000" width="14" style="685" bestFit="1" customWidth="1"/>
    <col min="2001" max="2001" width="14.28515625" style="685" customWidth="1"/>
    <col min="2002" max="2003" width="15" style="685" bestFit="1" customWidth="1"/>
    <col min="2004" max="2004" width="14.7109375" style="685" bestFit="1" customWidth="1"/>
    <col min="2005" max="2006" width="11.42578125" style="685"/>
    <col min="2007" max="2007" width="17.7109375" style="685" customWidth="1"/>
    <col min="2008" max="2008" width="15.42578125" style="685" customWidth="1"/>
    <col min="2009" max="2167" width="11.42578125" style="685"/>
    <col min="2168" max="2168" width="3.7109375" style="685" customWidth="1"/>
    <col min="2169" max="2169" width="7.28515625" style="685" customWidth="1"/>
    <col min="2170" max="2170" width="38" style="685" customWidth="1"/>
    <col min="2171" max="2213" width="0" style="685" hidden="1" customWidth="1"/>
    <col min="2214" max="2214" width="18.28515625" style="685" customWidth="1"/>
    <col min="2215" max="2215" width="0" style="685" hidden="1" customWidth="1"/>
    <col min="2216" max="2216" width="20" style="685" customWidth="1"/>
    <col min="2217" max="2217" width="19.7109375" style="685" customWidth="1"/>
    <col min="2218" max="2218" width="19.5703125" style="685" customWidth="1"/>
    <col min="2219" max="2219" width="22.28515625" style="685" customWidth="1"/>
    <col min="2220" max="2220" width="19.7109375" style="685" customWidth="1"/>
    <col min="2221" max="2221" width="17.7109375" style="685" customWidth="1"/>
    <col min="2222" max="2222" width="21" style="685" customWidth="1"/>
    <col min="2223" max="2223" width="18.28515625" style="685" customWidth="1"/>
    <col min="2224" max="2224" width="19.28515625" style="685" customWidth="1"/>
    <col min="2225" max="2239" width="0" style="685" hidden="1" customWidth="1"/>
    <col min="2240" max="2240" width="18.28515625" style="685" customWidth="1"/>
    <col min="2241" max="2241" width="17.28515625" style="685" customWidth="1"/>
    <col min="2242" max="2242" width="18.7109375" style="685" customWidth="1"/>
    <col min="2243" max="2243" width="18.28515625" style="685" customWidth="1"/>
    <col min="2244" max="2244" width="16.5703125" style="685" customWidth="1"/>
    <col min="2245" max="2245" width="16.42578125" style="685" customWidth="1"/>
    <col min="2246" max="2246" width="17.28515625" style="685" customWidth="1"/>
    <col min="2247" max="2247" width="15.7109375" style="685" customWidth="1"/>
    <col min="2248" max="2248" width="11.42578125" style="685"/>
    <col min="2249" max="2249" width="11.5703125" style="685" customWidth="1"/>
    <col min="2250" max="2250" width="18.7109375" style="685" customWidth="1"/>
    <col min="2251" max="2251" width="17.28515625" style="685" customWidth="1"/>
    <col min="2252" max="2252" width="11.42578125" style="685"/>
    <col min="2253" max="2253" width="15.28515625" style="685" customWidth="1"/>
    <col min="2254" max="2255" width="11.42578125" style="685"/>
    <col min="2256" max="2256" width="14" style="685" bestFit="1" customWidth="1"/>
    <col min="2257" max="2257" width="14.28515625" style="685" customWidth="1"/>
    <col min="2258" max="2259" width="15" style="685" bestFit="1" customWidth="1"/>
    <col min="2260" max="2260" width="14.7109375" style="685" bestFit="1" customWidth="1"/>
    <col min="2261" max="2262" width="11.42578125" style="685"/>
    <col min="2263" max="2263" width="17.7109375" style="685" customWidth="1"/>
    <col min="2264" max="2264" width="15.42578125" style="685" customWidth="1"/>
    <col min="2265" max="2423" width="11.42578125" style="685"/>
    <col min="2424" max="2424" width="3.7109375" style="685" customWidth="1"/>
    <col min="2425" max="2425" width="7.28515625" style="685" customWidth="1"/>
    <col min="2426" max="2426" width="38" style="685" customWidth="1"/>
    <col min="2427" max="2469" width="0" style="685" hidden="1" customWidth="1"/>
    <col min="2470" max="2470" width="18.28515625" style="685" customWidth="1"/>
    <col min="2471" max="2471" width="0" style="685" hidden="1" customWidth="1"/>
    <col min="2472" max="2472" width="20" style="685" customWidth="1"/>
    <col min="2473" max="2473" width="19.7109375" style="685" customWidth="1"/>
    <col min="2474" max="2474" width="19.5703125" style="685" customWidth="1"/>
    <col min="2475" max="2475" width="22.28515625" style="685" customWidth="1"/>
    <col min="2476" max="2476" width="19.7109375" style="685" customWidth="1"/>
    <col min="2477" max="2477" width="17.7109375" style="685" customWidth="1"/>
    <col min="2478" max="2478" width="21" style="685" customWidth="1"/>
    <col min="2479" max="2479" width="18.28515625" style="685" customWidth="1"/>
    <col min="2480" max="2480" width="19.28515625" style="685" customWidth="1"/>
    <col min="2481" max="2495" width="0" style="685" hidden="1" customWidth="1"/>
    <col min="2496" max="2496" width="18.28515625" style="685" customWidth="1"/>
    <col min="2497" max="2497" width="17.28515625" style="685" customWidth="1"/>
    <col min="2498" max="2498" width="18.7109375" style="685" customWidth="1"/>
    <col min="2499" max="2499" width="18.28515625" style="685" customWidth="1"/>
    <col min="2500" max="2500" width="16.5703125" style="685" customWidth="1"/>
    <col min="2501" max="2501" width="16.42578125" style="685" customWidth="1"/>
    <col min="2502" max="2502" width="17.28515625" style="685" customWidth="1"/>
    <col min="2503" max="2503" width="15.7109375" style="685" customWidth="1"/>
    <col min="2504" max="2504" width="11.42578125" style="685"/>
    <col min="2505" max="2505" width="11.5703125" style="685" customWidth="1"/>
    <col min="2506" max="2506" width="18.7109375" style="685" customWidth="1"/>
    <col min="2507" max="2507" width="17.28515625" style="685" customWidth="1"/>
    <col min="2508" max="2508" width="11.42578125" style="685"/>
    <col min="2509" max="2509" width="15.28515625" style="685" customWidth="1"/>
    <col min="2510" max="2511" width="11.42578125" style="685"/>
    <col min="2512" max="2512" width="14" style="685" bestFit="1" customWidth="1"/>
    <col min="2513" max="2513" width="14.28515625" style="685" customWidth="1"/>
    <col min="2514" max="2515" width="15" style="685" bestFit="1" customWidth="1"/>
    <col min="2516" max="2516" width="14.7109375" style="685" bestFit="1" customWidth="1"/>
    <col min="2517" max="2518" width="11.42578125" style="685"/>
    <col min="2519" max="2519" width="17.7109375" style="685" customWidth="1"/>
    <col min="2520" max="2520" width="15.42578125" style="685" customWidth="1"/>
    <col min="2521" max="2679" width="11.42578125" style="685"/>
    <col min="2680" max="2680" width="3.7109375" style="685" customWidth="1"/>
    <col min="2681" max="2681" width="7.28515625" style="685" customWidth="1"/>
    <col min="2682" max="2682" width="38" style="685" customWidth="1"/>
    <col min="2683" max="2725" width="0" style="685" hidden="1" customWidth="1"/>
    <col min="2726" max="2726" width="18.28515625" style="685" customWidth="1"/>
    <col min="2727" max="2727" width="0" style="685" hidden="1" customWidth="1"/>
    <col min="2728" max="2728" width="20" style="685" customWidth="1"/>
    <col min="2729" max="2729" width="19.7109375" style="685" customWidth="1"/>
    <col min="2730" max="2730" width="19.5703125" style="685" customWidth="1"/>
    <col min="2731" max="2731" width="22.28515625" style="685" customWidth="1"/>
    <col min="2732" max="2732" width="19.7109375" style="685" customWidth="1"/>
    <col min="2733" max="2733" width="17.7109375" style="685" customWidth="1"/>
    <col min="2734" max="2734" width="21" style="685" customWidth="1"/>
    <col min="2735" max="2735" width="18.28515625" style="685" customWidth="1"/>
    <col min="2736" max="2736" width="19.28515625" style="685" customWidth="1"/>
    <col min="2737" max="2751" width="0" style="685" hidden="1" customWidth="1"/>
    <col min="2752" max="2752" width="18.28515625" style="685" customWidth="1"/>
    <col min="2753" max="2753" width="17.28515625" style="685" customWidth="1"/>
    <col min="2754" max="2754" width="18.7109375" style="685" customWidth="1"/>
    <col min="2755" max="2755" width="18.28515625" style="685" customWidth="1"/>
    <col min="2756" max="2756" width="16.5703125" style="685" customWidth="1"/>
    <col min="2757" max="2757" width="16.42578125" style="685" customWidth="1"/>
    <col min="2758" max="2758" width="17.28515625" style="685" customWidth="1"/>
    <col min="2759" max="2759" width="15.7109375" style="685" customWidth="1"/>
    <col min="2760" max="2760" width="11.42578125" style="685"/>
    <col min="2761" max="2761" width="11.5703125" style="685" customWidth="1"/>
    <col min="2762" max="2762" width="18.7109375" style="685" customWidth="1"/>
    <col min="2763" max="2763" width="17.28515625" style="685" customWidth="1"/>
    <col min="2764" max="2764" width="11.42578125" style="685"/>
    <col min="2765" max="2765" width="15.28515625" style="685" customWidth="1"/>
    <col min="2766" max="2767" width="11.42578125" style="685"/>
    <col min="2768" max="2768" width="14" style="685" bestFit="1" customWidth="1"/>
    <col min="2769" max="2769" width="14.28515625" style="685" customWidth="1"/>
    <col min="2770" max="2771" width="15" style="685" bestFit="1" customWidth="1"/>
    <col min="2772" max="2772" width="14.7109375" style="685" bestFit="1" customWidth="1"/>
    <col min="2773" max="2774" width="11.42578125" style="685"/>
    <col min="2775" max="2775" width="17.7109375" style="685" customWidth="1"/>
    <col min="2776" max="2776" width="15.42578125" style="685" customWidth="1"/>
    <col min="2777" max="2935" width="11.42578125" style="685"/>
    <col min="2936" max="2936" width="3.7109375" style="685" customWidth="1"/>
    <col min="2937" max="2937" width="7.28515625" style="685" customWidth="1"/>
    <col min="2938" max="2938" width="38" style="685" customWidth="1"/>
    <col min="2939" max="2981" width="0" style="685" hidden="1" customWidth="1"/>
    <col min="2982" max="2982" width="18.28515625" style="685" customWidth="1"/>
    <col min="2983" max="2983" width="0" style="685" hidden="1" customWidth="1"/>
    <col min="2984" max="2984" width="20" style="685" customWidth="1"/>
    <col min="2985" max="2985" width="19.7109375" style="685" customWidth="1"/>
    <col min="2986" max="2986" width="19.5703125" style="685" customWidth="1"/>
    <col min="2987" max="2987" width="22.28515625" style="685" customWidth="1"/>
    <col min="2988" max="2988" width="19.7109375" style="685" customWidth="1"/>
    <col min="2989" max="2989" width="17.7109375" style="685" customWidth="1"/>
    <col min="2990" max="2990" width="21" style="685" customWidth="1"/>
    <col min="2991" max="2991" width="18.28515625" style="685" customWidth="1"/>
    <col min="2992" max="2992" width="19.28515625" style="685" customWidth="1"/>
    <col min="2993" max="3007" width="0" style="685" hidden="1" customWidth="1"/>
    <col min="3008" max="3008" width="18.28515625" style="685" customWidth="1"/>
    <col min="3009" max="3009" width="17.28515625" style="685" customWidth="1"/>
    <col min="3010" max="3010" width="18.7109375" style="685" customWidth="1"/>
    <col min="3011" max="3011" width="18.28515625" style="685" customWidth="1"/>
    <col min="3012" max="3012" width="16.5703125" style="685" customWidth="1"/>
    <col min="3013" max="3013" width="16.42578125" style="685" customWidth="1"/>
    <col min="3014" max="3014" width="17.28515625" style="685" customWidth="1"/>
    <col min="3015" max="3015" width="15.7109375" style="685" customWidth="1"/>
    <col min="3016" max="3016" width="11.42578125" style="685"/>
    <col min="3017" max="3017" width="11.5703125" style="685" customWidth="1"/>
    <col min="3018" max="3018" width="18.7109375" style="685" customWidth="1"/>
    <col min="3019" max="3019" width="17.28515625" style="685" customWidth="1"/>
    <col min="3020" max="3020" width="11.42578125" style="685"/>
    <col min="3021" max="3021" width="15.28515625" style="685" customWidth="1"/>
    <col min="3022" max="3023" width="11.42578125" style="685"/>
    <col min="3024" max="3024" width="14" style="685" bestFit="1" customWidth="1"/>
    <col min="3025" max="3025" width="14.28515625" style="685" customWidth="1"/>
    <col min="3026" max="3027" width="15" style="685" bestFit="1" customWidth="1"/>
    <col min="3028" max="3028" width="14.7109375" style="685" bestFit="1" customWidth="1"/>
    <col min="3029" max="3030" width="11.42578125" style="685"/>
    <col min="3031" max="3031" width="17.7109375" style="685" customWidth="1"/>
    <col min="3032" max="3032" width="15.42578125" style="685" customWidth="1"/>
    <col min="3033" max="3191" width="11.42578125" style="685"/>
    <col min="3192" max="3192" width="3.7109375" style="685" customWidth="1"/>
    <col min="3193" max="3193" width="7.28515625" style="685" customWidth="1"/>
    <col min="3194" max="3194" width="38" style="685" customWidth="1"/>
    <col min="3195" max="3237" width="0" style="685" hidden="1" customWidth="1"/>
    <col min="3238" max="3238" width="18.28515625" style="685" customWidth="1"/>
    <col min="3239" max="3239" width="0" style="685" hidden="1" customWidth="1"/>
    <col min="3240" max="3240" width="20" style="685" customWidth="1"/>
    <col min="3241" max="3241" width="19.7109375" style="685" customWidth="1"/>
    <col min="3242" max="3242" width="19.5703125" style="685" customWidth="1"/>
    <col min="3243" max="3243" width="22.28515625" style="685" customWidth="1"/>
    <col min="3244" max="3244" width="19.7109375" style="685" customWidth="1"/>
    <col min="3245" max="3245" width="17.7109375" style="685" customWidth="1"/>
    <col min="3246" max="3246" width="21" style="685" customWidth="1"/>
    <col min="3247" max="3247" width="18.28515625" style="685" customWidth="1"/>
    <col min="3248" max="3248" width="19.28515625" style="685" customWidth="1"/>
    <col min="3249" max="3263" width="0" style="685" hidden="1" customWidth="1"/>
    <col min="3264" max="3264" width="18.28515625" style="685" customWidth="1"/>
    <col min="3265" max="3265" width="17.28515625" style="685" customWidth="1"/>
    <col min="3266" max="3266" width="18.7109375" style="685" customWidth="1"/>
    <col min="3267" max="3267" width="18.28515625" style="685" customWidth="1"/>
    <col min="3268" max="3268" width="16.5703125" style="685" customWidth="1"/>
    <col min="3269" max="3269" width="16.42578125" style="685" customWidth="1"/>
    <col min="3270" max="3270" width="17.28515625" style="685" customWidth="1"/>
    <col min="3271" max="3271" width="15.7109375" style="685" customWidth="1"/>
    <col min="3272" max="3272" width="11.42578125" style="685"/>
    <col min="3273" max="3273" width="11.5703125" style="685" customWidth="1"/>
    <col min="3274" max="3274" width="18.7109375" style="685" customWidth="1"/>
    <col min="3275" max="3275" width="17.28515625" style="685" customWidth="1"/>
    <col min="3276" max="3276" width="11.42578125" style="685"/>
    <col min="3277" max="3277" width="15.28515625" style="685" customWidth="1"/>
    <col min="3278" max="3279" width="11.42578125" style="685"/>
    <col min="3280" max="3280" width="14" style="685" bestFit="1" customWidth="1"/>
    <col min="3281" max="3281" width="14.28515625" style="685" customWidth="1"/>
    <col min="3282" max="3283" width="15" style="685" bestFit="1" customWidth="1"/>
    <col min="3284" max="3284" width="14.7109375" style="685" bestFit="1" customWidth="1"/>
    <col min="3285" max="3286" width="11.42578125" style="685"/>
    <col min="3287" max="3287" width="17.7109375" style="685" customWidth="1"/>
    <col min="3288" max="3288" width="15.42578125" style="685" customWidth="1"/>
    <col min="3289" max="3447" width="11.42578125" style="685"/>
    <col min="3448" max="3448" width="3.7109375" style="685" customWidth="1"/>
    <col min="3449" max="3449" width="7.28515625" style="685" customWidth="1"/>
    <col min="3450" max="3450" width="38" style="685" customWidth="1"/>
    <col min="3451" max="3493" width="0" style="685" hidden="1" customWidth="1"/>
    <col min="3494" max="3494" width="18.28515625" style="685" customWidth="1"/>
    <col min="3495" max="3495" width="0" style="685" hidden="1" customWidth="1"/>
    <col min="3496" max="3496" width="20" style="685" customWidth="1"/>
    <col min="3497" max="3497" width="19.7109375" style="685" customWidth="1"/>
    <col min="3498" max="3498" width="19.5703125" style="685" customWidth="1"/>
    <col min="3499" max="3499" width="22.28515625" style="685" customWidth="1"/>
    <col min="3500" max="3500" width="19.7109375" style="685" customWidth="1"/>
    <col min="3501" max="3501" width="17.7109375" style="685" customWidth="1"/>
    <col min="3502" max="3502" width="21" style="685" customWidth="1"/>
    <col min="3503" max="3503" width="18.28515625" style="685" customWidth="1"/>
    <col min="3504" max="3504" width="19.28515625" style="685" customWidth="1"/>
    <col min="3505" max="3519" width="0" style="685" hidden="1" customWidth="1"/>
    <col min="3520" max="3520" width="18.28515625" style="685" customWidth="1"/>
    <col min="3521" max="3521" width="17.28515625" style="685" customWidth="1"/>
    <col min="3522" max="3522" width="18.7109375" style="685" customWidth="1"/>
    <col min="3523" max="3523" width="18.28515625" style="685" customWidth="1"/>
    <col min="3524" max="3524" width="16.5703125" style="685" customWidth="1"/>
    <col min="3525" max="3525" width="16.42578125" style="685" customWidth="1"/>
    <col min="3526" max="3526" width="17.28515625" style="685" customWidth="1"/>
    <col min="3527" max="3527" width="15.7109375" style="685" customWidth="1"/>
    <col min="3528" max="3528" width="11.42578125" style="685"/>
    <col min="3529" max="3529" width="11.5703125" style="685" customWidth="1"/>
    <col min="3530" max="3530" width="18.7109375" style="685" customWidth="1"/>
    <col min="3531" max="3531" width="17.28515625" style="685" customWidth="1"/>
    <col min="3532" max="3532" width="11.42578125" style="685"/>
    <col min="3533" max="3533" width="15.28515625" style="685" customWidth="1"/>
    <col min="3534" max="3535" width="11.42578125" style="685"/>
    <col min="3536" max="3536" width="14" style="685" bestFit="1" customWidth="1"/>
    <col min="3537" max="3537" width="14.28515625" style="685" customWidth="1"/>
    <col min="3538" max="3539" width="15" style="685" bestFit="1" customWidth="1"/>
    <col min="3540" max="3540" width="14.7109375" style="685" bestFit="1" customWidth="1"/>
    <col min="3541" max="3542" width="11.42578125" style="685"/>
    <col min="3543" max="3543" width="17.7109375" style="685" customWidth="1"/>
    <col min="3544" max="3544" width="15.42578125" style="685" customWidth="1"/>
    <col min="3545" max="3703" width="11.42578125" style="685"/>
    <col min="3704" max="3704" width="3.7109375" style="685" customWidth="1"/>
    <col min="3705" max="3705" width="7.28515625" style="685" customWidth="1"/>
    <col min="3706" max="3706" width="38" style="685" customWidth="1"/>
    <col min="3707" max="3749" width="0" style="685" hidden="1" customWidth="1"/>
    <col min="3750" max="3750" width="18.28515625" style="685" customWidth="1"/>
    <col min="3751" max="3751" width="0" style="685" hidden="1" customWidth="1"/>
    <col min="3752" max="3752" width="20" style="685" customWidth="1"/>
    <col min="3753" max="3753" width="19.7109375" style="685" customWidth="1"/>
    <col min="3754" max="3754" width="19.5703125" style="685" customWidth="1"/>
    <col min="3755" max="3755" width="22.28515625" style="685" customWidth="1"/>
    <col min="3756" max="3756" width="19.7109375" style="685" customWidth="1"/>
    <col min="3757" max="3757" width="17.7109375" style="685" customWidth="1"/>
    <col min="3758" max="3758" width="21" style="685" customWidth="1"/>
    <col min="3759" max="3759" width="18.28515625" style="685" customWidth="1"/>
    <col min="3760" max="3760" width="19.28515625" style="685" customWidth="1"/>
    <col min="3761" max="3775" width="0" style="685" hidden="1" customWidth="1"/>
    <col min="3776" max="3776" width="18.28515625" style="685" customWidth="1"/>
    <col min="3777" max="3777" width="17.28515625" style="685" customWidth="1"/>
    <col min="3778" max="3778" width="18.7109375" style="685" customWidth="1"/>
    <col min="3779" max="3779" width="18.28515625" style="685" customWidth="1"/>
    <col min="3780" max="3780" width="16.5703125" style="685" customWidth="1"/>
    <col min="3781" max="3781" width="16.42578125" style="685" customWidth="1"/>
    <col min="3782" max="3782" width="17.28515625" style="685" customWidth="1"/>
    <col min="3783" max="3783" width="15.7109375" style="685" customWidth="1"/>
    <col min="3784" max="3784" width="11.42578125" style="685"/>
    <col min="3785" max="3785" width="11.5703125" style="685" customWidth="1"/>
    <col min="3786" max="3786" width="18.7109375" style="685" customWidth="1"/>
    <col min="3787" max="3787" width="17.28515625" style="685" customWidth="1"/>
    <col min="3788" max="3788" width="11.42578125" style="685"/>
    <col min="3789" max="3789" width="15.28515625" style="685" customWidth="1"/>
    <col min="3790" max="3791" width="11.42578125" style="685"/>
    <col min="3792" max="3792" width="14" style="685" bestFit="1" customWidth="1"/>
    <col min="3793" max="3793" width="14.28515625" style="685" customWidth="1"/>
    <col min="3794" max="3795" width="15" style="685" bestFit="1" customWidth="1"/>
    <col min="3796" max="3796" width="14.7109375" style="685" bestFit="1" customWidth="1"/>
    <col min="3797" max="3798" width="11.42578125" style="685"/>
    <col min="3799" max="3799" width="17.7109375" style="685" customWidth="1"/>
    <col min="3800" max="3800" width="15.42578125" style="685" customWidth="1"/>
    <col min="3801" max="3959" width="11.42578125" style="685"/>
    <col min="3960" max="3960" width="3.7109375" style="685" customWidth="1"/>
    <col min="3961" max="3961" width="7.28515625" style="685" customWidth="1"/>
    <col min="3962" max="3962" width="38" style="685" customWidth="1"/>
    <col min="3963" max="4005" width="0" style="685" hidden="1" customWidth="1"/>
    <col min="4006" max="4006" width="18.28515625" style="685" customWidth="1"/>
    <col min="4007" max="4007" width="0" style="685" hidden="1" customWidth="1"/>
    <col min="4008" max="4008" width="20" style="685" customWidth="1"/>
    <col min="4009" max="4009" width="19.7109375" style="685" customWidth="1"/>
    <col min="4010" max="4010" width="19.5703125" style="685" customWidth="1"/>
    <col min="4011" max="4011" width="22.28515625" style="685" customWidth="1"/>
    <col min="4012" max="4012" width="19.7109375" style="685" customWidth="1"/>
    <col min="4013" max="4013" width="17.7109375" style="685" customWidth="1"/>
    <col min="4014" max="4014" width="21" style="685" customWidth="1"/>
    <col min="4015" max="4015" width="18.28515625" style="685" customWidth="1"/>
    <col min="4016" max="4016" width="19.28515625" style="685" customWidth="1"/>
    <col min="4017" max="4031" width="0" style="685" hidden="1" customWidth="1"/>
    <col min="4032" max="4032" width="18.28515625" style="685" customWidth="1"/>
    <col min="4033" max="4033" width="17.28515625" style="685" customWidth="1"/>
    <col min="4034" max="4034" width="18.7109375" style="685" customWidth="1"/>
    <col min="4035" max="4035" width="18.28515625" style="685" customWidth="1"/>
    <col min="4036" max="4036" width="16.5703125" style="685" customWidth="1"/>
    <col min="4037" max="4037" width="16.42578125" style="685" customWidth="1"/>
    <col min="4038" max="4038" width="17.28515625" style="685" customWidth="1"/>
    <col min="4039" max="4039" width="15.7109375" style="685" customWidth="1"/>
    <col min="4040" max="4040" width="11.42578125" style="685"/>
    <col min="4041" max="4041" width="11.5703125" style="685" customWidth="1"/>
    <col min="4042" max="4042" width="18.7109375" style="685" customWidth="1"/>
    <col min="4043" max="4043" width="17.28515625" style="685" customWidth="1"/>
    <col min="4044" max="4044" width="11.42578125" style="685"/>
    <col min="4045" max="4045" width="15.28515625" style="685" customWidth="1"/>
    <col min="4046" max="4047" width="11.42578125" style="685"/>
    <col min="4048" max="4048" width="14" style="685" bestFit="1" customWidth="1"/>
    <col min="4049" max="4049" width="14.28515625" style="685" customWidth="1"/>
    <col min="4050" max="4051" width="15" style="685" bestFit="1" customWidth="1"/>
    <col min="4052" max="4052" width="14.7109375" style="685" bestFit="1" customWidth="1"/>
    <col min="4053" max="4054" width="11.42578125" style="685"/>
    <col min="4055" max="4055" width="17.7109375" style="685" customWidth="1"/>
    <col min="4056" max="4056" width="15.42578125" style="685" customWidth="1"/>
    <col min="4057" max="4215" width="11.42578125" style="685"/>
    <col min="4216" max="4216" width="3.7109375" style="685" customWidth="1"/>
    <col min="4217" max="4217" width="7.28515625" style="685" customWidth="1"/>
    <col min="4218" max="4218" width="38" style="685" customWidth="1"/>
    <col min="4219" max="4261" width="0" style="685" hidden="1" customWidth="1"/>
    <col min="4262" max="4262" width="18.28515625" style="685" customWidth="1"/>
    <col min="4263" max="4263" width="0" style="685" hidden="1" customWidth="1"/>
    <col min="4264" max="4264" width="20" style="685" customWidth="1"/>
    <col min="4265" max="4265" width="19.7109375" style="685" customWidth="1"/>
    <col min="4266" max="4266" width="19.5703125" style="685" customWidth="1"/>
    <col min="4267" max="4267" width="22.28515625" style="685" customWidth="1"/>
    <col min="4268" max="4268" width="19.7109375" style="685" customWidth="1"/>
    <col min="4269" max="4269" width="17.7109375" style="685" customWidth="1"/>
    <col min="4270" max="4270" width="21" style="685" customWidth="1"/>
    <col min="4271" max="4271" width="18.28515625" style="685" customWidth="1"/>
    <col min="4272" max="4272" width="19.28515625" style="685" customWidth="1"/>
    <col min="4273" max="4287" width="0" style="685" hidden="1" customWidth="1"/>
    <col min="4288" max="4288" width="18.28515625" style="685" customWidth="1"/>
    <col min="4289" max="4289" width="17.28515625" style="685" customWidth="1"/>
    <col min="4290" max="4290" width="18.7109375" style="685" customWidth="1"/>
    <col min="4291" max="4291" width="18.28515625" style="685" customWidth="1"/>
    <col min="4292" max="4292" width="16.5703125" style="685" customWidth="1"/>
    <col min="4293" max="4293" width="16.42578125" style="685" customWidth="1"/>
    <col min="4294" max="4294" width="17.28515625" style="685" customWidth="1"/>
    <col min="4295" max="4295" width="15.7109375" style="685" customWidth="1"/>
    <col min="4296" max="4296" width="11.42578125" style="685"/>
    <col min="4297" max="4297" width="11.5703125" style="685" customWidth="1"/>
    <col min="4298" max="4298" width="18.7109375" style="685" customWidth="1"/>
    <col min="4299" max="4299" width="17.28515625" style="685" customWidth="1"/>
    <col min="4300" max="4300" width="11.42578125" style="685"/>
    <col min="4301" max="4301" width="15.28515625" style="685" customWidth="1"/>
    <col min="4302" max="4303" width="11.42578125" style="685"/>
    <col min="4304" max="4304" width="14" style="685" bestFit="1" customWidth="1"/>
    <col min="4305" max="4305" width="14.28515625" style="685" customWidth="1"/>
    <col min="4306" max="4307" width="15" style="685" bestFit="1" customWidth="1"/>
    <col min="4308" max="4308" width="14.7109375" style="685" bestFit="1" customWidth="1"/>
    <col min="4309" max="4310" width="11.42578125" style="685"/>
    <col min="4311" max="4311" width="17.7109375" style="685" customWidth="1"/>
    <col min="4312" max="4312" width="15.42578125" style="685" customWidth="1"/>
    <col min="4313" max="4471" width="11.42578125" style="685"/>
    <col min="4472" max="4472" width="3.7109375" style="685" customWidth="1"/>
    <col min="4473" max="4473" width="7.28515625" style="685" customWidth="1"/>
    <col min="4474" max="4474" width="38" style="685" customWidth="1"/>
    <col min="4475" max="4517" width="0" style="685" hidden="1" customWidth="1"/>
    <col min="4518" max="4518" width="18.28515625" style="685" customWidth="1"/>
    <col min="4519" max="4519" width="0" style="685" hidden="1" customWidth="1"/>
    <col min="4520" max="4520" width="20" style="685" customWidth="1"/>
    <col min="4521" max="4521" width="19.7109375" style="685" customWidth="1"/>
    <col min="4522" max="4522" width="19.5703125" style="685" customWidth="1"/>
    <col min="4523" max="4523" width="22.28515625" style="685" customWidth="1"/>
    <col min="4524" max="4524" width="19.7109375" style="685" customWidth="1"/>
    <col min="4525" max="4525" width="17.7109375" style="685" customWidth="1"/>
    <col min="4526" max="4526" width="21" style="685" customWidth="1"/>
    <col min="4527" max="4527" width="18.28515625" style="685" customWidth="1"/>
    <col min="4528" max="4528" width="19.28515625" style="685" customWidth="1"/>
    <col min="4529" max="4543" width="0" style="685" hidden="1" customWidth="1"/>
    <col min="4544" max="4544" width="18.28515625" style="685" customWidth="1"/>
    <col min="4545" max="4545" width="17.28515625" style="685" customWidth="1"/>
    <col min="4546" max="4546" width="18.7109375" style="685" customWidth="1"/>
    <col min="4547" max="4547" width="18.28515625" style="685" customWidth="1"/>
    <col min="4548" max="4548" width="16.5703125" style="685" customWidth="1"/>
    <col min="4549" max="4549" width="16.42578125" style="685" customWidth="1"/>
    <col min="4550" max="4550" width="17.28515625" style="685" customWidth="1"/>
    <col min="4551" max="4551" width="15.7109375" style="685" customWidth="1"/>
    <col min="4552" max="4552" width="11.42578125" style="685"/>
    <col min="4553" max="4553" width="11.5703125" style="685" customWidth="1"/>
    <col min="4554" max="4554" width="18.7109375" style="685" customWidth="1"/>
    <col min="4555" max="4555" width="17.28515625" style="685" customWidth="1"/>
    <col min="4556" max="4556" width="11.42578125" style="685"/>
    <col min="4557" max="4557" width="15.28515625" style="685" customWidth="1"/>
    <col min="4558" max="4559" width="11.42578125" style="685"/>
    <col min="4560" max="4560" width="14" style="685" bestFit="1" customWidth="1"/>
    <col min="4561" max="4561" width="14.28515625" style="685" customWidth="1"/>
    <col min="4562" max="4563" width="15" style="685" bestFit="1" customWidth="1"/>
    <col min="4564" max="4564" width="14.7109375" style="685" bestFit="1" customWidth="1"/>
    <col min="4565" max="4566" width="11.42578125" style="685"/>
    <col min="4567" max="4567" width="17.7109375" style="685" customWidth="1"/>
    <col min="4568" max="4568" width="15.42578125" style="685" customWidth="1"/>
    <col min="4569" max="4727" width="11.42578125" style="685"/>
    <col min="4728" max="4728" width="3.7109375" style="685" customWidth="1"/>
    <col min="4729" max="4729" width="7.28515625" style="685" customWidth="1"/>
    <col min="4730" max="4730" width="38" style="685" customWidth="1"/>
    <col min="4731" max="4773" width="0" style="685" hidden="1" customWidth="1"/>
    <col min="4774" max="4774" width="18.28515625" style="685" customWidth="1"/>
    <col min="4775" max="4775" width="0" style="685" hidden="1" customWidth="1"/>
    <col min="4776" max="4776" width="20" style="685" customWidth="1"/>
    <col min="4777" max="4777" width="19.7109375" style="685" customWidth="1"/>
    <col min="4778" max="4778" width="19.5703125" style="685" customWidth="1"/>
    <col min="4779" max="4779" width="22.28515625" style="685" customWidth="1"/>
    <col min="4780" max="4780" width="19.7109375" style="685" customWidth="1"/>
    <col min="4781" max="4781" width="17.7109375" style="685" customWidth="1"/>
    <col min="4782" max="4782" width="21" style="685" customWidth="1"/>
    <col min="4783" max="4783" width="18.28515625" style="685" customWidth="1"/>
    <col min="4784" max="4784" width="19.28515625" style="685" customWidth="1"/>
    <col min="4785" max="4799" width="0" style="685" hidden="1" customWidth="1"/>
    <col min="4800" max="4800" width="18.28515625" style="685" customWidth="1"/>
    <col min="4801" max="4801" width="17.28515625" style="685" customWidth="1"/>
    <col min="4802" max="4802" width="18.7109375" style="685" customWidth="1"/>
    <col min="4803" max="4803" width="18.28515625" style="685" customWidth="1"/>
    <col min="4804" max="4804" width="16.5703125" style="685" customWidth="1"/>
    <col min="4805" max="4805" width="16.42578125" style="685" customWidth="1"/>
    <col min="4806" max="4806" width="17.28515625" style="685" customWidth="1"/>
    <col min="4807" max="4807" width="15.7109375" style="685" customWidth="1"/>
    <col min="4808" max="4808" width="11.42578125" style="685"/>
    <col min="4809" max="4809" width="11.5703125" style="685" customWidth="1"/>
    <col min="4810" max="4810" width="18.7109375" style="685" customWidth="1"/>
    <col min="4811" max="4811" width="17.28515625" style="685" customWidth="1"/>
    <col min="4812" max="4812" width="11.42578125" style="685"/>
    <col min="4813" max="4813" width="15.28515625" style="685" customWidth="1"/>
    <col min="4814" max="4815" width="11.42578125" style="685"/>
    <col min="4816" max="4816" width="14" style="685" bestFit="1" customWidth="1"/>
    <col min="4817" max="4817" width="14.28515625" style="685" customWidth="1"/>
    <col min="4818" max="4819" width="15" style="685" bestFit="1" customWidth="1"/>
    <col min="4820" max="4820" width="14.7109375" style="685" bestFit="1" customWidth="1"/>
    <col min="4821" max="4822" width="11.42578125" style="685"/>
    <col min="4823" max="4823" width="17.7109375" style="685" customWidth="1"/>
    <col min="4824" max="4824" width="15.42578125" style="685" customWidth="1"/>
    <col min="4825" max="4983" width="11.42578125" style="685"/>
    <col min="4984" max="4984" width="3.7109375" style="685" customWidth="1"/>
    <col min="4985" max="4985" width="7.28515625" style="685" customWidth="1"/>
    <col min="4986" max="4986" width="38" style="685" customWidth="1"/>
    <col min="4987" max="5029" width="0" style="685" hidden="1" customWidth="1"/>
    <col min="5030" max="5030" width="18.28515625" style="685" customWidth="1"/>
    <col min="5031" max="5031" width="0" style="685" hidden="1" customWidth="1"/>
    <col min="5032" max="5032" width="20" style="685" customWidth="1"/>
    <col min="5033" max="5033" width="19.7109375" style="685" customWidth="1"/>
    <col min="5034" max="5034" width="19.5703125" style="685" customWidth="1"/>
    <col min="5035" max="5035" width="22.28515625" style="685" customWidth="1"/>
    <col min="5036" max="5036" width="19.7109375" style="685" customWidth="1"/>
    <col min="5037" max="5037" width="17.7109375" style="685" customWidth="1"/>
    <col min="5038" max="5038" width="21" style="685" customWidth="1"/>
    <col min="5039" max="5039" width="18.28515625" style="685" customWidth="1"/>
    <col min="5040" max="5040" width="19.28515625" style="685" customWidth="1"/>
    <col min="5041" max="5055" width="0" style="685" hidden="1" customWidth="1"/>
    <col min="5056" max="5056" width="18.28515625" style="685" customWidth="1"/>
    <col min="5057" max="5057" width="17.28515625" style="685" customWidth="1"/>
    <col min="5058" max="5058" width="18.7109375" style="685" customWidth="1"/>
    <col min="5059" max="5059" width="18.28515625" style="685" customWidth="1"/>
    <col min="5060" max="5060" width="16.5703125" style="685" customWidth="1"/>
    <col min="5061" max="5061" width="16.42578125" style="685" customWidth="1"/>
    <col min="5062" max="5062" width="17.28515625" style="685" customWidth="1"/>
    <col min="5063" max="5063" width="15.7109375" style="685" customWidth="1"/>
    <col min="5064" max="5064" width="11.42578125" style="685"/>
    <col min="5065" max="5065" width="11.5703125" style="685" customWidth="1"/>
    <col min="5066" max="5066" width="18.7109375" style="685" customWidth="1"/>
    <col min="5067" max="5067" width="17.28515625" style="685" customWidth="1"/>
    <col min="5068" max="5068" width="11.42578125" style="685"/>
    <col min="5069" max="5069" width="15.28515625" style="685" customWidth="1"/>
    <col min="5070" max="5071" width="11.42578125" style="685"/>
    <col min="5072" max="5072" width="14" style="685" bestFit="1" customWidth="1"/>
    <col min="5073" max="5073" width="14.28515625" style="685" customWidth="1"/>
    <col min="5074" max="5075" width="15" style="685" bestFit="1" customWidth="1"/>
    <col min="5076" max="5076" width="14.7109375" style="685" bestFit="1" customWidth="1"/>
    <col min="5077" max="5078" width="11.42578125" style="685"/>
    <col min="5079" max="5079" width="17.7109375" style="685" customWidth="1"/>
    <col min="5080" max="5080" width="15.42578125" style="685" customWidth="1"/>
    <col min="5081" max="5239" width="11.42578125" style="685"/>
    <col min="5240" max="5240" width="3.7109375" style="685" customWidth="1"/>
    <col min="5241" max="5241" width="7.28515625" style="685" customWidth="1"/>
    <col min="5242" max="5242" width="38" style="685" customWidth="1"/>
    <col min="5243" max="5285" width="0" style="685" hidden="1" customWidth="1"/>
    <col min="5286" max="5286" width="18.28515625" style="685" customWidth="1"/>
    <col min="5287" max="5287" width="0" style="685" hidden="1" customWidth="1"/>
    <col min="5288" max="5288" width="20" style="685" customWidth="1"/>
    <col min="5289" max="5289" width="19.7109375" style="685" customWidth="1"/>
    <col min="5290" max="5290" width="19.5703125" style="685" customWidth="1"/>
    <col min="5291" max="5291" width="22.28515625" style="685" customWidth="1"/>
    <col min="5292" max="5292" width="19.7109375" style="685" customWidth="1"/>
    <col min="5293" max="5293" width="17.7109375" style="685" customWidth="1"/>
    <col min="5294" max="5294" width="21" style="685" customWidth="1"/>
    <col min="5295" max="5295" width="18.28515625" style="685" customWidth="1"/>
    <col min="5296" max="5296" width="19.28515625" style="685" customWidth="1"/>
    <col min="5297" max="5311" width="0" style="685" hidden="1" customWidth="1"/>
    <col min="5312" max="5312" width="18.28515625" style="685" customWidth="1"/>
    <col min="5313" max="5313" width="17.28515625" style="685" customWidth="1"/>
    <col min="5314" max="5314" width="18.7109375" style="685" customWidth="1"/>
    <col min="5315" max="5315" width="18.28515625" style="685" customWidth="1"/>
    <col min="5316" max="5316" width="16.5703125" style="685" customWidth="1"/>
    <col min="5317" max="5317" width="16.42578125" style="685" customWidth="1"/>
    <col min="5318" max="5318" width="17.28515625" style="685" customWidth="1"/>
    <col min="5319" max="5319" width="15.7109375" style="685" customWidth="1"/>
    <col min="5320" max="5320" width="11.42578125" style="685"/>
    <col min="5321" max="5321" width="11.5703125" style="685" customWidth="1"/>
    <col min="5322" max="5322" width="18.7109375" style="685" customWidth="1"/>
    <col min="5323" max="5323" width="17.28515625" style="685" customWidth="1"/>
    <col min="5324" max="5324" width="11.42578125" style="685"/>
    <col min="5325" max="5325" width="15.28515625" style="685" customWidth="1"/>
    <col min="5326" max="5327" width="11.42578125" style="685"/>
    <col min="5328" max="5328" width="14" style="685" bestFit="1" customWidth="1"/>
    <col min="5329" max="5329" width="14.28515625" style="685" customWidth="1"/>
    <col min="5330" max="5331" width="15" style="685" bestFit="1" customWidth="1"/>
    <col min="5332" max="5332" width="14.7109375" style="685" bestFit="1" customWidth="1"/>
    <col min="5333" max="5334" width="11.42578125" style="685"/>
    <col min="5335" max="5335" width="17.7109375" style="685" customWidth="1"/>
    <col min="5336" max="5336" width="15.42578125" style="685" customWidth="1"/>
    <col min="5337" max="5495" width="11.42578125" style="685"/>
    <col min="5496" max="5496" width="3.7109375" style="685" customWidth="1"/>
    <col min="5497" max="5497" width="7.28515625" style="685" customWidth="1"/>
    <col min="5498" max="5498" width="38" style="685" customWidth="1"/>
    <col min="5499" max="5541" width="0" style="685" hidden="1" customWidth="1"/>
    <col min="5542" max="5542" width="18.28515625" style="685" customWidth="1"/>
    <col min="5543" max="5543" width="0" style="685" hidden="1" customWidth="1"/>
    <col min="5544" max="5544" width="20" style="685" customWidth="1"/>
    <col min="5545" max="5545" width="19.7109375" style="685" customWidth="1"/>
    <col min="5546" max="5546" width="19.5703125" style="685" customWidth="1"/>
    <col min="5547" max="5547" width="22.28515625" style="685" customWidth="1"/>
    <col min="5548" max="5548" width="19.7109375" style="685" customWidth="1"/>
    <col min="5549" max="5549" width="17.7109375" style="685" customWidth="1"/>
    <col min="5550" max="5550" width="21" style="685" customWidth="1"/>
    <col min="5551" max="5551" width="18.28515625" style="685" customWidth="1"/>
    <col min="5552" max="5552" width="19.28515625" style="685" customWidth="1"/>
    <col min="5553" max="5567" width="0" style="685" hidden="1" customWidth="1"/>
    <col min="5568" max="5568" width="18.28515625" style="685" customWidth="1"/>
    <col min="5569" max="5569" width="17.28515625" style="685" customWidth="1"/>
    <col min="5570" max="5570" width="18.7109375" style="685" customWidth="1"/>
    <col min="5571" max="5571" width="18.28515625" style="685" customWidth="1"/>
    <col min="5572" max="5572" width="16.5703125" style="685" customWidth="1"/>
    <col min="5573" max="5573" width="16.42578125" style="685" customWidth="1"/>
    <col min="5574" max="5574" width="17.28515625" style="685" customWidth="1"/>
    <col min="5575" max="5575" width="15.7109375" style="685" customWidth="1"/>
    <col min="5576" max="5576" width="11.42578125" style="685"/>
    <col min="5577" max="5577" width="11.5703125" style="685" customWidth="1"/>
    <col min="5578" max="5578" width="18.7109375" style="685" customWidth="1"/>
    <col min="5579" max="5579" width="17.28515625" style="685" customWidth="1"/>
    <col min="5580" max="5580" width="11.42578125" style="685"/>
    <col min="5581" max="5581" width="15.28515625" style="685" customWidth="1"/>
    <col min="5582" max="5583" width="11.42578125" style="685"/>
    <col min="5584" max="5584" width="14" style="685" bestFit="1" customWidth="1"/>
    <col min="5585" max="5585" width="14.28515625" style="685" customWidth="1"/>
    <col min="5586" max="5587" width="15" style="685" bestFit="1" customWidth="1"/>
    <col min="5588" max="5588" width="14.7109375" style="685" bestFit="1" customWidth="1"/>
    <col min="5589" max="5590" width="11.42578125" style="685"/>
    <col min="5591" max="5591" width="17.7109375" style="685" customWidth="1"/>
    <col min="5592" max="5592" width="15.42578125" style="685" customWidth="1"/>
    <col min="5593" max="5751" width="11.42578125" style="685"/>
    <col min="5752" max="5752" width="3.7109375" style="685" customWidth="1"/>
    <col min="5753" max="5753" width="7.28515625" style="685" customWidth="1"/>
    <col min="5754" max="5754" width="38" style="685" customWidth="1"/>
    <col min="5755" max="5797" width="0" style="685" hidden="1" customWidth="1"/>
    <col min="5798" max="5798" width="18.28515625" style="685" customWidth="1"/>
    <col min="5799" max="5799" width="0" style="685" hidden="1" customWidth="1"/>
    <col min="5800" max="5800" width="20" style="685" customWidth="1"/>
    <col min="5801" max="5801" width="19.7109375" style="685" customWidth="1"/>
    <col min="5802" max="5802" width="19.5703125" style="685" customWidth="1"/>
    <col min="5803" max="5803" width="22.28515625" style="685" customWidth="1"/>
    <col min="5804" max="5804" width="19.7109375" style="685" customWidth="1"/>
    <col min="5805" max="5805" width="17.7109375" style="685" customWidth="1"/>
    <col min="5806" max="5806" width="21" style="685" customWidth="1"/>
    <col min="5807" max="5807" width="18.28515625" style="685" customWidth="1"/>
    <col min="5808" max="5808" width="19.28515625" style="685" customWidth="1"/>
    <col min="5809" max="5823" width="0" style="685" hidden="1" customWidth="1"/>
    <col min="5824" max="5824" width="18.28515625" style="685" customWidth="1"/>
    <col min="5825" max="5825" width="17.28515625" style="685" customWidth="1"/>
    <col min="5826" max="5826" width="18.7109375" style="685" customWidth="1"/>
    <col min="5827" max="5827" width="18.28515625" style="685" customWidth="1"/>
    <col min="5828" max="5828" width="16.5703125" style="685" customWidth="1"/>
    <col min="5829" max="5829" width="16.42578125" style="685" customWidth="1"/>
    <col min="5830" max="5830" width="17.28515625" style="685" customWidth="1"/>
    <col min="5831" max="5831" width="15.7109375" style="685" customWidth="1"/>
    <col min="5832" max="5832" width="11.42578125" style="685"/>
    <col min="5833" max="5833" width="11.5703125" style="685" customWidth="1"/>
    <col min="5834" max="5834" width="18.7109375" style="685" customWidth="1"/>
    <col min="5835" max="5835" width="17.28515625" style="685" customWidth="1"/>
    <col min="5836" max="5836" width="11.42578125" style="685"/>
    <col min="5837" max="5837" width="15.28515625" style="685" customWidth="1"/>
    <col min="5838" max="5839" width="11.42578125" style="685"/>
    <col min="5840" max="5840" width="14" style="685" bestFit="1" customWidth="1"/>
    <col min="5841" max="5841" width="14.28515625" style="685" customWidth="1"/>
    <col min="5842" max="5843" width="15" style="685" bestFit="1" customWidth="1"/>
    <col min="5844" max="5844" width="14.7109375" style="685" bestFit="1" customWidth="1"/>
    <col min="5845" max="5846" width="11.42578125" style="685"/>
    <col min="5847" max="5847" width="17.7109375" style="685" customWidth="1"/>
    <col min="5848" max="5848" width="15.42578125" style="685" customWidth="1"/>
    <col min="5849" max="6007" width="11.42578125" style="685"/>
    <col min="6008" max="6008" width="3.7109375" style="685" customWidth="1"/>
    <col min="6009" max="6009" width="7.28515625" style="685" customWidth="1"/>
    <col min="6010" max="6010" width="38" style="685" customWidth="1"/>
    <col min="6011" max="6053" width="0" style="685" hidden="1" customWidth="1"/>
    <col min="6054" max="6054" width="18.28515625" style="685" customWidth="1"/>
    <col min="6055" max="6055" width="0" style="685" hidden="1" customWidth="1"/>
    <col min="6056" max="6056" width="20" style="685" customWidth="1"/>
    <col min="6057" max="6057" width="19.7109375" style="685" customWidth="1"/>
    <col min="6058" max="6058" width="19.5703125" style="685" customWidth="1"/>
    <col min="6059" max="6059" width="22.28515625" style="685" customWidth="1"/>
    <col min="6060" max="6060" width="19.7109375" style="685" customWidth="1"/>
    <col min="6061" max="6061" width="17.7109375" style="685" customWidth="1"/>
    <col min="6062" max="6062" width="21" style="685" customWidth="1"/>
    <col min="6063" max="6063" width="18.28515625" style="685" customWidth="1"/>
    <col min="6064" max="6064" width="19.28515625" style="685" customWidth="1"/>
    <col min="6065" max="6079" width="0" style="685" hidden="1" customWidth="1"/>
    <col min="6080" max="6080" width="18.28515625" style="685" customWidth="1"/>
    <col min="6081" max="6081" width="17.28515625" style="685" customWidth="1"/>
    <col min="6082" max="6082" width="18.7109375" style="685" customWidth="1"/>
    <col min="6083" max="6083" width="18.28515625" style="685" customWidth="1"/>
    <col min="6084" max="6084" width="16.5703125" style="685" customWidth="1"/>
    <col min="6085" max="6085" width="16.42578125" style="685" customWidth="1"/>
    <col min="6086" max="6086" width="17.28515625" style="685" customWidth="1"/>
    <col min="6087" max="6087" width="15.7109375" style="685" customWidth="1"/>
    <col min="6088" max="6088" width="11.42578125" style="685"/>
    <col min="6089" max="6089" width="11.5703125" style="685" customWidth="1"/>
    <col min="6090" max="6090" width="18.7109375" style="685" customWidth="1"/>
    <col min="6091" max="6091" width="17.28515625" style="685" customWidth="1"/>
    <col min="6092" max="6092" width="11.42578125" style="685"/>
    <col min="6093" max="6093" width="15.28515625" style="685" customWidth="1"/>
    <col min="6094" max="6095" width="11.42578125" style="685"/>
    <col min="6096" max="6096" width="14" style="685" bestFit="1" customWidth="1"/>
    <col min="6097" max="6097" width="14.28515625" style="685" customWidth="1"/>
    <col min="6098" max="6099" width="15" style="685" bestFit="1" customWidth="1"/>
    <col min="6100" max="6100" width="14.7109375" style="685" bestFit="1" customWidth="1"/>
    <col min="6101" max="6102" width="11.42578125" style="685"/>
    <col min="6103" max="6103" width="17.7109375" style="685" customWidth="1"/>
    <col min="6104" max="6104" width="15.42578125" style="685" customWidth="1"/>
    <col min="6105" max="6263" width="11.42578125" style="685"/>
    <col min="6264" max="6264" width="3.7109375" style="685" customWidth="1"/>
    <col min="6265" max="6265" width="7.28515625" style="685" customWidth="1"/>
    <col min="6266" max="6266" width="38" style="685" customWidth="1"/>
    <col min="6267" max="6309" width="0" style="685" hidden="1" customWidth="1"/>
    <col min="6310" max="6310" width="18.28515625" style="685" customWidth="1"/>
    <col min="6311" max="6311" width="0" style="685" hidden="1" customWidth="1"/>
    <col min="6312" max="6312" width="20" style="685" customWidth="1"/>
    <col min="6313" max="6313" width="19.7109375" style="685" customWidth="1"/>
    <col min="6314" max="6314" width="19.5703125" style="685" customWidth="1"/>
    <col min="6315" max="6315" width="22.28515625" style="685" customWidth="1"/>
    <col min="6316" max="6316" width="19.7109375" style="685" customWidth="1"/>
    <col min="6317" max="6317" width="17.7109375" style="685" customWidth="1"/>
    <col min="6318" max="6318" width="21" style="685" customWidth="1"/>
    <col min="6319" max="6319" width="18.28515625" style="685" customWidth="1"/>
    <col min="6320" max="6320" width="19.28515625" style="685" customWidth="1"/>
    <col min="6321" max="6335" width="0" style="685" hidden="1" customWidth="1"/>
    <col min="6336" max="6336" width="18.28515625" style="685" customWidth="1"/>
    <col min="6337" max="6337" width="17.28515625" style="685" customWidth="1"/>
    <col min="6338" max="6338" width="18.7109375" style="685" customWidth="1"/>
    <col min="6339" max="6339" width="18.28515625" style="685" customWidth="1"/>
    <col min="6340" max="6340" width="16.5703125" style="685" customWidth="1"/>
    <col min="6341" max="6341" width="16.42578125" style="685" customWidth="1"/>
    <col min="6342" max="6342" width="17.28515625" style="685" customWidth="1"/>
    <col min="6343" max="6343" width="15.7109375" style="685" customWidth="1"/>
    <col min="6344" max="6344" width="11.42578125" style="685"/>
    <col min="6345" max="6345" width="11.5703125" style="685" customWidth="1"/>
    <col min="6346" max="6346" width="18.7109375" style="685" customWidth="1"/>
    <col min="6347" max="6347" width="17.28515625" style="685" customWidth="1"/>
    <col min="6348" max="6348" width="11.42578125" style="685"/>
    <col min="6349" max="6349" width="15.28515625" style="685" customWidth="1"/>
    <col min="6350" max="6351" width="11.42578125" style="685"/>
    <col min="6352" max="6352" width="14" style="685" bestFit="1" customWidth="1"/>
    <col min="6353" max="6353" width="14.28515625" style="685" customWidth="1"/>
    <col min="6354" max="6355" width="15" style="685" bestFit="1" customWidth="1"/>
    <col min="6356" max="6356" width="14.7109375" style="685" bestFit="1" customWidth="1"/>
    <col min="6357" max="6358" width="11.42578125" style="685"/>
    <col min="6359" max="6359" width="17.7109375" style="685" customWidth="1"/>
    <col min="6360" max="6360" width="15.42578125" style="685" customWidth="1"/>
    <col min="6361" max="6519" width="11.42578125" style="685"/>
    <col min="6520" max="6520" width="3.7109375" style="685" customWidth="1"/>
    <col min="6521" max="6521" width="7.28515625" style="685" customWidth="1"/>
    <col min="6522" max="6522" width="38" style="685" customWidth="1"/>
    <col min="6523" max="6565" width="0" style="685" hidden="1" customWidth="1"/>
    <col min="6566" max="6566" width="18.28515625" style="685" customWidth="1"/>
    <col min="6567" max="6567" width="0" style="685" hidden="1" customWidth="1"/>
    <col min="6568" max="6568" width="20" style="685" customWidth="1"/>
    <col min="6569" max="6569" width="19.7109375" style="685" customWidth="1"/>
    <col min="6570" max="6570" width="19.5703125" style="685" customWidth="1"/>
    <col min="6571" max="6571" width="22.28515625" style="685" customWidth="1"/>
    <col min="6572" max="6572" width="19.7109375" style="685" customWidth="1"/>
    <col min="6573" max="6573" width="17.7109375" style="685" customWidth="1"/>
    <col min="6574" max="6574" width="21" style="685" customWidth="1"/>
    <col min="6575" max="6575" width="18.28515625" style="685" customWidth="1"/>
    <col min="6576" max="6576" width="19.28515625" style="685" customWidth="1"/>
    <col min="6577" max="6591" width="0" style="685" hidden="1" customWidth="1"/>
    <col min="6592" max="6592" width="18.28515625" style="685" customWidth="1"/>
    <col min="6593" max="6593" width="17.28515625" style="685" customWidth="1"/>
    <col min="6594" max="6594" width="18.7109375" style="685" customWidth="1"/>
    <col min="6595" max="6595" width="18.28515625" style="685" customWidth="1"/>
    <col min="6596" max="6596" width="16.5703125" style="685" customWidth="1"/>
    <col min="6597" max="6597" width="16.42578125" style="685" customWidth="1"/>
    <col min="6598" max="6598" width="17.28515625" style="685" customWidth="1"/>
    <col min="6599" max="6599" width="15.7109375" style="685" customWidth="1"/>
    <col min="6600" max="6600" width="11.42578125" style="685"/>
    <col min="6601" max="6601" width="11.5703125" style="685" customWidth="1"/>
    <col min="6602" max="6602" width="18.7109375" style="685" customWidth="1"/>
    <col min="6603" max="6603" width="17.28515625" style="685" customWidth="1"/>
    <col min="6604" max="6604" width="11.42578125" style="685"/>
    <col min="6605" max="6605" width="15.28515625" style="685" customWidth="1"/>
    <col min="6606" max="6607" width="11.42578125" style="685"/>
    <col min="6608" max="6608" width="14" style="685" bestFit="1" customWidth="1"/>
    <col min="6609" max="6609" width="14.28515625" style="685" customWidth="1"/>
    <col min="6610" max="6611" width="15" style="685" bestFit="1" customWidth="1"/>
    <col min="6612" max="6612" width="14.7109375" style="685" bestFit="1" customWidth="1"/>
    <col min="6613" max="6614" width="11.42578125" style="685"/>
    <col min="6615" max="6615" width="17.7109375" style="685" customWidth="1"/>
    <col min="6616" max="6616" width="15.42578125" style="685" customWidth="1"/>
    <col min="6617" max="6775" width="11.42578125" style="685"/>
    <col min="6776" max="6776" width="3.7109375" style="685" customWidth="1"/>
    <col min="6777" max="6777" width="7.28515625" style="685" customWidth="1"/>
    <col min="6778" max="6778" width="38" style="685" customWidth="1"/>
    <col min="6779" max="6821" width="0" style="685" hidden="1" customWidth="1"/>
    <col min="6822" max="6822" width="18.28515625" style="685" customWidth="1"/>
    <col min="6823" max="6823" width="0" style="685" hidden="1" customWidth="1"/>
    <col min="6824" max="6824" width="20" style="685" customWidth="1"/>
    <col min="6825" max="6825" width="19.7109375" style="685" customWidth="1"/>
    <col min="6826" max="6826" width="19.5703125" style="685" customWidth="1"/>
    <col min="6827" max="6827" width="22.28515625" style="685" customWidth="1"/>
    <col min="6828" max="6828" width="19.7109375" style="685" customWidth="1"/>
    <col min="6829" max="6829" width="17.7109375" style="685" customWidth="1"/>
    <col min="6830" max="6830" width="21" style="685" customWidth="1"/>
    <col min="6831" max="6831" width="18.28515625" style="685" customWidth="1"/>
    <col min="6832" max="6832" width="19.28515625" style="685" customWidth="1"/>
    <col min="6833" max="6847" width="0" style="685" hidden="1" customWidth="1"/>
    <col min="6848" max="6848" width="18.28515625" style="685" customWidth="1"/>
    <col min="6849" max="6849" width="17.28515625" style="685" customWidth="1"/>
    <col min="6850" max="6850" width="18.7109375" style="685" customWidth="1"/>
    <col min="6851" max="6851" width="18.28515625" style="685" customWidth="1"/>
    <col min="6852" max="6852" width="16.5703125" style="685" customWidth="1"/>
    <col min="6853" max="6853" width="16.42578125" style="685" customWidth="1"/>
    <col min="6854" max="6854" width="17.28515625" style="685" customWidth="1"/>
    <col min="6855" max="6855" width="15.7109375" style="685" customWidth="1"/>
    <col min="6856" max="6856" width="11.42578125" style="685"/>
    <col min="6857" max="6857" width="11.5703125" style="685" customWidth="1"/>
    <col min="6858" max="6858" width="18.7109375" style="685" customWidth="1"/>
    <col min="6859" max="6859" width="17.28515625" style="685" customWidth="1"/>
    <col min="6860" max="6860" width="11.42578125" style="685"/>
    <col min="6861" max="6861" width="15.28515625" style="685" customWidth="1"/>
    <col min="6862" max="6863" width="11.42578125" style="685"/>
    <col min="6864" max="6864" width="14" style="685" bestFit="1" customWidth="1"/>
    <col min="6865" max="6865" width="14.28515625" style="685" customWidth="1"/>
    <col min="6866" max="6867" width="15" style="685" bestFit="1" customWidth="1"/>
    <col min="6868" max="6868" width="14.7109375" style="685" bestFit="1" customWidth="1"/>
    <col min="6869" max="6870" width="11.42578125" style="685"/>
    <col min="6871" max="6871" width="17.7109375" style="685" customWidth="1"/>
    <col min="6872" max="6872" width="15.42578125" style="685" customWidth="1"/>
    <col min="6873" max="7031" width="11.42578125" style="685"/>
    <col min="7032" max="7032" width="3.7109375" style="685" customWidth="1"/>
    <col min="7033" max="7033" width="7.28515625" style="685" customWidth="1"/>
    <col min="7034" max="7034" width="38" style="685" customWidth="1"/>
    <col min="7035" max="7077" width="0" style="685" hidden="1" customWidth="1"/>
    <col min="7078" max="7078" width="18.28515625" style="685" customWidth="1"/>
    <col min="7079" max="7079" width="0" style="685" hidden="1" customWidth="1"/>
    <col min="7080" max="7080" width="20" style="685" customWidth="1"/>
    <col min="7081" max="7081" width="19.7109375" style="685" customWidth="1"/>
    <col min="7082" max="7082" width="19.5703125" style="685" customWidth="1"/>
    <col min="7083" max="7083" width="22.28515625" style="685" customWidth="1"/>
    <col min="7084" max="7084" width="19.7109375" style="685" customWidth="1"/>
    <col min="7085" max="7085" width="17.7109375" style="685" customWidth="1"/>
    <col min="7086" max="7086" width="21" style="685" customWidth="1"/>
    <col min="7087" max="7087" width="18.28515625" style="685" customWidth="1"/>
    <col min="7088" max="7088" width="19.28515625" style="685" customWidth="1"/>
    <col min="7089" max="7103" width="0" style="685" hidden="1" customWidth="1"/>
    <col min="7104" max="7104" width="18.28515625" style="685" customWidth="1"/>
    <col min="7105" max="7105" width="17.28515625" style="685" customWidth="1"/>
    <col min="7106" max="7106" width="18.7109375" style="685" customWidth="1"/>
    <col min="7107" max="7107" width="18.28515625" style="685" customWidth="1"/>
    <col min="7108" max="7108" width="16.5703125" style="685" customWidth="1"/>
    <col min="7109" max="7109" width="16.42578125" style="685" customWidth="1"/>
    <col min="7110" max="7110" width="17.28515625" style="685" customWidth="1"/>
    <col min="7111" max="7111" width="15.7109375" style="685" customWidth="1"/>
    <col min="7112" max="7112" width="11.42578125" style="685"/>
    <col min="7113" max="7113" width="11.5703125" style="685" customWidth="1"/>
    <col min="7114" max="7114" width="18.7109375" style="685" customWidth="1"/>
    <col min="7115" max="7115" width="17.28515625" style="685" customWidth="1"/>
    <col min="7116" max="7116" width="11.42578125" style="685"/>
    <col min="7117" max="7117" width="15.28515625" style="685" customWidth="1"/>
    <col min="7118" max="7119" width="11.42578125" style="685"/>
    <col min="7120" max="7120" width="14" style="685" bestFit="1" customWidth="1"/>
    <col min="7121" max="7121" width="14.28515625" style="685" customWidth="1"/>
    <col min="7122" max="7123" width="15" style="685" bestFit="1" customWidth="1"/>
    <col min="7124" max="7124" width="14.7109375" style="685" bestFit="1" customWidth="1"/>
    <col min="7125" max="7126" width="11.42578125" style="685"/>
    <col min="7127" max="7127" width="17.7109375" style="685" customWidth="1"/>
    <col min="7128" max="7128" width="15.42578125" style="685" customWidth="1"/>
    <col min="7129" max="7287" width="11.42578125" style="685"/>
    <col min="7288" max="7288" width="3.7109375" style="685" customWidth="1"/>
    <col min="7289" max="7289" width="7.28515625" style="685" customWidth="1"/>
    <col min="7290" max="7290" width="38" style="685" customWidth="1"/>
    <col min="7291" max="7333" width="0" style="685" hidden="1" customWidth="1"/>
    <col min="7334" max="7334" width="18.28515625" style="685" customWidth="1"/>
    <col min="7335" max="7335" width="0" style="685" hidden="1" customWidth="1"/>
    <col min="7336" max="7336" width="20" style="685" customWidth="1"/>
    <col min="7337" max="7337" width="19.7109375" style="685" customWidth="1"/>
    <col min="7338" max="7338" width="19.5703125" style="685" customWidth="1"/>
    <col min="7339" max="7339" width="22.28515625" style="685" customWidth="1"/>
    <col min="7340" max="7340" width="19.7109375" style="685" customWidth="1"/>
    <col min="7341" max="7341" width="17.7109375" style="685" customWidth="1"/>
    <col min="7342" max="7342" width="21" style="685" customWidth="1"/>
    <col min="7343" max="7343" width="18.28515625" style="685" customWidth="1"/>
    <col min="7344" max="7344" width="19.28515625" style="685" customWidth="1"/>
    <col min="7345" max="7359" width="0" style="685" hidden="1" customWidth="1"/>
    <col min="7360" max="7360" width="18.28515625" style="685" customWidth="1"/>
    <col min="7361" max="7361" width="17.28515625" style="685" customWidth="1"/>
    <col min="7362" max="7362" width="18.7109375" style="685" customWidth="1"/>
    <col min="7363" max="7363" width="18.28515625" style="685" customWidth="1"/>
    <col min="7364" max="7364" width="16.5703125" style="685" customWidth="1"/>
    <col min="7365" max="7365" width="16.42578125" style="685" customWidth="1"/>
    <col min="7366" max="7366" width="17.28515625" style="685" customWidth="1"/>
    <col min="7367" max="7367" width="15.7109375" style="685" customWidth="1"/>
    <col min="7368" max="7368" width="11.42578125" style="685"/>
    <col min="7369" max="7369" width="11.5703125" style="685" customWidth="1"/>
    <col min="7370" max="7370" width="18.7109375" style="685" customWidth="1"/>
    <col min="7371" max="7371" width="17.28515625" style="685" customWidth="1"/>
    <col min="7372" max="7372" width="11.42578125" style="685"/>
    <col min="7373" max="7373" width="15.28515625" style="685" customWidth="1"/>
    <col min="7374" max="7375" width="11.42578125" style="685"/>
    <col min="7376" max="7376" width="14" style="685" bestFit="1" customWidth="1"/>
    <col min="7377" max="7377" width="14.28515625" style="685" customWidth="1"/>
    <col min="7378" max="7379" width="15" style="685" bestFit="1" customWidth="1"/>
    <col min="7380" max="7380" width="14.7109375" style="685" bestFit="1" customWidth="1"/>
    <col min="7381" max="7382" width="11.42578125" style="685"/>
    <col min="7383" max="7383" width="17.7109375" style="685" customWidth="1"/>
    <col min="7384" max="7384" width="15.42578125" style="685" customWidth="1"/>
    <col min="7385" max="7543" width="11.42578125" style="685"/>
    <col min="7544" max="7544" width="3.7109375" style="685" customWidth="1"/>
    <col min="7545" max="7545" width="7.28515625" style="685" customWidth="1"/>
    <col min="7546" max="7546" width="38" style="685" customWidth="1"/>
    <col min="7547" max="7589" width="0" style="685" hidden="1" customWidth="1"/>
    <col min="7590" max="7590" width="18.28515625" style="685" customWidth="1"/>
    <col min="7591" max="7591" width="0" style="685" hidden="1" customWidth="1"/>
    <col min="7592" max="7592" width="20" style="685" customWidth="1"/>
    <col min="7593" max="7593" width="19.7109375" style="685" customWidth="1"/>
    <col min="7594" max="7594" width="19.5703125" style="685" customWidth="1"/>
    <col min="7595" max="7595" width="22.28515625" style="685" customWidth="1"/>
    <col min="7596" max="7596" width="19.7109375" style="685" customWidth="1"/>
    <col min="7597" max="7597" width="17.7109375" style="685" customWidth="1"/>
    <col min="7598" max="7598" width="21" style="685" customWidth="1"/>
    <col min="7599" max="7599" width="18.28515625" style="685" customWidth="1"/>
    <col min="7600" max="7600" width="19.28515625" style="685" customWidth="1"/>
    <col min="7601" max="7615" width="0" style="685" hidden="1" customWidth="1"/>
    <col min="7616" max="7616" width="18.28515625" style="685" customWidth="1"/>
    <col min="7617" max="7617" width="17.28515625" style="685" customWidth="1"/>
    <col min="7618" max="7618" width="18.7109375" style="685" customWidth="1"/>
    <col min="7619" max="7619" width="18.28515625" style="685" customWidth="1"/>
    <col min="7620" max="7620" width="16.5703125" style="685" customWidth="1"/>
    <col min="7621" max="7621" width="16.42578125" style="685" customWidth="1"/>
    <col min="7622" max="7622" width="17.28515625" style="685" customWidth="1"/>
    <col min="7623" max="7623" width="15.7109375" style="685" customWidth="1"/>
    <col min="7624" max="7624" width="11.42578125" style="685"/>
    <col min="7625" max="7625" width="11.5703125" style="685" customWidth="1"/>
    <col min="7626" max="7626" width="18.7109375" style="685" customWidth="1"/>
    <col min="7627" max="7627" width="17.28515625" style="685" customWidth="1"/>
    <col min="7628" max="7628" width="11.42578125" style="685"/>
    <col min="7629" max="7629" width="15.28515625" style="685" customWidth="1"/>
    <col min="7630" max="7631" width="11.42578125" style="685"/>
    <col min="7632" max="7632" width="14" style="685" bestFit="1" customWidth="1"/>
    <col min="7633" max="7633" width="14.28515625" style="685" customWidth="1"/>
    <col min="7634" max="7635" width="15" style="685" bestFit="1" customWidth="1"/>
    <col min="7636" max="7636" width="14.7109375" style="685" bestFit="1" customWidth="1"/>
    <col min="7637" max="7638" width="11.42578125" style="685"/>
    <col min="7639" max="7639" width="17.7109375" style="685" customWidth="1"/>
    <col min="7640" max="7640" width="15.42578125" style="685" customWidth="1"/>
    <col min="7641" max="7799" width="11.42578125" style="685"/>
    <col min="7800" max="7800" width="3.7109375" style="685" customWidth="1"/>
    <col min="7801" max="7801" width="7.28515625" style="685" customWidth="1"/>
    <col min="7802" max="7802" width="38" style="685" customWidth="1"/>
    <col min="7803" max="7845" width="0" style="685" hidden="1" customWidth="1"/>
    <col min="7846" max="7846" width="18.28515625" style="685" customWidth="1"/>
    <col min="7847" max="7847" width="0" style="685" hidden="1" customWidth="1"/>
    <col min="7848" max="7848" width="20" style="685" customWidth="1"/>
    <col min="7849" max="7849" width="19.7109375" style="685" customWidth="1"/>
    <col min="7850" max="7850" width="19.5703125" style="685" customWidth="1"/>
    <col min="7851" max="7851" width="22.28515625" style="685" customWidth="1"/>
    <col min="7852" max="7852" width="19.7109375" style="685" customWidth="1"/>
    <col min="7853" max="7853" width="17.7109375" style="685" customWidth="1"/>
    <col min="7854" max="7854" width="21" style="685" customWidth="1"/>
    <col min="7855" max="7855" width="18.28515625" style="685" customWidth="1"/>
    <col min="7856" max="7856" width="19.28515625" style="685" customWidth="1"/>
    <col min="7857" max="7871" width="0" style="685" hidden="1" customWidth="1"/>
    <col min="7872" max="7872" width="18.28515625" style="685" customWidth="1"/>
    <col min="7873" max="7873" width="17.28515625" style="685" customWidth="1"/>
    <col min="7874" max="7874" width="18.7109375" style="685" customWidth="1"/>
    <col min="7875" max="7875" width="18.28515625" style="685" customWidth="1"/>
    <col min="7876" max="7876" width="16.5703125" style="685" customWidth="1"/>
    <col min="7877" max="7877" width="16.42578125" style="685" customWidth="1"/>
    <col min="7878" max="7878" width="17.28515625" style="685" customWidth="1"/>
    <col min="7879" max="7879" width="15.7109375" style="685" customWidth="1"/>
    <col min="7880" max="7880" width="11.42578125" style="685"/>
    <col min="7881" max="7881" width="11.5703125" style="685" customWidth="1"/>
    <col min="7882" max="7882" width="18.7109375" style="685" customWidth="1"/>
    <col min="7883" max="7883" width="17.28515625" style="685" customWidth="1"/>
    <col min="7884" max="7884" width="11.42578125" style="685"/>
    <col min="7885" max="7885" width="15.28515625" style="685" customWidth="1"/>
    <col min="7886" max="7887" width="11.42578125" style="685"/>
    <col min="7888" max="7888" width="14" style="685" bestFit="1" customWidth="1"/>
    <col min="7889" max="7889" width="14.28515625" style="685" customWidth="1"/>
    <col min="7890" max="7891" width="15" style="685" bestFit="1" customWidth="1"/>
    <col min="7892" max="7892" width="14.7109375" style="685" bestFit="1" customWidth="1"/>
    <col min="7893" max="7894" width="11.42578125" style="685"/>
    <col min="7895" max="7895" width="17.7109375" style="685" customWidth="1"/>
    <col min="7896" max="7896" width="15.42578125" style="685" customWidth="1"/>
    <col min="7897" max="8055" width="11.42578125" style="685"/>
    <col min="8056" max="8056" width="3.7109375" style="685" customWidth="1"/>
    <col min="8057" max="8057" width="7.28515625" style="685" customWidth="1"/>
    <col min="8058" max="8058" width="38" style="685" customWidth="1"/>
    <col min="8059" max="8101" width="0" style="685" hidden="1" customWidth="1"/>
    <col min="8102" max="8102" width="18.28515625" style="685" customWidth="1"/>
    <col min="8103" max="8103" width="0" style="685" hidden="1" customWidth="1"/>
    <col min="8104" max="8104" width="20" style="685" customWidth="1"/>
    <col min="8105" max="8105" width="19.7109375" style="685" customWidth="1"/>
    <col min="8106" max="8106" width="19.5703125" style="685" customWidth="1"/>
    <col min="8107" max="8107" width="22.28515625" style="685" customWidth="1"/>
    <col min="8108" max="8108" width="19.7109375" style="685" customWidth="1"/>
    <col min="8109" max="8109" width="17.7109375" style="685" customWidth="1"/>
    <col min="8110" max="8110" width="21" style="685" customWidth="1"/>
    <col min="8111" max="8111" width="18.28515625" style="685" customWidth="1"/>
    <col min="8112" max="8112" width="19.28515625" style="685" customWidth="1"/>
    <col min="8113" max="8127" width="0" style="685" hidden="1" customWidth="1"/>
    <col min="8128" max="8128" width="18.28515625" style="685" customWidth="1"/>
    <col min="8129" max="8129" width="17.28515625" style="685" customWidth="1"/>
    <col min="8130" max="8130" width="18.7109375" style="685" customWidth="1"/>
    <col min="8131" max="8131" width="18.28515625" style="685" customWidth="1"/>
    <col min="8132" max="8132" width="16.5703125" style="685" customWidth="1"/>
    <col min="8133" max="8133" width="16.42578125" style="685" customWidth="1"/>
    <col min="8134" max="8134" width="17.28515625" style="685" customWidth="1"/>
    <col min="8135" max="8135" width="15.7109375" style="685" customWidth="1"/>
    <col min="8136" max="8136" width="11.42578125" style="685"/>
    <col min="8137" max="8137" width="11.5703125" style="685" customWidth="1"/>
    <col min="8138" max="8138" width="18.7109375" style="685" customWidth="1"/>
    <col min="8139" max="8139" width="17.28515625" style="685" customWidth="1"/>
    <col min="8140" max="8140" width="11.42578125" style="685"/>
    <col min="8141" max="8141" width="15.28515625" style="685" customWidth="1"/>
    <col min="8142" max="8143" width="11.42578125" style="685"/>
    <col min="8144" max="8144" width="14" style="685" bestFit="1" customWidth="1"/>
    <col min="8145" max="8145" width="14.28515625" style="685" customWidth="1"/>
    <col min="8146" max="8147" width="15" style="685" bestFit="1" customWidth="1"/>
    <col min="8148" max="8148" width="14.7109375" style="685" bestFit="1" customWidth="1"/>
    <col min="8149" max="8150" width="11.42578125" style="685"/>
    <col min="8151" max="8151" width="17.7109375" style="685" customWidth="1"/>
    <col min="8152" max="8152" width="15.42578125" style="685" customWidth="1"/>
    <col min="8153" max="8311" width="11.42578125" style="685"/>
    <col min="8312" max="8312" width="3.7109375" style="685" customWidth="1"/>
    <col min="8313" max="8313" width="7.28515625" style="685" customWidth="1"/>
    <col min="8314" max="8314" width="38" style="685" customWidth="1"/>
    <col min="8315" max="8357" width="0" style="685" hidden="1" customWidth="1"/>
    <col min="8358" max="8358" width="18.28515625" style="685" customWidth="1"/>
    <col min="8359" max="8359" width="0" style="685" hidden="1" customWidth="1"/>
    <col min="8360" max="8360" width="20" style="685" customWidth="1"/>
    <col min="8361" max="8361" width="19.7109375" style="685" customWidth="1"/>
    <col min="8362" max="8362" width="19.5703125" style="685" customWidth="1"/>
    <col min="8363" max="8363" width="22.28515625" style="685" customWidth="1"/>
    <col min="8364" max="8364" width="19.7109375" style="685" customWidth="1"/>
    <col min="8365" max="8365" width="17.7109375" style="685" customWidth="1"/>
    <col min="8366" max="8366" width="21" style="685" customWidth="1"/>
    <col min="8367" max="8367" width="18.28515625" style="685" customWidth="1"/>
    <col min="8368" max="8368" width="19.28515625" style="685" customWidth="1"/>
    <col min="8369" max="8383" width="0" style="685" hidden="1" customWidth="1"/>
    <col min="8384" max="8384" width="18.28515625" style="685" customWidth="1"/>
    <col min="8385" max="8385" width="17.28515625" style="685" customWidth="1"/>
    <col min="8386" max="8386" width="18.7109375" style="685" customWidth="1"/>
    <col min="8387" max="8387" width="18.28515625" style="685" customWidth="1"/>
    <col min="8388" max="8388" width="16.5703125" style="685" customWidth="1"/>
    <col min="8389" max="8389" width="16.42578125" style="685" customWidth="1"/>
    <col min="8390" max="8390" width="17.28515625" style="685" customWidth="1"/>
    <col min="8391" max="8391" width="15.7109375" style="685" customWidth="1"/>
    <col min="8392" max="8392" width="11.42578125" style="685"/>
    <col min="8393" max="8393" width="11.5703125" style="685" customWidth="1"/>
    <col min="8394" max="8394" width="18.7109375" style="685" customWidth="1"/>
    <col min="8395" max="8395" width="17.28515625" style="685" customWidth="1"/>
    <col min="8396" max="8396" width="11.42578125" style="685"/>
    <col min="8397" max="8397" width="15.28515625" style="685" customWidth="1"/>
    <col min="8398" max="8399" width="11.42578125" style="685"/>
    <col min="8400" max="8400" width="14" style="685" bestFit="1" customWidth="1"/>
    <col min="8401" max="8401" width="14.28515625" style="685" customWidth="1"/>
    <col min="8402" max="8403" width="15" style="685" bestFit="1" customWidth="1"/>
    <col min="8404" max="8404" width="14.7109375" style="685" bestFit="1" customWidth="1"/>
    <col min="8405" max="8406" width="11.42578125" style="685"/>
    <col min="8407" max="8407" width="17.7109375" style="685" customWidth="1"/>
    <col min="8408" max="8408" width="15.42578125" style="685" customWidth="1"/>
    <col min="8409" max="8567" width="11.42578125" style="685"/>
    <col min="8568" max="8568" width="3.7109375" style="685" customWidth="1"/>
    <col min="8569" max="8569" width="7.28515625" style="685" customWidth="1"/>
    <col min="8570" max="8570" width="38" style="685" customWidth="1"/>
    <col min="8571" max="8613" width="0" style="685" hidden="1" customWidth="1"/>
    <col min="8614" max="8614" width="18.28515625" style="685" customWidth="1"/>
    <col min="8615" max="8615" width="0" style="685" hidden="1" customWidth="1"/>
    <col min="8616" max="8616" width="20" style="685" customWidth="1"/>
    <col min="8617" max="8617" width="19.7109375" style="685" customWidth="1"/>
    <col min="8618" max="8618" width="19.5703125" style="685" customWidth="1"/>
    <col min="8619" max="8619" width="22.28515625" style="685" customWidth="1"/>
    <col min="8620" max="8620" width="19.7109375" style="685" customWidth="1"/>
    <col min="8621" max="8621" width="17.7109375" style="685" customWidth="1"/>
    <col min="8622" max="8622" width="21" style="685" customWidth="1"/>
    <col min="8623" max="8623" width="18.28515625" style="685" customWidth="1"/>
    <col min="8624" max="8624" width="19.28515625" style="685" customWidth="1"/>
    <col min="8625" max="8639" width="0" style="685" hidden="1" customWidth="1"/>
    <col min="8640" max="8640" width="18.28515625" style="685" customWidth="1"/>
    <col min="8641" max="8641" width="17.28515625" style="685" customWidth="1"/>
    <col min="8642" max="8642" width="18.7109375" style="685" customWidth="1"/>
    <col min="8643" max="8643" width="18.28515625" style="685" customWidth="1"/>
    <col min="8644" max="8644" width="16.5703125" style="685" customWidth="1"/>
    <col min="8645" max="8645" width="16.42578125" style="685" customWidth="1"/>
    <col min="8646" max="8646" width="17.28515625" style="685" customWidth="1"/>
    <col min="8647" max="8647" width="15.7109375" style="685" customWidth="1"/>
    <col min="8648" max="8648" width="11.42578125" style="685"/>
    <col min="8649" max="8649" width="11.5703125" style="685" customWidth="1"/>
    <col min="8650" max="8650" width="18.7109375" style="685" customWidth="1"/>
    <col min="8651" max="8651" width="17.28515625" style="685" customWidth="1"/>
    <col min="8652" max="8652" width="11.42578125" style="685"/>
    <col min="8653" max="8653" width="15.28515625" style="685" customWidth="1"/>
    <col min="8654" max="8655" width="11.42578125" style="685"/>
    <col min="8656" max="8656" width="14" style="685" bestFit="1" customWidth="1"/>
    <col min="8657" max="8657" width="14.28515625" style="685" customWidth="1"/>
    <col min="8658" max="8659" width="15" style="685" bestFit="1" customWidth="1"/>
    <col min="8660" max="8660" width="14.7109375" style="685" bestFit="1" customWidth="1"/>
    <col min="8661" max="8662" width="11.42578125" style="685"/>
    <col min="8663" max="8663" width="17.7109375" style="685" customWidth="1"/>
    <col min="8664" max="8664" width="15.42578125" style="685" customWidth="1"/>
    <col min="8665" max="8823" width="11.42578125" style="685"/>
    <col min="8824" max="8824" width="3.7109375" style="685" customWidth="1"/>
    <col min="8825" max="8825" width="7.28515625" style="685" customWidth="1"/>
    <col min="8826" max="8826" width="38" style="685" customWidth="1"/>
    <col min="8827" max="8869" width="0" style="685" hidden="1" customWidth="1"/>
    <col min="8870" max="8870" width="18.28515625" style="685" customWidth="1"/>
    <col min="8871" max="8871" width="0" style="685" hidden="1" customWidth="1"/>
    <col min="8872" max="8872" width="20" style="685" customWidth="1"/>
    <col min="8873" max="8873" width="19.7109375" style="685" customWidth="1"/>
    <col min="8874" max="8874" width="19.5703125" style="685" customWidth="1"/>
    <col min="8875" max="8875" width="22.28515625" style="685" customWidth="1"/>
    <col min="8876" max="8876" width="19.7109375" style="685" customWidth="1"/>
    <col min="8877" max="8877" width="17.7109375" style="685" customWidth="1"/>
    <col min="8878" max="8878" width="21" style="685" customWidth="1"/>
    <col min="8879" max="8879" width="18.28515625" style="685" customWidth="1"/>
    <col min="8880" max="8880" width="19.28515625" style="685" customWidth="1"/>
    <col min="8881" max="8895" width="0" style="685" hidden="1" customWidth="1"/>
    <col min="8896" max="8896" width="18.28515625" style="685" customWidth="1"/>
    <col min="8897" max="8897" width="17.28515625" style="685" customWidth="1"/>
    <col min="8898" max="8898" width="18.7109375" style="685" customWidth="1"/>
    <col min="8899" max="8899" width="18.28515625" style="685" customWidth="1"/>
    <col min="8900" max="8900" width="16.5703125" style="685" customWidth="1"/>
    <col min="8901" max="8901" width="16.42578125" style="685" customWidth="1"/>
    <col min="8902" max="8902" width="17.28515625" style="685" customWidth="1"/>
    <col min="8903" max="8903" width="15.7109375" style="685" customWidth="1"/>
    <col min="8904" max="8904" width="11.42578125" style="685"/>
    <col min="8905" max="8905" width="11.5703125" style="685" customWidth="1"/>
    <col min="8906" max="8906" width="18.7109375" style="685" customWidth="1"/>
    <col min="8907" max="8907" width="17.28515625" style="685" customWidth="1"/>
    <col min="8908" max="8908" width="11.42578125" style="685"/>
    <col min="8909" max="8909" width="15.28515625" style="685" customWidth="1"/>
    <col min="8910" max="8911" width="11.42578125" style="685"/>
    <col min="8912" max="8912" width="14" style="685" bestFit="1" customWidth="1"/>
    <col min="8913" max="8913" width="14.28515625" style="685" customWidth="1"/>
    <col min="8914" max="8915" width="15" style="685" bestFit="1" customWidth="1"/>
    <col min="8916" max="8916" width="14.7109375" style="685" bestFit="1" customWidth="1"/>
    <col min="8917" max="8918" width="11.42578125" style="685"/>
    <col min="8919" max="8919" width="17.7109375" style="685" customWidth="1"/>
    <col min="8920" max="8920" width="15.42578125" style="685" customWidth="1"/>
    <col min="8921" max="9079" width="11.42578125" style="685"/>
    <col min="9080" max="9080" width="3.7109375" style="685" customWidth="1"/>
    <col min="9081" max="9081" width="7.28515625" style="685" customWidth="1"/>
    <col min="9082" max="9082" width="38" style="685" customWidth="1"/>
    <col min="9083" max="9125" width="0" style="685" hidden="1" customWidth="1"/>
    <col min="9126" max="9126" width="18.28515625" style="685" customWidth="1"/>
    <col min="9127" max="9127" width="0" style="685" hidden="1" customWidth="1"/>
    <col min="9128" max="9128" width="20" style="685" customWidth="1"/>
    <col min="9129" max="9129" width="19.7109375" style="685" customWidth="1"/>
    <col min="9130" max="9130" width="19.5703125" style="685" customWidth="1"/>
    <col min="9131" max="9131" width="22.28515625" style="685" customWidth="1"/>
    <col min="9132" max="9132" width="19.7109375" style="685" customWidth="1"/>
    <col min="9133" max="9133" width="17.7109375" style="685" customWidth="1"/>
    <col min="9134" max="9134" width="21" style="685" customWidth="1"/>
    <col min="9135" max="9135" width="18.28515625" style="685" customWidth="1"/>
    <col min="9136" max="9136" width="19.28515625" style="685" customWidth="1"/>
    <col min="9137" max="9151" width="0" style="685" hidden="1" customWidth="1"/>
    <col min="9152" max="9152" width="18.28515625" style="685" customWidth="1"/>
    <col min="9153" max="9153" width="17.28515625" style="685" customWidth="1"/>
    <col min="9154" max="9154" width="18.7109375" style="685" customWidth="1"/>
    <col min="9155" max="9155" width="18.28515625" style="685" customWidth="1"/>
    <col min="9156" max="9156" width="16.5703125" style="685" customWidth="1"/>
    <col min="9157" max="9157" width="16.42578125" style="685" customWidth="1"/>
    <col min="9158" max="9158" width="17.28515625" style="685" customWidth="1"/>
    <col min="9159" max="9159" width="15.7109375" style="685" customWidth="1"/>
    <col min="9160" max="9160" width="11.42578125" style="685"/>
    <col min="9161" max="9161" width="11.5703125" style="685" customWidth="1"/>
    <col min="9162" max="9162" width="18.7109375" style="685" customWidth="1"/>
    <col min="9163" max="9163" width="17.28515625" style="685" customWidth="1"/>
    <col min="9164" max="9164" width="11.42578125" style="685"/>
    <col min="9165" max="9165" width="15.28515625" style="685" customWidth="1"/>
    <col min="9166" max="9167" width="11.42578125" style="685"/>
    <col min="9168" max="9168" width="14" style="685" bestFit="1" customWidth="1"/>
    <col min="9169" max="9169" width="14.28515625" style="685" customWidth="1"/>
    <col min="9170" max="9171" width="15" style="685" bestFit="1" customWidth="1"/>
    <col min="9172" max="9172" width="14.7109375" style="685" bestFit="1" customWidth="1"/>
    <col min="9173" max="9174" width="11.42578125" style="685"/>
    <col min="9175" max="9175" width="17.7109375" style="685" customWidth="1"/>
    <col min="9176" max="9176" width="15.42578125" style="685" customWidth="1"/>
    <col min="9177" max="9335" width="11.42578125" style="685"/>
    <col min="9336" max="9336" width="3.7109375" style="685" customWidth="1"/>
    <col min="9337" max="9337" width="7.28515625" style="685" customWidth="1"/>
    <col min="9338" max="9338" width="38" style="685" customWidth="1"/>
    <col min="9339" max="9381" width="0" style="685" hidden="1" customWidth="1"/>
    <col min="9382" max="9382" width="18.28515625" style="685" customWidth="1"/>
    <col min="9383" max="9383" width="0" style="685" hidden="1" customWidth="1"/>
    <col min="9384" max="9384" width="20" style="685" customWidth="1"/>
    <col min="9385" max="9385" width="19.7109375" style="685" customWidth="1"/>
    <col min="9386" max="9386" width="19.5703125" style="685" customWidth="1"/>
    <col min="9387" max="9387" width="22.28515625" style="685" customWidth="1"/>
    <col min="9388" max="9388" width="19.7109375" style="685" customWidth="1"/>
    <col min="9389" max="9389" width="17.7109375" style="685" customWidth="1"/>
    <col min="9390" max="9390" width="21" style="685" customWidth="1"/>
    <col min="9391" max="9391" width="18.28515625" style="685" customWidth="1"/>
    <col min="9392" max="9392" width="19.28515625" style="685" customWidth="1"/>
    <col min="9393" max="9407" width="0" style="685" hidden="1" customWidth="1"/>
    <col min="9408" max="9408" width="18.28515625" style="685" customWidth="1"/>
    <col min="9409" max="9409" width="17.28515625" style="685" customWidth="1"/>
    <col min="9410" max="9410" width="18.7109375" style="685" customWidth="1"/>
    <col min="9411" max="9411" width="18.28515625" style="685" customWidth="1"/>
    <col min="9412" max="9412" width="16.5703125" style="685" customWidth="1"/>
    <col min="9413" max="9413" width="16.42578125" style="685" customWidth="1"/>
    <col min="9414" max="9414" width="17.28515625" style="685" customWidth="1"/>
    <col min="9415" max="9415" width="15.7109375" style="685" customWidth="1"/>
    <col min="9416" max="9416" width="11.42578125" style="685"/>
    <col min="9417" max="9417" width="11.5703125" style="685" customWidth="1"/>
    <col min="9418" max="9418" width="18.7109375" style="685" customWidth="1"/>
    <col min="9419" max="9419" width="17.28515625" style="685" customWidth="1"/>
    <col min="9420" max="9420" width="11.42578125" style="685"/>
    <col min="9421" max="9421" width="15.28515625" style="685" customWidth="1"/>
    <col min="9422" max="9423" width="11.42578125" style="685"/>
    <col min="9424" max="9424" width="14" style="685" bestFit="1" customWidth="1"/>
    <col min="9425" max="9425" width="14.28515625" style="685" customWidth="1"/>
    <col min="9426" max="9427" width="15" style="685" bestFit="1" customWidth="1"/>
    <col min="9428" max="9428" width="14.7109375" style="685" bestFit="1" customWidth="1"/>
    <col min="9429" max="9430" width="11.42578125" style="685"/>
    <col min="9431" max="9431" width="17.7109375" style="685" customWidth="1"/>
    <col min="9432" max="9432" width="15.42578125" style="685" customWidth="1"/>
    <col min="9433" max="9591" width="11.42578125" style="685"/>
    <col min="9592" max="9592" width="3.7109375" style="685" customWidth="1"/>
    <col min="9593" max="9593" width="7.28515625" style="685" customWidth="1"/>
    <col min="9594" max="9594" width="38" style="685" customWidth="1"/>
    <col min="9595" max="9637" width="0" style="685" hidden="1" customWidth="1"/>
    <col min="9638" max="9638" width="18.28515625" style="685" customWidth="1"/>
    <col min="9639" max="9639" width="0" style="685" hidden="1" customWidth="1"/>
    <col min="9640" max="9640" width="20" style="685" customWidth="1"/>
    <col min="9641" max="9641" width="19.7109375" style="685" customWidth="1"/>
    <col min="9642" max="9642" width="19.5703125" style="685" customWidth="1"/>
    <col min="9643" max="9643" width="22.28515625" style="685" customWidth="1"/>
    <col min="9644" max="9644" width="19.7109375" style="685" customWidth="1"/>
    <col min="9645" max="9645" width="17.7109375" style="685" customWidth="1"/>
    <col min="9646" max="9646" width="21" style="685" customWidth="1"/>
    <col min="9647" max="9647" width="18.28515625" style="685" customWidth="1"/>
    <col min="9648" max="9648" width="19.28515625" style="685" customWidth="1"/>
    <col min="9649" max="9663" width="0" style="685" hidden="1" customWidth="1"/>
    <col min="9664" max="9664" width="18.28515625" style="685" customWidth="1"/>
    <col min="9665" max="9665" width="17.28515625" style="685" customWidth="1"/>
    <col min="9666" max="9666" width="18.7109375" style="685" customWidth="1"/>
    <col min="9667" max="9667" width="18.28515625" style="685" customWidth="1"/>
    <col min="9668" max="9668" width="16.5703125" style="685" customWidth="1"/>
    <col min="9669" max="9669" width="16.42578125" style="685" customWidth="1"/>
    <col min="9670" max="9670" width="17.28515625" style="685" customWidth="1"/>
    <col min="9671" max="9671" width="15.7109375" style="685" customWidth="1"/>
    <col min="9672" max="9672" width="11.42578125" style="685"/>
    <col min="9673" max="9673" width="11.5703125" style="685" customWidth="1"/>
    <col min="9674" max="9674" width="18.7109375" style="685" customWidth="1"/>
    <col min="9675" max="9675" width="17.28515625" style="685" customWidth="1"/>
    <col min="9676" max="9676" width="11.42578125" style="685"/>
    <col min="9677" max="9677" width="15.28515625" style="685" customWidth="1"/>
    <col min="9678" max="9679" width="11.42578125" style="685"/>
    <col min="9680" max="9680" width="14" style="685" bestFit="1" customWidth="1"/>
    <col min="9681" max="9681" width="14.28515625" style="685" customWidth="1"/>
    <col min="9682" max="9683" width="15" style="685" bestFit="1" customWidth="1"/>
    <col min="9684" max="9684" width="14.7109375" style="685" bestFit="1" customWidth="1"/>
    <col min="9685" max="9686" width="11.42578125" style="685"/>
    <col min="9687" max="9687" width="17.7109375" style="685" customWidth="1"/>
    <col min="9688" max="9688" width="15.42578125" style="685" customWidth="1"/>
    <col min="9689" max="9847" width="11.42578125" style="685"/>
    <col min="9848" max="9848" width="3.7109375" style="685" customWidth="1"/>
    <col min="9849" max="9849" width="7.28515625" style="685" customWidth="1"/>
    <col min="9850" max="9850" width="38" style="685" customWidth="1"/>
    <col min="9851" max="9893" width="0" style="685" hidden="1" customWidth="1"/>
    <col min="9894" max="9894" width="18.28515625" style="685" customWidth="1"/>
    <col min="9895" max="9895" width="0" style="685" hidden="1" customWidth="1"/>
    <col min="9896" max="9896" width="20" style="685" customWidth="1"/>
    <col min="9897" max="9897" width="19.7109375" style="685" customWidth="1"/>
    <col min="9898" max="9898" width="19.5703125" style="685" customWidth="1"/>
    <col min="9899" max="9899" width="22.28515625" style="685" customWidth="1"/>
    <col min="9900" max="9900" width="19.7109375" style="685" customWidth="1"/>
    <col min="9901" max="9901" width="17.7109375" style="685" customWidth="1"/>
    <col min="9902" max="9902" width="21" style="685" customWidth="1"/>
    <col min="9903" max="9903" width="18.28515625" style="685" customWidth="1"/>
    <col min="9904" max="9904" width="19.28515625" style="685" customWidth="1"/>
    <col min="9905" max="9919" width="0" style="685" hidden="1" customWidth="1"/>
    <col min="9920" max="9920" width="18.28515625" style="685" customWidth="1"/>
    <col min="9921" max="9921" width="17.28515625" style="685" customWidth="1"/>
    <col min="9922" max="9922" width="18.7109375" style="685" customWidth="1"/>
    <col min="9923" max="9923" width="18.28515625" style="685" customWidth="1"/>
    <col min="9924" max="9924" width="16.5703125" style="685" customWidth="1"/>
    <col min="9925" max="9925" width="16.42578125" style="685" customWidth="1"/>
    <col min="9926" max="9926" width="17.28515625" style="685" customWidth="1"/>
    <col min="9927" max="9927" width="15.7109375" style="685" customWidth="1"/>
    <col min="9928" max="9928" width="11.42578125" style="685"/>
    <col min="9929" max="9929" width="11.5703125" style="685" customWidth="1"/>
    <col min="9930" max="9930" width="18.7109375" style="685" customWidth="1"/>
    <col min="9931" max="9931" width="17.28515625" style="685" customWidth="1"/>
    <col min="9932" max="9932" width="11.42578125" style="685"/>
    <col min="9933" max="9933" width="15.28515625" style="685" customWidth="1"/>
    <col min="9934" max="9935" width="11.42578125" style="685"/>
    <col min="9936" max="9936" width="14" style="685" bestFit="1" customWidth="1"/>
    <col min="9937" max="9937" width="14.28515625" style="685" customWidth="1"/>
    <col min="9938" max="9939" width="15" style="685" bestFit="1" customWidth="1"/>
    <col min="9940" max="9940" width="14.7109375" style="685" bestFit="1" customWidth="1"/>
    <col min="9941" max="9942" width="11.42578125" style="685"/>
    <col min="9943" max="9943" width="17.7109375" style="685" customWidth="1"/>
    <col min="9944" max="9944" width="15.42578125" style="685" customWidth="1"/>
    <col min="9945" max="10103" width="11.42578125" style="685"/>
    <col min="10104" max="10104" width="3.7109375" style="685" customWidth="1"/>
    <col min="10105" max="10105" width="7.28515625" style="685" customWidth="1"/>
    <col min="10106" max="10106" width="38" style="685" customWidth="1"/>
    <col min="10107" max="10149" width="0" style="685" hidden="1" customWidth="1"/>
    <col min="10150" max="10150" width="18.28515625" style="685" customWidth="1"/>
    <col min="10151" max="10151" width="0" style="685" hidden="1" customWidth="1"/>
    <col min="10152" max="10152" width="20" style="685" customWidth="1"/>
    <col min="10153" max="10153" width="19.7109375" style="685" customWidth="1"/>
    <col min="10154" max="10154" width="19.5703125" style="685" customWidth="1"/>
    <col min="10155" max="10155" width="22.28515625" style="685" customWidth="1"/>
    <col min="10156" max="10156" width="19.7109375" style="685" customWidth="1"/>
    <col min="10157" max="10157" width="17.7109375" style="685" customWidth="1"/>
    <col min="10158" max="10158" width="21" style="685" customWidth="1"/>
    <col min="10159" max="10159" width="18.28515625" style="685" customWidth="1"/>
    <col min="10160" max="10160" width="19.28515625" style="685" customWidth="1"/>
    <col min="10161" max="10175" width="0" style="685" hidden="1" customWidth="1"/>
    <col min="10176" max="10176" width="18.28515625" style="685" customWidth="1"/>
    <col min="10177" max="10177" width="17.28515625" style="685" customWidth="1"/>
    <col min="10178" max="10178" width="18.7109375" style="685" customWidth="1"/>
    <col min="10179" max="10179" width="18.28515625" style="685" customWidth="1"/>
    <col min="10180" max="10180" width="16.5703125" style="685" customWidth="1"/>
    <col min="10181" max="10181" width="16.42578125" style="685" customWidth="1"/>
    <col min="10182" max="10182" width="17.28515625" style="685" customWidth="1"/>
    <col min="10183" max="10183" width="15.7109375" style="685" customWidth="1"/>
    <col min="10184" max="10184" width="11.42578125" style="685"/>
    <col min="10185" max="10185" width="11.5703125" style="685" customWidth="1"/>
    <col min="10186" max="10186" width="18.7109375" style="685" customWidth="1"/>
    <col min="10187" max="10187" width="17.28515625" style="685" customWidth="1"/>
    <col min="10188" max="10188" width="11.42578125" style="685"/>
    <col min="10189" max="10189" width="15.28515625" style="685" customWidth="1"/>
    <col min="10190" max="10191" width="11.42578125" style="685"/>
    <col min="10192" max="10192" width="14" style="685" bestFit="1" customWidth="1"/>
    <col min="10193" max="10193" width="14.28515625" style="685" customWidth="1"/>
    <col min="10194" max="10195" width="15" style="685" bestFit="1" customWidth="1"/>
    <col min="10196" max="10196" width="14.7109375" style="685" bestFit="1" customWidth="1"/>
    <col min="10197" max="10198" width="11.42578125" style="685"/>
    <col min="10199" max="10199" width="17.7109375" style="685" customWidth="1"/>
    <col min="10200" max="10200" width="15.42578125" style="685" customWidth="1"/>
    <col min="10201" max="10359" width="11.42578125" style="685"/>
    <col min="10360" max="10360" width="3.7109375" style="685" customWidth="1"/>
    <col min="10361" max="10361" width="7.28515625" style="685" customWidth="1"/>
    <col min="10362" max="10362" width="38" style="685" customWidth="1"/>
    <col min="10363" max="10405" width="0" style="685" hidden="1" customWidth="1"/>
    <col min="10406" max="10406" width="18.28515625" style="685" customWidth="1"/>
    <col min="10407" max="10407" width="0" style="685" hidden="1" customWidth="1"/>
    <col min="10408" max="10408" width="20" style="685" customWidth="1"/>
    <col min="10409" max="10409" width="19.7109375" style="685" customWidth="1"/>
    <col min="10410" max="10410" width="19.5703125" style="685" customWidth="1"/>
    <col min="10411" max="10411" width="22.28515625" style="685" customWidth="1"/>
    <col min="10412" max="10412" width="19.7109375" style="685" customWidth="1"/>
    <col min="10413" max="10413" width="17.7109375" style="685" customWidth="1"/>
    <col min="10414" max="10414" width="21" style="685" customWidth="1"/>
    <col min="10415" max="10415" width="18.28515625" style="685" customWidth="1"/>
    <col min="10416" max="10416" width="19.28515625" style="685" customWidth="1"/>
    <col min="10417" max="10431" width="0" style="685" hidden="1" customWidth="1"/>
    <col min="10432" max="10432" width="18.28515625" style="685" customWidth="1"/>
    <col min="10433" max="10433" width="17.28515625" style="685" customWidth="1"/>
    <col min="10434" max="10434" width="18.7109375" style="685" customWidth="1"/>
    <col min="10435" max="10435" width="18.28515625" style="685" customWidth="1"/>
    <col min="10436" max="10436" width="16.5703125" style="685" customWidth="1"/>
    <col min="10437" max="10437" width="16.42578125" style="685" customWidth="1"/>
    <col min="10438" max="10438" width="17.28515625" style="685" customWidth="1"/>
    <col min="10439" max="10439" width="15.7109375" style="685" customWidth="1"/>
    <col min="10440" max="10440" width="11.42578125" style="685"/>
    <col min="10441" max="10441" width="11.5703125" style="685" customWidth="1"/>
    <col min="10442" max="10442" width="18.7109375" style="685" customWidth="1"/>
    <col min="10443" max="10443" width="17.28515625" style="685" customWidth="1"/>
    <col min="10444" max="10444" width="11.42578125" style="685"/>
    <col min="10445" max="10445" width="15.28515625" style="685" customWidth="1"/>
    <col min="10446" max="10447" width="11.42578125" style="685"/>
    <col min="10448" max="10448" width="14" style="685" bestFit="1" customWidth="1"/>
    <col min="10449" max="10449" width="14.28515625" style="685" customWidth="1"/>
    <col min="10450" max="10451" width="15" style="685" bestFit="1" customWidth="1"/>
    <col min="10452" max="10452" width="14.7109375" style="685" bestFit="1" customWidth="1"/>
    <col min="10453" max="10454" width="11.42578125" style="685"/>
    <col min="10455" max="10455" width="17.7109375" style="685" customWidth="1"/>
    <col min="10456" max="10456" width="15.42578125" style="685" customWidth="1"/>
    <col min="10457" max="10615" width="11.42578125" style="685"/>
    <col min="10616" max="10616" width="3.7109375" style="685" customWidth="1"/>
    <col min="10617" max="10617" width="7.28515625" style="685" customWidth="1"/>
    <col min="10618" max="10618" width="38" style="685" customWidth="1"/>
    <col min="10619" max="10661" width="0" style="685" hidden="1" customWidth="1"/>
    <col min="10662" max="10662" width="18.28515625" style="685" customWidth="1"/>
    <col min="10663" max="10663" width="0" style="685" hidden="1" customWidth="1"/>
    <col min="10664" max="10664" width="20" style="685" customWidth="1"/>
    <col min="10665" max="10665" width="19.7109375" style="685" customWidth="1"/>
    <col min="10666" max="10666" width="19.5703125" style="685" customWidth="1"/>
    <col min="10667" max="10667" width="22.28515625" style="685" customWidth="1"/>
    <col min="10668" max="10668" width="19.7109375" style="685" customWidth="1"/>
    <col min="10669" max="10669" width="17.7109375" style="685" customWidth="1"/>
    <col min="10670" max="10670" width="21" style="685" customWidth="1"/>
    <col min="10671" max="10671" width="18.28515625" style="685" customWidth="1"/>
    <col min="10672" max="10672" width="19.28515625" style="685" customWidth="1"/>
    <col min="10673" max="10687" width="0" style="685" hidden="1" customWidth="1"/>
    <col min="10688" max="10688" width="18.28515625" style="685" customWidth="1"/>
    <col min="10689" max="10689" width="17.28515625" style="685" customWidth="1"/>
    <col min="10690" max="10690" width="18.7109375" style="685" customWidth="1"/>
    <col min="10691" max="10691" width="18.28515625" style="685" customWidth="1"/>
    <col min="10692" max="10692" width="16.5703125" style="685" customWidth="1"/>
    <col min="10693" max="10693" width="16.42578125" style="685" customWidth="1"/>
    <col min="10694" max="10694" width="17.28515625" style="685" customWidth="1"/>
    <col min="10695" max="10695" width="15.7109375" style="685" customWidth="1"/>
    <col min="10696" max="10696" width="11.42578125" style="685"/>
    <col min="10697" max="10697" width="11.5703125" style="685" customWidth="1"/>
    <col min="10698" max="10698" width="18.7109375" style="685" customWidth="1"/>
    <col min="10699" max="10699" width="17.28515625" style="685" customWidth="1"/>
    <col min="10700" max="10700" width="11.42578125" style="685"/>
    <col min="10701" max="10701" width="15.28515625" style="685" customWidth="1"/>
    <col min="10702" max="10703" width="11.42578125" style="685"/>
    <col min="10704" max="10704" width="14" style="685" bestFit="1" customWidth="1"/>
    <col min="10705" max="10705" width="14.28515625" style="685" customWidth="1"/>
    <col min="10706" max="10707" width="15" style="685" bestFit="1" customWidth="1"/>
    <col min="10708" max="10708" width="14.7109375" style="685" bestFit="1" customWidth="1"/>
    <col min="10709" max="10710" width="11.42578125" style="685"/>
    <col min="10711" max="10711" width="17.7109375" style="685" customWidth="1"/>
    <col min="10712" max="10712" width="15.42578125" style="685" customWidth="1"/>
    <col min="10713" max="10871" width="11.42578125" style="685"/>
    <col min="10872" max="10872" width="3.7109375" style="685" customWidth="1"/>
    <col min="10873" max="10873" width="7.28515625" style="685" customWidth="1"/>
    <col min="10874" max="10874" width="38" style="685" customWidth="1"/>
    <col min="10875" max="10917" width="0" style="685" hidden="1" customWidth="1"/>
    <col min="10918" max="10918" width="18.28515625" style="685" customWidth="1"/>
    <col min="10919" max="10919" width="0" style="685" hidden="1" customWidth="1"/>
    <col min="10920" max="10920" width="20" style="685" customWidth="1"/>
    <col min="10921" max="10921" width="19.7109375" style="685" customWidth="1"/>
    <col min="10922" max="10922" width="19.5703125" style="685" customWidth="1"/>
    <col min="10923" max="10923" width="22.28515625" style="685" customWidth="1"/>
    <col min="10924" max="10924" width="19.7109375" style="685" customWidth="1"/>
    <col min="10925" max="10925" width="17.7109375" style="685" customWidth="1"/>
    <col min="10926" max="10926" width="21" style="685" customWidth="1"/>
    <col min="10927" max="10927" width="18.28515625" style="685" customWidth="1"/>
    <col min="10928" max="10928" width="19.28515625" style="685" customWidth="1"/>
    <col min="10929" max="10943" width="0" style="685" hidden="1" customWidth="1"/>
    <col min="10944" max="10944" width="18.28515625" style="685" customWidth="1"/>
    <col min="10945" max="10945" width="17.28515625" style="685" customWidth="1"/>
    <col min="10946" max="10946" width="18.7109375" style="685" customWidth="1"/>
    <col min="10947" max="10947" width="18.28515625" style="685" customWidth="1"/>
    <col min="10948" max="10948" width="16.5703125" style="685" customWidth="1"/>
    <col min="10949" max="10949" width="16.42578125" style="685" customWidth="1"/>
    <col min="10950" max="10950" width="17.28515625" style="685" customWidth="1"/>
    <col min="10951" max="10951" width="15.7109375" style="685" customWidth="1"/>
    <col min="10952" max="10952" width="11.42578125" style="685"/>
    <col min="10953" max="10953" width="11.5703125" style="685" customWidth="1"/>
    <col min="10954" max="10954" width="18.7109375" style="685" customWidth="1"/>
    <col min="10955" max="10955" width="17.28515625" style="685" customWidth="1"/>
    <col min="10956" max="10956" width="11.42578125" style="685"/>
    <col min="10957" max="10957" width="15.28515625" style="685" customWidth="1"/>
    <col min="10958" max="10959" width="11.42578125" style="685"/>
    <col min="10960" max="10960" width="14" style="685" bestFit="1" customWidth="1"/>
    <col min="10961" max="10961" width="14.28515625" style="685" customWidth="1"/>
    <col min="10962" max="10963" width="15" style="685" bestFit="1" customWidth="1"/>
    <col min="10964" max="10964" width="14.7109375" style="685" bestFit="1" customWidth="1"/>
    <col min="10965" max="10966" width="11.42578125" style="685"/>
    <col min="10967" max="10967" width="17.7109375" style="685" customWidth="1"/>
    <col min="10968" max="10968" width="15.42578125" style="685" customWidth="1"/>
    <col min="10969" max="11127" width="11.42578125" style="685"/>
    <col min="11128" max="11128" width="3.7109375" style="685" customWidth="1"/>
    <col min="11129" max="11129" width="7.28515625" style="685" customWidth="1"/>
    <col min="11130" max="11130" width="38" style="685" customWidth="1"/>
    <col min="11131" max="11173" width="0" style="685" hidden="1" customWidth="1"/>
    <col min="11174" max="11174" width="18.28515625" style="685" customWidth="1"/>
    <col min="11175" max="11175" width="0" style="685" hidden="1" customWidth="1"/>
    <col min="11176" max="11176" width="20" style="685" customWidth="1"/>
    <col min="11177" max="11177" width="19.7109375" style="685" customWidth="1"/>
    <col min="11178" max="11178" width="19.5703125" style="685" customWidth="1"/>
    <col min="11179" max="11179" width="22.28515625" style="685" customWidth="1"/>
    <col min="11180" max="11180" width="19.7109375" style="685" customWidth="1"/>
    <col min="11181" max="11181" width="17.7109375" style="685" customWidth="1"/>
    <col min="11182" max="11182" width="21" style="685" customWidth="1"/>
    <col min="11183" max="11183" width="18.28515625" style="685" customWidth="1"/>
    <col min="11184" max="11184" width="19.28515625" style="685" customWidth="1"/>
    <col min="11185" max="11199" width="0" style="685" hidden="1" customWidth="1"/>
    <col min="11200" max="11200" width="18.28515625" style="685" customWidth="1"/>
    <col min="11201" max="11201" width="17.28515625" style="685" customWidth="1"/>
    <col min="11202" max="11202" width="18.7109375" style="685" customWidth="1"/>
    <col min="11203" max="11203" width="18.28515625" style="685" customWidth="1"/>
    <col min="11204" max="11204" width="16.5703125" style="685" customWidth="1"/>
    <col min="11205" max="11205" width="16.42578125" style="685" customWidth="1"/>
    <col min="11206" max="11206" width="17.28515625" style="685" customWidth="1"/>
    <col min="11207" max="11207" width="15.7109375" style="685" customWidth="1"/>
    <col min="11208" max="11208" width="11.42578125" style="685"/>
    <col min="11209" max="11209" width="11.5703125" style="685" customWidth="1"/>
    <col min="11210" max="11210" width="18.7109375" style="685" customWidth="1"/>
    <col min="11211" max="11211" width="17.28515625" style="685" customWidth="1"/>
    <col min="11212" max="11212" width="11.42578125" style="685"/>
    <col min="11213" max="11213" width="15.28515625" style="685" customWidth="1"/>
    <col min="11214" max="11215" width="11.42578125" style="685"/>
    <col min="11216" max="11216" width="14" style="685" bestFit="1" customWidth="1"/>
    <col min="11217" max="11217" width="14.28515625" style="685" customWidth="1"/>
    <col min="11218" max="11219" width="15" style="685" bestFit="1" customWidth="1"/>
    <col min="11220" max="11220" width="14.7109375" style="685" bestFit="1" customWidth="1"/>
    <col min="11221" max="11222" width="11.42578125" style="685"/>
    <col min="11223" max="11223" width="17.7109375" style="685" customWidth="1"/>
    <col min="11224" max="11224" width="15.42578125" style="685" customWidth="1"/>
    <col min="11225" max="11383" width="11.42578125" style="685"/>
    <col min="11384" max="11384" width="3.7109375" style="685" customWidth="1"/>
    <col min="11385" max="11385" width="7.28515625" style="685" customWidth="1"/>
    <col min="11386" max="11386" width="38" style="685" customWidth="1"/>
    <col min="11387" max="11429" width="0" style="685" hidden="1" customWidth="1"/>
    <col min="11430" max="11430" width="18.28515625" style="685" customWidth="1"/>
    <col min="11431" max="11431" width="0" style="685" hidden="1" customWidth="1"/>
    <col min="11432" max="11432" width="20" style="685" customWidth="1"/>
    <col min="11433" max="11433" width="19.7109375" style="685" customWidth="1"/>
    <col min="11434" max="11434" width="19.5703125" style="685" customWidth="1"/>
    <col min="11435" max="11435" width="22.28515625" style="685" customWidth="1"/>
    <col min="11436" max="11436" width="19.7109375" style="685" customWidth="1"/>
    <col min="11437" max="11437" width="17.7109375" style="685" customWidth="1"/>
    <col min="11438" max="11438" width="21" style="685" customWidth="1"/>
    <col min="11439" max="11439" width="18.28515625" style="685" customWidth="1"/>
    <col min="11440" max="11440" width="19.28515625" style="685" customWidth="1"/>
    <col min="11441" max="11455" width="0" style="685" hidden="1" customWidth="1"/>
    <col min="11456" max="11456" width="18.28515625" style="685" customWidth="1"/>
    <col min="11457" max="11457" width="17.28515625" style="685" customWidth="1"/>
    <col min="11458" max="11458" width="18.7109375" style="685" customWidth="1"/>
    <col min="11459" max="11459" width="18.28515625" style="685" customWidth="1"/>
    <col min="11460" max="11460" width="16.5703125" style="685" customWidth="1"/>
    <col min="11461" max="11461" width="16.42578125" style="685" customWidth="1"/>
    <col min="11462" max="11462" width="17.28515625" style="685" customWidth="1"/>
    <col min="11463" max="11463" width="15.7109375" style="685" customWidth="1"/>
    <col min="11464" max="11464" width="11.42578125" style="685"/>
    <col min="11465" max="11465" width="11.5703125" style="685" customWidth="1"/>
    <col min="11466" max="11466" width="18.7109375" style="685" customWidth="1"/>
    <col min="11467" max="11467" width="17.28515625" style="685" customWidth="1"/>
    <col min="11468" max="11468" width="11.42578125" style="685"/>
    <col min="11469" max="11469" width="15.28515625" style="685" customWidth="1"/>
    <col min="11470" max="11471" width="11.42578125" style="685"/>
    <col min="11472" max="11472" width="14" style="685" bestFit="1" customWidth="1"/>
    <col min="11473" max="11473" width="14.28515625" style="685" customWidth="1"/>
    <col min="11474" max="11475" width="15" style="685" bestFit="1" customWidth="1"/>
    <col min="11476" max="11476" width="14.7109375" style="685" bestFit="1" customWidth="1"/>
    <col min="11477" max="11478" width="11.42578125" style="685"/>
    <col min="11479" max="11479" width="17.7109375" style="685" customWidth="1"/>
    <col min="11480" max="11480" width="15.42578125" style="685" customWidth="1"/>
    <col min="11481" max="11639" width="11.42578125" style="685"/>
    <col min="11640" max="11640" width="3.7109375" style="685" customWidth="1"/>
    <col min="11641" max="11641" width="7.28515625" style="685" customWidth="1"/>
    <col min="11642" max="11642" width="38" style="685" customWidth="1"/>
    <col min="11643" max="11685" width="0" style="685" hidden="1" customWidth="1"/>
    <col min="11686" max="11686" width="18.28515625" style="685" customWidth="1"/>
    <col min="11687" max="11687" width="0" style="685" hidden="1" customWidth="1"/>
    <col min="11688" max="11688" width="20" style="685" customWidth="1"/>
    <col min="11689" max="11689" width="19.7109375" style="685" customWidth="1"/>
    <col min="11690" max="11690" width="19.5703125" style="685" customWidth="1"/>
    <col min="11691" max="11691" width="22.28515625" style="685" customWidth="1"/>
    <col min="11692" max="11692" width="19.7109375" style="685" customWidth="1"/>
    <col min="11693" max="11693" width="17.7109375" style="685" customWidth="1"/>
    <col min="11694" max="11694" width="21" style="685" customWidth="1"/>
    <col min="11695" max="11695" width="18.28515625" style="685" customWidth="1"/>
    <col min="11696" max="11696" width="19.28515625" style="685" customWidth="1"/>
    <col min="11697" max="11711" width="0" style="685" hidden="1" customWidth="1"/>
    <col min="11712" max="11712" width="18.28515625" style="685" customWidth="1"/>
    <col min="11713" max="11713" width="17.28515625" style="685" customWidth="1"/>
    <col min="11714" max="11714" width="18.7109375" style="685" customWidth="1"/>
    <col min="11715" max="11715" width="18.28515625" style="685" customWidth="1"/>
    <col min="11716" max="11716" width="16.5703125" style="685" customWidth="1"/>
    <col min="11717" max="11717" width="16.42578125" style="685" customWidth="1"/>
    <col min="11718" max="11718" width="17.28515625" style="685" customWidth="1"/>
    <col min="11719" max="11719" width="15.7109375" style="685" customWidth="1"/>
    <col min="11720" max="11720" width="11.42578125" style="685"/>
    <col min="11721" max="11721" width="11.5703125" style="685" customWidth="1"/>
    <col min="11722" max="11722" width="18.7109375" style="685" customWidth="1"/>
    <col min="11723" max="11723" width="17.28515625" style="685" customWidth="1"/>
    <col min="11724" max="11724" width="11.42578125" style="685"/>
    <col min="11725" max="11725" width="15.28515625" style="685" customWidth="1"/>
    <col min="11726" max="11727" width="11.42578125" style="685"/>
    <col min="11728" max="11728" width="14" style="685" bestFit="1" customWidth="1"/>
    <col min="11729" max="11729" width="14.28515625" style="685" customWidth="1"/>
    <col min="11730" max="11731" width="15" style="685" bestFit="1" customWidth="1"/>
    <col min="11732" max="11732" width="14.7109375" style="685" bestFit="1" customWidth="1"/>
    <col min="11733" max="11734" width="11.42578125" style="685"/>
    <col min="11735" max="11735" width="17.7109375" style="685" customWidth="1"/>
    <col min="11736" max="11736" width="15.42578125" style="685" customWidth="1"/>
    <col min="11737" max="11895" width="11.42578125" style="685"/>
    <col min="11896" max="11896" width="3.7109375" style="685" customWidth="1"/>
    <col min="11897" max="11897" width="7.28515625" style="685" customWidth="1"/>
    <col min="11898" max="11898" width="38" style="685" customWidth="1"/>
    <col min="11899" max="11941" width="0" style="685" hidden="1" customWidth="1"/>
    <col min="11942" max="11942" width="18.28515625" style="685" customWidth="1"/>
    <col min="11943" max="11943" width="0" style="685" hidden="1" customWidth="1"/>
    <col min="11944" max="11944" width="20" style="685" customWidth="1"/>
    <col min="11945" max="11945" width="19.7109375" style="685" customWidth="1"/>
    <col min="11946" max="11946" width="19.5703125" style="685" customWidth="1"/>
    <col min="11947" max="11947" width="22.28515625" style="685" customWidth="1"/>
    <col min="11948" max="11948" width="19.7109375" style="685" customWidth="1"/>
    <col min="11949" max="11949" width="17.7109375" style="685" customWidth="1"/>
    <col min="11950" max="11950" width="21" style="685" customWidth="1"/>
    <col min="11951" max="11951" width="18.28515625" style="685" customWidth="1"/>
    <col min="11952" max="11952" width="19.28515625" style="685" customWidth="1"/>
    <col min="11953" max="11967" width="0" style="685" hidden="1" customWidth="1"/>
    <col min="11968" max="11968" width="18.28515625" style="685" customWidth="1"/>
    <col min="11969" max="11969" width="17.28515625" style="685" customWidth="1"/>
    <col min="11970" max="11970" width="18.7109375" style="685" customWidth="1"/>
    <col min="11971" max="11971" width="18.28515625" style="685" customWidth="1"/>
    <col min="11972" max="11972" width="16.5703125" style="685" customWidth="1"/>
    <col min="11973" max="11973" width="16.42578125" style="685" customWidth="1"/>
    <col min="11974" max="11974" width="17.28515625" style="685" customWidth="1"/>
    <col min="11975" max="11975" width="15.7109375" style="685" customWidth="1"/>
    <col min="11976" max="11976" width="11.42578125" style="685"/>
    <col min="11977" max="11977" width="11.5703125" style="685" customWidth="1"/>
    <col min="11978" max="11978" width="18.7109375" style="685" customWidth="1"/>
    <col min="11979" max="11979" width="17.28515625" style="685" customWidth="1"/>
    <col min="11980" max="11980" width="11.42578125" style="685"/>
    <col min="11981" max="11981" width="15.28515625" style="685" customWidth="1"/>
    <col min="11982" max="11983" width="11.42578125" style="685"/>
    <col min="11984" max="11984" width="14" style="685" bestFit="1" customWidth="1"/>
    <col min="11985" max="11985" width="14.28515625" style="685" customWidth="1"/>
    <col min="11986" max="11987" width="15" style="685" bestFit="1" customWidth="1"/>
    <col min="11988" max="11988" width="14.7109375" style="685" bestFit="1" customWidth="1"/>
    <col min="11989" max="11990" width="11.42578125" style="685"/>
    <col min="11991" max="11991" width="17.7109375" style="685" customWidth="1"/>
    <col min="11992" max="11992" width="15.42578125" style="685" customWidth="1"/>
    <col min="11993" max="12151" width="11.42578125" style="685"/>
    <col min="12152" max="12152" width="3.7109375" style="685" customWidth="1"/>
    <col min="12153" max="12153" width="7.28515625" style="685" customWidth="1"/>
    <col min="12154" max="12154" width="38" style="685" customWidth="1"/>
    <col min="12155" max="12197" width="0" style="685" hidden="1" customWidth="1"/>
    <col min="12198" max="12198" width="18.28515625" style="685" customWidth="1"/>
    <col min="12199" max="12199" width="0" style="685" hidden="1" customWidth="1"/>
    <col min="12200" max="12200" width="20" style="685" customWidth="1"/>
    <col min="12201" max="12201" width="19.7109375" style="685" customWidth="1"/>
    <col min="12202" max="12202" width="19.5703125" style="685" customWidth="1"/>
    <col min="12203" max="12203" width="22.28515625" style="685" customWidth="1"/>
    <col min="12204" max="12204" width="19.7109375" style="685" customWidth="1"/>
    <col min="12205" max="12205" width="17.7109375" style="685" customWidth="1"/>
    <col min="12206" max="12206" width="21" style="685" customWidth="1"/>
    <col min="12207" max="12207" width="18.28515625" style="685" customWidth="1"/>
    <col min="12208" max="12208" width="19.28515625" style="685" customWidth="1"/>
    <col min="12209" max="12223" width="0" style="685" hidden="1" customWidth="1"/>
    <col min="12224" max="12224" width="18.28515625" style="685" customWidth="1"/>
    <col min="12225" max="12225" width="17.28515625" style="685" customWidth="1"/>
    <col min="12226" max="12226" width="18.7109375" style="685" customWidth="1"/>
    <col min="12227" max="12227" width="18.28515625" style="685" customWidth="1"/>
    <col min="12228" max="12228" width="16.5703125" style="685" customWidth="1"/>
    <col min="12229" max="12229" width="16.42578125" style="685" customWidth="1"/>
    <col min="12230" max="12230" width="17.28515625" style="685" customWidth="1"/>
    <col min="12231" max="12231" width="15.7109375" style="685" customWidth="1"/>
    <col min="12232" max="12232" width="11.42578125" style="685"/>
    <col min="12233" max="12233" width="11.5703125" style="685" customWidth="1"/>
    <col min="12234" max="12234" width="18.7109375" style="685" customWidth="1"/>
    <col min="12235" max="12235" width="17.28515625" style="685" customWidth="1"/>
    <col min="12236" max="12236" width="11.42578125" style="685"/>
    <col min="12237" max="12237" width="15.28515625" style="685" customWidth="1"/>
    <col min="12238" max="12239" width="11.42578125" style="685"/>
    <col min="12240" max="12240" width="14" style="685" bestFit="1" customWidth="1"/>
    <col min="12241" max="12241" width="14.28515625" style="685" customWidth="1"/>
    <col min="12242" max="12243" width="15" style="685" bestFit="1" customWidth="1"/>
    <col min="12244" max="12244" width="14.7109375" style="685" bestFit="1" customWidth="1"/>
    <col min="12245" max="12246" width="11.42578125" style="685"/>
    <col min="12247" max="12247" width="17.7109375" style="685" customWidth="1"/>
    <col min="12248" max="12248" width="15.42578125" style="685" customWidth="1"/>
    <col min="12249" max="12407" width="11.42578125" style="685"/>
    <col min="12408" max="12408" width="3.7109375" style="685" customWidth="1"/>
    <col min="12409" max="12409" width="7.28515625" style="685" customWidth="1"/>
    <col min="12410" max="12410" width="38" style="685" customWidth="1"/>
    <col min="12411" max="12453" width="0" style="685" hidden="1" customWidth="1"/>
    <col min="12454" max="12454" width="18.28515625" style="685" customWidth="1"/>
    <col min="12455" max="12455" width="0" style="685" hidden="1" customWidth="1"/>
    <col min="12456" max="12456" width="20" style="685" customWidth="1"/>
    <col min="12457" max="12457" width="19.7109375" style="685" customWidth="1"/>
    <col min="12458" max="12458" width="19.5703125" style="685" customWidth="1"/>
    <col min="12459" max="12459" width="22.28515625" style="685" customWidth="1"/>
    <col min="12460" max="12460" width="19.7109375" style="685" customWidth="1"/>
    <col min="12461" max="12461" width="17.7109375" style="685" customWidth="1"/>
    <col min="12462" max="12462" width="21" style="685" customWidth="1"/>
    <col min="12463" max="12463" width="18.28515625" style="685" customWidth="1"/>
    <col min="12464" max="12464" width="19.28515625" style="685" customWidth="1"/>
    <col min="12465" max="12479" width="0" style="685" hidden="1" customWidth="1"/>
    <col min="12480" max="12480" width="18.28515625" style="685" customWidth="1"/>
    <col min="12481" max="12481" width="17.28515625" style="685" customWidth="1"/>
    <col min="12482" max="12482" width="18.7109375" style="685" customWidth="1"/>
    <col min="12483" max="12483" width="18.28515625" style="685" customWidth="1"/>
    <col min="12484" max="12484" width="16.5703125" style="685" customWidth="1"/>
    <col min="12485" max="12485" width="16.42578125" style="685" customWidth="1"/>
    <col min="12486" max="12486" width="17.28515625" style="685" customWidth="1"/>
    <col min="12487" max="12487" width="15.7109375" style="685" customWidth="1"/>
    <col min="12488" max="12488" width="11.42578125" style="685"/>
    <col min="12489" max="12489" width="11.5703125" style="685" customWidth="1"/>
    <col min="12490" max="12490" width="18.7109375" style="685" customWidth="1"/>
    <col min="12491" max="12491" width="17.28515625" style="685" customWidth="1"/>
    <col min="12492" max="12492" width="11.42578125" style="685"/>
    <col min="12493" max="12493" width="15.28515625" style="685" customWidth="1"/>
    <col min="12494" max="12495" width="11.42578125" style="685"/>
    <col min="12496" max="12496" width="14" style="685" bestFit="1" customWidth="1"/>
    <col min="12497" max="12497" width="14.28515625" style="685" customWidth="1"/>
    <col min="12498" max="12499" width="15" style="685" bestFit="1" customWidth="1"/>
    <col min="12500" max="12500" width="14.7109375" style="685" bestFit="1" customWidth="1"/>
    <col min="12501" max="12502" width="11.42578125" style="685"/>
    <col min="12503" max="12503" width="17.7109375" style="685" customWidth="1"/>
    <col min="12504" max="12504" width="15.42578125" style="685" customWidth="1"/>
    <col min="12505" max="12663" width="11.42578125" style="685"/>
    <col min="12664" max="12664" width="3.7109375" style="685" customWidth="1"/>
    <col min="12665" max="12665" width="7.28515625" style="685" customWidth="1"/>
    <col min="12666" max="12666" width="38" style="685" customWidth="1"/>
    <col min="12667" max="12709" width="0" style="685" hidden="1" customWidth="1"/>
    <col min="12710" max="12710" width="18.28515625" style="685" customWidth="1"/>
    <col min="12711" max="12711" width="0" style="685" hidden="1" customWidth="1"/>
    <col min="12712" max="12712" width="20" style="685" customWidth="1"/>
    <col min="12713" max="12713" width="19.7109375" style="685" customWidth="1"/>
    <col min="12714" max="12714" width="19.5703125" style="685" customWidth="1"/>
    <col min="12715" max="12715" width="22.28515625" style="685" customWidth="1"/>
    <col min="12716" max="12716" width="19.7109375" style="685" customWidth="1"/>
    <col min="12717" max="12717" width="17.7109375" style="685" customWidth="1"/>
    <col min="12718" max="12718" width="21" style="685" customWidth="1"/>
    <col min="12719" max="12719" width="18.28515625" style="685" customWidth="1"/>
    <col min="12720" max="12720" width="19.28515625" style="685" customWidth="1"/>
    <col min="12721" max="12735" width="0" style="685" hidden="1" customWidth="1"/>
    <col min="12736" max="12736" width="18.28515625" style="685" customWidth="1"/>
    <col min="12737" max="12737" width="17.28515625" style="685" customWidth="1"/>
    <col min="12738" max="12738" width="18.7109375" style="685" customWidth="1"/>
    <col min="12739" max="12739" width="18.28515625" style="685" customWidth="1"/>
    <col min="12740" max="12740" width="16.5703125" style="685" customWidth="1"/>
    <col min="12741" max="12741" width="16.42578125" style="685" customWidth="1"/>
    <col min="12742" max="12742" width="17.28515625" style="685" customWidth="1"/>
    <col min="12743" max="12743" width="15.7109375" style="685" customWidth="1"/>
    <col min="12744" max="12744" width="11.42578125" style="685"/>
    <col min="12745" max="12745" width="11.5703125" style="685" customWidth="1"/>
    <col min="12746" max="12746" width="18.7109375" style="685" customWidth="1"/>
    <col min="12747" max="12747" width="17.28515625" style="685" customWidth="1"/>
    <col min="12748" max="12748" width="11.42578125" style="685"/>
    <col min="12749" max="12749" width="15.28515625" style="685" customWidth="1"/>
    <col min="12750" max="12751" width="11.42578125" style="685"/>
    <col min="12752" max="12752" width="14" style="685" bestFit="1" customWidth="1"/>
    <col min="12753" max="12753" width="14.28515625" style="685" customWidth="1"/>
    <col min="12754" max="12755" width="15" style="685" bestFit="1" customWidth="1"/>
    <col min="12756" max="12756" width="14.7109375" style="685" bestFit="1" customWidth="1"/>
    <col min="12757" max="12758" width="11.42578125" style="685"/>
    <col min="12759" max="12759" width="17.7109375" style="685" customWidth="1"/>
    <col min="12760" max="12760" width="15.42578125" style="685" customWidth="1"/>
    <col min="12761" max="12919" width="11.42578125" style="685"/>
    <col min="12920" max="12920" width="3.7109375" style="685" customWidth="1"/>
    <col min="12921" max="12921" width="7.28515625" style="685" customWidth="1"/>
    <col min="12922" max="12922" width="38" style="685" customWidth="1"/>
    <col min="12923" max="12965" width="0" style="685" hidden="1" customWidth="1"/>
    <col min="12966" max="12966" width="18.28515625" style="685" customWidth="1"/>
    <col min="12967" max="12967" width="0" style="685" hidden="1" customWidth="1"/>
    <col min="12968" max="12968" width="20" style="685" customWidth="1"/>
    <col min="12969" max="12969" width="19.7109375" style="685" customWidth="1"/>
    <col min="12970" max="12970" width="19.5703125" style="685" customWidth="1"/>
    <col min="12971" max="12971" width="22.28515625" style="685" customWidth="1"/>
    <col min="12972" max="12972" width="19.7109375" style="685" customWidth="1"/>
    <col min="12973" max="12973" width="17.7109375" style="685" customWidth="1"/>
    <col min="12974" max="12974" width="21" style="685" customWidth="1"/>
    <col min="12975" max="12975" width="18.28515625" style="685" customWidth="1"/>
    <col min="12976" max="12976" width="19.28515625" style="685" customWidth="1"/>
    <col min="12977" max="12991" width="0" style="685" hidden="1" customWidth="1"/>
    <col min="12992" max="12992" width="18.28515625" style="685" customWidth="1"/>
    <col min="12993" max="12993" width="17.28515625" style="685" customWidth="1"/>
    <col min="12994" max="12994" width="18.7109375" style="685" customWidth="1"/>
    <col min="12995" max="12995" width="18.28515625" style="685" customWidth="1"/>
    <col min="12996" max="12996" width="16.5703125" style="685" customWidth="1"/>
    <col min="12997" max="12997" width="16.42578125" style="685" customWidth="1"/>
    <col min="12998" max="12998" width="17.28515625" style="685" customWidth="1"/>
    <col min="12999" max="12999" width="15.7109375" style="685" customWidth="1"/>
    <col min="13000" max="13000" width="11.42578125" style="685"/>
    <col min="13001" max="13001" width="11.5703125" style="685" customWidth="1"/>
    <col min="13002" max="13002" width="18.7109375" style="685" customWidth="1"/>
    <col min="13003" max="13003" width="17.28515625" style="685" customWidth="1"/>
    <col min="13004" max="13004" width="11.42578125" style="685"/>
    <col min="13005" max="13005" width="15.28515625" style="685" customWidth="1"/>
    <col min="13006" max="13007" width="11.42578125" style="685"/>
    <col min="13008" max="13008" width="14" style="685" bestFit="1" customWidth="1"/>
    <col min="13009" max="13009" width="14.28515625" style="685" customWidth="1"/>
    <col min="13010" max="13011" width="15" style="685" bestFit="1" customWidth="1"/>
    <col min="13012" max="13012" width="14.7109375" style="685" bestFit="1" customWidth="1"/>
    <col min="13013" max="13014" width="11.42578125" style="685"/>
    <col min="13015" max="13015" width="17.7109375" style="685" customWidth="1"/>
    <col min="13016" max="13016" width="15.42578125" style="685" customWidth="1"/>
    <col min="13017" max="13175" width="11.42578125" style="685"/>
    <col min="13176" max="13176" width="3.7109375" style="685" customWidth="1"/>
    <col min="13177" max="13177" width="7.28515625" style="685" customWidth="1"/>
    <col min="13178" max="13178" width="38" style="685" customWidth="1"/>
    <col min="13179" max="13221" width="0" style="685" hidden="1" customWidth="1"/>
    <col min="13222" max="13222" width="18.28515625" style="685" customWidth="1"/>
    <col min="13223" max="13223" width="0" style="685" hidden="1" customWidth="1"/>
    <col min="13224" max="13224" width="20" style="685" customWidth="1"/>
    <col min="13225" max="13225" width="19.7109375" style="685" customWidth="1"/>
    <col min="13226" max="13226" width="19.5703125" style="685" customWidth="1"/>
    <col min="13227" max="13227" width="22.28515625" style="685" customWidth="1"/>
    <col min="13228" max="13228" width="19.7109375" style="685" customWidth="1"/>
    <col min="13229" max="13229" width="17.7109375" style="685" customWidth="1"/>
    <col min="13230" max="13230" width="21" style="685" customWidth="1"/>
    <col min="13231" max="13231" width="18.28515625" style="685" customWidth="1"/>
    <col min="13232" max="13232" width="19.28515625" style="685" customWidth="1"/>
    <col min="13233" max="13247" width="0" style="685" hidden="1" customWidth="1"/>
    <col min="13248" max="13248" width="18.28515625" style="685" customWidth="1"/>
    <col min="13249" max="13249" width="17.28515625" style="685" customWidth="1"/>
    <col min="13250" max="13250" width="18.7109375" style="685" customWidth="1"/>
    <col min="13251" max="13251" width="18.28515625" style="685" customWidth="1"/>
    <col min="13252" max="13252" width="16.5703125" style="685" customWidth="1"/>
    <col min="13253" max="13253" width="16.42578125" style="685" customWidth="1"/>
    <col min="13254" max="13254" width="17.28515625" style="685" customWidth="1"/>
    <col min="13255" max="13255" width="15.7109375" style="685" customWidth="1"/>
    <col min="13256" max="13256" width="11.42578125" style="685"/>
    <col min="13257" max="13257" width="11.5703125" style="685" customWidth="1"/>
    <col min="13258" max="13258" width="18.7109375" style="685" customWidth="1"/>
    <col min="13259" max="13259" width="17.28515625" style="685" customWidth="1"/>
    <col min="13260" max="13260" width="11.42578125" style="685"/>
    <col min="13261" max="13261" width="15.28515625" style="685" customWidth="1"/>
    <col min="13262" max="13263" width="11.42578125" style="685"/>
    <col min="13264" max="13264" width="14" style="685" bestFit="1" customWidth="1"/>
    <col min="13265" max="13265" width="14.28515625" style="685" customWidth="1"/>
    <col min="13266" max="13267" width="15" style="685" bestFit="1" customWidth="1"/>
    <col min="13268" max="13268" width="14.7109375" style="685" bestFit="1" customWidth="1"/>
    <col min="13269" max="13270" width="11.42578125" style="685"/>
    <col min="13271" max="13271" width="17.7109375" style="685" customWidth="1"/>
    <col min="13272" max="13272" width="15.42578125" style="685" customWidth="1"/>
    <col min="13273" max="13431" width="11.42578125" style="685"/>
    <col min="13432" max="13432" width="3.7109375" style="685" customWidth="1"/>
    <col min="13433" max="13433" width="7.28515625" style="685" customWidth="1"/>
    <col min="13434" max="13434" width="38" style="685" customWidth="1"/>
    <col min="13435" max="13477" width="0" style="685" hidden="1" customWidth="1"/>
    <col min="13478" max="13478" width="18.28515625" style="685" customWidth="1"/>
    <col min="13479" max="13479" width="0" style="685" hidden="1" customWidth="1"/>
    <col min="13480" max="13480" width="20" style="685" customWidth="1"/>
    <col min="13481" max="13481" width="19.7109375" style="685" customWidth="1"/>
    <col min="13482" max="13482" width="19.5703125" style="685" customWidth="1"/>
    <col min="13483" max="13483" width="22.28515625" style="685" customWidth="1"/>
    <col min="13484" max="13484" width="19.7109375" style="685" customWidth="1"/>
    <col min="13485" max="13485" width="17.7109375" style="685" customWidth="1"/>
    <col min="13486" max="13486" width="21" style="685" customWidth="1"/>
    <col min="13487" max="13487" width="18.28515625" style="685" customWidth="1"/>
    <col min="13488" max="13488" width="19.28515625" style="685" customWidth="1"/>
    <col min="13489" max="13503" width="0" style="685" hidden="1" customWidth="1"/>
    <col min="13504" max="13504" width="18.28515625" style="685" customWidth="1"/>
    <col min="13505" max="13505" width="17.28515625" style="685" customWidth="1"/>
    <col min="13506" max="13506" width="18.7109375" style="685" customWidth="1"/>
    <col min="13507" max="13507" width="18.28515625" style="685" customWidth="1"/>
    <col min="13508" max="13508" width="16.5703125" style="685" customWidth="1"/>
    <col min="13509" max="13509" width="16.42578125" style="685" customWidth="1"/>
    <col min="13510" max="13510" width="17.28515625" style="685" customWidth="1"/>
    <col min="13511" max="13511" width="15.7109375" style="685" customWidth="1"/>
    <col min="13512" max="13512" width="11.42578125" style="685"/>
    <col min="13513" max="13513" width="11.5703125" style="685" customWidth="1"/>
    <col min="13514" max="13514" width="18.7109375" style="685" customWidth="1"/>
    <col min="13515" max="13515" width="17.28515625" style="685" customWidth="1"/>
    <col min="13516" max="13516" width="11.42578125" style="685"/>
    <col min="13517" max="13517" width="15.28515625" style="685" customWidth="1"/>
    <col min="13518" max="13519" width="11.42578125" style="685"/>
    <col min="13520" max="13520" width="14" style="685" bestFit="1" customWidth="1"/>
    <col min="13521" max="13521" width="14.28515625" style="685" customWidth="1"/>
    <col min="13522" max="13523" width="15" style="685" bestFit="1" customWidth="1"/>
    <col min="13524" max="13524" width="14.7109375" style="685" bestFit="1" customWidth="1"/>
    <col min="13525" max="13526" width="11.42578125" style="685"/>
    <col min="13527" max="13527" width="17.7109375" style="685" customWidth="1"/>
    <col min="13528" max="13528" width="15.42578125" style="685" customWidth="1"/>
    <col min="13529" max="13687" width="11.42578125" style="685"/>
    <col min="13688" max="13688" width="3.7109375" style="685" customWidth="1"/>
    <col min="13689" max="13689" width="7.28515625" style="685" customWidth="1"/>
    <col min="13690" max="13690" width="38" style="685" customWidth="1"/>
    <col min="13691" max="13733" width="0" style="685" hidden="1" customWidth="1"/>
    <col min="13734" max="13734" width="18.28515625" style="685" customWidth="1"/>
    <col min="13735" max="13735" width="0" style="685" hidden="1" customWidth="1"/>
    <col min="13736" max="13736" width="20" style="685" customWidth="1"/>
    <col min="13737" max="13737" width="19.7109375" style="685" customWidth="1"/>
    <col min="13738" max="13738" width="19.5703125" style="685" customWidth="1"/>
    <col min="13739" max="13739" width="22.28515625" style="685" customWidth="1"/>
    <col min="13740" max="13740" width="19.7109375" style="685" customWidth="1"/>
    <col min="13741" max="13741" width="17.7109375" style="685" customWidth="1"/>
    <col min="13742" max="13742" width="21" style="685" customWidth="1"/>
    <col min="13743" max="13743" width="18.28515625" style="685" customWidth="1"/>
    <col min="13744" max="13744" width="19.28515625" style="685" customWidth="1"/>
    <col min="13745" max="13759" width="0" style="685" hidden="1" customWidth="1"/>
    <col min="13760" max="13760" width="18.28515625" style="685" customWidth="1"/>
    <col min="13761" max="13761" width="17.28515625" style="685" customWidth="1"/>
    <col min="13762" max="13762" width="18.7109375" style="685" customWidth="1"/>
    <col min="13763" max="13763" width="18.28515625" style="685" customWidth="1"/>
    <col min="13764" max="13764" width="16.5703125" style="685" customWidth="1"/>
    <col min="13765" max="13765" width="16.42578125" style="685" customWidth="1"/>
    <col min="13766" max="13766" width="17.28515625" style="685" customWidth="1"/>
    <col min="13767" max="13767" width="15.7109375" style="685" customWidth="1"/>
    <col min="13768" max="13768" width="11.42578125" style="685"/>
    <col min="13769" max="13769" width="11.5703125" style="685" customWidth="1"/>
    <col min="13770" max="13770" width="18.7109375" style="685" customWidth="1"/>
    <col min="13771" max="13771" width="17.28515625" style="685" customWidth="1"/>
    <col min="13772" max="13772" width="11.42578125" style="685"/>
    <col min="13773" max="13773" width="15.28515625" style="685" customWidth="1"/>
    <col min="13774" max="13775" width="11.42578125" style="685"/>
    <col min="13776" max="13776" width="14" style="685" bestFit="1" customWidth="1"/>
    <col min="13777" max="13777" width="14.28515625" style="685" customWidth="1"/>
    <col min="13778" max="13779" width="15" style="685" bestFit="1" customWidth="1"/>
    <col min="13780" max="13780" width="14.7109375" style="685" bestFit="1" customWidth="1"/>
    <col min="13781" max="13782" width="11.42578125" style="685"/>
    <col min="13783" max="13783" width="17.7109375" style="685" customWidth="1"/>
    <col min="13784" max="13784" width="15.42578125" style="685" customWidth="1"/>
    <col min="13785" max="13943" width="11.42578125" style="685"/>
    <col min="13944" max="13944" width="3.7109375" style="685" customWidth="1"/>
    <col min="13945" max="13945" width="7.28515625" style="685" customWidth="1"/>
    <col min="13946" max="13946" width="38" style="685" customWidth="1"/>
    <col min="13947" max="13989" width="0" style="685" hidden="1" customWidth="1"/>
    <col min="13990" max="13990" width="18.28515625" style="685" customWidth="1"/>
    <col min="13991" max="13991" width="0" style="685" hidden="1" customWidth="1"/>
    <col min="13992" max="13992" width="20" style="685" customWidth="1"/>
    <col min="13993" max="13993" width="19.7109375" style="685" customWidth="1"/>
    <col min="13994" max="13994" width="19.5703125" style="685" customWidth="1"/>
    <col min="13995" max="13995" width="22.28515625" style="685" customWidth="1"/>
    <col min="13996" max="13996" width="19.7109375" style="685" customWidth="1"/>
    <col min="13997" max="13997" width="17.7109375" style="685" customWidth="1"/>
    <col min="13998" max="13998" width="21" style="685" customWidth="1"/>
    <col min="13999" max="13999" width="18.28515625" style="685" customWidth="1"/>
    <col min="14000" max="14000" width="19.28515625" style="685" customWidth="1"/>
    <col min="14001" max="14015" width="0" style="685" hidden="1" customWidth="1"/>
    <col min="14016" max="14016" width="18.28515625" style="685" customWidth="1"/>
    <col min="14017" max="14017" width="17.28515625" style="685" customWidth="1"/>
    <col min="14018" max="14018" width="18.7109375" style="685" customWidth="1"/>
    <col min="14019" max="14019" width="18.28515625" style="685" customWidth="1"/>
    <col min="14020" max="14020" width="16.5703125" style="685" customWidth="1"/>
    <col min="14021" max="14021" width="16.42578125" style="685" customWidth="1"/>
    <col min="14022" max="14022" width="17.28515625" style="685" customWidth="1"/>
    <col min="14023" max="14023" width="15.7109375" style="685" customWidth="1"/>
    <col min="14024" max="14024" width="11.42578125" style="685"/>
    <col min="14025" max="14025" width="11.5703125" style="685" customWidth="1"/>
    <col min="14026" max="14026" width="18.7109375" style="685" customWidth="1"/>
    <col min="14027" max="14027" width="17.28515625" style="685" customWidth="1"/>
    <col min="14028" max="14028" width="11.42578125" style="685"/>
    <col min="14029" max="14029" width="15.28515625" style="685" customWidth="1"/>
    <col min="14030" max="14031" width="11.42578125" style="685"/>
    <col min="14032" max="14032" width="14" style="685" bestFit="1" customWidth="1"/>
    <col min="14033" max="14033" width="14.28515625" style="685" customWidth="1"/>
    <col min="14034" max="14035" width="15" style="685" bestFit="1" customWidth="1"/>
    <col min="14036" max="14036" width="14.7109375" style="685" bestFit="1" customWidth="1"/>
    <col min="14037" max="14038" width="11.42578125" style="685"/>
    <col min="14039" max="14039" width="17.7109375" style="685" customWidth="1"/>
    <col min="14040" max="14040" width="15.42578125" style="685" customWidth="1"/>
    <col min="14041" max="14199" width="11.42578125" style="685"/>
    <col min="14200" max="14200" width="3.7109375" style="685" customWidth="1"/>
    <col min="14201" max="14201" width="7.28515625" style="685" customWidth="1"/>
    <col min="14202" max="14202" width="38" style="685" customWidth="1"/>
    <col min="14203" max="14245" width="0" style="685" hidden="1" customWidth="1"/>
    <col min="14246" max="14246" width="18.28515625" style="685" customWidth="1"/>
    <col min="14247" max="14247" width="0" style="685" hidden="1" customWidth="1"/>
    <col min="14248" max="14248" width="20" style="685" customWidth="1"/>
    <col min="14249" max="14249" width="19.7109375" style="685" customWidth="1"/>
    <col min="14250" max="14250" width="19.5703125" style="685" customWidth="1"/>
    <col min="14251" max="14251" width="22.28515625" style="685" customWidth="1"/>
    <col min="14252" max="14252" width="19.7109375" style="685" customWidth="1"/>
    <col min="14253" max="14253" width="17.7109375" style="685" customWidth="1"/>
    <col min="14254" max="14254" width="21" style="685" customWidth="1"/>
    <col min="14255" max="14255" width="18.28515625" style="685" customWidth="1"/>
    <col min="14256" max="14256" width="19.28515625" style="685" customWidth="1"/>
    <col min="14257" max="14271" width="0" style="685" hidden="1" customWidth="1"/>
    <col min="14272" max="14272" width="18.28515625" style="685" customWidth="1"/>
    <col min="14273" max="14273" width="17.28515625" style="685" customWidth="1"/>
    <col min="14274" max="14274" width="18.7109375" style="685" customWidth="1"/>
    <col min="14275" max="14275" width="18.28515625" style="685" customWidth="1"/>
    <col min="14276" max="14276" width="16.5703125" style="685" customWidth="1"/>
    <col min="14277" max="14277" width="16.42578125" style="685" customWidth="1"/>
    <col min="14278" max="14278" width="17.28515625" style="685" customWidth="1"/>
    <col min="14279" max="14279" width="15.7109375" style="685" customWidth="1"/>
    <col min="14280" max="14280" width="11.42578125" style="685"/>
    <col min="14281" max="14281" width="11.5703125" style="685" customWidth="1"/>
    <col min="14282" max="14282" width="18.7109375" style="685" customWidth="1"/>
    <col min="14283" max="14283" width="17.28515625" style="685" customWidth="1"/>
    <col min="14284" max="14284" width="11.42578125" style="685"/>
    <col min="14285" max="14285" width="15.28515625" style="685" customWidth="1"/>
    <col min="14286" max="14287" width="11.42578125" style="685"/>
    <col min="14288" max="14288" width="14" style="685" bestFit="1" customWidth="1"/>
    <col min="14289" max="14289" width="14.28515625" style="685" customWidth="1"/>
    <col min="14290" max="14291" width="15" style="685" bestFit="1" customWidth="1"/>
    <col min="14292" max="14292" width="14.7109375" style="685" bestFit="1" customWidth="1"/>
    <col min="14293" max="14294" width="11.42578125" style="685"/>
    <col min="14295" max="14295" width="17.7109375" style="685" customWidth="1"/>
    <col min="14296" max="14296" width="15.42578125" style="685" customWidth="1"/>
    <col min="14297" max="14455" width="11.42578125" style="685"/>
    <col min="14456" max="14456" width="3.7109375" style="685" customWidth="1"/>
    <col min="14457" max="14457" width="7.28515625" style="685" customWidth="1"/>
    <col min="14458" max="14458" width="38" style="685" customWidth="1"/>
    <col min="14459" max="14501" width="0" style="685" hidden="1" customWidth="1"/>
    <col min="14502" max="14502" width="18.28515625" style="685" customWidth="1"/>
    <col min="14503" max="14503" width="0" style="685" hidden="1" customWidth="1"/>
    <col min="14504" max="14504" width="20" style="685" customWidth="1"/>
    <col min="14505" max="14505" width="19.7109375" style="685" customWidth="1"/>
    <col min="14506" max="14506" width="19.5703125" style="685" customWidth="1"/>
    <col min="14507" max="14507" width="22.28515625" style="685" customWidth="1"/>
    <col min="14508" max="14508" width="19.7109375" style="685" customWidth="1"/>
    <col min="14509" max="14509" width="17.7109375" style="685" customWidth="1"/>
    <col min="14510" max="14510" width="21" style="685" customWidth="1"/>
    <col min="14511" max="14511" width="18.28515625" style="685" customWidth="1"/>
    <col min="14512" max="14512" width="19.28515625" style="685" customWidth="1"/>
    <col min="14513" max="14527" width="0" style="685" hidden="1" customWidth="1"/>
    <col min="14528" max="14528" width="18.28515625" style="685" customWidth="1"/>
    <col min="14529" max="14529" width="17.28515625" style="685" customWidth="1"/>
    <col min="14530" max="14530" width="18.7109375" style="685" customWidth="1"/>
    <col min="14531" max="14531" width="18.28515625" style="685" customWidth="1"/>
    <col min="14532" max="14532" width="16.5703125" style="685" customWidth="1"/>
    <col min="14533" max="14533" width="16.42578125" style="685" customWidth="1"/>
    <col min="14534" max="14534" width="17.28515625" style="685" customWidth="1"/>
    <col min="14535" max="14535" width="15.7109375" style="685" customWidth="1"/>
    <col min="14536" max="14536" width="11.42578125" style="685"/>
    <col min="14537" max="14537" width="11.5703125" style="685" customWidth="1"/>
    <col min="14538" max="14538" width="18.7109375" style="685" customWidth="1"/>
    <col min="14539" max="14539" width="17.28515625" style="685" customWidth="1"/>
    <col min="14540" max="14540" width="11.42578125" style="685"/>
    <col min="14541" max="14541" width="15.28515625" style="685" customWidth="1"/>
    <col min="14542" max="14543" width="11.42578125" style="685"/>
    <col min="14544" max="14544" width="14" style="685" bestFit="1" customWidth="1"/>
    <col min="14545" max="14545" width="14.28515625" style="685" customWidth="1"/>
    <col min="14546" max="14547" width="15" style="685" bestFit="1" customWidth="1"/>
    <col min="14548" max="14548" width="14.7109375" style="685" bestFit="1" customWidth="1"/>
    <col min="14549" max="14550" width="11.42578125" style="685"/>
    <col min="14551" max="14551" width="17.7109375" style="685" customWidth="1"/>
    <col min="14552" max="14552" width="15.42578125" style="685" customWidth="1"/>
    <col min="14553" max="14711" width="11.42578125" style="685"/>
    <col min="14712" max="14712" width="3.7109375" style="685" customWidth="1"/>
    <col min="14713" max="14713" width="7.28515625" style="685" customWidth="1"/>
    <col min="14714" max="14714" width="38" style="685" customWidth="1"/>
    <col min="14715" max="14757" width="0" style="685" hidden="1" customWidth="1"/>
    <col min="14758" max="14758" width="18.28515625" style="685" customWidth="1"/>
    <col min="14759" max="14759" width="0" style="685" hidden="1" customWidth="1"/>
    <col min="14760" max="14760" width="20" style="685" customWidth="1"/>
    <col min="14761" max="14761" width="19.7109375" style="685" customWidth="1"/>
    <col min="14762" max="14762" width="19.5703125" style="685" customWidth="1"/>
    <col min="14763" max="14763" width="22.28515625" style="685" customWidth="1"/>
    <col min="14764" max="14764" width="19.7109375" style="685" customWidth="1"/>
    <col min="14765" max="14765" width="17.7109375" style="685" customWidth="1"/>
    <col min="14766" max="14766" width="21" style="685" customWidth="1"/>
    <col min="14767" max="14767" width="18.28515625" style="685" customWidth="1"/>
    <col min="14768" max="14768" width="19.28515625" style="685" customWidth="1"/>
    <col min="14769" max="14783" width="0" style="685" hidden="1" customWidth="1"/>
    <col min="14784" max="14784" width="18.28515625" style="685" customWidth="1"/>
    <col min="14785" max="14785" width="17.28515625" style="685" customWidth="1"/>
    <col min="14786" max="14786" width="18.7109375" style="685" customWidth="1"/>
    <col min="14787" max="14787" width="18.28515625" style="685" customWidth="1"/>
    <col min="14788" max="14788" width="16.5703125" style="685" customWidth="1"/>
    <col min="14789" max="14789" width="16.42578125" style="685" customWidth="1"/>
    <col min="14790" max="14790" width="17.28515625" style="685" customWidth="1"/>
    <col min="14791" max="14791" width="15.7109375" style="685" customWidth="1"/>
    <col min="14792" max="14792" width="11.42578125" style="685"/>
    <col min="14793" max="14793" width="11.5703125" style="685" customWidth="1"/>
    <col min="14794" max="14794" width="18.7109375" style="685" customWidth="1"/>
    <col min="14795" max="14795" width="17.28515625" style="685" customWidth="1"/>
    <col min="14796" max="14796" width="11.42578125" style="685"/>
    <col min="14797" max="14797" width="15.28515625" style="685" customWidth="1"/>
    <col min="14798" max="14799" width="11.42578125" style="685"/>
    <col min="14800" max="14800" width="14" style="685" bestFit="1" customWidth="1"/>
    <col min="14801" max="14801" width="14.28515625" style="685" customWidth="1"/>
    <col min="14802" max="14803" width="15" style="685" bestFit="1" customWidth="1"/>
    <col min="14804" max="14804" width="14.7109375" style="685" bestFit="1" customWidth="1"/>
    <col min="14805" max="14806" width="11.42578125" style="685"/>
    <col min="14807" max="14807" width="17.7109375" style="685" customWidth="1"/>
    <col min="14808" max="14808" width="15.42578125" style="685" customWidth="1"/>
    <col min="14809" max="14967" width="11.42578125" style="685"/>
    <col min="14968" max="14968" width="3.7109375" style="685" customWidth="1"/>
    <col min="14969" max="14969" width="7.28515625" style="685" customWidth="1"/>
    <col min="14970" max="14970" width="38" style="685" customWidth="1"/>
    <col min="14971" max="15013" width="0" style="685" hidden="1" customWidth="1"/>
    <col min="15014" max="15014" width="18.28515625" style="685" customWidth="1"/>
    <col min="15015" max="15015" width="0" style="685" hidden="1" customWidth="1"/>
    <col min="15016" max="15016" width="20" style="685" customWidth="1"/>
    <col min="15017" max="15017" width="19.7109375" style="685" customWidth="1"/>
    <col min="15018" max="15018" width="19.5703125" style="685" customWidth="1"/>
    <col min="15019" max="15019" width="22.28515625" style="685" customWidth="1"/>
    <col min="15020" max="15020" width="19.7109375" style="685" customWidth="1"/>
    <col min="15021" max="15021" width="17.7109375" style="685" customWidth="1"/>
    <col min="15022" max="15022" width="21" style="685" customWidth="1"/>
    <col min="15023" max="15023" width="18.28515625" style="685" customWidth="1"/>
    <col min="15024" max="15024" width="19.28515625" style="685" customWidth="1"/>
    <col min="15025" max="15039" width="0" style="685" hidden="1" customWidth="1"/>
    <col min="15040" max="15040" width="18.28515625" style="685" customWidth="1"/>
    <col min="15041" max="15041" width="17.28515625" style="685" customWidth="1"/>
    <col min="15042" max="15042" width="18.7109375" style="685" customWidth="1"/>
    <col min="15043" max="15043" width="18.28515625" style="685" customWidth="1"/>
    <col min="15044" max="15044" width="16.5703125" style="685" customWidth="1"/>
    <col min="15045" max="15045" width="16.42578125" style="685" customWidth="1"/>
    <col min="15046" max="15046" width="17.28515625" style="685" customWidth="1"/>
    <col min="15047" max="15047" width="15.7109375" style="685" customWidth="1"/>
    <col min="15048" max="15048" width="11.42578125" style="685"/>
    <col min="15049" max="15049" width="11.5703125" style="685" customWidth="1"/>
    <col min="15050" max="15050" width="18.7109375" style="685" customWidth="1"/>
    <col min="15051" max="15051" width="17.28515625" style="685" customWidth="1"/>
    <col min="15052" max="15052" width="11.42578125" style="685"/>
    <col min="15053" max="15053" width="15.28515625" style="685" customWidth="1"/>
    <col min="15054" max="15055" width="11.42578125" style="685"/>
    <col min="15056" max="15056" width="14" style="685" bestFit="1" customWidth="1"/>
    <col min="15057" max="15057" width="14.28515625" style="685" customWidth="1"/>
    <col min="15058" max="15059" width="15" style="685" bestFit="1" customWidth="1"/>
    <col min="15060" max="15060" width="14.7109375" style="685" bestFit="1" customWidth="1"/>
    <col min="15061" max="15062" width="11.42578125" style="685"/>
    <col min="15063" max="15063" width="17.7109375" style="685" customWidth="1"/>
    <col min="15064" max="15064" width="15.42578125" style="685" customWidth="1"/>
    <col min="15065" max="15223" width="11.42578125" style="685"/>
    <col min="15224" max="15224" width="3.7109375" style="685" customWidth="1"/>
    <col min="15225" max="15225" width="7.28515625" style="685" customWidth="1"/>
    <col min="15226" max="15226" width="38" style="685" customWidth="1"/>
    <col min="15227" max="15269" width="0" style="685" hidden="1" customWidth="1"/>
    <col min="15270" max="15270" width="18.28515625" style="685" customWidth="1"/>
    <col min="15271" max="15271" width="0" style="685" hidden="1" customWidth="1"/>
    <col min="15272" max="15272" width="20" style="685" customWidth="1"/>
    <col min="15273" max="15273" width="19.7109375" style="685" customWidth="1"/>
    <col min="15274" max="15274" width="19.5703125" style="685" customWidth="1"/>
    <col min="15275" max="15275" width="22.28515625" style="685" customWidth="1"/>
    <col min="15276" max="15276" width="19.7109375" style="685" customWidth="1"/>
    <col min="15277" max="15277" width="17.7109375" style="685" customWidth="1"/>
    <col min="15278" max="15278" width="21" style="685" customWidth="1"/>
    <col min="15279" max="15279" width="18.28515625" style="685" customWidth="1"/>
    <col min="15280" max="15280" width="19.28515625" style="685" customWidth="1"/>
    <col min="15281" max="15295" width="0" style="685" hidden="1" customWidth="1"/>
    <col min="15296" max="15296" width="18.28515625" style="685" customWidth="1"/>
    <col min="15297" max="15297" width="17.28515625" style="685" customWidth="1"/>
    <col min="15298" max="15298" width="18.7109375" style="685" customWidth="1"/>
    <col min="15299" max="15299" width="18.28515625" style="685" customWidth="1"/>
    <col min="15300" max="15300" width="16.5703125" style="685" customWidth="1"/>
    <col min="15301" max="15301" width="16.42578125" style="685" customWidth="1"/>
    <col min="15302" max="15302" width="17.28515625" style="685" customWidth="1"/>
    <col min="15303" max="15303" width="15.7109375" style="685" customWidth="1"/>
    <col min="15304" max="15304" width="11.42578125" style="685"/>
    <col min="15305" max="15305" width="11.5703125" style="685" customWidth="1"/>
    <col min="15306" max="15306" width="18.7109375" style="685" customWidth="1"/>
    <col min="15307" max="15307" width="17.28515625" style="685" customWidth="1"/>
    <col min="15308" max="15308" width="11.42578125" style="685"/>
    <col min="15309" max="15309" width="15.28515625" style="685" customWidth="1"/>
    <col min="15310" max="15311" width="11.42578125" style="685"/>
    <col min="15312" max="15312" width="14" style="685" bestFit="1" customWidth="1"/>
    <col min="15313" max="15313" width="14.28515625" style="685" customWidth="1"/>
    <col min="15314" max="15315" width="15" style="685" bestFit="1" customWidth="1"/>
    <col min="15316" max="15316" width="14.7109375" style="685" bestFit="1" customWidth="1"/>
    <col min="15317" max="15318" width="11.42578125" style="685"/>
    <col min="15319" max="15319" width="17.7109375" style="685" customWidth="1"/>
    <col min="15320" max="15320" width="15.42578125" style="685" customWidth="1"/>
    <col min="15321" max="15479" width="11.42578125" style="685"/>
    <col min="15480" max="15480" width="3.7109375" style="685" customWidth="1"/>
    <col min="15481" max="15481" width="7.28515625" style="685" customWidth="1"/>
    <col min="15482" max="15482" width="38" style="685" customWidth="1"/>
    <col min="15483" max="15525" width="0" style="685" hidden="1" customWidth="1"/>
    <col min="15526" max="15526" width="18.28515625" style="685" customWidth="1"/>
    <col min="15527" max="15527" width="0" style="685" hidden="1" customWidth="1"/>
    <col min="15528" max="15528" width="20" style="685" customWidth="1"/>
    <col min="15529" max="15529" width="19.7109375" style="685" customWidth="1"/>
    <col min="15530" max="15530" width="19.5703125" style="685" customWidth="1"/>
    <col min="15531" max="15531" width="22.28515625" style="685" customWidth="1"/>
    <col min="15532" max="15532" width="19.7109375" style="685" customWidth="1"/>
    <col min="15533" max="15533" width="17.7109375" style="685" customWidth="1"/>
    <col min="15534" max="15534" width="21" style="685" customWidth="1"/>
    <col min="15535" max="15535" width="18.28515625" style="685" customWidth="1"/>
    <col min="15536" max="15536" width="19.28515625" style="685" customWidth="1"/>
    <col min="15537" max="15551" width="0" style="685" hidden="1" customWidth="1"/>
    <col min="15552" max="15552" width="18.28515625" style="685" customWidth="1"/>
    <col min="15553" max="15553" width="17.28515625" style="685" customWidth="1"/>
    <col min="15554" max="15554" width="18.7109375" style="685" customWidth="1"/>
    <col min="15555" max="15555" width="18.28515625" style="685" customWidth="1"/>
    <col min="15556" max="15556" width="16.5703125" style="685" customWidth="1"/>
    <col min="15557" max="15557" width="16.42578125" style="685" customWidth="1"/>
    <col min="15558" max="15558" width="17.28515625" style="685" customWidth="1"/>
    <col min="15559" max="15559" width="15.7109375" style="685" customWidth="1"/>
    <col min="15560" max="15560" width="11.42578125" style="685"/>
    <col min="15561" max="15561" width="11.5703125" style="685" customWidth="1"/>
    <col min="15562" max="15562" width="18.7109375" style="685" customWidth="1"/>
    <col min="15563" max="15563" width="17.28515625" style="685" customWidth="1"/>
    <col min="15564" max="15564" width="11.42578125" style="685"/>
    <col min="15565" max="15565" width="15.28515625" style="685" customWidth="1"/>
    <col min="15566" max="15567" width="11.42578125" style="685"/>
    <col min="15568" max="15568" width="14" style="685" bestFit="1" customWidth="1"/>
    <col min="15569" max="15569" width="14.28515625" style="685" customWidth="1"/>
    <col min="15570" max="15571" width="15" style="685" bestFit="1" customWidth="1"/>
    <col min="15572" max="15572" width="14.7109375" style="685" bestFit="1" customWidth="1"/>
    <col min="15573" max="15574" width="11.42578125" style="685"/>
    <col min="15575" max="15575" width="17.7109375" style="685" customWidth="1"/>
    <col min="15576" max="15576" width="15.42578125" style="685" customWidth="1"/>
    <col min="15577" max="15735" width="11.42578125" style="685"/>
    <col min="15736" max="15736" width="3.7109375" style="685" customWidth="1"/>
    <col min="15737" max="15737" width="7.28515625" style="685" customWidth="1"/>
    <col min="15738" max="15738" width="38" style="685" customWidth="1"/>
    <col min="15739" max="15781" width="0" style="685" hidden="1" customWidth="1"/>
    <col min="15782" max="15782" width="18.28515625" style="685" customWidth="1"/>
    <col min="15783" max="15783" width="0" style="685" hidden="1" customWidth="1"/>
    <col min="15784" max="15784" width="20" style="685" customWidth="1"/>
    <col min="15785" max="15785" width="19.7109375" style="685" customWidth="1"/>
    <col min="15786" max="15786" width="19.5703125" style="685" customWidth="1"/>
    <col min="15787" max="15787" width="22.28515625" style="685" customWidth="1"/>
    <col min="15788" max="15788" width="19.7109375" style="685" customWidth="1"/>
    <col min="15789" max="15789" width="17.7109375" style="685" customWidth="1"/>
    <col min="15790" max="15790" width="21" style="685" customWidth="1"/>
    <col min="15791" max="15791" width="18.28515625" style="685" customWidth="1"/>
    <col min="15792" max="15792" width="19.28515625" style="685" customWidth="1"/>
    <col min="15793" max="15807" width="0" style="685" hidden="1" customWidth="1"/>
    <col min="15808" max="15808" width="18.28515625" style="685" customWidth="1"/>
    <col min="15809" max="15809" width="17.28515625" style="685" customWidth="1"/>
    <col min="15810" max="15810" width="18.7109375" style="685" customWidth="1"/>
    <col min="15811" max="15811" width="18.28515625" style="685" customWidth="1"/>
    <col min="15812" max="15812" width="16.5703125" style="685" customWidth="1"/>
    <col min="15813" max="15813" width="16.42578125" style="685" customWidth="1"/>
    <col min="15814" max="15814" width="17.28515625" style="685" customWidth="1"/>
    <col min="15815" max="15815" width="15.7109375" style="685" customWidth="1"/>
    <col min="15816" max="15816" width="11.42578125" style="685"/>
    <col min="15817" max="15817" width="11.5703125" style="685" customWidth="1"/>
    <col min="15818" max="15818" width="18.7109375" style="685" customWidth="1"/>
    <col min="15819" max="15819" width="17.28515625" style="685" customWidth="1"/>
    <col min="15820" max="15820" width="11.42578125" style="685"/>
    <col min="15821" max="15821" width="15.28515625" style="685" customWidth="1"/>
    <col min="15822" max="15823" width="11.42578125" style="685"/>
    <col min="15824" max="15824" width="14" style="685" bestFit="1" customWidth="1"/>
    <col min="15825" max="15825" width="14.28515625" style="685" customWidth="1"/>
    <col min="15826" max="15827" width="15" style="685" bestFit="1" customWidth="1"/>
    <col min="15828" max="15828" width="14.7109375" style="685" bestFit="1" customWidth="1"/>
    <col min="15829" max="15830" width="11.42578125" style="685"/>
    <col min="15831" max="15831" width="17.7109375" style="685" customWidth="1"/>
    <col min="15832" max="15832" width="15.42578125" style="685" customWidth="1"/>
    <col min="15833" max="15991" width="11.42578125" style="685"/>
    <col min="15992" max="15992" width="3.7109375" style="685" customWidth="1"/>
    <col min="15993" max="15993" width="7.28515625" style="685" customWidth="1"/>
    <col min="15994" max="15994" width="38" style="685" customWidth="1"/>
    <col min="15995" max="16037" width="0" style="685" hidden="1" customWidth="1"/>
    <col min="16038" max="16038" width="18.28515625" style="685" customWidth="1"/>
    <col min="16039" max="16039" width="0" style="685" hidden="1" customWidth="1"/>
    <col min="16040" max="16040" width="20" style="685" customWidth="1"/>
    <col min="16041" max="16041" width="19.7109375" style="685" customWidth="1"/>
    <col min="16042" max="16042" width="19.5703125" style="685" customWidth="1"/>
    <col min="16043" max="16043" width="22.28515625" style="685" customWidth="1"/>
    <col min="16044" max="16044" width="19.7109375" style="685" customWidth="1"/>
    <col min="16045" max="16045" width="17.7109375" style="685" customWidth="1"/>
    <col min="16046" max="16046" width="21" style="685" customWidth="1"/>
    <col min="16047" max="16047" width="18.28515625" style="685" customWidth="1"/>
    <col min="16048" max="16048" width="19.28515625" style="685" customWidth="1"/>
    <col min="16049" max="16063" width="0" style="685" hidden="1" customWidth="1"/>
    <col min="16064" max="16064" width="18.28515625" style="685" customWidth="1"/>
    <col min="16065" max="16065" width="17.28515625" style="685" customWidth="1"/>
    <col min="16066" max="16066" width="18.7109375" style="685" customWidth="1"/>
    <col min="16067" max="16067" width="18.28515625" style="685" customWidth="1"/>
    <col min="16068" max="16068" width="16.5703125" style="685" customWidth="1"/>
    <col min="16069" max="16069" width="16.42578125" style="685" customWidth="1"/>
    <col min="16070" max="16070" width="17.28515625" style="685" customWidth="1"/>
    <col min="16071" max="16071" width="15.7109375" style="685" customWidth="1"/>
    <col min="16072" max="16072" width="11.42578125" style="685"/>
    <col min="16073" max="16073" width="11.5703125" style="685" customWidth="1"/>
    <col min="16074" max="16074" width="18.7109375" style="685" customWidth="1"/>
    <col min="16075" max="16075" width="17.28515625" style="685" customWidth="1"/>
    <col min="16076" max="16076" width="11.42578125" style="685"/>
    <col min="16077" max="16077" width="15.28515625" style="685" customWidth="1"/>
    <col min="16078" max="16079" width="11.42578125" style="685"/>
    <col min="16080" max="16080" width="14" style="685" bestFit="1" customWidth="1"/>
    <col min="16081" max="16081" width="14.28515625" style="685" customWidth="1"/>
    <col min="16082" max="16083" width="15" style="685" bestFit="1" customWidth="1"/>
    <col min="16084" max="16084" width="14.7109375" style="685" bestFit="1" customWidth="1"/>
    <col min="16085" max="16086" width="11.42578125" style="685"/>
    <col min="16087" max="16087" width="17.7109375" style="685" customWidth="1"/>
    <col min="16088" max="16088" width="15.42578125" style="685" customWidth="1"/>
    <col min="16089" max="16384" width="11.42578125" style="685"/>
  </cols>
  <sheetData>
    <row r="1" spans="1:13" s="686" customFormat="1" ht="12.95" customHeight="1" x14ac:dyDescent="0.2">
      <c r="A1" s="1846" t="s">
        <v>432</v>
      </c>
      <c r="B1" s="1846"/>
      <c r="C1" s="1846"/>
      <c r="D1" s="1846"/>
      <c r="E1" s="1846"/>
      <c r="F1" s="1846"/>
      <c r="G1" s="1846"/>
      <c r="H1" s="1846"/>
      <c r="I1" s="1846"/>
      <c r="J1" s="1846"/>
      <c r="K1" s="1846"/>
      <c r="L1" s="1846"/>
      <c r="M1" s="1846"/>
    </row>
    <row r="2" spans="1:13" s="509" customFormat="1" ht="12.95" customHeight="1" x14ac:dyDescent="0.2">
      <c r="A2" s="1847" t="s">
        <v>0</v>
      </c>
      <c r="B2" s="1847"/>
      <c r="C2" s="1847"/>
      <c r="D2" s="1847"/>
      <c r="E2" s="1847"/>
      <c r="F2" s="1847"/>
      <c r="G2" s="1847"/>
      <c r="H2" s="1847"/>
      <c r="I2" s="1847"/>
      <c r="J2" s="1847"/>
      <c r="K2" s="1847"/>
      <c r="L2" s="1847"/>
      <c r="M2" s="1847"/>
    </row>
    <row r="3" spans="1:13" s="509" customFormat="1" ht="12.6" customHeight="1" x14ac:dyDescent="0.2">
      <c r="A3" s="1847" t="s">
        <v>417</v>
      </c>
      <c r="B3" s="1847"/>
      <c r="C3" s="1847"/>
      <c r="D3" s="1847"/>
      <c r="E3" s="1847"/>
      <c r="F3" s="1847"/>
      <c r="G3" s="1847"/>
      <c r="H3" s="1847"/>
      <c r="I3" s="1847"/>
      <c r="J3" s="1847"/>
      <c r="K3" s="1847"/>
      <c r="L3" s="1847"/>
      <c r="M3" s="1847"/>
    </row>
    <row r="4" spans="1:13" s="509" customFormat="1" ht="12.95" customHeight="1" x14ac:dyDescent="0.2">
      <c r="A4" s="1847" t="s">
        <v>1719</v>
      </c>
      <c r="B4" s="1847"/>
      <c r="C4" s="1847"/>
      <c r="D4" s="1847"/>
      <c r="E4" s="1847"/>
      <c r="F4" s="1847"/>
      <c r="G4" s="1847"/>
      <c r="H4" s="1847"/>
      <c r="I4" s="1847"/>
      <c r="J4" s="1847"/>
      <c r="K4" s="1847"/>
      <c r="L4" s="1847"/>
      <c r="M4" s="1847"/>
    </row>
    <row r="5" spans="1:13" s="509" customFormat="1" ht="12.6" customHeight="1" x14ac:dyDescent="0.2">
      <c r="A5" s="1847" t="s">
        <v>1</v>
      </c>
      <c r="B5" s="1847"/>
      <c r="C5" s="1847"/>
      <c r="D5" s="1847"/>
      <c r="E5" s="1847"/>
      <c r="F5" s="1847"/>
      <c r="G5" s="1847"/>
      <c r="H5" s="1847"/>
      <c r="I5" s="1847"/>
      <c r="J5" s="1847"/>
      <c r="K5" s="1847"/>
      <c r="L5" s="1847"/>
      <c r="M5" s="1847"/>
    </row>
    <row r="6" spans="1:13" s="509" customFormat="1" ht="12.6" customHeight="1" x14ac:dyDescent="0.2">
      <c r="A6" s="1810" t="s">
        <v>1158</v>
      </c>
      <c r="B6" s="1811"/>
      <c r="C6" s="1811"/>
      <c r="D6" s="1811"/>
      <c r="E6" s="1811"/>
      <c r="F6" s="1811"/>
      <c r="G6" s="1811"/>
      <c r="H6" s="1811"/>
      <c r="I6" s="1811"/>
      <c r="J6" s="1811"/>
      <c r="K6" s="1811"/>
      <c r="L6" s="1811"/>
      <c r="M6" s="1811"/>
    </row>
    <row r="7" spans="1:13" s="509" customFormat="1" ht="13.5" customHeight="1" x14ac:dyDescent="0.2">
      <c r="A7" s="1810" t="s">
        <v>1159</v>
      </c>
      <c r="B7" s="1811"/>
      <c r="C7" s="1811"/>
      <c r="D7" s="1811"/>
      <c r="E7" s="1811"/>
      <c r="F7" s="1811"/>
      <c r="G7" s="1811"/>
      <c r="H7" s="1811"/>
      <c r="I7" s="1811"/>
      <c r="J7" s="1811"/>
      <c r="K7" s="1811"/>
      <c r="L7" s="1811"/>
      <c r="M7" s="1811"/>
    </row>
    <row r="8" spans="1:13" x14ac:dyDescent="0.2">
      <c r="K8" s="786"/>
      <c r="L8" s="786"/>
    </row>
    <row r="9" spans="1:13" ht="38.25" customHeight="1" x14ac:dyDescent="0.2">
      <c r="D9" s="1459" t="s">
        <v>62</v>
      </c>
      <c r="E9" s="1604" t="s">
        <v>767</v>
      </c>
      <c r="F9" s="1526"/>
      <c r="G9" s="1527"/>
      <c r="H9" s="1604" t="s">
        <v>1725</v>
      </c>
      <c r="I9" s="1526"/>
      <c r="J9" s="1527"/>
      <c r="K9" s="1604" t="s">
        <v>768</v>
      </c>
      <c r="L9" s="1528"/>
      <c r="M9" s="1529"/>
    </row>
    <row r="10" spans="1:13" ht="12" customHeight="1" x14ac:dyDescent="0.2">
      <c r="D10" s="1235"/>
      <c r="E10" s="1530"/>
      <c r="F10" s="1531"/>
      <c r="G10" s="1530"/>
      <c r="H10" s="1531"/>
      <c r="I10" s="1531"/>
      <c r="J10" s="1532"/>
      <c r="K10" s="1531"/>
      <c r="L10" s="1531"/>
      <c r="M10" s="1532"/>
    </row>
    <row r="11" spans="1:13" ht="16.5" customHeight="1" x14ac:dyDescent="0.2">
      <c r="A11" s="1839" t="s">
        <v>1183</v>
      </c>
      <c r="B11" s="1842" t="s">
        <v>1184</v>
      </c>
      <c r="C11" s="1578"/>
      <c r="D11" s="1459" t="s">
        <v>210</v>
      </c>
      <c r="E11" s="1459" t="s">
        <v>769</v>
      </c>
      <c r="F11" s="1459" t="s">
        <v>770</v>
      </c>
      <c r="G11" s="1459" t="s">
        <v>6</v>
      </c>
      <c r="H11" s="1459" t="s">
        <v>769</v>
      </c>
      <c r="I11" s="1459" t="s">
        <v>770</v>
      </c>
      <c r="J11" s="1459" t="s">
        <v>6</v>
      </c>
      <c r="K11" s="1459" t="s">
        <v>769</v>
      </c>
      <c r="L11" s="1459" t="s">
        <v>770</v>
      </c>
      <c r="M11" s="1459" t="s">
        <v>6</v>
      </c>
    </row>
    <row r="12" spans="1:13" ht="12.75" customHeight="1" x14ac:dyDescent="0.2">
      <c r="A12" s="1840"/>
      <c r="B12" s="1843"/>
      <c r="C12" s="1458">
        <v>93</v>
      </c>
      <c r="D12" s="1605" t="s">
        <v>211</v>
      </c>
      <c r="E12" s="1533">
        <v>7817296863.214365</v>
      </c>
      <c r="F12" s="1533">
        <v>18645757336.710567</v>
      </c>
      <c r="G12" s="1533">
        <v>26463054199.924934</v>
      </c>
      <c r="H12" s="1533">
        <v>5433997000</v>
      </c>
      <c r="I12" s="1533">
        <v>9245457000</v>
      </c>
      <c r="J12" s="1533">
        <v>14679454000</v>
      </c>
      <c r="K12" s="1491">
        <v>2383299863.214365</v>
      </c>
      <c r="L12" s="1491">
        <v>9400300336.7105675</v>
      </c>
      <c r="M12" s="1491">
        <v>11783600199.924932</v>
      </c>
    </row>
    <row r="13" spans="1:13" ht="12.75" customHeight="1" x14ac:dyDescent="0.2">
      <c r="A13" s="1840"/>
      <c r="B13" s="1843"/>
      <c r="C13" s="1458">
        <v>4</v>
      </c>
      <c r="D13" s="1605" t="s">
        <v>212</v>
      </c>
      <c r="E13" s="1533">
        <v>11498567951.90799</v>
      </c>
      <c r="F13" s="1533">
        <v>28072267992.506622</v>
      </c>
      <c r="G13" s="1533">
        <v>39570835944.414612</v>
      </c>
      <c r="H13" s="1533">
        <v>9127490000</v>
      </c>
      <c r="I13" s="1533">
        <v>11534794000</v>
      </c>
      <c r="J13" s="1533">
        <v>20662284000</v>
      </c>
      <c r="K13" s="1491">
        <v>2371077951.9079895</v>
      </c>
      <c r="L13" s="1491">
        <v>16537473992.506622</v>
      </c>
      <c r="M13" s="1491">
        <v>18908551944.414612</v>
      </c>
    </row>
    <row r="14" spans="1:13" ht="12.75" customHeight="1" x14ac:dyDescent="0.2">
      <c r="A14" s="1840"/>
      <c r="B14" s="1843"/>
      <c r="C14" s="1458">
        <v>14</v>
      </c>
      <c r="D14" s="1605" t="s">
        <v>213</v>
      </c>
      <c r="E14" s="1533">
        <v>32116000</v>
      </c>
      <c r="F14" s="1533">
        <v>504958825.49779969</v>
      </c>
      <c r="G14" s="1533">
        <v>537074825.49779963</v>
      </c>
      <c r="H14" s="1533">
        <v>32116000</v>
      </c>
      <c r="I14" s="1533">
        <v>48903000</v>
      </c>
      <c r="J14" s="1533">
        <v>81019000</v>
      </c>
      <c r="K14" s="1491">
        <v>0</v>
      </c>
      <c r="L14" s="1491">
        <v>456055825.49779969</v>
      </c>
      <c r="M14" s="1491">
        <v>456055825.49779969</v>
      </c>
    </row>
    <row r="15" spans="1:13" ht="12.75" customHeight="1" x14ac:dyDescent="0.2">
      <c r="A15" s="1840"/>
      <c r="B15" s="1843"/>
      <c r="C15" s="1458">
        <v>22</v>
      </c>
      <c r="D15" s="1605" t="s">
        <v>214</v>
      </c>
      <c r="E15" s="1533">
        <v>607992000</v>
      </c>
      <c r="F15" s="1533">
        <v>1571626264.4707758</v>
      </c>
      <c r="G15" s="1533">
        <v>2179618264.4707756</v>
      </c>
      <c r="H15" s="1533">
        <v>486637000</v>
      </c>
      <c r="I15" s="1533">
        <v>1029927000</v>
      </c>
      <c r="J15" s="1533">
        <v>1516564000</v>
      </c>
      <c r="K15" s="1491">
        <v>121355000</v>
      </c>
      <c r="L15" s="1491">
        <v>541699264.47077584</v>
      </c>
      <c r="M15" s="1491">
        <v>663054264.47077584</v>
      </c>
    </row>
    <row r="16" spans="1:13" ht="12.75" customHeight="1" x14ac:dyDescent="0.2">
      <c r="A16" s="1840"/>
      <c r="B16" s="1843"/>
      <c r="C16" s="1458">
        <v>26</v>
      </c>
      <c r="D16" s="1605" t="s">
        <v>216</v>
      </c>
      <c r="E16" s="1533">
        <v>343228000</v>
      </c>
      <c r="F16" s="1533">
        <v>514662174.58943444</v>
      </c>
      <c r="G16" s="1533">
        <v>857890174.58943439</v>
      </c>
      <c r="H16" s="1533">
        <v>80376000</v>
      </c>
      <c r="I16" s="1533">
        <v>183219000</v>
      </c>
      <c r="J16" s="1533">
        <v>263595000</v>
      </c>
      <c r="K16" s="1491">
        <v>262852000</v>
      </c>
      <c r="L16" s="1491">
        <v>331443174.58943444</v>
      </c>
      <c r="M16" s="1491">
        <v>594295174.58943439</v>
      </c>
    </row>
    <row r="17" spans="1:13" ht="12.6" customHeight="1" x14ac:dyDescent="0.2">
      <c r="A17" s="1840"/>
      <c r="B17" s="1843"/>
      <c r="C17" s="1458">
        <v>27</v>
      </c>
      <c r="D17" s="1605" t="s">
        <v>217</v>
      </c>
      <c r="E17" s="1533">
        <v>1057741000</v>
      </c>
      <c r="F17" s="1533">
        <v>3093034545.9039059</v>
      </c>
      <c r="G17" s="1533">
        <v>4150775545.9039059</v>
      </c>
      <c r="H17" s="1533">
        <v>744351000</v>
      </c>
      <c r="I17" s="1533">
        <v>1567081000</v>
      </c>
      <c r="J17" s="1533">
        <v>2311432000</v>
      </c>
      <c r="K17" s="1491">
        <v>313390000</v>
      </c>
      <c r="L17" s="1491">
        <v>1525953545.9039059</v>
      </c>
      <c r="M17" s="1491">
        <v>1839343545.9039059</v>
      </c>
    </row>
    <row r="18" spans="1:13" ht="12" customHeight="1" x14ac:dyDescent="0.2">
      <c r="A18" s="1840"/>
      <c r="B18" s="1843"/>
      <c r="C18" s="1458">
        <v>28</v>
      </c>
      <c r="D18" s="1605" t="s">
        <v>218</v>
      </c>
      <c r="E18" s="1533">
        <v>4588948651.0446081</v>
      </c>
      <c r="F18" s="1533">
        <v>6649832214.1829576</v>
      </c>
      <c r="G18" s="1533">
        <v>11238780865.227566</v>
      </c>
      <c r="H18" s="1533">
        <v>2693883000</v>
      </c>
      <c r="I18" s="1533">
        <v>3908138000</v>
      </c>
      <c r="J18" s="1533">
        <v>6602021000</v>
      </c>
      <c r="K18" s="1491">
        <v>1895065651.0446081</v>
      </c>
      <c r="L18" s="1491">
        <v>2741694214.1829576</v>
      </c>
      <c r="M18" s="1491">
        <v>4636759865.2275658</v>
      </c>
    </row>
    <row r="19" spans="1:13" ht="12.75" customHeight="1" x14ac:dyDescent="0.2">
      <c r="A19" s="1840"/>
      <c r="B19" s="1843"/>
      <c r="C19" s="1458">
        <v>32</v>
      </c>
      <c r="D19" s="1605" t="s">
        <v>219</v>
      </c>
      <c r="E19" s="1533">
        <v>681815000</v>
      </c>
      <c r="F19" s="1533">
        <v>5150269631.6727705</v>
      </c>
      <c r="G19" s="1533">
        <v>5832084631.6727705</v>
      </c>
      <c r="H19" s="1533">
        <v>663242000</v>
      </c>
      <c r="I19" s="1533">
        <v>1568744000</v>
      </c>
      <c r="J19" s="1533">
        <v>2231986000</v>
      </c>
      <c r="K19" s="1491">
        <v>18573000</v>
      </c>
      <c r="L19" s="1491">
        <v>3581525631.6727705</v>
      </c>
      <c r="M19" s="1491">
        <v>3600098631.6727705</v>
      </c>
    </row>
    <row r="20" spans="1:13" ht="12.75" customHeight="1" x14ac:dyDescent="0.2">
      <c r="A20" s="1840"/>
      <c r="B20" s="1843"/>
      <c r="C20" s="1458">
        <v>87</v>
      </c>
      <c r="D20" s="1605" t="s">
        <v>220</v>
      </c>
      <c r="E20" s="1533">
        <v>2148170000</v>
      </c>
      <c r="F20" s="1533">
        <v>4129635092.5615253</v>
      </c>
      <c r="G20" s="1533">
        <v>6277805092.5615253</v>
      </c>
      <c r="H20" s="1533">
        <v>1781829000</v>
      </c>
      <c r="I20" s="1533">
        <v>1707360000</v>
      </c>
      <c r="J20" s="1533">
        <v>3489189000</v>
      </c>
      <c r="K20" s="1491">
        <v>366341000</v>
      </c>
      <c r="L20" s="1491">
        <v>2422275092.5615253</v>
      </c>
      <c r="M20" s="1491">
        <v>2788616092.5615253</v>
      </c>
    </row>
    <row r="21" spans="1:13" ht="12.75" customHeight="1" x14ac:dyDescent="0.2">
      <c r="A21" s="1840"/>
      <c r="B21" s="1843"/>
      <c r="C21" s="1458">
        <v>88</v>
      </c>
      <c r="D21" s="1605" t="s">
        <v>178</v>
      </c>
      <c r="E21" s="1533">
        <v>1300419000</v>
      </c>
      <c r="F21" s="1533">
        <v>3046460044.6447186</v>
      </c>
      <c r="G21" s="1533">
        <v>4346879044.6447182</v>
      </c>
      <c r="H21" s="1533">
        <v>1018645000</v>
      </c>
      <c r="I21" s="1533">
        <v>1247380000</v>
      </c>
      <c r="J21" s="1533">
        <v>2266025000</v>
      </c>
      <c r="K21" s="1491">
        <v>281774000</v>
      </c>
      <c r="L21" s="1491">
        <v>1799080044.6447186</v>
      </c>
      <c r="M21" s="1491">
        <v>2080854044.6447186</v>
      </c>
    </row>
    <row r="22" spans="1:13" ht="12.75" hidden="1" customHeight="1" x14ac:dyDescent="0.2">
      <c r="A22" s="1840"/>
      <c r="B22" s="1843"/>
      <c r="C22" s="1458">
        <v>90</v>
      </c>
      <c r="D22" s="1605" t="s">
        <v>221</v>
      </c>
      <c r="E22" s="1533">
        <v>0</v>
      </c>
      <c r="F22" s="1533">
        <v>0</v>
      </c>
      <c r="G22" s="1533">
        <v>0</v>
      </c>
      <c r="H22" s="1533">
        <v>0</v>
      </c>
      <c r="I22" s="1533">
        <v>0</v>
      </c>
      <c r="J22" s="1533">
        <v>0</v>
      </c>
      <c r="K22" s="1491">
        <v>0</v>
      </c>
      <c r="L22" s="1491">
        <v>0</v>
      </c>
      <c r="M22" s="1491">
        <v>0</v>
      </c>
    </row>
    <row r="23" spans="1:13" ht="12.6" customHeight="1" x14ac:dyDescent="0.2">
      <c r="A23" s="1840"/>
      <c r="B23" s="1843"/>
      <c r="C23" s="1458">
        <v>94</v>
      </c>
      <c r="D23" s="1605" t="s">
        <v>222</v>
      </c>
      <c r="E23" s="1533">
        <v>120263000</v>
      </c>
      <c r="F23" s="1533">
        <v>529507993.39631081</v>
      </c>
      <c r="G23" s="1533">
        <v>649770993.39631081</v>
      </c>
      <c r="H23" s="1533">
        <v>106313000</v>
      </c>
      <c r="I23" s="1533">
        <v>127869000</v>
      </c>
      <c r="J23" s="1533">
        <v>234182000</v>
      </c>
      <c r="K23" s="1491">
        <v>13950000</v>
      </c>
      <c r="L23" s="1491">
        <v>401638993.39631081</v>
      </c>
      <c r="M23" s="1491">
        <v>415588993.39631081</v>
      </c>
    </row>
    <row r="24" spans="1:13" ht="12.75" customHeight="1" x14ac:dyDescent="0.2">
      <c r="A24" s="1840"/>
      <c r="B24" s="1843"/>
      <c r="C24" s="1458">
        <v>92</v>
      </c>
      <c r="D24" s="1606" t="s">
        <v>226</v>
      </c>
      <c r="E24" s="1533">
        <v>372836000</v>
      </c>
      <c r="F24" s="1533">
        <v>505310179.42130971</v>
      </c>
      <c r="G24" s="1533">
        <v>878146179.42130971</v>
      </c>
      <c r="H24" s="1533">
        <v>119836000</v>
      </c>
      <c r="I24" s="1533">
        <v>173154000</v>
      </c>
      <c r="J24" s="1533">
        <v>292990000</v>
      </c>
      <c r="K24" s="1491">
        <v>253000000</v>
      </c>
      <c r="L24" s="1491">
        <v>332156179.42130971</v>
      </c>
      <c r="M24" s="1491">
        <v>585156179.42130971</v>
      </c>
    </row>
    <row r="25" spans="1:13" ht="12.6" customHeight="1" x14ac:dyDescent="0.2">
      <c r="A25" s="1840"/>
      <c r="B25" s="1843"/>
      <c r="C25" s="1458">
        <v>96</v>
      </c>
      <c r="D25" s="1605" t="s">
        <v>228</v>
      </c>
      <c r="E25" s="1533">
        <v>1633237000</v>
      </c>
      <c r="F25" s="1533">
        <v>3122679179.035181</v>
      </c>
      <c r="G25" s="1533">
        <v>4755916179.035181</v>
      </c>
      <c r="H25" s="1533">
        <v>1510753000</v>
      </c>
      <c r="I25" s="1533">
        <v>664437000</v>
      </c>
      <c r="J25" s="1533">
        <v>2175190000</v>
      </c>
      <c r="K25" s="1491">
        <v>122484000</v>
      </c>
      <c r="L25" s="1491">
        <v>2458242179.035181</v>
      </c>
      <c r="M25" s="1491">
        <v>2580726179.035181</v>
      </c>
    </row>
    <row r="26" spans="1:13" ht="12.75" customHeight="1" x14ac:dyDescent="0.2">
      <c r="A26" s="1840"/>
      <c r="B26" s="1843"/>
      <c r="C26" s="1458">
        <v>101</v>
      </c>
      <c r="D26" s="1605" t="s">
        <v>164</v>
      </c>
      <c r="E26" s="1533">
        <v>2718914937.639751</v>
      </c>
      <c r="F26" s="1533">
        <v>2757988344.6076779</v>
      </c>
      <c r="G26" s="1533">
        <v>5476903282.2474289</v>
      </c>
      <c r="H26" s="1533">
        <v>1861504000</v>
      </c>
      <c r="I26" s="1533">
        <v>972338000</v>
      </c>
      <c r="J26" s="1533">
        <v>2833842000</v>
      </c>
      <c r="K26" s="1491">
        <v>857410937.63975096</v>
      </c>
      <c r="L26" s="1491">
        <v>1785650344.6076779</v>
      </c>
      <c r="M26" s="1491">
        <v>2643061282.2474289</v>
      </c>
    </row>
    <row r="27" spans="1:13" ht="12.75" customHeight="1" x14ac:dyDescent="0.2">
      <c r="A27" s="1840"/>
      <c r="B27" s="1843"/>
      <c r="C27" s="1458">
        <v>120</v>
      </c>
      <c r="D27" s="1605" t="s">
        <v>552</v>
      </c>
      <c r="E27" s="1533">
        <v>43914000</v>
      </c>
      <c r="F27" s="1533">
        <v>511709728.23540127</v>
      </c>
      <c r="G27" s="1533">
        <v>555623728.23540127</v>
      </c>
      <c r="H27" s="1533">
        <v>36281000</v>
      </c>
      <c r="I27" s="1533">
        <v>55123000</v>
      </c>
      <c r="J27" s="1533">
        <v>91404000</v>
      </c>
      <c r="K27" s="1491">
        <v>7633000</v>
      </c>
      <c r="L27" s="1491">
        <v>456586728.23540127</v>
      </c>
      <c r="M27" s="1491">
        <v>464219728.23540127</v>
      </c>
    </row>
    <row r="28" spans="1:13" ht="12.75" customHeight="1" x14ac:dyDescent="0.2">
      <c r="A28" s="1840"/>
      <c r="B28" s="1843"/>
      <c r="C28" s="1458">
        <v>105</v>
      </c>
      <c r="D28" s="1605" t="s">
        <v>231</v>
      </c>
      <c r="E28" s="1533">
        <v>1944019000</v>
      </c>
      <c r="F28" s="1533">
        <v>1936717042.4924378</v>
      </c>
      <c r="G28" s="1533">
        <v>3880736042.4924378</v>
      </c>
      <c r="H28" s="1533">
        <v>1722207000</v>
      </c>
      <c r="I28" s="1533">
        <v>779425000</v>
      </c>
      <c r="J28" s="1533">
        <v>2501632000</v>
      </c>
      <c r="K28" s="1491">
        <v>221812000</v>
      </c>
      <c r="L28" s="1491">
        <v>1157292042.4924378</v>
      </c>
      <c r="M28" s="1491">
        <v>1379104042.4924378</v>
      </c>
    </row>
    <row r="29" spans="1:13" ht="12.75" customHeight="1" x14ac:dyDescent="0.2">
      <c r="A29" s="1840"/>
      <c r="B29" s="1843"/>
      <c r="C29" s="1458">
        <v>108</v>
      </c>
      <c r="D29" s="1605" t="s">
        <v>179</v>
      </c>
      <c r="E29" s="1533">
        <v>55001000</v>
      </c>
      <c r="F29" s="1533">
        <v>502328270.89609927</v>
      </c>
      <c r="G29" s="1533">
        <v>557329270.89609933</v>
      </c>
      <c r="H29" s="1533">
        <v>55001000</v>
      </c>
      <c r="I29" s="1533">
        <v>146482000</v>
      </c>
      <c r="J29" s="1533">
        <v>201483000</v>
      </c>
      <c r="K29" s="1491">
        <v>0</v>
      </c>
      <c r="L29" s="1491">
        <v>355846270.89609927</v>
      </c>
      <c r="M29" s="1491">
        <v>355846270.89609927</v>
      </c>
    </row>
    <row r="30" spans="1:13" ht="12.75" customHeight="1" x14ac:dyDescent="0.2">
      <c r="A30" s="1840"/>
      <c r="B30" s="1843"/>
      <c r="C30" s="1458">
        <v>116</v>
      </c>
      <c r="D30" s="1605" t="s">
        <v>280</v>
      </c>
      <c r="E30" s="1533">
        <v>957067000</v>
      </c>
      <c r="F30" s="1533">
        <v>1557031237.1742196</v>
      </c>
      <c r="G30" s="1533">
        <v>2514098237.1742196</v>
      </c>
      <c r="H30" s="1533">
        <v>549467000</v>
      </c>
      <c r="I30" s="1533">
        <v>986369000</v>
      </c>
      <c r="J30" s="1533">
        <v>1535836000</v>
      </c>
      <c r="K30" s="1491">
        <v>407600000</v>
      </c>
      <c r="L30" s="1491">
        <v>570662237.17421961</v>
      </c>
      <c r="M30" s="1491">
        <v>978262237.17421961</v>
      </c>
    </row>
    <row r="31" spans="1:13" ht="12.75" customHeight="1" x14ac:dyDescent="0.2">
      <c r="A31" s="1840"/>
      <c r="B31" s="1843"/>
      <c r="C31" s="1458">
        <v>115</v>
      </c>
      <c r="D31" s="1605" t="s">
        <v>281</v>
      </c>
      <c r="E31" s="1533">
        <v>0</v>
      </c>
      <c r="F31" s="1533">
        <v>0</v>
      </c>
      <c r="G31" s="1533">
        <v>0</v>
      </c>
      <c r="H31" s="1533">
        <v>0</v>
      </c>
      <c r="I31" s="1533">
        <v>0</v>
      </c>
      <c r="J31" s="1533">
        <v>0</v>
      </c>
      <c r="K31" s="1491">
        <v>0</v>
      </c>
      <c r="L31" s="1491">
        <v>0</v>
      </c>
      <c r="M31" s="1491">
        <v>0</v>
      </c>
    </row>
    <row r="32" spans="1:13" ht="12.6" customHeight="1" x14ac:dyDescent="0.2">
      <c r="A32" s="1840"/>
      <c r="B32" s="1843"/>
      <c r="C32" s="1458">
        <v>110</v>
      </c>
      <c r="D32" s="1605" t="s">
        <v>163</v>
      </c>
      <c r="E32" s="1533">
        <v>0</v>
      </c>
      <c r="F32" s="1533">
        <v>0</v>
      </c>
      <c r="G32" s="1533">
        <v>0</v>
      </c>
      <c r="H32" s="1533">
        <v>0</v>
      </c>
      <c r="I32" s="1533">
        <v>0</v>
      </c>
      <c r="J32" s="1533">
        <v>0</v>
      </c>
      <c r="K32" s="1491">
        <v>0</v>
      </c>
      <c r="L32" s="1491">
        <v>0</v>
      </c>
      <c r="M32" s="1491">
        <v>0</v>
      </c>
    </row>
    <row r="33" spans="1:13" ht="12.75" customHeight="1" x14ac:dyDescent="0.2">
      <c r="A33" s="1840"/>
      <c r="B33" s="1843"/>
      <c r="C33" s="1458">
        <v>112</v>
      </c>
      <c r="D33" s="1605" t="s">
        <v>168</v>
      </c>
      <c r="E33" s="1533">
        <v>0</v>
      </c>
      <c r="F33" s="1533">
        <v>0</v>
      </c>
      <c r="G33" s="1533">
        <v>0</v>
      </c>
      <c r="H33" s="1533">
        <v>0</v>
      </c>
      <c r="I33" s="1533">
        <v>0</v>
      </c>
      <c r="J33" s="1533">
        <v>0</v>
      </c>
      <c r="K33" s="1491">
        <v>0</v>
      </c>
      <c r="L33" s="1491">
        <v>0</v>
      </c>
      <c r="M33" s="1491">
        <v>0</v>
      </c>
    </row>
    <row r="34" spans="1:13" ht="12.75" customHeight="1" x14ac:dyDescent="0.2">
      <c r="A34" s="1840"/>
      <c r="B34" s="1843"/>
      <c r="C34" s="1458">
        <v>114</v>
      </c>
      <c r="D34" s="1605" t="s">
        <v>282</v>
      </c>
      <c r="E34" s="1533">
        <v>0</v>
      </c>
      <c r="F34" s="1533">
        <v>0</v>
      </c>
      <c r="G34" s="1533">
        <v>0</v>
      </c>
      <c r="H34" s="1533">
        <v>0</v>
      </c>
      <c r="I34" s="1533">
        <v>0</v>
      </c>
      <c r="J34" s="1533">
        <v>0</v>
      </c>
      <c r="K34" s="1491">
        <v>0</v>
      </c>
      <c r="L34" s="1491">
        <v>0</v>
      </c>
      <c r="M34" s="1491">
        <v>0</v>
      </c>
    </row>
    <row r="35" spans="1:13" ht="12.75" customHeight="1" x14ac:dyDescent="0.2">
      <c r="A35" s="1840"/>
      <c r="B35" s="1843"/>
      <c r="C35" s="1458">
        <v>117</v>
      </c>
      <c r="D35" s="1605" t="s">
        <v>283</v>
      </c>
      <c r="E35" s="1533">
        <v>1124740000</v>
      </c>
      <c r="F35" s="1533">
        <v>1237528539.2224159</v>
      </c>
      <c r="G35" s="1533">
        <v>2362268539.2224159</v>
      </c>
      <c r="H35" s="1533">
        <v>773220000</v>
      </c>
      <c r="I35" s="1533">
        <v>814594000</v>
      </c>
      <c r="J35" s="1533">
        <v>1587814000</v>
      </c>
      <c r="K35" s="1491">
        <v>351520000</v>
      </c>
      <c r="L35" s="1491">
        <v>422934539.22241592</v>
      </c>
      <c r="M35" s="1491">
        <v>774454539.22241592</v>
      </c>
    </row>
    <row r="36" spans="1:13" ht="12.75" customHeight="1" x14ac:dyDescent="0.2">
      <c r="A36" s="1840"/>
      <c r="B36" s="1843"/>
      <c r="C36" s="1458">
        <v>121</v>
      </c>
      <c r="D36" s="1605" t="s">
        <v>771</v>
      </c>
      <c r="E36" s="1533">
        <v>1885728000</v>
      </c>
      <c r="F36" s="1533">
        <v>1000000000</v>
      </c>
      <c r="G36" s="1319">
        <v>2885728000</v>
      </c>
      <c r="H36" s="1533">
        <v>1117128000</v>
      </c>
      <c r="I36" s="1533">
        <v>765068000</v>
      </c>
      <c r="J36" s="1533">
        <v>1882196000</v>
      </c>
      <c r="K36" s="1491">
        <v>768600000</v>
      </c>
      <c r="L36" s="1491">
        <v>234932000</v>
      </c>
      <c r="M36" s="1491">
        <v>1003532000</v>
      </c>
    </row>
    <row r="37" spans="1:13" ht="12.75" customHeight="1" x14ac:dyDescent="0.2">
      <c r="A37" s="1840"/>
      <c r="B37" s="1843"/>
      <c r="C37" s="1458">
        <v>122</v>
      </c>
      <c r="D37" s="1605" t="s">
        <v>757</v>
      </c>
      <c r="E37" s="1533">
        <v>0</v>
      </c>
      <c r="F37" s="1533">
        <v>1000000000</v>
      </c>
      <c r="G37" s="1319">
        <v>1000000000</v>
      </c>
      <c r="H37" s="1533">
        <v>0</v>
      </c>
      <c r="I37" s="1533">
        <v>0</v>
      </c>
      <c r="J37" s="1533">
        <v>0</v>
      </c>
      <c r="K37" s="1491">
        <v>0</v>
      </c>
      <c r="L37" s="1491">
        <v>1000000000</v>
      </c>
      <c r="M37" s="1491">
        <v>1000000000</v>
      </c>
    </row>
    <row r="38" spans="1:13" x14ac:dyDescent="0.2">
      <c r="A38" s="1840"/>
      <c r="B38" s="1843"/>
      <c r="C38" s="1579"/>
      <c r="D38" s="1471" t="s">
        <v>234</v>
      </c>
      <c r="E38" s="1236">
        <v>40932014403.806709</v>
      </c>
      <c r="F38" s="1236">
        <v>86039304637.222153</v>
      </c>
      <c r="G38" s="1236">
        <v>126971319041.02884</v>
      </c>
      <c r="H38" s="1236">
        <v>29914276000</v>
      </c>
      <c r="I38" s="1236">
        <v>37525862000</v>
      </c>
      <c r="J38" s="1236">
        <v>67440138000</v>
      </c>
      <c r="K38" s="1492">
        <v>11017738403.806713</v>
      </c>
      <c r="L38" s="1493">
        <v>48513442637.222137</v>
      </c>
      <c r="M38" s="1492">
        <v>59531181041.028839</v>
      </c>
    </row>
    <row r="39" spans="1:13" x14ac:dyDescent="0.2">
      <c r="A39" s="1840"/>
      <c r="B39" s="1843"/>
      <c r="C39" s="1607"/>
      <c r="E39" s="782">
        <v>0</v>
      </c>
      <c r="F39" s="1183"/>
      <c r="G39" s="1183"/>
      <c r="H39" s="782"/>
      <c r="I39" s="1534"/>
      <c r="J39" s="1183"/>
      <c r="K39" s="1494"/>
      <c r="L39" s="1494"/>
      <c r="M39" s="1535"/>
    </row>
    <row r="40" spans="1:13" ht="16.5" customHeight="1" x14ac:dyDescent="0.2">
      <c r="A40" s="1840"/>
      <c r="B40" s="1843"/>
      <c r="C40" s="1579"/>
      <c r="D40" s="1459" t="s">
        <v>235</v>
      </c>
      <c r="E40" s="1459" t="s">
        <v>769</v>
      </c>
      <c r="F40" s="1459" t="s">
        <v>770</v>
      </c>
      <c r="G40" s="1459" t="s">
        <v>6</v>
      </c>
      <c r="H40" s="1459" t="s">
        <v>769</v>
      </c>
      <c r="I40" s="1459" t="s">
        <v>770</v>
      </c>
      <c r="J40" s="1459" t="s">
        <v>6</v>
      </c>
      <c r="K40" s="1608" t="s">
        <v>769</v>
      </c>
      <c r="L40" s="1608" t="s">
        <v>770</v>
      </c>
      <c r="M40" s="1608" t="s">
        <v>6</v>
      </c>
    </row>
    <row r="41" spans="1:13" x14ac:dyDescent="0.2">
      <c r="A41" s="1840"/>
      <c r="B41" s="1843"/>
      <c r="C41" s="1458">
        <v>93</v>
      </c>
      <c r="D41" s="1605" t="s">
        <v>211</v>
      </c>
      <c r="E41" s="1533">
        <v>1200756919.7099998</v>
      </c>
      <c r="F41" s="1533">
        <v>1367875000</v>
      </c>
      <c r="G41" s="1533">
        <v>2568631919.71</v>
      </c>
      <c r="H41" s="1533">
        <v>341178616.81999999</v>
      </c>
      <c r="I41" s="1533">
        <v>0</v>
      </c>
      <c r="J41" s="1533">
        <v>341178616.81999999</v>
      </c>
      <c r="K41" s="1491">
        <v>1200756919.7099998</v>
      </c>
      <c r="L41" s="1491">
        <v>1367875000</v>
      </c>
      <c r="M41" s="1491">
        <v>2568631919.71</v>
      </c>
    </row>
    <row r="42" spans="1:13" x14ac:dyDescent="0.2">
      <c r="A42" s="1840"/>
      <c r="B42" s="1843"/>
      <c r="C42" s="1458">
        <v>4</v>
      </c>
      <c r="D42" s="1605" t="s">
        <v>1726</v>
      </c>
      <c r="E42" s="1533">
        <v>3101856890.0445423</v>
      </c>
      <c r="F42" s="1533">
        <v>0</v>
      </c>
      <c r="G42" s="1533">
        <v>3101856890.0445423</v>
      </c>
      <c r="H42" s="1533">
        <v>132558601.22999999</v>
      </c>
      <c r="I42" s="1533">
        <v>0</v>
      </c>
      <c r="J42" s="1533">
        <v>132558601.22999999</v>
      </c>
      <c r="K42" s="1491">
        <v>2969298288.8145423</v>
      </c>
      <c r="L42" s="1491">
        <v>0</v>
      </c>
      <c r="M42" s="1491">
        <v>2969298288.8145423</v>
      </c>
    </row>
    <row r="43" spans="1:13" x14ac:dyDescent="0.2">
      <c r="A43" s="1840"/>
      <c r="B43" s="1843"/>
      <c r="C43" s="1458">
        <v>14</v>
      </c>
      <c r="D43" s="1605" t="s">
        <v>213</v>
      </c>
      <c r="E43" s="1533">
        <v>6464426945.6099997</v>
      </c>
      <c r="F43" s="1533">
        <v>961538461.53846145</v>
      </c>
      <c r="G43" s="1533">
        <v>7425965407.1484613</v>
      </c>
      <c r="H43" s="1533">
        <v>755964020.73000002</v>
      </c>
      <c r="I43" s="1533">
        <v>0</v>
      </c>
      <c r="J43" s="1533">
        <v>755964020.73000002</v>
      </c>
      <c r="K43" s="1491">
        <v>5708462924.8799992</v>
      </c>
      <c r="L43" s="1491">
        <v>961538461.53846145</v>
      </c>
      <c r="M43" s="1491">
        <v>6670001386.4184608</v>
      </c>
    </row>
    <row r="44" spans="1:13" x14ac:dyDescent="0.2">
      <c r="A44" s="1840"/>
      <c r="B44" s="1843"/>
      <c r="C44" s="1458">
        <v>28</v>
      </c>
      <c r="D44" s="1605" t="s">
        <v>218</v>
      </c>
      <c r="E44" s="1533">
        <v>92474560.677000269</v>
      </c>
      <c r="F44" s="1533">
        <v>0</v>
      </c>
      <c r="G44" s="1533">
        <v>92474560.677000269</v>
      </c>
      <c r="H44" s="1533">
        <v>44298422.75999999</v>
      </c>
      <c r="I44" s="1533">
        <v>0</v>
      </c>
      <c r="J44" s="1533">
        <v>44298422.75999999</v>
      </c>
      <c r="K44" s="1491">
        <v>48176137.917000279</v>
      </c>
      <c r="L44" s="1491">
        <v>0</v>
      </c>
      <c r="M44" s="1491">
        <v>48176137.917000279</v>
      </c>
    </row>
    <row r="45" spans="1:13" x14ac:dyDescent="0.2">
      <c r="A45" s="1840"/>
      <c r="B45" s="1843"/>
      <c r="C45" s="1458">
        <v>32</v>
      </c>
      <c r="D45" s="1605" t="s">
        <v>219</v>
      </c>
      <c r="E45" s="1533">
        <v>5113480435.2200012</v>
      </c>
      <c r="F45" s="1533">
        <v>0</v>
      </c>
      <c r="G45" s="1533">
        <v>5113480435.2200012</v>
      </c>
      <c r="H45" s="1533">
        <v>467188188.73000002</v>
      </c>
      <c r="I45" s="1533">
        <v>0</v>
      </c>
      <c r="J45" s="1533">
        <v>467188188.73000002</v>
      </c>
      <c r="K45" s="1491">
        <v>4646292246.4900017</v>
      </c>
      <c r="L45" s="1491">
        <v>0</v>
      </c>
      <c r="M45" s="1491">
        <v>4646292246.4900017</v>
      </c>
    </row>
    <row r="46" spans="1:13" x14ac:dyDescent="0.2">
      <c r="A46" s="1840"/>
      <c r="B46" s="1843"/>
      <c r="C46" s="1579"/>
      <c r="D46" s="1471" t="s">
        <v>434</v>
      </c>
      <c r="E46" s="1236">
        <v>15972995751.261543</v>
      </c>
      <c r="F46" s="1236">
        <v>2329413461.5384617</v>
      </c>
      <c r="G46" s="1236">
        <v>18302409212.800003</v>
      </c>
      <c r="H46" s="1236">
        <v>1741187850.27</v>
      </c>
      <c r="I46" s="1236">
        <v>0</v>
      </c>
      <c r="J46" s="1236">
        <v>1741187850.27</v>
      </c>
      <c r="K46" s="1495">
        <v>14572986517.811543</v>
      </c>
      <c r="L46" s="1495">
        <v>2329413461.5384617</v>
      </c>
      <c r="M46" s="1495">
        <v>16902399979.350004</v>
      </c>
    </row>
    <row r="47" spans="1:13" x14ac:dyDescent="0.2">
      <c r="A47" s="1840"/>
      <c r="B47" s="1843"/>
      <c r="C47" s="1607"/>
      <c r="D47" s="1536"/>
      <c r="E47" s="1534"/>
      <c r="F47" s="1534"/>
      <c r="G47" s="1183"/>
      <c r="H47" s="1534"/>
      <c r="I47" s="1534"/>
      <c r="J47" s="1183"/>
      <c r="K47" s="1496"/>
      <c r="L47" s="1494"/>
      <c r="M47" s="1535"/>
    </row>
    <row r="48" spans="1:13" ht="16.5" customHeight="1" x14ac:dyDescent="0.2">
      <c r="A48" s="1840"/>
      <c r="B48" s="1844" t="s">
        <v>1185</v>
      </c>
      <c r="C48" s="1580"/>
      <c r="D48" s="1459" t="s">
        <v>236</v>
      </c>
      <c r="E48" s="1459" t="s">
        <v>769</v>
      </c>
      <c r="F48" s="1459" t="s">
        <v>770</v>
      </c>
      <c r="G48" s="1459" t="s">
        <v>6</v>
      </c>
      <c r="H48" s="1459" t="s">
        <v>769</v>
      </c>
      <c r="I48" s="1459" t="s">
        <v>770</v>
      </c>
      <c r="J48" s="1459" t="s">
        <v>6</v>
      </c>
      <c r="K48" s="1608" t="s">
        <v>769</v>
      </c>
      <c r="L48" s="1608" t="s">
        <v>770</v>
      </c>
      <c r="M48" s="1608" t="s">
        <v>6</v>
      </c>
    </row>
    <row r="49" spans="1:13" ht="12.75" customHeight="1" x14ac:dyDescent="0.2">
      <c r="A49" s="1840"/>
      <c r="B49" s="1844"/>
      <c r="C49" s="1458">
        <v>93</v>
      </c>
      <c r="D49" s="1605" t="s">
        <v>211</v>
      </c>
      <c r="E49" s="1533">
        <v>24757881115.721176</v>
      </c>
      <c r="F49" s="1533">
        <v>22383437204.363995</v>
      </c>
      <c r="G49" s="1533">
        <v>47141318320.085175</v>
      </c>
      <c r="H49" s="1533">
        <v>18945228072.324265</v>
      </c>
      <c r="I49" s="1533">
        <v>11007820284.84</v>
      </c>
      <c r="J49" s="1533">
        <v>29953048357.164265</v>
      </c>
      <c r="K49" s="1491">
        <v>5812653043.3969116</v>
      </c>
      <c r="L49" s="1491">
        <v>11375616919.523994</v>
      </c>
      <c r="M49" s="1491">
        <v>17188269962.920906</v>
      </c>
    </row>
    <row r="50" spans="1:13" ht="12.75" customHeight="1" x14ac:dyDescent="0.2">
      <c r="A50" s="1840"/>
      <c r="B50" s="1844"/>
      <c r="C50" s="1458">
        <v>4</v>
      </c>
      <c r="D50" s="1605" t="s">
        <v>212</v>
      </c>
      <c r="E50" s="1533">
        <v>14260704965.27</v>
      </c>
      <c r="F50" s="1533">
        <v>6637271136.0797968</v>
      </c>
      <c r="G50" s="1533">
        <v>20897976101.349796</v>
      </c>
      <c r="H50" s="1533">
        <v>3638977999.8200006</v>
      </c>
      <c r="I50" s="1533">
        <v>3759633150.6222615</v>
      </c>
      <c r="J50" s="1533">
        <v>7398611150.4422626</v>
      </c>
      <c r="K50" s="1491">
        <v>10621726965.450001</v>
      </c>
      <c r="L50" s="1491">
        <v>2877637985.4575353</v>
      </c>
      <c r="M50" s="1491">
        <v>13499364950.907536</v>
      </c>
    </row>
    <row r="51" spans="1:13" ht="12.75" customHeight="1" x14ac:dyDescent="0.2">
      <c r="A51" s="1840"/>
      <c r="B51" s="1844"/>
      <c r="C51" s="1458">
        <v>14</v>
      </c>
      <c r="D51" s="1605" t="s">
        <v>213</v>
      </c>
      <c r="E51" s="1533">
        <v>1491792084.704</v>
      </c>
      <c r="F51" s="1533">
        <v>963671441.92367852</v>
      </c>
      <c r="G51" s="1533">
        <v>2455463526.6276784</v>
      </c>
      <c r="H51" s="1533">
        <v>83610999.719999999</v>
      </c>
      <c r="I51" s="1533">
        <v>727937829.79000008</v>
      </c>
      <c r="J51" s="1533">
        <v>811548829.51000011</v>
      </c>
      <c r="K51" s="1491">
        <v>1408181084.984</v>
      </c>
      <c r="L51" s="1491">
        <v>235733612.13367844</v>
      </c>
      <c r="M51" s="1491">
        <v>1643914697.1176784</v>
      </c>
    </row>
    <row r="52" spans="1:13" ht="12.75" customHeight="1" x14ac:dyDescent="0.2">
      <c r="A52" s="1840"/>
      <c r="B52" s="1844"/>
      <c r="C52" s="1458">
        <v>22</v>
      </c>
      <c r="D52" s="1605" t="s">
        <v>214</v>
      </c>
      <c r="E52" s="1533">
        <v>1874178316.9699998</v>
      </c>
      <c r="F52" s="1533">
        <v>3585062686.9830298</v>
      </c>
      <c r="G52" s="1533">
        <v>5459241003.9530296</v>
      </c>
      <c r="H52" s="1533">
        <v>318390343.06</v>
      </c>
      <c r="I52" s="1533">
        <v>3508433148.3699994</v>
      </c>
      <c r="J52" s="1533">
        <v>3826823491.4299994</v>
      </c>
      <c r="K52" s="1491">
        <v>1555787973.9099998</v>
      </c>
      <c r="L52" s="1491">
        <v>76629538.613030434</v>
      </c>
      <c r="M52" s="1491">
        <v>1632417512.5230303</v>
      </c>
    </row>
    <row r="53" spans="1:13" ht="12.75" customHeight="1" x14ac:dyDescent="0.2">
      <c r="A53" s="1840"/>
      <c r="B53" s="1844"/>
      <c r="C53" s="1458">
        <v>26</v>
      </c>
      <c r="D53" s="1605" t="s">
        <v>54</v>
      </c>
      <c r="E53" s="1533">
        <v>0</v>
      </c>
      <c r="F53" s="1533">
        <v>0</v>
      </c>
      <c r="G53" s="1533">
        <v>0</v>
      </c>
      <c r="H53" s="1533">
        <v>0</v>
      </c>
      <c r="I53" s="1533">
        <v>0</v>
      </c>
      <c r="J53" s="1533">
        <v>0</v>
      </c>
      <c r="K53" s="1491">
        <v>0</v>
      </c>
      <c r="L53" s="1491">
        <v>0</v>
      </c>
      <c r="M53" s="1491">
        <v>0</v>
      </c>
    </row>
    <row r="54" spans="1:13" ht="12.75" customHeight="1" x14ac:dyDescent="0.2">
      <c r="A54" s="1840"/>
      <c r="B54" s="1844"/>
      <c r="C54" s="1458">
        <v>27</v>
      </c>
      <c r="D54" s="1605" t="s">
        <v>217</v>
      </c>
      <c r="E54" s="1533">
        <v>526355229.51000017</v>
      </c>
      <c r="F54" s="1533">
        <v>503872868.53966689</v>
      </c>
      <c r="G54" s="1533">
        <v>1030228098.0496671</v>
      </c>
      <c r="H54" s="1533">
        <v>161699610.25</v>
      </c>
      <c r="I54" s="1533">
        <v>53874568.019999996</v>
      </c>
      <c r="J54" s="1533">
        <v>215574178.26999998</v>
      </c>
      <c r="K54" s="1491">
        <v>364655619.26000017</v>
      </c>
      <c r="L54" s="1491">
        <v>449998300.51966691</v>
      </c>
      <c r="M54" s="1491">
        <v>814653919.77966714</v>
      </c>
    </row>
    <row r="55" spans="1:13" ht="12.75" customHeight="1" x14ac:dyDescent="0.2">
      <c r="A55" s="1840"/>
      <c r="B55" s="1844"/>
      <c r="C55" s="1458">
        <v>28</v>
      </c>
      <c r="D55" s="1605" t="s">
        <v>218</v>
      </c>
      <c r="E55" s="1533">
        <v>4111294434.6401238</v>
      </c>
      <c r="F55" s="1533">
        <v>6732204772.4039001</v>
      </c>
      <c r="G55" s="1533">
        <v>10843499207.044024</v>
      </c>
      <c r="H55" s="1533">
        <v>1185367235.1226399</v>
      </c>
      <c r="I55" s="1533">
        <v>1307578250.4500003</v>
      </c>
      <c r="J55" s="1533">
        <v>2492945485.5726404</v>
      </c>
      <c r="K55" s="1491">
        <v>2925927199.5174837</v>
      </c>
      <c r="L55" s="1491">
        <v>5424626521.9538994</v>
      </c>
      <c r="M55" s="1491">
        <v>8350553721.4713831</v>
      </c>
    </row>
    <row r="56" spans="1:13" ht="12.75" customHeight="1" x14ac:dyDescent="0.2">
      <c r="A56" s="1840"/>
      <c r="B56" s="1844"/>
      <c r="C56" s="1458">
        <v>32</v>
      </c>
      <c r="D56" s="1605" t="s">
        <v>219</v>
      </c>
      <c r="E56" s="1533">
        <v>10003922582.740398</v>
      </c>
      <c r="F56" s="1533">
        <v>7041989181.3030796</v>
      </c>
      <c r="G56" s="1533">
        <v>17045911764.043478</v>
      </c>
      <c r="H56" s="1533">
        <v>5228742953.842</v>
      </c>
      <c r="I56" s="1533">
        <v>3206005039.4299989</v>
      </c>
      <c r="J56" s="1533">
        <v>8434747993.2719994</v>
      </c>
      <c r="K56" s="1491">
        <v>4775179628.8983984</v>
      </c>
      <c r="L56" s="1491">
        <v>3835984141.8730807</v>
      </c>
      <c r="M56" s="1491">
        <v>8611163770.7714787</v>
      </c>
    </row>
    <row r="57" spans="1:13" ht="12.75" customHeight="1" x14ac:dyDescent="0.2">
      <c r="A57" s="1840"/>
      <c r="B57" s="1844"/>
      <c r="C57" s="1458">
        <v>87</v>
      </c>
      <c r="D57" s="1605" t="s">
        <v>220</v>
      </c>
      <c r="E57" s="1533">
        <v>3546852122.5509982</v>
      </c>
      <c r="F57" s="1533">
        <v>4888357264.7640104</v>
      </c>
      <c r="G57" s="1533">
        <v>8435209387.3150082</v>
      </c>
      <c r="H57" s="1533">
        <v>1962782095.7959344</v>
      </c>
      <c r="I57" s="1533">
        <v>1936593192.1577227</v>
      </c>
      <c r="J57" s="1533">
        <v>3899375287.9536572</v>
      </c>
      <c r="K57" s="1491">
        <v>1584070026.7550638</v>
      </c>
      <c r="L57" s="1491">
        <v>2951764072.606288</v>
      </c>
      <c r="M57" s="1491">
        <v>4535834099.361352</v>
      </c>
    </row>
    <row r="58" spans="1:13" ht="12.75" customHeight="1" x14ac:dyDescent="0.2">
      <c r="A58" s="1840"/>
      <c r="B58" s="1844"/>
      <c r="C58" s="1458">
        <v>88</v>
      </c>
      <c r="D58" s="1605" t="s">
        <v>178</v>
      </c>
      <c r="E58" s="1533">
        <v>1689187292.5200002</v>
      </c>
      <c r="F58" s="1533">
        <v>1484985236.8179219</v>
      </c>
      <c r="G58" s="1533">
        <v>3174172529.3379221</v>
      </c>
      <c r="H58" s="1533">
        <v>877028122.35000014</v>
      </c>
      <c r="I58" s="1533">
        <v>1484985236.79</v>
      </c>
      <c r="J58" s="1533">
        <v>2362013359.1400003</v>
      </c>
      <c r="K58" s="1491">
        <v>812159170.17000008</v>
      </c>
      <c r="L58" s="1491">
        <v>2.7921915054321289E-2</v>
      </c>
      <c r="M58" s="1491">
        <v>812159170.19792199</v>
      </c>
    </row>
    <row r="59" spans="1:13" ht="12.75" customHeight="1" x14ac:dyDescent="0.2">
      <c r="A59" s="1840"/>
      <c r="B59" s="1844"/>
      <c r="C59" s="1458">
        <v>90</v>
      </c>
      <c r="D59" s="1605" t="s">
        <v>221</v>
      </c>
      <c r="E59" s="1533">
        <v>0</v>
      </c>
      <c r="F59" s="1533">
        <v>0</v>
      </c>
      <c r="G59" s="1533">
        <v>0</v>
      </c>
      <c r="H59" s="1533">
        <v>0</v>
      </c>
      <c r="I59" s="1533">
        <v>0</v>
      </c>
      <c r="J59" s="1533">
        <v>0</v>
      </c>
      <c r="K59" s="1491">
        <v>0</v>
      </c>
      <c r="L59" s="1491">
        <v>0</v>
      </c>
      <c r="M59" s="1491">
        <v>0</v>
      </c>
    </row>
    <row r="60" spans="1:13" ht="12.75" customHeight="1" x14ac:dyDescent="0.2">
      <c r="A60" s="1840"/>
      <c r="B60" s="1844"/>
      <c r="C60" s="1458">
        <v>92</v>
      </c>
      <c r="D60" s="1606" t="s">
        <v>226</v>
      </c>
      <c r="E60" s="1533">
        <v>0</v>
      </c>
      <c r="F60" s="1533">
        <v>300000000</v>
      </c>
      <c r="G60" s="1533">
        <v>300000000</v>
      </c>
      <c r="H60" s="1533">
        <v>0</v>
      </c>
      <c r="I60" s="1533">
        <v>13725433.42</v>
      </c>
      <c r="J60" s="1533">
        <v>13725433.42</v>
      </c>
      <c r="K60" s="1491">
        <v>0</v>
      </c>
      <c r="L60" s="1491">
        <v>286274566.57999998</v>
      </c>
      <c r="M60" s="1491">
        <v>286274566.57999998</v>
      </c>
    </row>
    <row r="61" spans="1:13" ht="12.75" customHeight="1" x14ac:dyDescent="0.2">
      <c r="A61" s="1840"/>
      <c r="B61" s="1844"/>
      <c r="C61" s="1458">
        <v>94</v>
      </c>
      <c r="D61" s="1605" t="s">
        <v>222</v>
      </c>
      <c r="E61" s="1533">
        <v>110814927.64000002</v>
      </c>
      <c r="F61" s="1533">
        <v>3801008049.0139699</v>
      </c>
      <c r="G61" s="1533">
        <v>3911822976.6539698</v>
      </c>
      <c r="H61" s="1533">
        <v>64769181.439999998</v>
      </c>
      <c r="I61" s="1533">
        <v>0</v>
      </c>
      <c r="J61" s="1533">
        <v>64769181.439999998</v>
      </c>
      <c r="K61" s="1491">
        <v>46045746.200000018</v>
      </c>
      <c r="L61" s="1491">
        <v>3801008049.0139699</v>
      </c>
      <c r="M61" s="1491">
        <v>3847053795.2139697</v>
      </c>
    </row>
    <row r="62" spans="1:13" ht="12.75" customHeight="1" x14ac:dyDescent="0.2">
      <c r="A62" s="1840"/>
      <c r="B62" s="1844"/>
      <c r="C62" s="1458">
        <v>96</v>
      </c>
      <c r="D62" s="1605" t="s">
        <v>228</v>
      </c>
      <c r="E62" s="1533">
        <v>698070570.06999993</v>
      </c>
      <c r="F62" s="1533">
        <v>536157308.10743946</v>
      </c>
      <c r="G62" s="1533">
        <v>1234227878.1774395</v>
      </c>
      <c r="H62" s="1537">
        <v>462132933.73000002</v>
      </c>
      <c r="I62" s="1533">
        <v>429970998.17000002</v>
      </c>
      <c r="J62" s="1533">
        <v>892103931.9000001</v>
      </c>
      <c r="K62" s="1491">
        <v>235937636.33999991</v>
      </c>
      <c r="L62" s="1491">
        <v>106186309.93743944</v>
      </c>
      <c r="M62" s="1491">
        <v>342123946.27743936</v>
      </c>
    </row>
    <row r="63" spans="1:13" ht="12.75" customHeight="1" x14ac:dyDescent="0.2">
      <c r="A63" s="1840"/>
      <c r="B63" s="1844"/>
      <c r="C63" s="1458">
        <v>101</v>
      </c>
      <c r="D63" s="1605" t="s">
        <v>164</v>
      </c>
      <c r="E63" s="1533">
        <v>251697080.76000011</v>
      </c>
      <c r="F63" s="1533">
        <v>510664770.25953132</v>
      </c>
      <c r="G63" s="1533">
        <v>762361851.01953149</v>
      </c>
      <c r="H63" s="1533">
        <v>177710475.76000002</v>
      </c>
      <c r="I63" s="1533">
        <v>340582698.00999993</v>
      </c>
      <c r="J63" s="1533">
        <v>518293173.76999998</v>
      </c>
      <c r="K63" s="1491">
        <v>73986605.000000089</v>
      </c>
      <c r="L63" s="1491">
        <v>170082072.24953139</v>
      </c>
      <c r="M63" s="1491">
        <v>244068677.24953148</v>
      </c>
    </row>
    <row r="64" spans="1:13" ht="12.75" customHeight="1" x14ac:dyDescent="0.2">
      <c r="A64" s="1840"/>
      <c r="B64" s="1844"/>
      <c r="C64" s="1458">
        <v>105</v>
      </c>
      <c r="D64" s="1605" t="s">
        <v>231</v>
      </c>
      <c r="E64" s="1533">
        <v>303647112.89999998</v>
      </c>
      <c r="F64" s="1533">
        <v>622775366.31814718</v>
      </c>
      <c r="G64" s="1533">
        <v>926422479.21814716</v>
      </c>
      <c r="H64" s="1533">
        <v>296151113</v>
      </c>
      <c r="I64" s="1533">
        <v>284421697.07000005</v>
      </c>
      <c r="J64" s="1533">
        <v>580572810.07000005</v>
      </c>
      <c r="K64" s="1491">
        <v>7495999.8999999762</v>
      </c>
      <c r="L64" s="1491">
        <v>338353669.24814713</v>
      </c>
      <c r="M64" s="1491">
        <v>345849669.14814711</v>
      </c>
    </row>
    <row r="65" spans="1:13" ht="12.75" customHeight="1" x14ac:dyDescent="0.2">
      <c r="A65" s="1840"/>
      <c r="B65" s="1844"/>
      <c r="C65" s="1458">
        <v>108</v>
      </c>
      <c r="D65" s="1605" t="s">
        <v>179</v>
      </c>
      <c r="E65" s="1533">
        <v>0</v>
      </c>
      <c r="F65" s="1533">
        <v>0</v>
      </c>
      <c r="G65" s="1533">
        <v>0</v>
      </c>
      <c r="H65" s="1533">
        <v>0</v>
      </c>
      <c r="I65" s="1533">
        <v>0</v>
      </c>
      <c r="J65" s="1533">
        <v>0</v>
      </c>
      <c r="K65" s="1491">
        <v>0</v>
      </c>
      <c r="L65" s="1491">
        <v>0</v>
      </c>
      <c r="M65" s="1491">
        <v>0</v>
      </c>
    </row>
    <row r="66" spans="1:13" ht="12.75" customHeight="1" x14ac:dyDescent="0.2">
      <c r="A66" s="1840"/>
      <c r="B66" s="1844"/>
      <c r="C66" s="1458">
        <v>120</v>
      </c>
      <c r="D66" s="1609" t="s">
        <v>753</v>
      </c>
      <c r="E66" s="1533">
        <v>0</v>
      </c>
      <c r="F66" s="1533">
        <v>500000000</v>
      </c>
      <c r="G66" s="1533">
        <v>500000000</v>
      </c>
      <c r="H66" s="1533">
        <v>0</v>
      </c>
      <c r="I66" s="1533">
        <v>0</v>
      </c>
      <c r="J66" s="1533">
        <v>0</v>
      </c>
      <c r="K66" s="1491">
        <v>0</v>
      </c>
      <c r="L66" s="1491">
        <v>500000000</v>
      </c>
      <c r="M66" s="1491">
        <v>500000000</v>
      </c>
    </row>
    <row r="67" spans="1:13" ht="12.75" customHeight="1" x14ac:dyDescent="0.2">
      <c r="A67" s="1840"/>
      <c r="B67" s="1844"/>
      <c r="C67" s="1458">
        <v>116</v>
      </c>
      <c r="D67" s="1605" t="s">
        <v>280</v>
      </c>
      <c r="E67" s="1533">
        <v>275636064.18000001</v>
      </c>
      <c r="F67" s="1533">
        <v>1004305940.3260868</v>
      </c>
      <c r="G67" s="1533">
        <v>1279942004.5060868</v>
      </c>
      <c r="H67" s="1533">
        <v>175652825.54000002</v>
      </c>
      <c r="I67" s="1533">
        <v>635151218.60000002</v>
      </c>
      <c r="J67" s="1533">
        <v>810804044.1400001</v>
      </c>
      <c r="K67" s="1491">
        <v>99983238.639999986</v>
      </c>
      <c r="L67" s="1491">
        <v>369154721.72608674</v>
      </c>
      <c r="M67" s="1491">
        <v>469137960.36608672</v>
      </c>
    </row>
    <row r="68" spans="1:13" ht="12.75" customHeight="1" x14ac:dyDescent="0.2">
      <c r="A68" s="1840"/>
      <c r="B68" s="1844"/>
      <c r="C68" s="1458">
        <v>115</v>
      </c>
      <c r="D68" s="1605" t="s">
        <v>281</v>
      </c>
      <c r="E68" s="1533">
        <v>0</v>
      </c>
      <c r="F68" s="1533">
        <v>0</v>
      </c>
      <c r="G68" s="1533">
        <v>0</v>
      </c>
      <c r="H68" s="1533">
        <v>0</v>
      </c>
      <c r="I68" s="1533">
        <v>0</v>
      </c>
      <c r="J68" s="1533">
        <v>0</v>
      </c>
      <c r="K68" s="1491">
        <v>0</v>
      </c>
      <c r="L68" s="1491">
        <v>0</v>
      </c>
      <c r="M68" s="1491">
        <v>0</v>
      </c>
    </row>
    <row r="69" spans="1:13" ht="12.75" customHeight="1" x14ac:dyDescent="0.2">
      <c r="A69" s="1840"/>
      <c r="B69" s="1844"/>
      <c r="C69" s="1458">
        <v>110</v>
      </c>
      <c r="D69" s="1605" t="s">
        <v>163</v>
      </c>
      <c r="E69" s="1533">
        <v>70868000.679999903</v>
      </c>
      <c r="F69" s="1533">
        <v>0</v>
      </c>
      <c r="G69" s="1533">
        <v>70868000.679999903</v>
      </c>
      <c r="H69" s="1533">
        <v>35044386.969999999</v>
      </c>
      <c r="I69" s="1533">
        <v>0</v>
      </c>
      <c r="J69" s="1533">
        <v>35044386.969999999</v>
      </c>
      <c r="K69" s="1491">
        <v>35823613.709999904</v>
      </c>
      <c r="L69" s="1491">
        <v>0</v>
      </c>
      <c r="M69" s="1491">
        <v>35823613.709999904</v>
      </c>
    </row>
    <row r="70" spans="1:13" ht="12.75" customHeight="1" x14ac:dyDescent="0.2">
      <c r="A70" s="1840"/>
      <c r="B70" s="1844"/>
      <c r="C70" s="1458">
        <v>112</v>
      </c>
      <c r="D70" s="1605" t="s">
        <v>168</v>
      </c>
      <c r="E70" s="1533">
        <v>0</v>
      </c>
      <c r="F70" s="1533">
        <v>0</v>
      </c>
      <c r="G70" s="1533">
        <v>0</v>
      </c>
      <c r="H70" s="1533">
        <v>0</v>
      </c>
      <c r="I70" s="1533">
        <v>0</v>
      </c>
      <c r="J70" s="1533">
        <v>0</v>
      </c>
      <c r="K70" s="1491">
        <v>0</v>
      </c>
      <c r="L70" s="1491">
        <v>0</v>
      </c>
      <c r="M70" s="1491">
        <v>0</v>
      </c>
    </row>
    <row r="71" spans="1:13" ht="12.75" customHeight="1" x14ac:dyDescent="0.2">
      <c r="A71" s="1840"/>
      <c r="B71" s="1844"/>
      <c r="C71" s="1458">
        <v>117</v>
      </c>
      <c r="D71" s="1605" t="s">
        <v>283</v>
      </c>
      <c r="E71" s="1533">
        <v>177536850.37000003</v>
      </c>
      <c r="F71" s="1533">
        <v>500000000</v>
      </c>
      <c r="G71" s="1533">
        <v>677536850.37</v>
      </c>
      <c r="H71" s="1533">
        <v>177536850.34999999</v>
      </c>
      <c r="I71" s="1533">
        <v>308085780.27000004</v>
      </c>
      <c r="J71" s="1533">
        <v>485622630.62</v>
      </c>
      <c r="K71" s="1491">
        <v>2.0000040531158447E-2</v>
      </c>
      <c r="L71" s="1491">
        <v>191914219.72999996</v>
      </c>
      <c r="M71" s="1491">
        <v>191914219.75</v>
      </c>
    </row>
    <row r="72" spans="1:13" ht="12.75" customHeight="1" x14ac:dyDescent="0.2">
      <c r="A72" s="1840"/>
      <c r="B72" s="1844"/>
      <c r="C72" s="1458">
        <v>121</v>
      </c>
      <c r="D72" s="1605" t="s">
        <v>771</v>
      </c>
      <c r="E72" s="1533">
        <v>248042580.68999994</v>
      </c>
      <c r="F72" s="1533">
        <v>601334891.71826017</v>
      </c>
      <c r="G72" s="1533">
        <v>849377472.40826011</v>
      </c>
      <c r="H72" s="1537">
        <v>248042580.68000001</v>
      </c>
      <c r="I72" s="1537">
        <v>474243301.55999994</v>
      </c>
      <c r="J72" s="1533">
        <v>722285882.24000001</v>
      </c>
      <c r="K72" s="1491">
        <v>9.9999308586120605E-3</v>
      </c>
      <c r="L72" s="1491">
        <v>127091590.15826023</v>
      </c>
      <c r="M72" s="1491">
        <v>127091590.16826016</v>
      </c>
    </row>
    <row r="73" spans="1:13" ht="12.6" customHeight="1" x14ac:dyDescent="0.2">
      <c r="A73" s="1840"/>
      <c r="B73" s="1844"/>
      <c r="C73" s="1458">
        <v>122</v>
      </c>
      <c r="D73" s="1605" t="s">
        <v>757</v>
      </c>
      <c r="E73" s="1533">
        <v>0</v>
      </c>
      <c r="F73" s="1533">
        <v>500000000</v>
      </c>
      <c r="G73" s="1533">
        <v>500000000</v>
      </c>
      <c r="H73" s="1533">
        <v>0</v>
      </c>
      <c r="I73" s="1533">
        <v>0</v>
      </c>
      <c r="J73" s="1533">
        <v>0</v>
      </c>
      <c r="K73" s="1491">
        <v>0</v>
      </c>
      <c r="L73" s="1491">
        <v>500000000</v>
      </c>
      <c r="M73" s="1491">
        <v>500000000</v>
      </c>
    </row>
    <row r="74" spans="1:13" x14ac:dyDescent="0.2">
      <c r="A74" s="1841"/>
      <c r="B74" s="1845"/>
      <c r="C74" s="1458"/>
      <c r="D74" s="1471" t="s">
        <v>237</v>
      </c>
      <c r="E74" s="1236">
        <v>64398481331.91671</v>
      </c>
      <c r="F74" s="1236">
        <v>63097098118.922508</v>
      </c>
      <c r="G74" s="1236">
        <v>127495579450.8392</v>
      </c>
      <c r="H74" s="1236">
        <v>34038867779.754833</v>
      </c>
      <c r="I74" s="1236">
        <v>29479041827.569981</v>
      </c>
      <c r="J74" s="1236">
        <v>63517909607.324821</v>
      </c>
      <c r="K74" s="1236">
        <v>30359613552.161858</v>
      </c>
      <c r="L74" s="1236">
        <v>33618056291.352531</v>
      </c>
      <c r="M74" s="1236">
        <v>63977669843.514389</v>
      </c>
    </row>
    <row r="75" spans="1:13" hidden="1" x14ac:dyDescent="0.2">
      <c r="C75" s="1458"/>
      <c r="D75" s="1237"/>
      <c r="E75" s="1183"/>
      <c r="F75" s="1183"/>
      <c r="G75" s="1184"/>
      <c r="H75" s="1238"/>
      <c r="I75" s="1238"/>
      <c r="J75" s="786"/>
      <c r="K75" s="1494"/>
      <c r="L75" s="1494"/>
      <c r="M75" s="1535"/>
    </row>
    <row r="76" spans="1:13" ht="17.649999999999999" hidden="1" customHeight="1" x14ac:dyDescent="0.2">
      <c r="C76" s="1610"/>
      <c r="D76" s="1611" t="s">
        <v>690</v>
      </c>
      <c r="E76" s="1533">
        <v>0</v>
      </c>
      <c r="F76" s="1533">
        <v>0</v>
      </c>
      <c r="G76" s="1533">
        <v>0</v>
      </c>
      <c r="H76" s="1533">
        <v>0</v>
      </c>
      <c r="I76" s="1533">
        <v>0</v>
      </c>
      <c r="J76" s="1533">
        <v>0</v>
      </c>
      <c r="K76" s="1491">
        <v>0</v>
      </c>
      <c r="L76" s="1491">
        <v>0</v>
      </c>
      <c r="M76" s="1491">
        <v>0</v>
      </c>
    </row>
    <row r="77" spans="1:13" ht="12.75" customHeight="1" x14ac:dyDescent="0.2">
      <c r="D77" s="1320"/>
      <c r="E77" s="1612"/>
      <c r="F77" s="1415"/>
      <c r="G77" s="1239"/>
      <c r="H77" s="1538"/>
      <c r="I77" s="1538"/>
      <c r="J77" s="1415"/>
      <c r="K77" s="1494"/>
      <c r="L77" s="1494"/>
      <c r="M77" s="1535"/>
    </row>
    <row r="78" spans="1:13" s="686" customFormat="1" x14ac:dyDescent="0.2">
      <c r="C78" s="685"/>
      <c r="D78" s="1471" t="s">
        <v>29</v>
      </c>
      <c r="E78" s="1613">
        <v>121303491486.98495</v>
      </c>
      <c r="F78" s="1613">
        <v>151465816217.68314</v>
      </c>
      <c r="G78" s="1613">
        <v>272769307704.66806</v>
      </c>
      <c r="H78" s="1613">
        <v>65694331630.024834</v>
      </c>
      <c r="I78" s="1613">
        <v>67004903827.569977</v>
      </c>
      <c r="J78" s="1613">
        <v>132699235457.59482</v>
      </c>
      <c r="K78" s="1614">
        <v>55950338473.780113</v>
      </c>
      <c r="L78" s="1614">
        <v>84460912390.113129</v>
      </c>
      <c r="M78" s="1497">
        <v>140411250863.89325</v>
      </c>
    </row>
    <row r="79" spans="1:13" ht="13.5" thickBot="1" x14ac:dyDescent="0.25">
      <c r="E79" s="782"/>
      <c r="F79" s="782"/>
      <c r="G79" s="1498"/>
      <c r="H79" s="1615"/>
      <c r="I79" s="1615"/>
      <c r="J79" s="782"/>
      <c r="K79" s="1494"/>
      <c r="L79" s="1494"/>
      <c r="M79" s="1535"/>
    </row>
    <row r="80" spans="1:13" ht="13.5" hidden="1" thickBot="1" x14ac:dyDescent="0.25">
      <c r="D80" s="685" t="s">
        <v>238</v>
      </c>
      <c r="J80" s="782"/>
      <c r="K80" s="1494"/>
      <c r="L80" s="1494"/>
      <c r="M80" s="1494"/>
    </row>
    <row r="81" spans="4:13" ht="17.649999999999999" hidden="1" customHeight="1" x14ac:dyDescent="0.2">
      <c r="J81" s="782"/>
      <c r="K81" s="1494"/>
      <c r="L81" s="1494"/>
      <c r="M81" s="1494"/>
    </row>
    <row r="82" spans="4:13" ht="13.5" hidden="1" thickBot="1" x14ac:dyDescent="0.25">
      <c r="D82" s="685" t="s">
        <v>239</v>
      </c>
      <c r="J82" s="782"/>
      <c r="K82" s="1494"/>
      <c r="L82" s="1494"/>
      <c r="M82" s="1494"/>
    </row>
    <row r="83" spans="4:13" ht="13.5" hidden="1" thickBot="1" x14ac:dyDescent="0.25">
      <c r="J83" s="782"/>
      <c r="K83" s="1494"/>
      <c r="L83" s="1494"/>
      <c r="M83" s="1494"/>
    </row>
    <row r="84" spans="4:13" ht="13.5" hidden="1" thickBot="1" x14ac:dyDescent="0.25">
      <c r="D84" s="1240" t="s">
        <v>240</v>
      </c>
      <c r="J84" s="782"/>
      <c r="K84" s="1494"/>
      <c r="L84" s="1494"/>
      <c r="M84" s="1494"/>
    </row>
    <row r="85" spans="4:13" ht="13.5" hidden="1" thickBot="1" x14ac:dyDescent="0.25">
      <c r="J85" s="782"/>
      <c r="K85" s="1494"/>
      <c r="L85" s="1494"/>
      <c r="M85" s="1494"/>
    </row>
    <row r="86" spans="4:13" ht="13.5" hidden="1" thickBot="1" x14ac:dyDescent="0.25">
      <c r="J86" s="782"/>
      <c r="K86" s="1494"/>
      <c r="L86" s="1494"/>
      <c r="M86" s="1494"/>
    </row>
    <row r="87" spans="4:13" ht="13.5" hidden="1" thickBot="1" x14ac:dyDescent="0.25">
      <c r="J87" s="782"/>
      <c r="K87" s="1494"/>
      <c r="L87" s="1494"/>
      <c r="M87" s="1494"/>
    </row>
    <row r="88" spans="4:13" ht="13.5" hidden="1" thickBot="1" x14ac:dyDescent="0.25">
      <c r="J88" s="782"/>
      <c r="K88" s="1494"/>
      <c r="L88" s="1494"/>
      <c r="M88" s="1494"/>
    </row>
    <row r="89" spans="4:13" ht="13.5" hidden="1" thickBot="1" x14ac:dyDescent="0.25">
      <c r="D89" s="1240" t="s">
        <v>240</v>
      </c>
      <c r="J89" s="782"/>
      <c r="K89" s="1494"/>
      <c r="L89" s="1494"/>
      <c r="M89" s="1494"/>
    </row>
    <row r="90" spans="4:13" ht="13.5" hidden="1" thickBot="1" x14ac:dyDescent="0.25">
      <c r="J90" s="782"/>
      <c r="K90" s="1494"/>
      <c r="L90" s="1494"/>
      <c r="M90" s="1494"/>
    </row>
    <row r="91" spans="4:13" ht="13.5" hidden="1" thickBot="1" x14ac:dyDescent="0.25">
      <c r="J91" s="782"/>
      <c r="K91" s="1494"/>
      <c r="L91" s="1494"/>
      <c r="M91" s="1494"/>
    </row>
    <row r="92" spans="4:13" ht="13.5" hidden="1" thickBot="1" x14ac:dyDescent="0.25">
      <c r="J92" s="782"/>
      <c r="K92" s="1494"/>
      <c r="L92" s="1494"/>
      <c r="M92" s="1494"/>
    </row>
    <row r="93" spans="4:13" ht="13.5" hidden="1" thickBot="1" x14ac:dyDescent="0.25">
      <c r="J93" s="782"/>
      <c r="K93" s="1494"/>
      <c r="L93" s="1494"/>
      <c r="M93" s="1494"/>
    </row>
    <row r="94" spans="4:13" ht="13.5" hidden="1" thickBot="1" x14ac:dyDescent="0.25">
      <c r="D94" s="685" t="s">
        <v>241</v>
      </c>
      <c r="G94" s="1183"/>
      <c r="J94" s="1183"/>
      <c r="K94" s="1494"/>
      <c r="L94" s="1494"/>
      <c r="M94" s="1494"/>
    </row>
    <row r="95" spans="4:13" ht="13.5" hidden="1" thickBot="1" x14ac:dyDescent="0.25">
      <c r="D95" s="685" t="s">
        <v>691</v>
      </c>
      <c r="K95" s="1494"/>
      <c r="L95" s="1494"/>
      <c r="M95" s="1494"/>
    </row>
    <row r="96" spans="4:13" ht="13.5" thickBot="1" x14ac:dyDescent="0.25">
      <c r="D96" s="1241" t="s">
        <v>436</v>
      </c>
      <c r="E96" s="1242">
        <v>3221427254.870944</v>
      </c>
      <c r="F96" s="1242">
        <v>2841473377.8490562</v>
      </c>
      <c r="G96" s="1242">
        <v>6062900632.7200003</v>
      </c>
      <c r="H96" s="1242">
        <v>1445341049.4224591</v>
      </c>
      <c r="I96" s="1242">
        <v>1427082863.7481527</v>
      </c>
      <c r="J96" s="1242">
        <v>2872423913.1706119</v>
      </c>
      <c r="K96" s="1499">
        <v>1776086205.4484849</v>
      </c>
      <c r="L96" s="1499">
        <v>1414390514.1009035</v>
      </c>
      <c r="M96" s="1500">
        <v>3190476719.5493884</v>
      </c>
    </row>
    <row r="97" spans="4:13" ht="13.5" thickBot="1" x14ac:dyDescent="0.25">
      <c r="E97" s="1183"/>
      <c r="F97" s="1183"/>
      <c r="G97" s="782"/>
      <c r="H97" s="1615"/>
      <c r="I97" s="1615"/>
      <c r="J97" s="782"/>
      <c r="K97" s="1535"/>
      <c r="L97" s="1535"/>
      <c r="M97" s="1535"/>
    </row>
    <row r="98" spans="4:13" ht="13.5" thickBot="1" x14ac:dyDescent="0.25">
      <c r="D98" s="1241" t="s">
        <v>437</v>
      </c>
      <c r="E98" s="1242">
        <v>2736218264.0767636</v>
      </c>
      <c r="F98" s="1242">
        <v>2224743746.1400366</v>
      </c>
      <c r="G98" s="1242">
        <v>4960962010.2168007</v>
      </c>
      <c r="H98" s="1242">
        <v>2558125751.1901937</v>
      </c>
      <c r="I98" s="1242">
        <v>2754504360.154511</v>
      </c>
      <c r="J98" s="1242">
        <v>5312630111.3447046</v>
      </c>
      <c r="K98" s="1499">
        <v>178092512.88656998</v>
      </c>
      <c r="L98" s="1616">
        <v>-529760614.01447439</v>
      </c>
      <c r="M98" s="1616">
        <v>-351668101.12790442</v>
      </c>
    </row>
    <row r="99" spans="4:13" ht="13.5" thickBot="1" x14ac:dyDescent="0.25">
      <c r="E99" s="1183"/>
      <c r="F99" s="1183"/>
      <c r="G99" s="782"/>
      <c r="H99" s="1615"/>
      <c r="I99" s="1615"/>
      <c r="J99" s="782"/>
      <c r="K99" s="1535"/>
      <c r="L99" s="1535"/>
      <c r="M99" s="1535"/>
    </row>
    <row r="100" spans="4:13" ht="13.5" thickBot="1" x14ac:dyDescent="0.25">
      <c r="D100" s="1243" t="s">
        <v>713</v>
      </c>
      <c r="E100" s="1242">
        <v>127261137005.93266</v>
      </c>
      <c r="F100" s="1242">
        <v>156532033341.67224</v>
      </c>
      <c r="G100" s="1242">
        <v>283793170347.60486</v>
      </c>
      <c r="H100" s="1242">
        <v>69697798430.637497</v>
      </c>
      <c r="I100" s="1242">
        <v>71186491051.472641</v>
      </c>
      <c r="J100" s="1242">
        <v>140884289482.11014</v>
      </c>
      <c r="K100" s="1499">
        <v>57904517192.115173</v>
      </c>
      <c r="L100" s="1499">
        <v>85345542290.199554</v>
      </c>
      <c r="M100" s="1499">
        <v>143250059482.31473</v>
      </c>
    </row>
    <row r="101" spans="4:13" hidden="1" x14ac:dyDescent="0.2">
      <c r="G101" s="782"/>
      <c r="J101" s="786"/>
    </row>
    <row r="102" spans="4:13" hidden="1" x14ac:dyDescent="0.2"/>
    <row r="103" spans="4:13" hidden="1" x14ac:dyDescent="0.2"/>
    <row r="104" spans="4:13" hidden="1" x14ac:dyDescent="0.2">
      <c r="G104" s="1183">
        <v>218378627110.62152</v>
      </c>
    </row>
    <row r="105" spans="4:13" hidden="1" x14ac:dyDescent="0.2">
      <c r="G105" s="1183">
        <v>123208582372</v>
      </c>
    </row>
    <row r="106" spans="4:13" hidden="1" x14ac:dyDescent="0.2">
      <c r="G106" s="1183">
        <v>-95170044738.621521</v>
      </c>
    </row>
    <row r="107" spans="4:13" hidden="1" x14ac:dyDescent="0.2"/>
    <row r="108" spans="4:13" hidden="1" x14ac:dyDescent="0.2"/>
    <row r="109" spans="4:13" hidden="1" x14ac:dyDescent="0.2">
      <c r="D109" s="1459" t="s">
        <v>694</v>
      </c>
      <c r="E109" s="1460" t="s">
        <v>695</v>
      </c>
      <c r="F109" s="1459" t="s">
        <v>696</v>
      </c>
      <c r="G109" s="1459" t="s">
        <v>6</v>
      </c>
      <c r="H109" s="1025" t="s">
        <v>697</v>
      </c>
    </row>
    <row r="110" spans="4:13" hidden="1" x14ac:dyDescent="0.2">
      <c r="D110" s="1458" t="s">
        <v>211</v>
      </c>
      <c r="E110" s="1533">
        <v>603898939.68297827</v>
      </c>
      <c r="F110" s="1533">
        <v>718193493.98702168</v>
      </c>
      <c r="G110" s="1533">
        <v>1322092433.6700001</v>
      </c>
      <c r="H110" s="1183">
        <v>500004869.44</v>
      </c>
      <c r="I110" s="1183">
        <v>822087564.23000002</v>
      </c>
      <c r="K110" s="1183"/>
    </row>
    <row r="111" spans="4:13" hidden="1" x14ac:dyDescent="0.2">
      <c r="D111" s="1458" t="s">
        <v>212</v>
      </c>
      <c r="E111" s="1533">
        <v>609208363.85143912</v>
      </c>
      <c r="F111" s="1533">
        <v>566969100.46856093</v>
      </c>
      <c r="G111" s="1533">
        <v>1176177464.3200002</v>
      </c>
      <c r="H111" s="1183">
        <v>292889309.67000002</v>
      </c>
      <c r="I111" s="1183">
        <v>883288154.6500001</v>
      </c>
      <c r="K111" s="1183"/>
    </row>
    <row r="112" spans="4:13" hidden="1" x14ac:dyDescent="0.2">
      <c r="D112" s="1458" t="s">
        <v>213</v>
      </c>
      <c r="E112" s="1533">
        <v>27712194.000337683</v>
      </c>
      <c r="F112" s="1533">
        <v>175017711.40966234</v>
      </c>
      <c r="G112" s="1533">
        <v>202729905.41000003</v>
      </c>
      <c r="H112" s="1183">
        <v>354129420.95999998</v>
      </c>
      <c r="I112" s="1183">
        <v>-151399515.54999995</v>
      </c>
      <c r="K112" s="1183"/>
    </row>
    <row r="113" spans="4:11" hidden="1" x14ac:dyDescent="0.2">
      <c r="D113" s="1458" t="s">
        <v>214</v>
      </c>
      <c r="E113" s="1533">
        <v>101861991.45182696</v>
      </c>
      <c r="F113" s="1533">
        <v>49582437.838173047</v>
      </c>
      <c r="G113" s="1533">
        <v>151444429.29000002</v>
      </c>
      <c r="H113" s="1183">
        <v>68533521.620000005</v>
      </c>
      <c r="I113" s="1183">
        <v>82910907.670000017</v>
      </c>
      <c r="K113" s="1183"/>
    </row>
    <row r="114" spans="4:11" hidden="1" x14ac:dyDescent="0.2">
      <c r="D114" s="1458" t="s">
        <v>215</v>
      </c>
      <c r="E114" s="1533">
        <v>0</v>
      </c>
      <c r="F114" s="1533">
        <v>0</v>
      </c>
      <c r="G114" s="1533">
        <v>0</v>
      </c>
      <c r="H114" s="1183">
        <v>10579870.050000001</v>
      </c>
      <c r="I114" s="1183">
        <v>-10579870.050000001</v>
      </c>
      <c r="K114" s="1183"/>
    </row>
    <row r="115" spans="4:11" hidden="1" x14ac:dyDescent="0.2">
      <c r="D115" s="1458" t="s">
        <v>216</v>
      </c>
      <c r="E115" s="1533">
        <v>5159274.51448783</v>
      </c>
      <c r="F115" s="1533">
        <v>4550855.8455121703</v>
      </c>
      <c r="G115" s="1533">
        <v>9710130.3599999994</v>
      </c>
      <c r="H115" s="1183">
        <v>6351695.54</v>
      </c>
      <c r="I115" s="1183">
        <v>3358434.8199999994</v>
      </c>
      <c r="K115" s="1183"/>
    </row>
    <row r="116" spans="4:11" hidden="1" x14ac:dyDescent="0.2">
      <c r="D116" s="1458" t="s">
        <v>217</v>
      </c>
      <c r="E116" s="1533">
        <v>54713100.342690371</v>
      </c>
      <c r="F116" s="1533">
        <v>35708556.687309615</v>
      </c>
      <c r="G116" s="1533">
        <v>90421657.029999986</v>
      </c>
      <c r="H116" s="1183">
        <v>190919438.38999999</v>
      </c>
      <c r="I116" s="1183">
        <v>-100497781.36</v>
      </c>
      <c r="K116" s="1183"/>
    </row>
    <row r="117" spans="4:11" hidden="1" x14ac:dyDescent="0.2">
      <c r="D117" s="1458" t="s">
        <v>218</v>
      </c>
      <c r="E117" s="1533">
        <v>148913278.80259308</v>
      </c>
      <c r="F117" s="1533">
        <v>180882520.73740688</v>
      </c>
      <c r="G117" s="1533">
        <v>329795799.53999996</v>
      </c>
      <c r="H117" s="1183">
        <v>98064706.269999996</v>
      </c>
      <c r="I117" s="1183">
        <v>231731093.26999998</v>
      </c>
      <c r="K117" s="1183"/>
    </row>
    <row r="118" spans="4:11" hidden="1" x14ac:dyDescent="0.2">
      <c r="D118" s="1458" t="s">
        <v>219</v>
      </c>
      <c r="E118" s="1533">
        <v>325832651.97161293</v>
      </c>
      <c r="F118" s="1533">
        <v>638536512.38838661</v>
      </c>
      <c r="G118" s="1533">
        <v>964369164.35999954</v>
      </c>
      <c r="H118" s="1183">
        <v>545269837.86000001</v>
      </c>
      <c r="I118" s="1183">
        <v>419099326.49999952</v>
      </c>
      <c r="K118" s="1183"/>
    </row>
    <row r="119" spans="4:11" hidden="1" x14ac:dyDescent="0.2">
      <c r="D119" s="1458" t="s">
        <v>220</v>
      </c>
      <c r="E119" s="1533">
        <v>238341637.05502039</v>
      </c>
      <c r="F119" s="1533">
        <v>265158511.01497957</v>
      </c>
      <c r="G119" s="1533">
        <v>503500148.06999993</v>
      </c>
      <c r="H119" s="1183">
        <v>65740302.140000001</v>
      </c>
      <c r="I119" s="1183">
        <v>437759845.92999995</v>
      </c>
      <c r="K119" s="1183"/>
    </row>
    <row r="120" spans="4:11" hidden="1" x14ac:dyDescent="0.2">
      <c r="D120" s="1458" t="s">
        <v>178</v>
      </c>
      <c r="E120" s="1533">
        <v>67965509.620407522</v>
      </c>
      <c r="F120" s="1533">
        <v>43375251.089592457</v>
      </c>
      <c r="G120" s="1533">
        <v>111340760.70999998</v>
      </c>
      <c r="H120" s="1183">
        <v>175715281.75999999</v>
      </c>
      <c r="I120" s="1183">
        <v>-64374521.050000012</v>
      </c>
      <c r="K120" s="1183"/>
    </row>
    <row r="121" spans="4:11" hidden="1" x14ac:dyDescent="0.2">
      <c r="D121" s="1458" t="s">
        <v>221</v>
      </c>
      <c r="E121" s="1533">
        <v>53287938.185126811</v>
      </c>
      <c r="F121" s="1533">
        <v>44376317.494873188</v>
      </c>
      <c r="G121" s="1533">
        <v>97664255.680000007</v>
      </c>
      <c r="H121" s="1183">
        <v>111995719.06999999</v>
      </c>
      <c r="I121" s="1183">
        <v>-14331463.389999986</v>
      </c>
      <c r="K121" s="1183"/>
    </row>
    <row r="122" spans="4:11" hidden="1" x14ac:dyDescent="0.2">
      <c r="D122" s="1458" t="s">
        <v>222</v>
      </c>
      <c r="E122" s="1533">
        <v>9979395.4589222427</v>
      </c>
      <c r="F122" s="1533">
        <v>7870580.0610777549</v>
      </c>
      <c r="G122" s="1533">
        <v>17849975.519999996</v>
      </c>
      <c r="H122" s="1183">
        <v>13924496.58</v>
      </c>
      <c r="I122" s="1183">
        <v>3925478.9399999958</v>
      </c>
      <c r="K122" s="1183"/>
    </row>
    <row r="123" spans="4:11" hidden="1" x14ac:dyDescent="0.2">
      <c r="D123" s="1458" t="s">
        <v>223</v>
      </c>
      <c r="E123" s="1533">
        <v>0</v>
      </c>
      <c r="F123" s="1533">
        <v>0</v>
      </c>
      <c r="G123" s="1533">
        <v>0</v>
      </c>
      <c r="H123" s="1183">
        <v>7960476.5814024806</v>
      </c>
      <c r="I123" s="1183">
        <v>-7960476.5814024806</v>
      </c>
      <c r="K123" s="1183"/>
    </row>
    <row r="124" spans="4:11" hidden="1" x14ac:dyDescent="0.2">
      <c r="D124" s="1458" t="s">
        <v>224</v>
      </c>
      <c r="E124" s="1533">
        <v>0</v>
      </c>
      <c r="F124" s="1533">
        <v>0</v>
      </c>
      <c r="G124" s="1533">
        <v>0</v>
      </c>
      <c r="H124" s="1183">
        <v>6368381.2651219843</v>
      </c>
      <c r="I124" s="1183">
        <v>-6368381.2651219843</v>
      </c>
      <c r="K124" s="1183"/>
    </row>
    <row r="125" spans="4:11" hidden="1" x14ac:dyDescent="0.2">
      <c r="D125" s="1458" t="s">
        <v>225</v>
      </c>
      <c r="E125" s="1533">
        <v>0</v>
      </c>
      <c r="F125" s="1533">
        <v>0</v>
      </c>
      <c r="G125" s="1533">
        <v>0</v>
      </c>
      <c r="H125" s="1183">
        <v>6368381.2651219834</v>
      </c>
      <c r="I125" s="1183">
        <v>-6368381.2651219834</v>
      </c>
      <c r="K125" s="1183"/>
    </row>
    <row r="126" spans="4:11" hidden="1" x14ac:dyDescent="0.2">
      <c r="D126" s="1458" t="s">
        <v>669</v>
      </c>
      <c r="E126" s="1533">
        <v>6515177.4500431772</v>
      </c>
      <c r="F126" s="1533">
        <v>3853588.559956823</v>
      </c>
      <c r="G126" s="1533">
        <v>10368766.01</v>
      </c>
      <c r="H126" s="1183">
        <v>10485798.84</v>
      </c>
      <c r="I126" s="1183">
        <v>-117032.83000000007</v>
      </c>
      <c r="K126" s="1183"/>
    </row>
    <row r="127" spans="4:11" hidden="1" x14ac:dyDescent="0.2">
      <c r="D127" s="1458" t="s">
        <v>227</v>
      </c>
      <c r="E127" s="1533">
        <v>0</v>
      </c>
      <c r="F127" s="1533">
        <v>0</v>
      </c>
      <c r="G127" s="1533">
        <v>0</v>
      </c>
      <c r="H127" s="1183">
        <v>34146239.520000003</v>
      </c>
      <c r="I127" s="1183">
        <v>-34146239.520000003</v>
      </c>
      <c r="K127" s="1183"/>
    </row>
    <row r="128" spans="4:11" hidden="1" x14ac:dyDescent="0.2">
      <c r="D128" s="1458" t="s">
        <v>228</v>
      </c>
      <c r="E128" s="1533">
        <v>48844638.04145135</v>
      </c>
      <c r="F128" s="1533">
        <v>34890935.014426664</v>
      </c>
      <c r="G128" s="1533">
        <v>83735573.055878013</v>
      </c>
      <c r="H128" s="1183">
        <v>17825146.399999999</v>
      </c>
      <c r="I128" s="1183">
        <v>65910426.655878015</v>
      </c>
      <c r="K128" s="1183"/>
    </row>
    <row r="129" spans="4:11" hidden="1" x14ac:dyDescent="0.2">
      <c r="D129" s="1458" t="s">
        <v>164</v>
      </c>
      <c r="E129" s="1533">
        <v>68543054.597006992</v>
      </c>
      <c r="F129" s="1533">
        <v>40782000.872993007</v>
      </c>
      <c r="G129" s="1533">
        <v>109325055.47</v>
      </c>
      <c r="H129" s="1183">
        <v>4772495.16</v>
      </c>
      <c r="I129" s="1183">
        <v>104552560.31</v>
      </c>
      <c r="K129" s="1183"/>
    </row>
    <row r="130" spans="4:11" hidden="1" x14ac:dyDescent="0.2">
      <c r="D130" s="1458" t="s">
        <v>229</v>
      </c>
      <c r="E130" s="1533">
        <v>2890540</v>
      </c>
      <c r="F130" s="1533">
        <v>615985.15139000013</v>
      </c>
      <c r="G130" s="1533">
        <v>3506525.1513900002</v>
      </c>
      <c r="H130" s="1183">
        <v>9544990.3200000003</v>
      </c>
      <c r="I130" s="1183">
        <v>-6038465.1686100001</v>
      </c>
      <c r="K130" s="1183"/>
    </row>
    <row r="131" spans="4:11" hidden="1" x14ac:dyDescent="0.2">
      <c r="D131" s="1458" t="s">
        <v>230</v>
      </c>
      <c r="E131" s="1533">
        <v>0</v>
      </c>
      <c r="F131" s="1533">
        <v>0</v>
      </c>
      <c r="G131" s="1533">
        <v>0</v>
      </c>
      <c r="H131" s="1183">
        <v>9544990.3200000003</v>
      </c>
      <c r="I131" s="1183">
        <v>-9544990.3200000003</v>
      </c>
      <c r="K131" s="1183"/>
    </row>
    <row r="132" spans="4:11" hidden="1" x14ac:dyDescent="0.2">
      <c r="D132" s="1458" t="s">
        <v>231</v>
      </c>
      <c r="E132" s="1533">
        <v>48206002.565072671</v>
      </c>
      <c r="F132" s="1533">
        <v>5876227.4249273306</v>
      </c>
      <c r="G132" s="1533">
        <v>54082229.990000002</v>
      </c>
      <c r="H132" s="1183">
        <v>6368381.2599999998</v>
      </c>
      <c r="I132" s="1183">
        <v>47713848.730000004</v>
      </c>
      <c r="K132" s="1183"/>
    </row>
    <row r="133" spans="4:11" hidden="1" x14ac:dyDescent="0.2">
      <c r="D133" s="1564" t="s">
        <v>179</v>
      </c>
      <c r="E133" s="1457">
        <v>2504868.879344251</v>
      </c>
      <c r="F133" s="1457">
        <v>3098509.6906557493</v>
      </c>
      <c r="G133" s="1457">
        <v>5603378.5700000003</v>
      </c>
      <c r="H133" s="1183">
        <v>4505930.1399999997</v>
      </c>
      <c r="I133" s="1183">
        <v>1097448.4300000006</v>
      </c>
      <c r="K133" s="1183"/>
    </row>
    <row r="134" spans="4:11" hidden="1" x14ac:dyDescent="0.2">
      <c r="D134" s="1564" t="s">
        <v>433</v>
      </c>
      <c r="E134" s="1457">
        <v>22352144.851511113</v>
      </c>
      <c r="F134" s="1457">
        <v>12414699.734515607</v>
      </c>
      <c r="G134" s="1457">
        <v>34766844.586026721</v>
      </c>
      <c r="H134" s="1183">
        <v>4505930.1399999997</v>
      </c>
      <c r="I134" s="1183">
        <v>30260914.44602672</v>
      </c>
      <c r="K134" s="1183"/>
    </row>
    <row r="135" spans="4:11" hidden="1" x14ac:dyDescent="0.2">
      <c r="D135" s="1458" t="s">
        <v>233</v>
      </c>
      <c r="E135" s="1457">
        <v>0</v>
      </c>
      <c r="F135" s="1457">
        <v>0</v>
      </c>
      <c r="G135" s="1457">
        <v>0</v>
      </c>
      <c r="H135" s="1183">
        <v>23334333.41</v>
      </c>
      <c r="I135" s="1183">
        <v>-23334333.41</v>
      </c>
      <c r="K135" s="1183"/>
    </row>
    <row r="136" spans="4:11" hidden="1" x14ac:dyDescent="0.2">
      <c r="D136" s="1244" t="s">
        <v>698</v>
      </c>
      <c r="E136" s="1236">
        <v>2446730701.3218727</v>
      </c>
      <c r="F136" s="1236">
        <v>2831753795.4714212</v>
      </c>
      <c r="G136" s="1236">
        <v>5278484496.7932959</v>
      </c>
      <c r="H136" s="1245">
        <v>2579849943.9716468</v>
      </c>
      <c r="I136" s="1183">
        <v>2698634552.8216491</v>
      </c>
      <c r="K136" s="1183"/>
    </row>
    <row r="137" spans="4:11" hidden="1" x14ac:dyDescent="0.2"/>
    <row r="138" spans="4:11" hidden="1" x14ac:dyDescent="0.2">
      <c r="D138" s="1459" t="s">
        <v>693</v>
      </c>
      <c r="E138" s="1460" t="s">
        <v>695</v>
      </c>
      <c r="F138" s="1459" t="s">
        <v>696</v>
      </c>
      <c r="G138" s="1459" t="s">
        <v>6</v>
      </c>
      <c r="H138" s="1025" t="s">
        <v>699</v>
      </c>
    </row>
    <row r="139" spans="4:11" hidden="1" x14ac:dyDescent="0.2">
      <c r="D139" s="1458" t="s">
        <v>211</v>
      </c>
      <c r="E139" s="1457">
        <v>26821192021.37072</v>
      </c>
      <c r="F139" s="1457">
        <v>29329601088.169281</v>
      </c>
      <c r="G139" s="1457">
        <v>56150793109.540001</v>
      </c>
      <c r="H139" s="1183">
        <v>22344390603.91</v>
      </c>
      <c r="I139" s="1183">
        <v>33961402505.630001</v>
      </c>
    </row>
    <row r="140" spans="4:11" hidden="1" x14ac:dyDescent="0.2">
      <c r="D140" s="1458" t="s">
        <v>212</v>
      </c>
      <c r="E140" s="1457">
        <v>26956122294.311466</v>
      </c>
      <c r="F140" s="1457">
        <v>15170479414.340103</v>
      </c>
      <c r="G140" s="1457">
        <v>42126601708.651566</v>
      </c>
      <c r="H140" s="1183">
        <v>13149689481.77</v>
      </c>
      <c r="I140" s="1183">
        <v>29551912226.881565</v>
      </c>
    </row>
    <row r="141" spans="4:11" hidden="1" x14ac:dyDescent="0.2">
      <c r="D141" s="1458" t="s">
        <v>213</v>
      </c>
      <c r="E141" s="1457">
        <v>1226203274.3512249</v>
      </c>
      <c r="F141" s="1457">
        <v>9856613548.5787792</v>
      </c>
      <c r="G141" s="1457">
        <v>11082816822.930004</v>
      </c>
      <c r="H141" s="1183">
        <v>10433626755.08</v>
      </c>
      <c r="I141" s="1183">
        <v>879190067.8500042</v>
      </c>
    </row>
    <row r="142" spans="4:11" hidden="1" x14ac:dyDescent="0.2">
      <c r="D142" s="1458" t="s">
        <v>214</v>
      </c>
      <c r="E142" s="1457">
        <v>4507167763.355175</v>
      </c>
      <c r="F142" s="1457">
        <v>2140996909.1548245</v>
      </c>
      <c r="G142" s="1457">
        <v>6648164672.5099993</v>
      </c>
      <c r="H142" s="1183">
        <v>3377589921.52</v>
      </c>
      <c r="I142" s="1183">
        <v>3280574750.9899993</v>
      </c>
    </row>
    <row r="143" spans="4:11" hidden="1" x14ac:dyDescent="0.2">
      <c r="D143" s="1458" t="s">
        <v>215</v>
      </c>
      <c r="E143" s="1457">
        <v>0</v>
      </c>
      <c r="F143" s="1457">
        <v>0</v>
      </c>
      <c r="G143" s="1457">
        <v>0</v>
      </c>
      <c r="H143" s="1183">
        <v>488431375.05000001</v>
      </c>
      <c r="I143" s="1183">
        <v>-488431375.05000001</v>
      </c>
    </row>
    <row r="144" spans="4:11" hidden="1" x14ac:dyDescent="0.2">
      <c r="D144" s="1458" t="s">
        <v>216</v>
      </c>
      <c r="E144" s="1457">
        <v>228286482.94193941</v>
      </c>
      <c r="F144" s="1457">
        <v>102218302.71806064</v>
      </c>
      <c r="G144" s="1457">
        <v>330504785.66000009</v>
      </c>
      <c r="H144" s="1183">
        <v>327584776.91000003</v>
      </c>
      <c r="I144" s="1183">
        <v>12920008.75000006</v>
      </c>
    </row>
    <row r="145" spans="4:9" hidden="1" x14ac:dyDescent="0.2">
      <c r="D145" s="1458" t="s">
        <v>217</v>
      </c>
      <c r="E145" s="1457">
        <v>2420933643.4818749</v>
      </c>
      <c r="F145" s="1457">
        <v>1301632217.8581252</v>
      </c>
      <c r="G145" s="1457">
        <v>3722565861.3400002</v>
      </c>
      <c r="H145" s="1183">
        <v>7869333537.9399996</v>
      </c>
      <c r="I145" s="1183">
        <v>-4031767676.5999994</v>
      </c>
    </row>
    <row r="146" spans="4:9" hidden="1" x14ac:dyDescent="0.2">
      <c r="D146" s="1458" t="s">
        <v>218</v>
      </c>
      <c r="E146" s="1457">
        <v>6600440353.3981009</v>
      </c>
      <c r="F146" s="1457">
        <v>7667980361.6118984</v>
      </c>
      <c r="G146" s="1457">
        <v>14268420715.009998</v>
      </c>
      <c r="H146" s="1183">
        <v>4941239816.5</v>
      </c>
      <c r="I146" s="1183">
        <v>9372180898.5099983</v>
      </c>
    </row>
    <row r="147" spans="4:9" hidden="1" x14ac:dyDescent="0.2">
      <c r="D147" s="1458" t="s">
        <v>219</v>
      </c>
      <c r="E147" s="1457">
        <v>15545871010.50482</v>
      </c>
      <c r="F147" s="1457">
        <v>22988887033.345177</v>
      </c>
      <c r="G147" s="1457">
        <v>38534758043.849998</v>
      </c>
      <c r="H147" s="1183">
        <v>24481807689.669998</v>
      </c>
      <c r="I147" s="1183">
        <v>14117950354.18</v>
      </c>
    </row>
    <row r="148" spans="4:9" hidden="1" x14ac:dyDescent="0.2">
      <c r="D148" s="1458" t="s">
        <v>220</v>
      </c>
      <c r="E148" s="1457">
        <v>10546090135.177895</v>
      </c>
      <c r="F148" s="1457">
        <v>6808072035.4121046</v>
      </c>
      <c r="G148" s="1457">
        <v>17354162170.59</v>
      </c>
      <c r="H148" s="1183">
        <v>3194299693.6500001</v>
      </c>
      <c r="I148" s="1183">
        <v>14209862476.940001</v>
      </c>
    </row>
    <row r="149" spans="4:9" hidden="1" x14ac:dyDescent="0.2">
      <c r="D149" s="1458" t="s">
        <v>178</v>
      </c>
      <c r="E149" s="1457">
        <v>3007323434.5313067</v>
      </c>
      <c r="F149" s="1457">
        <v>1919258897.9786932</v>
      </c>
      <c r="G149" s="1457">
        <v>4926582332.5100002</v>
      </c>
      <c r="H149" s="1183">
        <v>8964526478.1299992</v>
      </c>
      <c r="I149" s="1183">
        <v>-3947944145.6199989</v>
      </c>
    </row>
    <row r="150" spans="4:9" hidden="1" x14ac:dyDescent="0.2">
      <c r="D150" s="1458" t="s">
        <v>221</v>
      </c>
      <c r="E150" s="1457">
        <v>2357873371.0233102</v>
      </c>
      <c r="F150" s="1457">
        <v>1464531871.3066897</v>
      </c>
      <c r="G150" s="1457">
        <v>3822405242.3299999</v>
      </c>
      <c r="H150" s="1183">
        <v>5386622593.7399998</v>
      </c>
      <c r="I150" s="1183">
        <v>-1514217351.4099998</v>
      </c>
    </row>
    <row r="151" spans="4:9" hidden="1" x14ac:dyDescent="0.2">
      <c r="D151" s="1458" t="s">
        <v>222</v>
      </c>
      <c r="E151" s="1457">
        <v>441566170.74877179</v>
      </c>
      <c r="F151" s="1457">
        <v>348255754.96122819</v>
      </c>
      <c r="G151" s="1457">
        <v>789821925.71000004</v>
      </c>
      <c r="H151" s="1183">
        <v>621369829.07000005</v>
      </c>
      <c r="I151" s="1183">
        <v>258452096.63999999</v>
      </c>
    </row>
    <row r="152" spans="4:9" hidden="1" x14ac:dyDescent="0.2">
      <c r="D152" s="1458" t="s">
        <v>223</v>
      </c>
      <c r="E152" s="1457">
        <v>0</v>
      </c>
      <c r="F152" s="1457">
        <v>0</v>
      </c>
      <c r="G152" s="1457">
        <v>0</v>
      </c>
      <c r="H152" s="1183">
        <v>406023829.06999999</v>
      </c>
      <c r="I152" s="1183">
        <v>-406023829.06999999</v>
      </c>
    </row>
    <row r="153" spans="4:9" hidden="1" x14ac:dyDescent="0.2">
      <c r="D153" s="1458" t="s">
        <v>224</v>
      </c>
      <c r="E153" s="1457">
        <v>0</v>
      </c>
      <c r="F153" s="1457">
        <v>0</v>
      </c>
      <c r="G153" s="1457">
        <v>0</v>
      </c>
      <c r="H153" s="1183">
        <v>326419063.25999999</v>
      </c>
      <c r="I153" s="1183">
        <v>-326419063.25999999</v>
      </c>
    </row>
    <row r="154" spans="4:9" hidden="1" x14ac:dyDescent="0.2">
      <c r="D154" s="1458" t="s">
        <v>225</v>
      </c>
      <c r="E154" s="1457">
        <v>0</v>
      </c>
      <c r="F154" s="1457">
        <v>0</v>
      </c>
      <c r="G154" s="1457">
        <v>0</v>
      </c>
      <c r="H154" s="1183">
        <v>326419063.25999999</v>
      </c>
      <c r="I154" s="1183">
        <v>-326419063.25999999</v>
      </c>
    </row>
    <row r="155" spans="4:9" hidden="1" x14ac:dyDescent="0.2">
      <c r="D155" s="1458" t="s">
        <v>669</v>
      </c>
      <c r="E155" s="1457">
        <v>288282188.05500787</v>
      </c>
      <c r="F155" s="1457">
        <v>136427768.20499215</v>
      </c>
      <c r="G155" s="1457">
        <v>424709956.25999999</v>
      </c>
      <c r="H155" s="1183">
        <v>521855441.75999999</v>
      </c>
      <c r="I155" s="1183">
        <v>-82145485.5</v>
      </c>
    </row>
    <row r="156" spans="4:9" hidden="1" x14ac:dyDescent="0.2">
      <c r="D156" s="1458" t="s">
        <v>227</v>
      </c>
      <c r="E156" s="1457">
        <v>0</v>
      </c>
      <c r="F156" s="1457">
        <v>0</v>
      </c>
      <c r="G156" s="1457">
        <v>0</v>
      </c>
      <c r="H156" s="1183">
        <v>1689812976.0999999</v>
      </c>
      <c r="I156" s="1183">
        <v>-1689812976.0999999</v>
      </c>
    </row>
    <row r="157" spans="4:9" hidden="1" x14ac:dyDescent="0.2">
      <c r="D157" s="1458" t="s">
        <v>228</v>
      </c>
      <c r="E157" s="1457">
        <v>2161267169.9757233</v>
      </c>
      <c r="F157" s="1457">
        <v>1543846682.0542769</v>
      </c>
      <c r="G157" s="1457">
        <v>3705113852.0300002</v>
      </c>
      <c r="H157" s="1183">
        <v>870462758.87</v>
      </c>
      <c r="I157" s="1183">
        <v>2854651093.1600003</v>
      </c>
    </row>
    <row r="158" spans="4:9" hidden="1" x14ac:dyDescent="0.2">
      <c r="D158" s="1458" t="s">
        <v>164</v>
      </c>
      <c r="E158" s="1457">
        <v>3032878521.9914603</v>
      </c>
      <c r="F158" s="1457">
        <v>1574707187.2785401</v>
      </c>
      <c r="G158" s="1457">
        <v>4607585709.2700005</v>
      </c>
      <c r="H158" s="1183">
        <v>246624757.97</v>
      </c>
      <c r="I158" s="1183">
        <v>4375960951.3000002</v>
      </c>
    </row>
    <row r="159" spans="4:9" hidden="1" x14ac:dyDescent="0.2">
      <c r="D159" s="1458" t="s">
        <v>229</v>
      </c>
      <c r="E159" s="1457">
        <v>127900000</v>
      </c>
      <c r="F159" s="1457">
        <v>27255980.15000001</v>
      </c>
      <c r="G159" s="1457">
        <v>155155980.15000001</v>
      </c>
      <c r="H159" s="1183">
        <v>485249515.94999999</v>
      </c>
      <c r="I159" s="1183">
        <v>-320093535.79999995</v>
      </c>
    </row>
    <row r="160" spans="4:9" hidden="1" x14ac:dyDescent="0.2">
      <c r="D160" s="1458" t="s">
        <v>230</v>
      </c>
      <c r="E160" s="1457">
        <v>0</v>
      </c>
      <c r="F160" s="1457">
        <v>0</v>
      </c>
      <c r="G160" s="1457">
        <v>0</v>
      </c>
      <c r="H160" s="1183">
        <v>485249515.94999999</v>
      </c>
      <c r="I160" s="1183">
        <v>-485249515.94999999</v>
      </c>
    </row>
    <row r="161" spans="4:11" hidden="1" x14ac:dyDescent="0.2">
      <c r="D161" s="1458" t="s">
        <v>231</v>
      </c>
      <c r="E161" s="1457">
        <v>2133008963.056313</v>
      </c>
      <c r="F161" s="1457">
        <v>218152063.03368691</v>
      </c>
      <c r="G161" s="1457">
        <v>2351161026.0900002</v>
      </c>
      <c r="H161" s="1183">
        <v>326419063.25999999</v>
      </c>
      <c r="I161" s="1183">
        <v>2034741962.8300002</v>
      </c>
    </row>
    <row r="162" spans="4:11" hidden="1" x14ac:dyDescent="0.2">
      <c r="D162" s="1564" t="s">
        <v>179</v>
      </c>
      <c r="E162" s="1457">
        <v>110834906.16567484</v>
      </c>
      <c r="F162" s="1457">
        <v>137102202.69432518</v>
      </c>
      <c r="G162" s="1457">
        <v>247937108.86000001</v>
      </c>
      <c r="H162" s="1183">
        <v>230296507.02000001</v>
      </c>
      <c r="I162" s="1183">
        <v>27640601.840000004</v>
      </c>
    </row>
    <row r="163" spans="4:11" hidden="1" x14ac:dyDescent="0.2">
      <c r="D163" s="1564" t="s">
        <v>433</v>
      </c>
      <c r="E163" s="1457">
        <v>989032958.03146529</v>
      </c>
      <c r="F163" s="1457">
        <v>549322997.1024605</v>
      </c>
      <c r="G163" s="1457">
        <v>1538355955.1339259</v>
      </c>
      <c r="H163" s="1183">
        <v>230296507.02000001</v>
      </c>
      <c r="I163" s="1183">
        <v>1333059448.1139259</v>
      </c>
    </row>
    <row r="164" spans="4:11" hidden="1" x14ac:dyDescent="0.2">
      <c r="D164" s="1458" t="s">
        <v>233</v>
      </c>
      <c r="E164" s="1457">
        <v>0</v>
      </c>
      <c r="F164" s="1457">
        <v>0</v>
      </c>
      <c r="G164" s="1457">
        <v>0</v>
      </c>
      <c r="H164" s="1183">
        <v>951403726.05999994</v>
      </c>
      <c r="I164" s="1183">
        <v>-951403726.05999994</v>
      </c>
    </row>
    <row r="165" spans="4:11" hidden="1" x14ac:dyDescent="0.2">
      <c r="D165" s="1244" t="s">
        <v>700</v>
      </c>
      <c r="E165" s="1236">
        <v>109502274662.47227</v>
      </c>
      <c r="F165" s="1236">
        <v>103285342315.95323</v>
      </c>
      <c r="G165" s="1236">
        <v>212787616978.42542</v>
      </c>
      <c r="H165" s="1245">
        <v>112677045278.49001</v>
      </c>
      <c r="I165" s="1183"/>
    </row>
    <row r="166" spans="4:11" hidden="1" x14ac:dyDescent="0.2"/>
    <row r="167" spans="4:11" hidden="1" x14ac:dyDescent="0.2"/>
    <row r="168" spans="4:11" x14ac:dyDescent="0.2">
      <c r="K168" s="1183"/>
    </row>
    <row r="169" spans="4:11" x14ac:dyDescent="0.2">
      <c r="D169" s="1617" t="s">
        <v>1727</v>
      </c>
    </row>
    <row r="170" spans="4:11" x14ac:dyDescent="0.2">
      <c r="D170" s="1617" t="s">
        <v>1728</v>
      </c>
      <c r="E170" s="786"/>
      <c r="J170" s="786"/>
    </row>
  </sheetData>
  <mergeCells count="10">
    <mergeCell ref="A11:A74"/>
    <mergeCell ref="B11:B47"/>
    <mergeCell ref="B48:B74"/>
    <mergeCell ref="A1:M1"/>
    <mergeCell ref="A7:M7"/>
    <mergeCell ref="A6:M6"/>
    <mergeCell ref="A5:M5"/>
    <mergeCell ref="A4:M4"/>
    <mergeCell ref="A3:M3"/>
    <mergeCell ref="A2:M2"/>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D6BD4-4208-4AA4-99D7-C6322E7A59B5}">
  <sheetPr>
    <tabColor theme="0"/>
    <pageSetUpPr fitToPage="1"/>
  </sheetPr>
  <dimension ref="A1:WVT50"/>
  <sheetViews>
    <sheetView showGridLines="0" topLeftCell="B1" zoomScale="80" zoomScaleNormal="80" workbookViewId="0">
      <selection activeCell="I26" sqref="I26"/>
    </sheetView>
  </sheetViews>
  <sheetFormatPr baseColWidth="10" defaultColWidth="11.42578125" defaultRowHeight="12.75" x14ac:dyDescent="0.2"/>
  <cols>
    <col min="1" max="1" width="5.42578125" style="1581" hidden="1" customWidth="1"/>
    <col min="2" max="2" width="27.5703125" style="1581" customWidth="1"/>
    <col min="3" max="3" width="13.5703125" style="1581" customWidth="1"/>
    <col min="4" max="5" width="11.5703125" style="1581" customWidth="1"/>
    <col min="6" max="6" width="12.7109375" style="1310" customWidth="1"/>
    <col min="7" max="7" width="13.42578125" style="1581" customWidth="1"/>
    <col min="8" max="9" width="11.5703125" style="1581" customWidth="1"/>
    <col min="10" max="10" width="13.140625" style="1311" customWidth="1"/>
    <col min="11" max="11" width="14.42578125" style="1581" customWidth="1"/>
    <col min="12" max="13" width="11.5703125" style="1581" customWidth="1"/>
    <col min="14" max="14" width="14.42578125" style="1311" customWidth="1"/>
    <col min="15" max="219" width="11.42578125" style="1581"/>
    <col min="220" max="220" width="27.5703125" style="1581" customWidth="1"/>
    <col min="221" max="226" width="11.5703125" style="1581" customWidth="1"/>
    <col min="227" max="227" width="16" style="1581" customWidth="1"/>
    <col min="228" max="230" width="8.5703125" style="1581" customWidth="1"/>
    <col min="231" max="231" width="10.5703125" style="1581" customWidth="1"/>
    <col min="232" max="233" width="9.42578125" style="1581" customWidth="1"/>
    <col min="234" max="234" width="8.5703125" style="1581" customWidth="1"/>
    <col min="235" max="235" width="9.42578125" style="1581" customWidth="1"/>
    <col min="236" max="236" width="1.42578125" style="1581" customWidth="1"/>
    <col min="237" max="238" width="8.5703125" style="1581" customWidth="1"/>
    <col min="239" max="239" width="9.42578125" style="1581" customWidth="1"/>
    <col min="240" max="242" width="8.5703125" style="1581" customWidth="1"/>
    <col min="243" max="243" width="10.42578125" style="1581" customWidth="1"/>
    <col min="244" max="244" width="11.42578125" style="1581"/>
    <col min="245" max="246" width="8.5703125" style="1581" customWidth="1"/>
    <col min="247" max="247" width="9.42578125" style="1581" customWidth="1"/>
    <col min="248" max="248" width="11.5703125" style="1581" customWidth="1"/>
    <col min="249" max="249" width="11.42578125" style="1581"/>
    <col min="250" max="250" width="16" style="1581" customWidth="1"/>
    <col min="251" max="267" width="11.42578125" style="1581"/>
    <col min="268" max="268" width="10.5703125" style="1581" customWidth="1"/>
    <col min="269" max="475" width="11.42578125" style="1581"/>
    <col min="476" max="476" width="27.5703125" style="1581" customWidth="1"/>
    <col min="477" max="482" width="11.5703125" style="1581" customWidth="1"/>
    <col min="483" max="483" width="16" style="1581" customWidth="1"/>
    <col min="484" max="486" width="8.5703125" style="1581" customWidth="1"/>
    <col min="487" max="487" width="10.5703125" style="1581" customWidth="1"/>
    <col min="488" max="489" width="9.42578125" style="1581" customWidth="1"/>
    <col min="490" max="490" width="8.5703125" style="1581" customWidth="1"/>
    <col min="491" max="491" width="9.42578125" style="1581" customWidth="1"/>
    <col min="492" max="492" width="1.42578125" style="1581" customWidth="1"/>
    <col min="493" max="494" width="8.5703125" style="1581" customWidth="1"/>
    <col min="495" max="495" width="9.42578125" style="1581" customWidth="1"/>
    <col min="496" max="498" width="8.5703125" style="1581" customWidth="1"/>
    <col min="499" max="499" width="10.42578125" style="1581" customWidth="1"/>
    <col min="500" max="500" width="11.42578125" style="1581"/>
    <col min="501" max="502" width="8.5703125" style="1581" customWidth="1"/>
    <col min="503" max="503" width="9.42578125" style="1581" customWidth="1"/>
    <col min="504" max="504" width="11.5703125" style="1581" customWidth="1"/>
    <col min="505" max="505" width="11.42578125" style="1581"/>
    <col min="506" max="506" width="16" style="1581" customWidth="1"/>
    <col min="507" max="523" width="11.42578125" style="1581"/>
    <col min="524" max="524" width="10.5703125" style="1581" customWidth="1"/>
    <col min="525" max="731" width="11.42578125" style="1581"/>
    <col min="732" max="732" width="27.5703125" style="1581" customWidth="1"/>
    <col min="733" max="738" width="11.5703125" style="1581" customWidth="1"/>
    <col min="739" max="739" width="16" style="1581" customWidth="1"/>
    <col min="740" max="742" width="8.5703125" style="1581" customWidth="1"/>
    <col min="743" max="743" width="10.5703125" style="1581" customWidth="1"/>
    <col min="744" max="745" width="9.42578125" style="1581" customWidth="1"/>
    <col min="746" max="746" width="8.5703125" style="1581" customWidth="1"/>
    <col min="747" max="747" width="9.42578125" style="1581" customWidth="1"/>
    <col min="748" max="748" width="1.42578125" style="1581" customWidth="1"/>
    <col min="749" max="750" width="8.5703125" style="1581" customWidth="1"/>
    <col min="751" max="751" width="9.42578125" style="1581" customWidth="1"/>
    <col min="752" max="754" width="8.5703125" style="1581" customWidth="1"/>
    <col min="755" max="755" width="10.42578125" style="1581" customWidth="1"/>
    <col min="756" max="756" width="11.42578125" style="1581"/>
    <col min="757" max="758" width="8.5703125" style="1581" customWidth="1"/>
    <col min="759" max="759" width="9.42578125" style="1581" customWidth="1"/>
    <col min="760" max="760" width="11.5703125" style="1581" customWidth="1"/>
    <col min="761" max="761" width="11.42578125" style="1581"/>
    <col min="762" max="762" width="16" style="1581" customWidth="1"/>
    <col min="763" max="779" width="11.42578125" style="1581"/>
    <col min="780" max="780" width="10.5703125" style="1581" customWidth="1"/>
    <col min="781" max="987" width="11.42578125" style="1581"/>
    <col min="988" max="988" width="27.5703125" style="1581" customWidth="1"/>
    <col min="989" max="994" width="11.5703125" style="1581" customWidth="1"/>
    <col min="995" max="995" width="16" style="1581" customWidth="1"/>
    <col min="996" max="998" width="8.5703125" style="1581" customWidth="1"/>
    <col min="999" max="999" width="10.5703125" style="1581" customWidth="1"/>
    <col min="1000" max="1001" width="9.42578125" style="1581" customWidth="1"/>
    <col min="1002" max="1002" width="8.5703125" style="1581" customWidth="1"/>
    <col min="1003" max="1003" width="9.42578125" style="1581" customWidth="1"/>
    <col min="1004" max="1004" width="1.42578125" style="1581" customWidth="1"/>
    <col min="1005" max="1006" width="8.5703125" style="1581" customWidth="1"/>
    <col min="1007" max="1007" width="9.42578125" style="1581" customWidth="1"/>
    <col min="1008" max="1010" width="8.5703125" style="1581" customWidth="1"/>
    <col min="1011" max="1011" width="10.42578125" style="1581" customWidth="1"/>
    <col min="1012" max="1012" width="11.42578125" style="1581"/>
    <col min="1013" max="1014" width="8.5703125" style="1581" customWidth="1"/>
    <col min="1015" max="1015" width="9.42578125" style="1581" customWidth="1"/>
    <col min="1016" max="1016" width="11.5703125" style="1581" customWidth="1"/>
    <col min="1017" max="1017" width="11.42578125" style="1581"/>
    <col min="1018" max="1018" width="16" style="1581" customWidth="1"/>
    <col min="1019" max="1035" width="11.42578125" style="1581"/>
    <col min="1036" max="1036" width="10.5703125" style="1581" customWidth="1"/>
    <col min="1037" max="1243" width="11.42578125" style="1581"/>
    <col min="1244" max="1244" width="27.5703125" style="1581" customWidth="1"/>
    <col min="1245" max="1250" width="11.5703125" style="1581" customWidth="1"/>
    <col min="1251" max="1251" width="16" style="1581" customWidth="1"/>
    <col min="1252" max="1254" width="8.5703125" style="1581" customWidth="1"/>
    <col min="1255" max="1255" width="10.5703125" style="1581" customWidth="1"/>
    <col min="1256" max="1257" width="9.42578125" style="1581" customWidth="1"/>
    <col min="1258" max="1258" width="8.5703125" style="1581" customWidth="1"/>
    <col min="1259" max="1259" width="9.42578125" style="1581" customWidth="1"/>
    <col min="1260" max="1260" width="1.42578125" style="1581" customWidth="1"/>
    <col min="1261" max="1262" width="8.5703125" style="1581" customWidth="1"/>
    <col min="1263" max="1263" width="9.42578125" style="1581" customWidth="1"/>
    <col min="1264" max="1266" width="8.5703125" style="1581" customWidth="1"/>
    <col min="1267" max="1267" width="10.42578125" style="1581" customWidth="1"/>
    <col min="1268" max="1268" width="11.42578125" style="1581"/>
    <col min="1269" max="1270" width="8.5703125" style="1581" customWidth="1"/>
    <col min="1271" max="1271" width="9.42578125" style="1581" customWidth="1"/>
    <col min="1272" max="1272" width="11.5703125" style="1581" customWidth="1"/>
    <col min="1273" max="1273" width="11.42578125" style="1581"/>
    <col min="1274" max="1274" width="16" style="1581" customWidth="1"/>
    <col min="1275" max="1291" width="11.42578125" style="1581"/>
    <col min="1292" max="1292" width="10.5703125" style="1581" customWidth="1"/>
    <col min="1293" max="1499" width="11.42578125" style="1581"/>
    <col min="1500" max="1500" width="27.5703125" style="1581" customWidth="1"/>
    <col min="1501" max="1506" width="11.5703125" style="1581" customWidth="1"/>
    <col min="1507" max="1507" width="16" style="1581" customWidth="1"/>
    <col min="1508" max="1510" width="8.5703125" style="1581" customWidth="1"/>
    <col min="1511" max="1511" width="10.5703125" style="1581" customWidth="1"/>
    <col min="1512" max="1513" width="9.42578125" style="1581" customWidth="1"/>
    <col min="1514" max="1514" width="8.5703125" style="1581" customWidth="1"/>
    <col min="1515" max="1515" width="9.42578125" style="1581" customWidth="1"/>
    <col min="1516" max="1516" width="1.42578125" style="1581" customWidth="1"/>
    <col min="1517" max="1518" width="8.5703125" style="1581" customWidth="1"/>
    <col min="1519" max="1519" width="9.42578125" style="1581" customWidth="1"/>
    <col min="1520" max="1522" width="8.5703125" style="1581" customWidth="1"/>
    <col min="1523" max="1523" width="10.42578125" style="1581" customWidth="1"/>
    <col min="1524" max="1524" width="11.42578125" style="1581"/>
    <col min="1525" max="1526" width="8.5703125" style="1581" customWidth="1"/>
    <col min="1527" max="1527" width="9.42578125" style="1581" customWidth="1"/>
    <col min="1528" max="1528" width="11.5703125" style="1581" customWidth="1"/>
    <col min="1529" max="1529" width="11.42578125" style="1581"/>
    <col min="1530" max="1530" width="16" style="1581" customWidth="1"/>
    <col min="1531" max="1547" width="11.42578125" style="1581"/>
    <col min="1548" max="1548" width="10.5703125" style="1581" customWidth="1"/>
    <col min="1549" max="1755" width="11.42578125" style="1581"/>
    <col min="1756" max="1756" width="27.5703125" style="1581" customWidth="1"/>
    <col min="1757" max="1762" width="11.5703125" style="1581" customWidth="1"/>
    <col min="1763" max="1763" width="16" style="1581" customWidth="1"/>
    <col min="1764" max="1766" width="8.5703125" style="1581" customWidth="1"/>
    <col min="1767" max="1767" width="10.5703125" style="1581" customWidth="1"/>
    <col min="1768" max="1769" width="9.42578125" style="1581" customWidth="1"/>
    <col min="1770" max="1770" width="8.5703125" style="1581" customWidth="1"/>
    <col min="1771" max="1771" width="9.42578125" style="1581" customWidth="1"/>
    <col min="1772" max="1772" width="1.42578125" style="1581" customWidth="1"/>
    <col min="1773" max="1774" width="8.5703125" style="1581" customWidth="1"/>
    <col min="1775" max="1775" width="9.42578125" style="1581" customWidth="1"/>
    <col min="1776" max="1778" width="8.5703125" style="1581" customWidth="1"/>
    <col min="1779" max="1779" width="10.42578125" style="1581" customWidth="1"/>
    <col min="1780" max="1780" width="11.42578125" style="1581"/>
    <col min="1781" max="1782" width="8.5703125" style="1581" customWidth="1"/>
    <col min="1783" max="1783" width="9.42578125" style="1581" customWidth="1"/>
    <col min="1784" max="1784" width="11.5703125" style="1581" customWidth="1"/>
    <col min="1785" max="1785" width="11.42578125" style="1581"/>
    <col min="1786" max="1786" width="16" style="1581" customWidth="1"/>
    <col min="1787" max="1803" width="11.42578125" style="1581"/>
    <col min="1804" max="1804" width="10.5703125" style="1581" customWidth="1"/>
    <col min="1805" max="2011" width="11.42578125" style="1581"/>
    <col min="2012" max="2012" width="27.5703125" style="1581" customWidth="1"/>
    <col min="2013" max="2018" width="11.5703125" style="1581" customWidth="1"/>
    <col min="2019" max="2019" width="16" style="1581" customWidth="1"/>
    <col min="2020" max="2022" width="8.5703125" style="1581" customWidth="1"/>
    <col min="2023" max="2023" width="10.5703125" style="1581" customWidth="1"/>
    <col min="2024" max="2025" width="9.42578125" style="1581" customWidth="1"/>
    <col min="2026" max="2026" width="8.5703125" style="1581" customWidth="1"/>
    <col min="2027" max="2027" width="9.42578125" style="1581" customWidth="1"/>
    <col min="2028" max="2028" width="1.42578125" style="1581" customWidth="1"/>
    <col min="2029" max="2030" width="8.5703125" style="1581" customWidth="1"/>
    <col min="2031" max="2031" width="9.42578125" style="1581" customWidth="1"/>
    <col min="2032" max="2034" width="8.5703125" style="1581" customWidth="1"/>
    <col min="2035" max="2035" width="10.42578125" style="1581" customWidth="1"/>
    <col min="2036" max="2036" width="11.42578125" style="1581"/>
    <col min="2037" max="2038" width="8.5703125" style="1581" customWidth="1"/>
    <col min="2039" max="2039" width="9.42578125" style="1581" customWidth="1"/>
    <col min="2040" max="2040" width="11.5703125" style="1581" customWidth="1"/>
    <col min="2041" max="2041" width="11.42578125" style="1581"/>
    <col min="2042" max="2042" width="16" style="1581" customWidth="1"/>
    <col min="2043" max="2059" width="11.42578125" style="1581"/>
    <col min="2060" max="2060" width="10.5703125" style="1581" customWidth="1"/>
    <col min="2061" max="2267" width="11.42578125" style="1581"/>
    <col min="2268" max="2268" width="27.5703125" style="1581" customWidth="1"/>
    <col min="2269" max="2274" width="11.5703125" style="1581" customWidth="1"/>
    <col min="2275" max="2275" width="16" style="1581" customWidth="1"/>
    <col min="2276" max="2278" width="8.5703125" style="1581" customWidth="1"/>
    <col min="2279" max="2279" width="10.5703125" style="1581" customWidth="1"/>
    <col min="2280" max="2281" width="9.42578125" style="1581" customWidth="1"/>
    <col min="2282" max="2282" width="8.5703125" style="1581" customWidth="1"/>
    <col min="2283" max="2283" width="9.42578125" style="1581" customWidth="1"/>
    <col min="2284" max="2284" width="1.42578125" style="1581" customWidth="1"/>
    <col min="2285" max="2286" width="8.5703125" style="1581" customWidth="1"/>
    <col min="2287" max="2287" width="9.42578125" style="1581" customWidth="1"/>
    <col min="2288" max="2290" width="8.5703125" style="1581" customWidth="1"/>
    <col min="2291" max="2291" width="10.42578125" style="1581" customWidth="1"/>
    <col min="2292" max="2292" width="11.42578125" style="1581"/>
    <col min="2293" max="2294" width="8.5703125" style="1581" customWidth="1"/>
    <col min="2295" max="2295" width="9.42578125" style="1581" customWidth="1"/>
    <col min="2296" max="2296" width="11.5703125" style="1581" customWidth="1"/>
    <col min="2297" max="2297" width="11.42578125" style="1581"/>
    <col min="2298" max="2298" width="16" style="1581" customWidth="1"/>
    <col min="2299" max="2315" width="11.42578125" style="1581"/>
    <col min="2316" max="2316" width="10.5703125" style="1581" customWidth="1"/>
    <col min="2317" max="2523" width="11.42578125" style="1581"/>
    <col min="2524" max="2524" width="27.5703125" style="1581" customWidth="1"/>
    <col min="2525" max="2530" width="11.5703125" style="1581" customWidth="1"/>
    <col min="2531" max="2531" width="16" style="1581" customWidth="1"/>
    <col min="2532" max="2534" width="8.5703125" style="1581" customWidth="1"/>
    <col min="2535" max="2535" width="10.5703125" style="1581" customWidth="1"/>
    <col min="2536" max="2537" width="9.42578125" style="1581" customWidth="1"/>
    <col min="2538" max="2538" width="8.5703125" style="1581" customWidth="1"/>
    <col min="2539" max="2539" width="9.42578125" style="1581" customWidth="1"/>
    <col min="2540" max="2540" width="1.42578125" style="1581" customWidth="1"/>
    <col min="2541" max="2542" width="8.5703125" style="1581" customWidth="1"/>
    <col min="2543" max="2543" width="9.42578125" style="1581" customWidth="1"/>
    <col min="2544" max="2546" width="8.5703125" style="1581" customWidth="1"/>
    <col min="2547" max="2547" width="10.42578125" style="1581" customWidth="1"/>
    <col min="2548" max="2548" width="11.42578125" style="1581"/>
    <col min="2549" max="2550" width="8.5703125" style="1581" customWidth="1"/>
    <col min="2551" max="2551" width="9.42578125" style="1581" customWidth="1"/>
    <col min="2552" max="2552" width="11.5703125" style="1581" customWidth="1"/>
    <col min="2553" max="2553" width="11.42578125" style="1581"/>
    <col min="2554" max="2554" width="16" style="1581" customWidth="1"/>
    <col min="2555" max="2571" width="11.42578125" style="1581"/>
    <col min="2572" max="2572" width="10.5703125" style="1581" customWidth="1"/>
    <col min="2573" max="2779" width="11.42578125" style="1581"/>
    <col min="2780" max="2780" width="27.5703125" style="1581" customWidth="1"/>
    <col min="2781" max="2786" width="11.5703125" style="1581" customWidth="1"/>
    <col min="2787" max="2787" width="16" style="1581" customWidth="1"/>
    <col min="2788" max="2790" width="8.5703125" style="1581" customWidth="1"/>
    <col min="2791" max="2791" width="10.5703125" style="1581" customWidth="1"/>
    <col min="2792" max="2793" width="9.42578125" style="1581" customWidth="1"/>
    <col min="2794" max="2794" width="8.5703125" style="1581" customWidth="1"/>
    <col min="2795" max="2795" width="9.42578125" style="1581" customWidth="1"/>
    <col min="2796" max="2796" width="1.42578125" style="1581" customWidth="1"/>
    <col min="2797" max="2798" width="8.5703125" style="1581" customWidth="1"/>
    <col min="2799" max="2799" width="9.42578125" style="1581" customWidth="1"/>
    <col min="2800" max="2802" width="8.5703125" style="1581" customWidth="1"/>
    <col min="2803" max="2803" width="10.42578125" style="1581" customWidth="1"/>
    <col min="2804" max="2804" width="11.42578125" style="1581"/>
    <col min="2805" max="2806" width="8.5703125" style="1581" customWidth="1"/>
    <col min="2807" max="2807" width="9.42578125" style="1581" customWidth="1"/>
    <col min="2808" max="2808" width="11.5703125" style="1581" customWidth="1"/>
    <col min="2809" max="2809" width="11.42578125" style="1581"/>
    <col min="2810" max="2810" width="16" style="1581" customWidth="1"/>
    <col min="2811" max="2827" width="11.42578125" style="1581"/>
    <col min="2828" max="2828" width="10.5703125" style="1581" customWidth="1"/>
    <col min="2829" max="3035" width="11.42578125" style="1581"/>
    <col min="3036" max="3036" width="27.5703125" style="1581" customWidth="1"/>
    <col min="3037" max="3042" width="11.5703125" style="1581" customWidth="1"/>
    <col min="3043" max="3043" width="16" style="1581" customWidth="1"/>
    <col min="3044" max="3046" width="8.5703125" style="1581" customWidth="1"/>
    <col min="3047" max="3047" width="10.5703125" style="1581" customWidth="1"/>
    <col min="3048" max="3049" width="9.42578125" style="1581" customWidth="1"/>
    <col min="3050" max="3050" width="8.5703125" style="1581" customWidth="1"/>
    <col min="3051" max="3051" width="9.42578125" style="1581" customWidth="1"/>
    <col min="3052" max="3052" width="1.42578125" style="1581" customWidth="1"/>
    <col min="3053" max="3054" width="8.5703125" style="1581" customWidth="1"/>
    <col min="3055" max="3055" width="9.42578125" style="1581" customWidth="1"/>
    <col min="3056" max="3058" width="8.5703125" style="1581" customWidth="1"/>
    <col min="3059" max="3059" width="10.42578125" style="1581" customWidth="1"/>
    <col min="3060" max="3060" width="11.42578125" style="1581"/>
    <col min="3061" max="3062" width="8.5703125" style="1581" customWidth="1"/>
    <col min="3063" max="3063" width="9.42578125" style="1581" customWidth="1"/>
    <col min="3064" max="3064" width="11.5703125" style="1581" customWidth="1"/>
    <col min="3065" max="3065" width="11.42578125" style="1581"/>
    <col min="3066" max="3066" width="16" style="1581" customWidth="1"/>
    <col min="3067" max="3083" width="11.42578125" style="1581"/>
    <col min="3084" max="3084" width="10.5703125" style="1581" customWidth="1"/>
    <col min="3085" max="3291" width="11.42578125" style="1581"/>
    <col min="3292" max="3292" width="27.5703125" style="1581" customWidth="1"/>
    <col min="3293" max="3298" width="11.5703125" style="1581" customWidth="1"/>
    <col min="3299" max="3299" width="16" style="1581" customWidth="1"/>
    <col min="3300" max="3302" width="8.5703125" style="1581" customWidth="1"/>
    <col min="3303" max="3303" width="10.5703125" style="1581" customWidth="1"/>
    <col min="3304" max="3305" width="9.42578125" style="1581" customWidth="1"/>
    <col min="3306" max="3306" width="8.5703125" style="1581" customWidth="1"/>
    <col min="3307" max="3307" width="9.42578125" style="1581" customWidth="1"/>
    <col min="3308" max="3308" width="1.42578125" style="1581" customWidth="1"/>
    <col min="3309" max="3310" width="8.5703125" style="1581" customWidth="1"/>
    <col min="3311" max="3311" width="9.42578125" style="1581" customWidth="1"/>
    <col min="3312" max="3314" width="8.5703125" style="1581" customWidth="1"/>
    <col min="3315" max="3315" width="10.42578125" style="1581" customWidth="1"/>
    <col min="3316" max="3316" width="11.42578125" style="1581"/>
    <col min="3317" max="3318" width="8.5703125" style="1581" customWidth="1"/>
    <col min="3319" max="3319" width="9.42578125" style="1581" customWidth="1"/>
    <col min="3320" max="3320" width="11.5703125" style="1581" customWidth="1"/>
    <col min="3321" max="3321" width="11.42578125" style="1581"/>
    <col min="3322" max="3322" width="16" style="1581" customWidth="1"/>
    <col min="3323" max="3339" width="11.42578125" style="1581"/>
    <col min="3340" max="3340" width="10.5703125" style="1581" customWidth="1"/>
    <col min="3341" max="3547" width="11.42578125" style="1581"/>
    <col min="3548" max="3548" width="27.5703125" style="1581" customWidth="1"/>
    <col min="3549" max="3554" width="11.5703125" style="1581" customWidth="1"/>
    <col min="3555" max="3555" width="16" style="1581" customWidth="1"/>
    <col min="3556" max="3558" width="8.5703125" style="1581" customWidth="1"/>
    <col min="3559" max="3559" width="10.5703125" style="1581" customWidth="1"/>
    <col min="3560" max="3561" width="9.42578125" style="1581" customWidth="1"/>
    <col min="3562" max="3562" width="8.5703125" style="1581" customWidth="1"/>
    <col min="3563" max="3563" width="9.42578125" style="1581" customWidth="1"/>
    <col min="3564" max="3564" width="1.42578125" style="1581" customWidth="1"/>
    <col min="3565" max="3566" width="8.5703125" style="1581" customWidth="1"/>
    <col min="3567" max="3567" width="9.42578125" style="1581" customWidth="1"/>
    <col min="3568" max="3570" width="8.5703125" style="1581" customWidth="1"/>
    <col min="3571" max="3571" width="10.42578125" style="1581" customWidth="1"/>
    <col min="3572" max="3572" width="11.42578125" style="1581"/>
    <col min="3573" max="3574" width="8.5703125" style="1581" customWidth="1"/>
    <col min="3575" max="3575" width="9.42578125" style="1581" customWidth="1"/>
    <col min="3576" max="3576" width="11.5703125" style="1581" customWidth="1"/>
    <col min="3577" max="3577" width="11.42578125" style="1581"/>
    <col min="3578" max="3578" width="16" style="1581" customWidth="1"/>
    <col min="3579" max="3595" width="11.42578125" style="1581"/>
    <col min="3596" max="3596" width="10.5703125" style="1581" customWidth="1"/>
    <col min="3597" max="3803" width="11.42578125" style="1581"/>
    <col min="3804" max="3804" width="27.5703125" style="1581" customWidth="1"/>
    <col min="3805" max="3810" width="11.5703125" style="1581" customWidth="1"/>
    <col min="3811" max="3811" width="16" style="1581" customWidth="1"/>
    <col min="3812" max="3814" width="8.5703125" style="1581" customWidth="1"/>
    <col min="3815" max="3815" width="10.5703125" style="1581" customWidth="1"/>
    <col min="3816" max="3817" width="9.42578125" style="1581" customWidth="1"/>
    <col min="3818" max="3818" width="8.5703125" style="1581" customWidth="1"/>
    <col min="3819" max="3819" width="9.42578125" style="1581" customWidth="1"/>
    <col min="3820" max="3820" width="1.42578125" style="1581" customWidth="1"/>
    <col min="3821" max="3822" width="8.5703125" style="1581" customWidth="1"/>
    <col min="3823" max="3823" width="9.42578125" style="1581" customWidth="1"/>
    <col min="3824" max="3826" width="8.5703125" style="1581" customWidth="1"/>
    <col min="3827" max="3827" width="10.42578125" style="1581" customWidth="1"/>
    <col min="3828" max="3828" width="11.42578125" style="1581"/>
    <col min="3829" max="3830" width="8.5703125" style="1581" customWidth="1"/>
    <col min="3831" max="3831" width="9.42578125" style="1581" customWidth="1"/>
    <col min="3832" max="3832" width="11.5703125" style="1581" customWidth="1"/>
    <col min="3833" max="3833" width="11.42578125" style="1581"/>
    <col min="3834" max="3834" width="16" style="1581" customWidth="1"/>
    <col min="3835" max="3851" width="11.42578125" style="1581"/>
    <col min="3852" max="3852" width="10.5703125" style="1581" customWidth="1"/>
    <col min="3853" max="4059" width="11.42578125" style="1581"/>
    <col min="4060" max="4060" width="27.5703125" style="1581" customWidth="1"/>
    <col min="4061" max="4066" width="11.5703125" style="1581" customWidth="1"/>
    <col min="4067" max="4067" width="16" style="1581" customWidth="1"/>
    <col min="4068" max="4070" width="8.5703125" style="1581" customWidth="1"/>
    <col min="4071" max="4071" width="10.5703125" style="1581" customWidth="1"/>
    <col min="4072" max="4073" width="9.42578125" style="1581" customWidth="1"/>
    <col min="4074" max="4074" width="8.5703125" style="1581" customWidth="1"/>
    <col min="4075" max="4075" width="9.42578125" style="1581" customWidth="1"/>
    <col min="4076" max="4076" width="1.42578125" style="1581" customWidth="1"/>
    <col min="4077" max="4078" width="8.5703125" style="1581" customWidth="1"/>
    <col min="4079" max="4079" width="9.42578125" style="1581" customWidth="1"/>
    <col min="4080" max="4082" width="8.5703125" style="1581" customWidth="1"/>
    <col min="4083" max="4083" width="10.42578125" style="1581" customWidth="1"/>
    <col min="4084" max="4084" width="11.42578125" style="1581"/>
    <col min="4085" max="4086" width="8.5703125" style="1581" customWidth="1"/>
    <col min="4087" max="4087" width="9.42578125" style="1581" customWidth="1"/>
    <col min="4088" max="4088" width="11.5703125" style="1581" customWidth="1"/>
    <col min="4089" max="4089" width="11.42578125" style="1581"/>
    <col min="4090" max="4090" width="16" style="1581" customWidth="1"/>
    <col min="4091" max="4107" width="11.42578125" style="1581"/>
    <col min="4108" max="4108" width="10.5703125" style="1581" customWidth="1"/>
    <col min="4109" max="4315" width="11.42578125" style="1581"/>
    <col min="4316" max="4316" width="27.5703125" style="1581" customWidth="1"/>
    <col min="4317" max="4322" width="11.5703125" style="1581" customWidth="1"/>
    <col min="4323" max="4323" width="16" style="1581" customWidth="1"/>
    <col min="4324" max="4326" width="8.5703125" style="1581" customWidth="1"/>
    <col min="4327" max="4327" width="10.5703125" style="1581" customWidth="1"/>
    <col min="4328" max="4329" width="9.42578125" style="1581" customWidth="1"/>
    <col min="4330" max="4330" width="8.5703125" style="1581" customWidth="1"/>
    <col min="4331" max="4331" width="9.42578125" style="1581" customWidth="1"/>
    <col min="4332" max="4332" width="1.42578125" style="1581" customWidth="1"/>
    <col min="4333" max="4334" width="8.5703125" style="1581" customWidth="1"/>
    <col min="4335" max="4335" width="9.42578125" style="1581" customWidth="1"/>
    <col min="4336" max="4338" width="8.5703125" style="1581" customWidth="1"/>
    <col min="4339" max="4339" width="10.42578125" style="1581" customWidth="1"/>
    <col min="4340" max="4340" width="11.42578125" style="1581"/>
    <col min="4341" max="4342" width="8.5703125" style="1581" customWidth="1"/>
    <col min="4343" max="4343" width="9.42578125" style="1581" customWidth="1"/>
    <col min="4344" max="4344" width="11.5703125" style="1581" customWidth="1"/>
    <col min="4345" max="4345" width="11.42578125" style="1581"/>
    <col min="4346" max="4346" width="16" style="1581" customWidth="1"/>
    <col min="4347" max="4363" width="11.42578125" style="1581"/>
    <col min="4364" max="4364" width="10.5703125" style="1581" customWidth="1"/>
    <col min="4365" max="4571" width="11.42578125" style="1581"/>
    <col min="4572" max="4572" width="27.5703125" style="1581" customWidth="1"/>
    <col min="4573" max="4578" width="11.5703125" style="1581" customWidth="1"/>
    <col min="4579" max="4579" width="16" style="1581" customWidth="1"/>
    <col min="4580" max="4582" width="8.5703125" style="1581" customWidth="1"/>
    <col min="4583" max="4583" width="10.5703125" style="1581" customWidth="1"/>
    <col min="4584" max="4585" width="9.42578125" style="1581" customWidth="1"/>
    <col min="4586" max="4586" width="8.5703125" style="1581" customWidth="1"/>
    <col min="4587" max="4587" width="9.42578125" style="1581" customWidth="1"/>
    <col min="4588" max="4588" width="1.42578125" style="1581" customWidth="1"/>
    <col min="4589" max="4590" width="8.5703125" style="1581" customWidth="1"/>
    <col min="4591" max="4591" width="9.42578125" style="1581" customWidth="1"/>
    <col min="4592" max="4594" width="8.5703125" style="1581" customWidth="1"/>
    <col min="4595" max="4595" width="10.42578125" style="1581" customWidth="1"/>
    <col min="4596" max="4596" width="11.42578125" style="1581"/>
    <col min="4597" max="4598" width="8.5703125" style="1581" customWidth="1"/>
    <col min="4599" max="4599" width="9.42578125" style="1581" customWidth="1"/>
    <col min="4600" max="4600" width="11.5703125" style="1581" customWidth="1"/>
    <col min="4601" max="4601" width="11.42578125" style="1581"/>
    <col min="4602" max="4602" width="16" style="1581" customWidth="1"/>
    <col min="4603" max="4619" width="11.42578125" style="1581"/>
    <col min="4620" max="4620" width="10.5703125" style="1581" customWidth="1"/>
    <col min="4621" max="4827" width="11.42578125" style="1581"/>
    <col min="4828" max="4828" width="27.5703125" style="1581" customWidth="1"/>
    <col min="4829" max="4834" width="11.5703125" style="1581" customWidth="1"/>
    <col min="4835" max="4835" width="16" style="1581" customWidth="1"/>
    <col min="4836" max="4838" width="8.5703125" style="1581" customWidth="1"/>
    <col min="4839" max="4839" width="10.5703125" style="1581" customWidth="1"/>
    <col min="4840" max="4841" width="9.42578125" style="1581" customWidth="1"/>
    <col min="4842" max="4842" width="8.5703125" style="1581" customWidth="1"/>
    <col min="4843" max="4843" width="9.42578125" style="1581" customWidth="1"/>
    <col min="4844" max="4844" width="1.42578125" style="1581" customWidth="1"/>
    <col min="4845" max="4846" width="8.5703125" style="1581" customWidth="1"/>
    <col min="4847" max="4847" width="9.42578125" style="1581" customWidth="1"/>
    <col min="4848" max="4850" width="8.5703125" style="1581" customWidth="1"/>
    <col min="4851" max="4851" width="10.42578125" style="1581" customWidth="1"/>
    <col min="4852" max="4852" width="11.42578125" style="1581"/>
    <col min="4853" max="4854" width="8.5703125" style="1581" customWidth="1"/>
    <col min="4855" max="4855" width="9.42578125" style="1581" customWidth="1"/>
    <col min="4856" max="4856" width="11.5703125" style="1581" customWidth="1"/>
    <col min="4857" max="4857" width="11.42578125" style="1581"/>
    <col min="4858" max="4858" width="16" style="1581" customWidth="1"/>
    <col min="4859" max="4875" width="11.42578125" style="1581"/>
    <col min="4876" max="4876" width="10.5703125" style="1581" customWidth="1"/>
    <col min="4877" max="5083" width="11.42578125" style="1581"/>
    <col min="5084" max="5084" width="27.5703125" style="1581" customWidth="1"/>
    <col min="5085" max="5090" width="11.5703125" style="1581" customWidth="1"/>
    <col min="5091" max="5091" width="16" style="1581" customWidth="1"/>
    <col min="5092" max="5094" width="8.5703125" style="1581" customWidth="1"/>
    <col min="5095" max="5095" width="10.5703125" style="1581" customWidth="1"/>
    <col min="5096" max="5097" width="9.42578125" style="1581" customWidth="1"/>
    <col min="5098" max="5098" width="8.5703125" style="1581" customWidth="1"/>
    <col min="5099" max="5099" width="9.42578125" style="1581" customWidth="1"/>
    <col min="5100" max="5100" width="1.42578125" style="1581" customWidth="1"/>
    <col min="5101" max="5102" width="8.5703125" style="1581" customWidth="1"/>
    <col min="5103" max="5103" width="9.42578125" style="1581" customWidth="1"/>
    <col min="5104" max="5106" width="8.5703125" style="1581" customWidth="1"/>
    <col min="5107" max="5107" width="10.42578125" style="1581" customWidth="1"/>
    <col min="5108" max="5108" width="11.42578125" style="1581"/>
    <col min="5109" max="5110" width="8.5703125" style="1581" customWidth="1"/>
    <col min="5111" max="5111" width="9.42578125" style="1581" customWidth="1"/>
    <col min="5112" max="5112" width="11.5703125" style="1581" customWidth="1"/>
    <col min="5113" max="5113" width="11.42578125" style="1581"/>
    <col min="5114" max="5114" width="16" style="1581" customWidth="1"/>
    <col min="5115" max="5131" width="11.42578125" style="1581"/>
    <col min="5132" max="5132" width="10.5703125" style="1581" customWidth="1"/>
    <col min="5133" max="5339" width="11.42578125" style="1581"/>
    <col min="5340" max="5340" width="27.5703125" style="1581" customWidth="1"/>
    <col min="5341" max="5346" width="11.5703125" style="1581" customWidth="1"/>
    <col min="5347" max="5347" width="16" style="1581" customWidth="1"/>
    <col min="5348" max="5350" width="8.5703125" style="1581" customWidth="1"/>
    <col min="5351" max="5351" width="10.5703125" style="1581" customWidth="1"/>
    <col min="5352" max="5353" width="9.42578125" style="1581" customWidth="1"/>
    <col min="5354" max="5354" width="8.5703125" style="1581" customWidth="1"/>
    <col min="5355" max="5355" width="9.42578125" style="1581" customWidth="1"/>
    <col min="5356" max="5356" width="1.42578125" style="1581" customWidth="1"/>
    <col min="5357" max="5358" width="8.5703125" style="1581" customWidth="1"/>
    <col min="5359" max="5359" width="9.42578125" style="1581" customWidth="1"/>
    <col min="5360" max="5362" width="8.5703125" style="1581" customWidth="1"/>
    <col min="5363" max="5363" width="10.42578125" style="1581" customWidth="1"/>
    <col min="5364" max="5364" width="11.42578125" style="1581"/>
    <col min="5365" max="5366" width="8.5703125" style="1581" customWidth="1"/>
    <col min="5367" max="5367" width="9.42578125" style="1581" customWidth="1"/>
    <col min="5368" max="5368" width="11.5703125" style="1581" customWidth="1"/>
    <col min="5369" max="5369" width="11.42578125" style="1581"/>
    <col min="5370" max="5370" width="16" style="1581" customWidth="1"/>
    <col min="5371" max="5387" width="11.42578125" style="1581"/>
    <col min="5388" max="5388" width="10.5703125" style="1581" customWidth="1"/>
    <col min="5389" max="5595" width="11.42578125" style="1581"/>
    <col min="5596" max="5596" width="27.5703125" style="1581" customWidth="1"/>
    <col min="5597" max="5602" width="11.5703125" style="1581" customWidth="1"/>
    <col min="5603" max="5603" width="16" style="1581" customWidth="1"/>
    <col min="5604" max="5606" width="8.5703125" style="1581" customWidth="1"/>
    <col min="5607" max="5607" width="10.5703125" style="1581" customWidth="1"/>
    <col min="5608" max="5609" width="9.42578125" style="1581" customWidth="1"/>
    <col min="5610" max="5610" width="8.5703125" style="1581" customWidth="1"/>
    <col min="5611" max="5611" width="9.42578125" style="1581" customWidth="1"/>
    <col min="5612" max="5612" width="1.42578125" style="1581" customWidth="1"/>
    <col min="5613" max="5614" width="8.5703125" style="1581" customWidth="1"/>
    <col min="5615" max="5615" width="9.42578125" style="1581" customWidth="1"/>
    <col min="5616" max="5618" width="8.5703125" style="1581" customWidth="1"/>
    <col min="5619" max="5619" width="10.42578125" style="1581" customWidth="1"/>
    <col min="5620" max="5620" width="11.42578125" style="1581"/>
    <col min="5621" max="5622" width="8.5703125" style="1581" customWidth="1"/>
    <col min="5623" max="5623" width="9.42578125" style="1581" customWidth="1"/>
    <col min="5624" max="5624" width="11.5703125" style="1581" customWidth="1"/>
    <col min="5625" max="5625" width="11.42578125" style="1581"/>
    <col min="5626" max="5626" width="16" style="1581" customWidth="1"/>
    <col min="5627" max="5643" width="11.42578125" style="1581"/>
    <col min="5644" max="5644" width="10.5703125" style="1581" customWidth="1"/>
    <col min="5645" max="5851" width="11.42578125" style="1581"/>
    <col min="5852" max="5852" width="27.5703125" style="1581" customWidth="1"/>
    <col min="5853" max="5858" width="11.5703125" style="1581" customWidth="1"/>
    <col min="5859" max="5859" width="16" style="1581" customWidth="1"/>
    <col min="5860" max="5862" width="8.5703125" style="1581" customWidth="1"/>
    <col min="5863" max="5863" width="10.5703125" style="1581" customWidth="1"/>
    <col min="5864" max="5865" width="9.42578125" style="1581" customWidth="1"/>
    <col min="5866" max="5866" width="8.5703125" style="1581" customWidth="1"/>
    <col min="5867" max="5867" width="9.42578125" style="1581" customWidth="1"/>
    <col min="5868" max="5868" width="1.42578125" style="1581" customWidth="1"/>
    <col min="5869" max="5870" width="8.5703125" style="1581" customWidth="1"/>
    <col min="5871" max="5871" width="9.42578125" style="1581" customWidth="1"/>
    <col min="5872" max="5874" width="8.5703125" style="1581" customWidth="1"/>
    <col min="5875" max="5875" width="10.42578125" style="1581" customWidth="1"/>
    <col min="5876" max="5876" width="11.42578125" style="1581"/>
    <col min="5877" max="5878" width="8.5703125" style="1581" customWidth="1"/>
    <col min="5879" max="5879" width="9.42578125" style="1581" customWidth="1"/>
    <col min="5880" max="5880" width="11.5703125" style="1581" customWidth="1"/>
    <col min="5881" max="5881" width="11.42578125" style="1581"/>
    <col min="5882" max="5882" width="16" style="1581" customWidth="1"/>
    <col min="5883" max="5899" width="11.42578125" style="1581"/>
    <col min="5900" max="5900" width="10.5703125" style="1581" customWidth="1"/>
    <col min="5901" max="6107" width="11.42578125" style="1581"/>
    <col min="6108" max="6108" width="27.5703125" style="1581" customWidth="1"/>
    <col min="6109" max="6114" width="11.5703125" style="1581" customWidth="1"/>
    <col min="6115" max="6115" width="16" style="1581" customWidth="1"/>
    <col min="6116" max="6118" width="8.5703125" style="1581" customWidth="1"/>
    <col min="6119" max="6119" width="10.5703125" style="1581" customWidth="1"/>
    <col min="6120" max="6121" width="9.42578125" style="1581" customWidth="1"/>
    <col min="6122" max="6122" width="8.5703125" style="1581" customWidth="1"/>
    <col min="6123" max="6123" width="9.42578125" style="1581" customWidth="1"/>
    <col min="6124" max="6124" width="1.42578125" style="1581" customWidth="1"/>
    <col min="6125" max="6126" width="8.5703125" style="1581" customWidth="1"/>
    <col min="6127" max="6127" width="9.42578125" style="1581" customWidth="1"/>
    <col min="6128" max="6130" width="8.5703125" style="1581" customWidth="1"/>
    <col min="6131" max="6131" width="10.42578125" style="1581" customWidth="1"/>
    <col min="6132" max="6132" width="11.42578125" style="1581"/>
    <col min="6133" max="6134" width="8.5703125" style="1581" customWidth="1"/>
    <col min="6135" max="6135" width="9.42578125" style="1581" customWidth="1"/>
    <col min="6136" max="6136" width="11.5703125" style="1581" customWidth="1"/>
    <col min="6137" max="6137" width="11.42578125" style="1581"/>
    <col min="6138" max="6138" width="16" style="1581" customWidth="1"/>
    <col min="6139" max="6155" width="11.42578125" style="1581"/>
    <col min="6156" max="6156" width="10.5703125" style="1581" customWidth="1"/>
    <col min="6157" max="6363" width="11.42578125" style="1581"/>
    <col min="6364" max="6364" width="27.5703125" style="1581" customWidth="1"/>
    <col min="6365" max="6370" width="11.5703125" style="1581" customWidth="1"/>
    <col min="6371" max="6371" width="16" style="1581" customWidth="1"/>
    <col min="6372" max="6374" width="8.5703125" style="1581" customWidth="1"/>
    <col min="6375" max="6375" width="10.5703125" style="1581" customWidth="1"/>
    <col min="6376" max="6377" width="9.42578125" style="1581" customWidth="1"/>
    <col min="6378" max="6378" width="8.5703125" style="1581" customWidth="1"/>
    <col min="6379" max="6379" width="9.42578125" style="1581" customWidth="1"/>
    <col min="6380" max="6380" width="1.42578125" style="1581" customWidth="1"/>
    <col min="6381" max="6382" width="8.5703125" style="1581" customWidth="1"/>
    <col min="6383" max="6383" width="9.42578125" style="1581" customWidth="1"/>
    <col min="6384" max="6386" width="8.5703125" style="1581" customWidth="1"/>
    <col min="6387" max="6387" width="10.42578125" style="1581" customWidth="1"/>
    <col min="6388" max="6388" width="11.42578125" style="1581"/>
    <col min="6389" max="6390" width="8.5703125" style="1581" customWidth="1"/>
    <col min="6391" max="6391" width="9.42578125" style="1581" customWidth="1"/>
    <col min="6392" max="6392" width="11.5703125" style="1581" customWidth="1"/>
    <col min="6393" max="6393" width="11.42578125" style="1581"/>
    <col min="6394" max="6394" width="16" style="1581" customWidth="1"/>
    <col min="6395" max="6411" width="11.42578125" style="1581"/>
    <col min="6412" max="6412" width="10.5703125" style="1581" customWidth="1"/>
    <col min="6413" max="6619" width="11.42578125" style="1581"/>
    <col min="6620" max="6620" width="27.5703125" style="1581" customWidth="1"/>
    <col min="6621" max="6626" width="11.5703125" style="1581" customWidth="1"/>
    <col min="6627" max="6627" width="16" style="1581" customWidth="1"/>
    <col min="6628" max="6630" width="8.5703125" style="1581" customWidth="1"/>
    <col min="6631" max="6631" width="10.5703125" style="1581" customWidth="1"/>
    <col min="6632" max="6633" width="9.42578125" style="1581" customWidth="1"/>
    <col min="6634" max="6634" width="8.5703125" style="1581" customWidth="1"/>
    <col min="6635" max="6635" width="9.42578125" style="1581" customWidth="1"/>
    <col min="6636" max="6636" width="1.42578125" style="1581" customWidth="1"/>
    <col min="6637" max="6638" width="8.5703125" style="1581" customWidth="1"/>
    <col min="6639" max="6639" width="9.42578125" style="1581" customWidth="1"/>
    <col min="6640" max="6642" width="8.5703125" style="1581" customWidth="1"/>
    <col min="6643" max="6643" width="10.42578125" style="1581" customWidth="1"/>
    <col min="6644" max="6644" width="11.42578125" style="1581"/>
    <col min="6645" max="6646" width="8.5703125" style="1581" customWidth="1"/>
    <col min="6647" max="6647" width="9.42578125" style="1581" customWidth="1"/>
    <col min="6648" max="6648" width="11.5703125" style="1581" customWidth="1"/>
    <col min="6649" max="6649" width="11.42578125" style="1581"/>
    <col min="6650" max="6650" width="16" style="1581" customWidth="1"/>
    <col min="6651" max="6667" width="11.42578125" style="1581"/>
    <col min="6668" max="6668" width="10.5703125" style="1581" customWidth="1"/>
    <col min="6669" max="6875" width="11.42578125" style="1581"/>
    <col min="6876" max="6876" width="27.5703125" style="1581" customWidth="1"/>
    <col min="6877" max="6882" width="11.5703125" style="1581" customWidth="1"/>
    <col min="6883" max="6883" width="16" style="1581" customWidth="1"/>
    <col min="6884" max="6886" width="8.5703125" style="1581" customWidth="1"/>
    <col min="6887" max="6887" width="10.5703125" style="1581" customWidth="1"/>
    <col min="6888" max="6889" width="9.42578125" style="1581" customWidth="1"/>
    <col min="6890" max="6890" width="8.5703125" style="1581" customWidth="1"/>
    <col min="6891" max="6891" width="9.42578125" style="1581" customWidth="1"/>
    <col min="6892" max="6892" width="1.42578125" style="1581" customWidth="1"/>
    <col min="6893" max="6894" width="8.5703125" style="1581" customWidth="1"/>
    <col min="6895" max="6895" width="9.42578125" style="1581" customWidth="1"/>
    <col min="6896" max="6898" width="8.5703125" style="1581" customWidth="1"/>
    <col min="6899" max="6899" width="10.42578125" style="1581" customWidth="1"/>
    <col min="6900" max="6900" width="11.42578125" style="1581"/>
    <col min="6901" max="6902" width="8.5703125" style="1581" customWidth="1"/>
    <col min="6903" max="6903" width="9.42578125" style="1581" customWidth="1"/>
    <col min="6904" max="6904" width="11.5703125" style="1581" customWidth="1"/>
    <col min="6905" max="6905" width="11.42578125" style="1581"/>
    <col min="6906" max="6906" width="16" style="1581" customWidth="1"/>
    <col min="6907" max="6923" width="11.42578125" style="1581"/>
    <col min="6924" max="6924" width="10.5703125" style="1581" customWidth="1"/>
    <col min="6925" max="7131" width="11.42578125" style="1581"/>
    <col min="7132" max="7132" width="27.5703125" style="1581" customWidth="1"/>
    <col min="7133" max="7138" width="11.5703125" style="1581" customWidth="1"/>
    <col min="7139" max="7139" width="16" style="1581" customWidth="1"/>
    <col min="7140" max="7142" width="8.5703125" style="1581" customWidth="1"/>
    <col min="7143" max="7143" width="10.5703125" style="1581" customWidth="1"/>
    <col min="7144" max="7145" width="9.42578125" style="1581" customWidth="1"/>
    <col min="7146" max="7146" width="8.5703125" style="1581" customWidth="1"/>
    <col min="7147" max="7147" width="9.42578125" style="1581" customWidth="1"/>
    <col min="7148" max="7148" width="1.42578125" style="1581" customWidth="1"/>
    <col min="7149" max="7150" width="8.5703125" style="1581" customWidth="1"/>
    <col min="7151" max="7151" width="9.42578125" style="1581" customWidth="1"/>
    <col min="7152" max="7154" width="8.5703125" style="1581" customWidth="1"/>
    <col min="7155" max="7155" width="10.42578125" style="1581" customWidth="1"/>
    <col min="7156" max="7156" width="11.42578125" style="1581"/>
    <col min="7157" max="7158" width="8.5703125" style="1581" customWidth="1"/>
    <col min="7159" max="7159" width="9.42578125" style="1581" customWidth="1"/>
    <col min="7160" max="7160" width="11.5703125" style="1581" customWidth="1"/>
    <col min="7161" max="7161" width="11.42578125" style="1581"/>
    <col min="7162" max="7162" width="16" style="1581" customWidth="1"/>
    <col min="7163" max="7179" width="11.42578125" style="1581"/>
    <col min="7180" max="7180" width="10.5703125" style="1581" customWidth="1"/>
    <col min="7181" max="7387" width="11.42578125" style="1581"/>
    <col min="7388" max="7388" width="27.5703125" style="1581" customWidth="1"/>
    <col min="7389" max="7394" width="11.5703125" style="1581" customWidth="1"/>
    <col min="7395" max="7395" width="16" style="1581" customWidth="1"/>
    <col min="7396" max="7398" width="8.5703125" style="1581" customWidth="1"/>
    <col min="7399" max="7399" width="10.5703125" style="1581" customWidth="1"/>
    <col min="7400" max="7401" width="9.42578125" style="1581" customWidth="1"/>
    <col min="7402" max="7402" width="8.5703125" style="1581" customWidth="1"/>
    <col min="7403" max="7403" width="9.42578125" style="1581" customWidth="1"/>
    <col min="7404" max="7404" width="1.42578125" style="1581" customWidth="1"/>
    <col min="7405" max="7406" width="8.5703125" style="1581" customWidth="1"/>
    <col min="7407" max="7407" width="9.42578125" style="1581" customWidth="1"/>
    <col min="7408" max="7410" width="8.5703125" style="1581" customWidth="1"/>
    <col min="7411" max="7411" width="10.42578125" style="1581" customWidth="1"/>
    <col min="7412" max="7412" width="11.42578125" style="1581"/>
    <col min="7413" max="7414" width="8.5703125" style="1581" customWidth="1"/>
    <col min="7415" max="7415" width="9.42578125" style="1581" customWidth="1"/>
    <col min="7416" max="7416" width="11.5703125" style="1581" customWidth="1"/>
    <col min="7417" max="7417" width="11.42578125" style="1581"/>
    <col min="7418" max="7418" width="16" style="1581" customWidth="1"/>
    <col min="7419" max="7435" width="11.42578125" style="1581"/>
    <col min="7436" max="7436" width="10.5703125" style="1581" customWidth="1"/>
    <col min="7437" max="7643" width="11.42578125" style="1581"/>
    <col min="7644" max="7644" width="27.5703125" style="1581" customWidth="1"/>
    <col min="7645" max="7650" width="11.5703125" style="1581" customWidth="1"/>
    <col min="7651" max="7651" width="16" style="1581" customWidth="1"/>
    <col min="7652" max="7654" width="8.5703125" style="1581" customWidth="1"/>
    <col min="7655" max="7655" width="10.5703125" style="1581" customWidth="1"/>
    <col min="7656" max="7657" width="9.42578125" style="1581" customWidth="1"/>
    <col min="7658" max="7658" width="8.5703125" style="1581" customWidth="1"/>
    <col min="7659" max="7659" width="9.42578125" style="1581" customWidth="1"/>
    <col min="7660" max="7660" width="1.42578125" style="1581" customWidth="1"/>
    <col min="7661" max="7662" width="8.5703125" style="1581" customWidth="1"/>
    <col min="7663" max="7663" width="9.42578125" style="1581" customWidth="1"/>
    <col min="7664" max="7666" width="8.5703125" style="1581" customWidth="1"/>
    <col min="7667" max="7667" width="10.42578125" style="1581" customWidth="1"/>
    <col min="7668" max="7668" width="11.42578125" style="1581"/>
    <col min="7669" max="7670" width="8.5703125" style="1581" customWidth="1"/>
    <col min="7671" max="7671" width="9.42578125" style="1581" customWidth="1"/>
    <col min="7672" max="7672" width="11.5703125" style="1581" customWidth="1"/>
    <col min="7673" max="7673" width="11.42578125" style="1581"/>
    <col min="7674" max="7674" width="16" style="1581" customWidth="1"/>
    <col min="7675" max="7691" width="11.42578125" style="1581"/>
    <col min="7692" max="7692" width="10.5703125" style="1581" customWidth="1"/>
    <col min="7693" max="7899" width="11.42578125" style="1581"/>
    <col min="7900" max="7900" width="27.5703125" style="1581" customWidth="1"/>
    <col min="7901" max="7906" width="11.5703125" style="1581" customWidth="1"/>
    <col min="7907" max="7907" width="16" style="1581" customWidth="1"/>
    <col min="7908" max="7910" width="8.5703125" style="1581" customWidth="1"/>
    <col min="7911" max="7911" width="10.5703125" style="1581" customWidth="1"/>
    <col min="7912" max="7913" width="9.42578125" style="1581" customWidth="1"/>
    <col min="7914" max="7914" width="8.5703125" style="1581" customWidth="1"/>
    <col min="7915" max="7915" width="9.42578125" style="1581" customWidth="1"/>
    <col min="7916" max="7916" width="1.42578125" style="1581" customWidth="1"/>
    <col min="7917" max="7918" width="8.5703125" style="1581" customWidth="1"/>
    <col min="7919" max="7919" width="9.42578125" style="1581" customWidth="1"/>
    <col min="7920" max="7922" width="8.5703125" style="1581" customWidth="1"/>
    <col min="7923" max="7923" width="10.42578125" style="1581" customWidth="1"/>
    <col min="7924" max="7924" width="11.42578125" style="1581"/>
    <col min="7925" max="7926" width="8.5703125" style="1581" customWidth="1"/>
    <col min="7927" max="7927" width="9.42578125" style="1581" customWidth="1"/>
    <col min="7928" max="7928" width="11.5703125" style="1581" customWidth="1"/>
    <col min="7929" max="7929" width="11.42578125" style="1581"/>
    <col min="7930" max="7930" width="16" style="1581" customWidth="1"/>
    <col min="7931" max="7947" width="11.42578125" style="1581"/>
    <col min="7948" max="7948" width="10.5703125" style="1581" customWidth="1"/>
    <col min="7949" max="8155" width="11.42578125" style="1581"/>
    <col min="8156" max="8156" width="27.5703125" style="1581" customWidth="1"/>
    <col min="8157" max="8162" width="11.5703125" style="1581" customWidth="1"/>
    <col min="8163" max="8163" width="16" style="1581" customWidth="1"/>
    <col min="8164" max="8166" width="8.5703125" style="1581" customWidth="1"/>
    <col min="8167" max="8167" width="10.5703125" style="1581" customWidth="1"/>
    <col min="8168" max="8169" width="9.42578125" style="1581" customWidth="1"/>
    <col min="8170" max="8170" width="8.5703125" style="1581" customWidth="1"/>
    <col min="8171" max="8171" width="9.42578125" style="1581" customWidth="1"/>
    <col min="8172" max="8172" width="1.42578125" style="1581" customWidth="1"/>
    <col min="8173" max="8174" width="8.5703125" style="1581" customWidth="1"/>
    <col min="8175" max="8175" width="9.42578125" style="1581" customWidth="1"/>
    <col min="8176" max="8178" width="8.5703125" style="1581" customWidth="1"/>
    <col min="8179" max="8179" width="10.42578125" style="1581" customWidth="1"/>
    <col min="8180" max="8180" width="11.42578125" style="1581"/>
    <col min="8181" max="8182" width="8.5703125" style="1581" customWidth="1"/>
    <col min="8183" max="8183" width="9.42578125" style="1581" customWidth="1"/>
    <col min="8184" max="8184" width="11.5703125" style="1581" customWidth="1"/>
    <col min="8185" max="8185" width="11.42578125" style="1581"/>
    <col min="8186" max="8186" width="16" style="1581" customWidth="1"/>
    <col min="8187" max="8203" width="11.42578125" style="1581"/>
    <col min="8204" max="8204" width="10.5703125" style="1581" customWidth="1"/>
    <col min="8205" max="8411" width="11.42578125" style="1581"/>
    <col min="8412" max="8412" width="27.5703125" style="1581" customWidth="1"/>
    <col min="8413" max="8418" width="11.5703125" style="1581" customWidth="1"/>
    <col min="8419" max="8419" width="16" style="1581" customWidth="1"/>
    <col min="8420" max="8422" width="8.5703125" style="1581" customWidth="1"/>
    <col min="8423" max="8423" width="10.5703125" style="1581" customWidth="1"/>
    <col min="8424" max="8425" width="9.42578125" style="1581" customWidth="1"/>
    <col min="8426" max="8426" width="8.5703125" style="1581" customWidth="1"/>
    <col min="8427" max="8427" width="9.42578125" style="1581" customWidth="1"/>
    <col min="8428" max="8428" width="1.42578125" style="1581" customWidth="1"/>
    <col min="8429" max="8430" width="8.5703125" style="1581" customWidth="1"/>
    <col min="8431" max="8431" width="9.42578125" style="1581" customWidth="1"/>
    <col min="8432" max="8434" width="8.5703125" style="1581" customWidth="1"/>
    <col min="8435" max="8435" width="10.42578125" style="1581" customWidth="1"/>
    <col min="8436" max="8436" width="11.42578125" style="1581"/>
    <col min="8437" max="8438" width="8.5703125" style="1581" customWidth="1"/>
    <col min="8439" max="8439" width="9.42578125" style="1581" customWidth="1"/>
    <col min="8440" max="8440" width="11.5703125" style="1581" customWidth="1"/>
    <col min="8441" max="8441" width="11.42578125" style="1581"/>
    <col min="8442" max="8442" width="16" style="1581" customWidth="1"/>
    <col min="8443" max="8459" width="11.42578125" style="1581"/>
    <col min="8460" max="8460" width="10.5703125" style="1581" customWidth="1"/>
    <col min="8461" max="8667" width="11.42578125" style="1581"/>
    <col min="8668" max="8668" width="27.5703125" style="1581" customWidth="1"/>
    <col min="8669" max="8674" width="11.5703125" style="1581" customWidth="1"/>
    <col min="8675" max="8675" width="16" style="1581" customWidth="1"/>
    <col min="8676" max="8678" width="8.5703125" style="1581" customWidth="1"/>
    <col min="8679" max="8679" width="10.5703125" style="1581" customWidth="1"/>
    <col min="8680" max="8681" width="9.42578125" style="1581" customWidth="1"/>
    <col min="8682" max="8682" width="8.5703125" style="1581" customWidth="1"/>
    <col min="8683" max="8683" width="9.42578125" style="1581" customWidth="1"/>
    <col min="8684" max="8684" width="1.42578125" style="1581" customWidth="1"/>
    <col min="8685" max="8686" width="8.5703125" style="1581" customWidth="1"/>
    <col min="8687" max="8687" width="9.42578125" style="1581" customWidth="1"/>
    <col min="8688" max="8690" width="8.5703125" style="1581" customWidth="1"/>
    <col min="8691" max="8691" width="10.42578125" style="1581" customWidth="1"/>
    <col min="8692" max="8692" width="11.42578125" style="1581"/>
    <col min="8693" max="8694" width="8.5703125" style="1581" customWidth="1"/>
    <col min="8695" max="8695" width="9.42578125" style="1581" customWidth="1"/>
    <col min="8696" max="8696" width="11.5703125" style="1581" customWidth="1"/>
    <col min="8697" max="8697" width="11.42578125" style="1581"/>
    <col min="8698" max="8698" width="16" style="1581" customWidth="1"/>
    <col min="8699" max="8715" width="11.42578125" style="1581"/>
    <col min="8716" max="8716" width="10.5703125" style="1581" customWidth="1"/>
    <col min="8717" max="8923" width="11.42578125" style="1581"/>
    <col min="8924" max="8924" width="27.5703125" style="1581" customWidth="1"/>
    <col min="8925" max="8930" width="11.5703125" style="1581" customWidth="1"/>
    <col min="8931" max="8931" width="16" style="1581" customWidth="1"/>
    <col min="8932" max="8934" width="8.5703125" style="1581" customWidth="1"/>
    <col min="8935" max="8935" width="10.5703125" style="1581" customWidth="1"/>
    <col min="8936" max="8937" width="9.42578125" style="1581" customWidth="1"/>
    <col min="8938" max="8938" width="8.5703125" style="1581" customWidth="1"/>
    <col min="8939" max="8939" width="9.42578125" style="1581" customWidth="1"/>
    <col min="8940" max="8940" width="1.42578125" style="1581" customWidth="1"/>
    <col min="8941" max="8942" width="8.5703125" style="1581" customWidth="1"/>
    <col min="8943" max="8943" width="9.42578125" style="1581" customWidth="1"/>
    <col min="8944" max="8946" width="8.5703125" style="1581" customWidth="1"/>
    <col min="8947" max="8947" width="10.42578125" style="1581" customWidth="1"/>
    <col min="8948" max="8948" width="11.42578125" style="1581"/>
    <col min="8949" max="8950" width="8.5703125" style="1581" customWidth="1"/>
    <col min="8951" max="8951" width="9.42578125" style="1581" customWidth="1"/>
    <col min="8952" max="8952" width="11.5703125" style="1581" customWidth="1"/>
    <col min="8953" max="8953" width="11.42578125" style="1581"/>
    <col min="8954" max="8954" width="16" style="1581" customWidth="1"/>
    <col min="8955" max="8971" width="11.42578125" style="1581"/>
    <col min="8972" max="8972" width="10.5703125" style="1581" customWidth="1"/>
    <col min="8973" max="9179" width="11.42578125" style="1581"/>
    <col min="9180" max="9180" width="27.5703125" style="1581" customWidth="1"/>
    <col min="9181" max="9186" width="11.5703125" style="1581" customWidth="1"/>
    <col min="9187" max="9187" width="16" style="1581" customWidth="1"/>
    <col min="9188" max="9190" width="8.5703125" style="1581" customWidth="1"/>
    <col min="9191" max="9191" width="10.5703125" style="1581" customWidth="1"/>
    <col min="9192" max="9193" width="9.42578125" style="1581" customWidth="1"/>
    <col min="9194" max="9194" width="8.5703125" style="1581" customWidth="1"/>
    <col min="9195" max="9195" width="9.42578125" style="1581" customWidth="1"/>
    <col min="9196" max="9196" width="1.42578125" style="1581" customWidth="1"/>
    <col min="9197" max="9198" width="8.5703125" style="1581" customWidth="1"/>
    <col min="9199" max="9199" width="9.42578125" style="1581" customWidth="1"/>
    <col min="9200" max="9202" width="8.5703125" style="1581" customWidth="1"/>
    <col min="9203" max="9203" width="10.42578125" style="1581" customWidth="1"/>
    <col min="9204" max="9204" width="11.42578125" style="1581"/>
    <col min="9205" max="9206" width="8.5703125" style="1581" customWidth="1"/>
    <col min="9207" max="9207" width="9.42578125" style="1581" customWidth="1"/>
    <col min="9208" max="9208" width="11.5703125" style="1581" customWidth="1"/>
    <col min="9209" max="9209" width="11.42578125" style="1581"/>
    <col min="9210" max="9210" width="16" style="1581" customWidth="1"/>
    <col min="9211" max="9227" width="11.42578125" style="1581"/>
    <col min="9228" max="9228" width="10.5703125" style="1581" customWidth="1"/>
    <col min="9229" max="9435" width="11.42578125" style="1581"/>
    <col min="9436" max="9436" width="27.5703125" style="1581" customWidth="1"/>
    <col min="9437" max="9442" width="11.5703125" style="1581" customWidth="1"/>
    <col min="9443" max="9443" width="16" style="1581" customWidth="1"/>
    <col min="9444" max="9446" width="8.5703125" style="1581" customWidth="1"/>
    <col min="9447" max="9447" width="10.5703125" style="1581" customWidth="1"/>
    <col min="9448" max="9449" width="9.42578125" style="1581" customWidth="1"/>
    <col min="9450" max="9450" width="8.5703125" style="1581" customWidth="1"/>
    <col min="9451" max="9451" width="9.42578125" style="1581" customWidth="1"/>
    <col min="9452" max="9452" width="1.42578125" style="1581" customWidth="1"/>
    <col min="9453" max="9454" width="8.5703125" style="1581" customWidth="1"/>
    <col min="9455" max="9455" width="9.42578125" style="1581" customWidth="1"/>
    <col min="9456" max="9458" width="8.5703125" style="1581" customWidth="1"/>
    <col min="9459" max="9459" width="10.42578125" style="1581" customWidth="1"/>
    <col min="9460" max="9460" width="11.42578125" style="1581"/>
    <col min="9461" max="9462" width="8.5703125" style="1581" customWidth="1"/>
    <col min="9463" max="9463" width="9.42578125" style="1581" customWidth="1"/>
    <col min="9464" max="9464" width="11.5703125" style="1581" customWidth="1"/>
    <col min="9465" max="9465" width="11.42578125" style="1581"/>
    <col min="9466" max="9466" width="16" style="1581" customWidth="1"/>
    <col min="9467" max="9483" width="11.42578125" style="1581"/>
    <col min="9484" max="9484" width="10.5703125" style="1581" customWidth="1"/>
    <col min="9485" max="9691" width="11.42578125" style="1581"/>
    <col min="9692" max="9692" width="27.5703125" style="1581" customWidth="1"/>
    <col min="9693" max="9698" width="11.5703125" style="1581" customWidth="1"/>
    <col min="9699" max="9699" width="16" style="1581" customWidth="1"/>
    <col min="9700" max="9702" width="8.5703125" style="1581" customWidth="1"/>
    <col min="9703" max="9703" width="10.5703125" style="1581" customWidth="1"/>
    <col min="9704" max="9705" width="9.42578125" style="1581" customWidth="1"/>
    <col min="9706" max="9706" width="8.5703125" style="1581" customWidth="1"/>
    <col min="9707" max="9707" width="9.42578125" style="1581" customWidth="1"/>
    <col min="9708" max="9708" width="1.42578125" style="1581" customWidth="1"/>
    <col min="9709" max="9710" width="8.5703125" style="1581" customWidth="1"/>
    <col min="9711" max="9711" width="9.42578125" style="1581" customWidth="1"/>
    <col min="9712" max="9714" width="8.5703125" style="1581" customWidth="1"/>
    <col min="9715" max="9715" width="10.42578125" style="1581" customWidth="1"/>
    <col min="9716" max="9716" width="11.42578125" style="1581"/>
    <col min="9717" max="9718" width="8.5703125" style="1581" customWidth="1"/>
    <col min="9719" max="9719" width="9.42578125" style="1581" customWidth="1"/>
    <col min="9720" max="9720" width="11.5703125" style="1581" customWidth="1"/>
    <col min="9721" max="9721" width="11.42578125" style="1581"/>
    <col min="9722" max="9722" width="16" style="1581" customWidth="1"/>
    <col min="9723" max="9739" width="11.42578125" style="1581"/>
    <col min="9740" max="9740" width="10.5703125" style="1581" customWidth="1"/>
    <col min="9741" max="9947" width="11.42578125" style="1581"/>
    <col min="9948" max="9948" width="27.5703125" style="1581" customWidth="1"/>
    <col min="9949" max="9954" width="11.5703125" style="1581" customWidth="1"/>
    <col min="9955" max="9955" width="16" style="1581" customWidth="1"/>
    <col min="9956" max="9958" width="8.5703125" style="1581" customWidth="1"/>
    <col min="9959" max="9959" width="10.5703125" style="1581" customWidth="1"/>
    <col min="9960" max="9961" width="9.42578125" style="1581" customWidth="1"/>
    <col min="9962" max="9962" width="8.5703125" style="1581" customWidth="1"/>
    <col min="9963" max="9963" width="9.42578125" style="1581" customWidth="1"/>
    <col min="9964" max="9964" width="1.42578125" style="1581" customWidth="1"/>
    <col min="9965" max="9966" width="8.5703125" style="1581" customWidth="1"/>
    <col min="9967" max="9967" width="9.42578125" style="1581" customWidth="1"/>
    <col min="9968" max="9970" width="8.5703125" style="1581" customWidth="1"/>
    <col min="9971" max="9971" width="10.42578125" style="1581" customWidth="1"/>
    <col min="9972" max="9972" width="11.42578125" style="1581"/>
    <col min="9973" max="9974" width="8.5703125" style="1581" customWidth="1"/>
    <col min="9975" max="9975" width="9.42578125" style="1581" customWidth="1"/>
    <col min="9976" max="9976" width="11.5703125" style="1581" customWidth="1"/>
    <col min="9977" max="9977" width="11.42578125" style="1581"/>
    <col min="9978" max="9978" width="16" style="1581" customWidth="1"/>
    <col min="9979" max="9995" width="11.42578125" style="1581"/>
    <col min="9996" max="9996" width="10.5703125" style="1581" customWidth="1"/>
    <col min="9997" max="10203" width="11.42578125" style="1581"/>
    <col min="10204" max="10204" width="27.5703125" style="1581" customWidth="1"/>
    <col min="10205" max="10210" width="11.5703125" style="1581" customWidth="1"/>
    <col min="10211" max="10211" width="16" style="1581" customWidth="1"/>
    <col min="10212" max="10214" width="8.5703125" style="1581" customWidth="1"/>
    <col min="10215" max="10215" width="10.5703125" style="1581" customWidth="1"/>
    <col min="10216" max="10217" width="9.42578125" style="1581" customWidth="1"/>
    <col min="10218" max="10218" width="8.5703125" style="1581" customWidth="1"/>
    <col min="10219" max="10219" width="9.42578125" style="1581" customWidth="1"/>
    <col min="10220" max="10220" width="1.42578125" style="1581" customWidth="1"/>
    <col min="10221" max="10222" width="8.5703125" style="1581" customWidth="1"/>
    <col min="10223" max="10223" width="9.42578125" style="1581" customWidth="1"/>
    <col min="10224" max="10226" width="8.5703125" style="1581" customWidth="1"/>
    <col min="10227" max="10227" width="10.42578125" style="1581" customWidth="1"/>
    <col min="10228" max="10228" width="11.42578125" style="1581"/>
    <col min="10229" max="10230" width="8.5703125" style="1581" customWidth="1"/>
    <col min="10231" max="10231" width="9.42578125" style="1581" customWidth="1"/>
    <col min="10232" max="10232" width="11.5703125" style="1581" customWidth="1"/>
    <col min="10233" max="10233" width="11.42578125" style="1581"/>
    <col min="10234" max="10234" width="16" style="1581" customWidth="1"/>
    <col min="10235" max="10251" width="11.42578125" style="1581"/>
    <col min="10252" max="10252" width="10.5703125" style="1581" customWidth="1"/>
    <col min="10253" max="10459" width="11.42578125" style="1581"/>
    <col min="10460" max="10460" width="27.5703125" style="1581" customWidth="1"/>
    <col min="10461" max="10466" width="11.5703125" style="1581" customWidth="1"/>
    <col min="10467" max="10467" width="16" style="1581" customWidth="1"/>
    <col min="10468" max="10470" width="8.5703125" style="1581" customWidth="1"/>
    <col min="10471" max="10471" width="10.5703125" style="1581" customWidth="1"/>
    <col min="10472" max="10473" width="9.42578125" style="1581" customWidth="1"/>
    <col min="10474" max="10474" width="8.5703125" style="1581" customWidth="1"/>
    <col min="10475" max="10475" width="9.42578125" style="1581" customWidth="1"/>
    <col min="10476" max="10476" width="1.42578125" style="1581" customWidth="1"/>
    <col min="10477" max="10478" width="8.5703125" style="1581" customWidth="1"/>
    <col min="10479" max="10479" width="9.42578125" style="1581" customWidth="1"/>
    <col min="10480" max="10482" width="8.5703125" style="1581" customWidth="1"/>
    <col min="10483" max="10483" width="10.42578125" style="1581" customWidth="1"/>
    <col min="10484" max="10484" width="11.42578125" style="1581"/>
    <col min="10485" max="10486" width="8.5703125" style="1581" customWidth="1"/>
    <col min="10487" max="10487" width="9.42578125" style="1581" customWidth="1"/>
    <col min="10488" max="10488" width="11.5703125" style="1581" customWidth="1"/>
    <col min="10489" max="10489" width="11.42578125" style="1581"/>
    <col min="10490" max="10490" width="16" style="1581" customWidth="1"/>
    <col min="10491" max="10507" width="11.42578125" style="1581"/>
    <col min="10508" max="10508" width="10.5703125" style="1581" customWidth="1"/>
    <col min="10509" max="10715" width="11.42578125" style="1581"/>
    <col min="10716" max="10716" width="27.5703125" style="1581" customWidth="1"/>
    <col min="10717" max="10722" width="11.5703125" style="1581" customWidth="1"/>
    <col min="10723" max="10723" width="16" style="1581" customWidth="1"/>
    <col min="10724" max="10726" width="8.5703125" style="1581" customWidth="1"/>
    <col min="10727" max="10727" width="10.5703125" style="1581" customWidth="1"/>
    <col min="10728" max="10729" width="9.42578125" style="1581" customWidth="1"/>
    <col min="10730" max="10730" width="8.5703125" style="1581" customWidth="1"/>
    <col min="10731" max="10731" width="9.42578125" style="1581" customWidth="1"/>
    <col min="10732" max="10732" width="1.42578125" style="1581" customWidth="1"/>
    <col min="10733" max="10734" width="8.5703125" style="1581" customWidth="1"/>
    <col min="10735" max="10735" width="9.42578125" style="1581" customWidth="1"/>
    <col min="10736" max="10738" width="8.5703125" style="1581" customWidth="1"/>
    <col min="10739" max="10739" width="10.42578125" style="1581" customWidth="1"/>
    <col min="10740" max="10740" width="11.42578125" style="1581"/>
    <col min="10741" max="10742" width="8.5703125" style="1581" customWidth="1"/>
    <col min="10743" max="10743" width="9.42578125" style="1581" customWidth="1"/>
    <col min="10744" max="10744" width="11.5703125" style="1581" customWidth="1"/>
    <col min="10745" max="10745" width="11.42578125" style="1581"/>
    <col min="10746" max="10746" width="16" style="1581" customWidth="1"/>
    <col min="10747" max="10763" width="11.42578125" style="1581"/>
    <col min="10764" max="10764" width="10.5703125" style="1581" customWidth="1"/>
    <col min="10765" max="10971" width="11.42578125" style="1581"/>
    <col min="10972" max="10972" width="27.5703125" style="1581" customWidth="1"/>
    <col min="10973" max="10978" width="11.5703125" style="1581" customWidth="1"/>
    <col min="10979" max="10979" width="16" style="1581" customWidth="1"/>
    <col min="10980" max="10982" width="8.5703125" style="1581" customWidth="1"/>
    <col min="10983" max="10983" width="10.5703125" style="1581" customWidth="1"/>
    <col min="10984" max="10985" width="9.42578125" style="1581" customWidth="1"/>
    <col min="10986" max="10986" width="8.5703125" style="1581" customWidth="1"/>
    <col min="10987" max="10987" width="9.42578125" style="1581" customWidth="1"/>
    <col min="10988" max="10988" width="1.42578125" style="1581" customWidth="1"/>
    <col min="10989" max="10990" width="8.5703125" style="1581" customWidth="1"/>
    <col min="10991" max="10991" width="9.42578125" style="1581" customWidth="1"/>
    <col min="10992" max="10994" width="8.5703125" style="1581" customWidth="1"/>
    <col min="10995" max="10995" width="10.42578125" style="1581" customWidth="1"/>
    <col min="10996" max="10996" width="11.42578125" style="1581"/>
    <col min="10997" max="10998" width="8.5703125" style="1581" customWidth="1"/>
    <col min="10999" max="10999" width="9.42578125" style="1581" customWidth="1"/>
    <col min="11000" max="11000" width="11.5703125" style="1581" customWidth="1"/>
    <col min="11001" max="11001" width="11.42578125" style="1581"/>
    <col min="11002" max="11002" width="16" style="1581" customWidth="1"/>
    <col min="11003" max="11019" width="11.42578125" style="1581"/>
    <col min="11020" max="11020" width="10.5703125" style="1581" customWidth="1"/>
    <col min="11021" max="11227" width="11.42578125" style="1581"/>
    <col min="11228" max="11228" width="27.5703125" style="1581" customWidth="1"/>
    <col min="11229" max="11234" width="11.5703125" style="1581" customWidth="1"/>
    <col min="11235" max="11235" width="16" style="1581" customWidth="1"/>
    <col min="11236" max="11238" width="8.5703125" style="1581" customWidth="1"/>
    <col min="11239" max="11239" width="10.5703125" style="1581" customWidth="1"/>
    <col min="11240" max="11241" width="9.42578125" style="1581" customWidth="1"/>
    <col min="11242" max="11242" width="8.5703125" style="1581" customWidth="1"/>
    <col min="11243" max="11243" width="9.42578125" style="1581" customWidth="1"/>
    <col min="11244" max="11244" width="1.42578125" style="1581" customWidth="1"/>
    <col min="11245" max="11246" width="8.5703125" style="1581" customWidth="1"/>
    <col min="11247" max="11247" width="9.42578125" style="1581" customWidth="1"/>
    <col min="11248" max="11250" width="8.5703125" style="1581" customWidth="1"/>
    <col min="11251" max="11251" width="10.42578125" style="1581" customWidth="1"/>
    <col min="11252" max="11252" width="11.42578125" style="1581"/>
    <col min="11253" max="11254" width="8.5703125" style="1581" customWidth="1"/>
    <col min="11255" max="11255" width="9.42578125" style="1581" customWidth="1"/>
    <col min="11256" max="11256" width="11.5703125" style="1581" customWidth="1"/>
    <col min="11257" max="11257" width="11.42578125" style="1581"/>
    <col min="11258" max="11258" width="16" style="1581" customWidth="1"/>
    <col min="11259" max="11275" width="11.42578125" style="1581"/>
    <col min="11276" max="11276" width="10.5703125" style="1581" customWidth="1"/>
    <col min="11277" max="11483" width="11.42578125" style="1581"/>
    <col min="11484" max="11484" width="27.5703125" style="1581" customWidth="1"/>
    <col min="11485" max="11490" width="11.5703125" style="1581" customWidth="1"/>
    <col min="11491" max="11491" width="16" style="1581" customWidth="1"/>
    <col min="11492" max="11494" width="8.5703125" style="1581" customWidth="1"/>
    <col min="11495" max="11495" width="10.5703125" style="1581" customWidth="1"/>
    <col min="11496" max="11497" width="9.42578125" style="1581" customWidth="1"/>
    <col min="11498" max="11498" width="8.5703125" style="1581" customWidth="1"/>
    <col min="11499" max="11499" width="9.42578125" style="1581" customWidth="1"/>
    <col min="11500" max="11500" width="1.42578125" style="1581" customWidth="1"/>
    <col min="11501" max="11502" width="8.5703125" style="1581" customWidth="1"/>
    <col min="11503" max="11503" width="9.42578125" style="1581" customWidth="1"/>
    <col min="11504" max="11506" width="8.5703125" style="1581" customWidth="1"/>
    <col min="11507" max="11507" width="10.42578125" style="1581" customWidth="1"/>
    <col min="11508" max="11508" width="11.42578125" style="1581"/>
    <col min="11509" max="11510" width="8.5703125" style="1581" customWidth="1"/>
    <col min="11511" max="11511" width="9.42578125" style="1581" customWidth="1"/>
    <col min="11512" max="11512" width="11.5703125" style="1581" customWidth="1"/>
    <col min="11513" max="11513" width="11.42578125" style="1581"/>
    <col min="11514" max="11514" width="16" style="1581" customWidth="1"/>
    <col min="11515" max="11531" width="11.42578125" style="1581"/>
    <col min="11532" max="11532" width="10.5703125" style="1581" customWidth="1"/>
    <col min="11533" max="11739" width="11.42578125" style="1581"/>
    <col min="11740" max="11740" width="27.5703125" style="1581" customWidth="1"/>
    <col min="11741" max="11746" width="11.5703125" style="1581" customWidth="1"/>
    <col min="11747" max="11747" width="16" style="1581" customWidth="1"/>
    <col min="11748" max="11750" width="8.5703125" style="1581" customWidth="1"/>
    <col min="11751" max="11751" width="10.5703125" style="1581" customWidth="1"/>
    <col min="11752" max="11753" width="9.42578125" style="1581" customWidth="1"/>
    <col min="11754" max="11754" width="8.5703125" style="1581" customWidth="1"/>
    <col min="11755" max="11755" width="9.42578125" style="1581" customWidth="1"/>
    <col min="11756" max="11756" width="1.42578125" style="1581" customWidth="1"/>
    <col min="11757" max="11758" width="8.5703125" style="1581" customWidth="1"/>
    <col min="11759" max="11759" width="9.42578125" style="1581" customWidth="1"/>
    <col min="11760" max="11762" width="8.5703125" style="1581" customWidth="1"/>
    <col min="11763" max="11763" width="10.42578125" style="1581" customWidth="1"/>
    <col min="11764" max="11764" width="11.42578125" style="1581"/>
    <col min="11765" max="11766" width="8.5703125" style="1581" customWidth="1"/>
    <col min="11767" max="11767" width="9.42578125" style="1581" customWidth="1"/>
    <col min="11768" max="11768" width="11.5703125" style="1581" customWidth="1"/>
    <col min="11769" max="11769" width="11.42578125" style="1581"/>
    <col min="11770" max="11770" width="16" style="1581" customWidth="1"/>
    <col min="11771" max="11787" width="11.42578125" style="1581"/>
    <col min="11788" max="11788" width="10.5703125" style="1581" customWidth="1"/>
    <col min="11789" max="11995" width="11.42578125" style="1581"/>
    <col min="11996" max="11996" width="27.5703125" style="1581" customWidth="1"/>
    <col min="11997" max="12002" width="11.5703125" style="1581" customWidth="1"/>
    <col min="12003" max="12003" width="16" style="1581" customWidth="1"/>
    <col min="12004" max="12006" width="8.5703125" style="1581" customWidth="1"/>
    <col min="12007" max="12007" width="10.5703125" style="1581" customWidth="1"/>
    <col min="12008" max="12009" width="9.42578125" style="1581" customWidth="1"/>
    <col min="12010" max="12010" width="8.5703125" style="1581" customWidth="1"/>
    <col min="12011" max="12011" width="9.42578125" style="1581" customWidth="1"/>
    <col min="12012" max="12012" width="1.42578125" style="1581" customWidth="1"/>
    <col min="12013" max="12014" width="8.5703125" style="1581" customWidth="1"/>
    <col min="12015" max="12015" width="9.42578125" style="1581" customWidth="1"/>
    <col min="12016" max="12018" width="8.5703125" style="1581" customWidth="1"/>
    <col min="12019" max="12019" width="10.42578125" style="1581" customWidth="1"/>
    <col min="12020" max="12020" width="11.42578125" style="1581"/>
    <col min="12021" max="12022" width="8.5703125" style="1581" customWidth="1"/>
    <col min="12023" max="12023" width="9.42578125" style="1581" customWidth="1"/>
    <col min="12024" max="12024" width="11.5703125" style="1581" customWidth="1"/>
    <col min="12025" max="12025" width="11.42578125" style="1581"/>
    <col min="12026" max="12026" width="16" style="1581" customWidth="1"/>
    <col min="12027" max="12043" width="11.42578125" style="1581"/>
    <col min="12044" max="12044" width="10.5703125" style="1581" customWidth="1"/>
    <col min="12045" max="12251" width="11.42578125" style="1581"/>
    <col min="12252" max="12252" width="27.5703125" style="1581" customWidth="1"/>
    <col min="12253" max="12258" width="11.5703125" style="1581" customWidth="1"/>
    <col min="12259" max="12259" width="16" style="1581" customWidth="1"/>
    <col min="12260" max="12262" width="8.5703125" style="1581" customWidth="1"/>
    <col min="12263" max="12263" width="10.5703125" style="1581" customWidth="1"/>
    <col min="12264" max="12265" width="9.42578125" style="1581" customWidth="1"/>
    <col min="12266" max="12266" width="8.5703125" style="1581" customWidth="1"/>
    <col min="12267" max="12267" width="9.42578125" style="1581" customWidth="1"/>
    <col min="12268" max="12268" width="1.42578125" style="1581" customWidth="1"/>
    <col min="12269" max="12270" width="8.5703125" style="1581" customWidth="1"/>
    <col min="12271" max="12271" width="9.42578125" style="1581" customWidth="1"/>
    <col min="12272" max="12274" width="8.5703125" style="1581" customWidth="1"/>
    <col min="12275" max="12275" width="10.42578125" style="1581" customWidth="1"/>
    <col min="12276" max="12276" width="11.42578125" style="1581"/>
    <col min="12277" max="12278" width="8.5703125" style="1581" customWidth="1"/>
    <col min="12279" max="12279" width="9.42578125" style="1581" customWidth="1"/>
    <col min="12280" max="12280" width="11.5703125" style="1581" customWidth="1"/>
    <col min="12281" max="12281" width="11.42578125" style="1581"/>
    <col min="12282" max="12282" width="16" style="1581" customWidth="1"/>
    <col min="12283" max="12299" width="11.42578125" style="1581"/>
    <col min="12300" max="12300" width="10.5703125" style="1581" customWidth="1"/>
    <col min="12301" max="12507" width="11.42578125" style="1581"/>
    <col min="12508" max="12508" width="27.5703125" style="1581" customWidth="1"/>
    <col min="12509" max="12514" width="11.5703125" style="1581" customWidth="1"/>
    <col min="12515" max="12515" width="16" style="1581" customWidth="1"/>
    <col min="12516" max="12518" width="8.5703125" style="1581" customWidth="1"/>
    <col min="12519" max="12519" width="10.5703125" style="1581" customWidth="1"/>
    <col min="12520" max="12521" width="9.42578125" style="1581" customWidth="1"/>
    <col min="12522" max="12522" width="8.5703125" style="1581" customWidth="1"/>
    <col min="12523" max="12523" width="9.42578125" style="1581" customWidth="1"/>
    <col min="12524" max="12524" width="1.42578125" style="1581" customWidth="1"/>
    <col min="12525" max="12526" width="8.5703125" style="1581" customWidth="1"/>
    <col min="12527" max="12527" width="9.42578125" style="1581" customWidth="1"/>
    <col min="12528" max="12530" width="8.5703125" style="1581" customWidth="1"/>
    <col min="12531" max="12531" width="10.42578125" style="1581" customWidth="1"/>
    <col min="12532" max="12532" width="11.42578125" style="1581"/>
    <col min="12533" max="12534" width="8.5703125" style="1581" customWidth="1"/>
    <col min="12535" max="12535" width="9.42578125" style="1581" customWidth="1"/>
    <col min="12536" max="12536" width="11.5703125" style="1581" customWidth="1"/>
    <col min="12537" max="12537" width="11.42578125" style="1581"/>
    <col min="12538" max="12538" width="16" style="1581" customWidth="1"/>
    <col min="12539" max="12555" width="11.42578125" style="1581"/>
    <col min="12556" max="12556" width="10.5703125" style="1581" customWidth="1"/>
    <col min="12557" max="12763" width="11.42578125" style="1581"/>
    <col min="12764" max="12764" width="27.5703125" style="1581" customWidth="1"/>
    <col min="12765" max="12770" width="11.5703125" style="1581" customWidth="1"/>
    <col min="12771" max="12771" width="16" style="1581" customWidth="1"/>
    <col min="12772" max="12774" width="8.5703125" style="1581" customWidth="1"/>
    <col min="12775" max="12775" width="10.5703125" style="1581" customWidth="1"/>
    <col min="12776" max="12777" width="9.42578125" style="1581" customWidth="1"/>
    <col min="12778" max="12778" width="8.5703125" style="1581" customWidth="1"/>
    <col min="12779" max="12779" width="9.42578125" style="1581" customWidth="1"/>
    <col min="12780" max="12780" width="1.42578125" style="1581" customWidth="1"/>
    <col min="12781" max="12782" width="8.5703125" style="1581" customWidth="1"/>
    <col min="12783" max="12783" width="9.42578125" style="1581" customWidth="1"/>
    <col min="12784" max="12786" width="8.5703125" style="1581" customWidth="1"/>
    <col min="12787" max="12787" width="10.42578125" style="1581" customWidth="1"/>
    <col min="12788" max="12788" width="11.42578125" style="1581"/>
    <col min="12789" max="12790" width="8.5703125" style="1581" customWidth="1"/>
    <col min="12791" max="12791" width="9.42578125" style="1581" customWidth="1"/>
    <col min="12792" max="12792" width="11.5703125" style="1581" customWidth="1"/>
    <col min="12793" max="12793" width="11.42578125" style="1581"/>
    <col min="12794" max="12794" width="16" style="1581" customWidth="1"/>
    <col min="12795" max="12811" width="11.42578125" style="1581"/>
    <col min="12812" max="12812" width="10.5703125" style="1581" customWidth="1"/>
    <col min="12813" max="13019" width="11.42578125" style="1581"/>
    <col min="13020" max="13020" width="27.5703125" style="1581" customWidth="1"/>
    <col min="13021" max="13026" width="11.5703125" style="1581" customWidth="1"/>
    <col min="13027" max="13027" width="16" style="1581" customWidth="1"/>
    <col min="13028" max="13030" width="8.5703125" style="1581" customWidth="1"/>
    <col min="13031" max="13031" width="10.5703125" style="1581" customWidth="1"/>
    <col min="13032" max="13033" width="9.42578125" style="1581" customWidth="1"/>
    <col min="13034" max="13034" width="8.5703125" style="1581" customWidth="1"/>
    <col min="13035" max="13035" width="9.42578125" style="1581" customWidth="1"/>
    <col min="13036" max="13036" width="1.42578125" style="1581" customWidth="1"/>
    <col min="13037" max="13038" width="8.5703125" style="1581" customWidth="1"/>
    <col min="13039" max="13039" width="9.42578125" style="1581" customWidth="1"/>
    <col min="13040" max="13042" width="8.5703125" style="1581" customWidth="1"/>
    <col min="13043" max="13043" width="10.42578125" style="1581" customWidth="1"/>
    <col min="13044" max="13044" width="11.42578125" style="1581"/>
    <col min="13045" max="13046" width="8.5703125" style="1581" customWidth="1"/>
    <col min="13047" max="13047" width="9.42578125" style="1581" customWidth="1"/>
    <col min="13048" max="13048" width="11.5703125" style="1581" customWidth="1"/>
    <col min="13049" max="13049" width="11.42578125" style="1581"/>
    <col min="13050" max="13050" width="16" style="1581" customWidth="1"/>
    <col min="13051" max="13067" width="11.42578125" style="1581"/>
    <col min="13068" max="13068" width="10.5703125" style="1581" customWidth="1"/>
    <col min="13069" max="13275" width="11.42578125" style="1581"/>
    <col min="13276" max="13276" width="27.5703125" style="1581" customWidth="1"/>
    <col min="13277" max="13282" width="11.5703125" style="1581" customWidth="1"/>
    <col min="13283" max="13283" width="16" style="1581" customWidth="1"/>
    <col min="13284" max="13286" width="8.5703125" style="1581" customWidth="1"/>
    <col min="13287" max="13287" width="10.5703125" style="1581" customWidth="1"/>
    <col min="13288" max="13289" width="9.42578125" style="1581" customWidth="1"/>
    <col min="13290" max="13290" width="8.5703125" style="1581" customWidth="1"/>
    <col min="13291" max="13291" width="9.42578125" style="1581" customWidth="1"/>
    <col min="13292" max="13292" width="1.42578125" style="1581" customWidth="1"/>
    <col min="13293" max="13294" width="8.5703125" style="1581" customWidth="1"/>
    <col min="13295" max="13295" width="9.42578125" style="1581" customWidth="1"/>
    <col min="13296" max="13298" width="8.5703125" style="1581" customWidth="1"/>
    <col min="13299" max="13299" width="10.42578125" style="1581" customWidth="1"/>
    <col min="13300" max="13300" width="11.42578125" style="1581"/>
    <col min="13301" max="13302" width="8.5703125" style="1581" customWidth="1"/>
    <col min="13303" max="13303" width="9.42578125" style="1581" customWidth="1"/>
    <col min="13304" max="13304" width="11.5703125" style="1581" customWidth="1"/>
    <col min="13305" max="13305" width="11.42578125" style="1581"/>
    <col min="13306" max="13306" width="16" style="1581" customWidth="1"/>
    <col min="13307" max="13323" width="11.42578125" style="1581"/>
    <col min="13324" max="13324" width="10.5703125" style="1581" customWidth="1"/>
    <col min="13325" max="13531" width="11.42578125" style="1581"/>
    <col min="13532" max="13532" width="27.5703125" style="1581" customWidth="1"/>
    <col min="13533" max="13538" width="11.5703125" style="1581" customWidth="1"/>
    <col min="13539" max="13539" width="16" style="1581" customWidth="1"/>
    <col min="13540" max="13542" width="8.5703125" style="1581" customWidth="1"/>
    <col min="13543" max="13543" width="10.5703125" style="1581" customWidth="1"/>
    <col min="13544" max="13545" width="9.42578125" style="1581" customWidth="1"/>
    <col min="13546" max="13546" width="8.5703125" style="1581" customWidth="1"/>
    <col min="13547" max="13547" width="9.42578125" style="1581" customWidth="1"/>
    <col min="13548" max="13548" width="1.42578125" style="1581" customWidth="1"/>
    <col min="13549" max="13550" width="8.5703125" style="1581" customWidth="1"/>
    <col min="13551" max="13551" width="9.42578125" style="1581" customWidth="1"/>
    <col min="13552" max="13554" width="8.5703125" style="1581" customWidth="1"/>
    <col min="13555" max="13555" width="10.42578125" style="1581" customWidth="1"/>
    <col min="13556" max="13556" width="11.42578125" style="1581"/>
    <col min="13557" max="13558" width="8.5703125" style="1581" customWidth="1"/>
    <col min="13559" max="13559" width="9.42578125" style="1581" customWidth="1"/>
    <col min="13560" max="13560" width="11.5703125" style="1581" customWidth="1"/>
    <col min="13561" max="13561" width="11.42578125" style="1581"/>
    <col min="13562" max="13562" width="16" style="1581" customWidth="1"/>
    <col min="13563" max="13579" width="11.42578125" style="1581"/>
    <col min="13580" max="13580" width="10.5703125" style="1581" customWidth="1"/>
    <col min="13581" max="13787" width="11.42578125" style="1581"/>
    <col min="13788" max="13788" width="27.5703125" style="1581" customWidth="1"/>
    <col min="13789" max="13794" width="11.5703125" style="1581" customWidth="1"/>
    <col min="13795" max="13795" width="16" style="1581" customWidth="1"/>
    <col min="13796" max="13798" width="8.5703125" style="1581" customWidth="1"/>
    <col min="13799" max="13799" width="10.5703125" style="1581" customWidth="1"/>
    <col min="13800" max="13801" width="9.42578125" style="1581" customWidth="1"/>
    <col min="13802" max="13802" width="8.5703125" style="1581" customWidth="1"/>
    <col min="13803" max="13803" width="9.42578125" style="1581" customWidth="1"/>
    <col min="13804" max="13804" width="1.42578125" style="1581" customWidth="1"/>
    <col min="13805" max="13806" width="8.5703125" style="1581" customWidth="1"/>
    <col min="13807" max="13807" width="9.42578125" style="1581" customWidth="1"/>
    <col min="13808" max="13810" width="8.5703125" style="1581" customWidth="1"/>
    <col min="13811" max="13811" width="10.42578125" style="1581" customWidth="1"/>
    <col min="13812" max="13812" width="11.42578125" style="1581"/>
    <col min="13813" max="13814" width="8.5703125" style="1581" customWidth="1"/>
    <col min="13815" max="13815" width="9.42578125" style="1581" customWidth="1"/>
    <col min="13816" max="13816" width="11.5703125" style="1581" customWidth="1"/>
    <col min="13817" max="13817" width="11.42578125" style="1581"/>
    <col min="13818" max="13818" width="16" style="1581" customWidth="1"/>
    <col min="13819" max="13835" width="11.42578125" style="1581"/>
    <col min="13836" max="13836" width="10.5703125" style="1581" customWidth="1"/>
    <col min="13837" max="14043" width="11.42578125" style="1581"/>
    <col min="14044" max="14044" width="27.5703125" style="1581" customWidth="1"/>
    <col min="14045" max="14050" width="11.5703125" style="1581" customWidth="1"/>
    <col min="14051" max="14051" width="16" style="1581" customWidth="1"/>
    <col min="14052" max="14054" width="8.5703125" style="1581" customWidth="1"/>
    <col min="14055" max="14055" width="10.5703125" style="1581" customWidth="1"/>
    <col min="14056" max="14057" width="9.42578125" style="1581" customWidth="1"/>
    <col min="14058" max="14058" width="8.5703125" style="1581" customWidth="1"/>
    <col min="14059" max="14059" width="9.42578125" style="1581" customWidth="1"/>
    <col min="14060" max="14060" width="1.42578125" style="1581" customWidth="1"/>
    <col min="14061" max="14062" width="8.5703125" style="1581" customWidth="1"/>
    <col min="14063" max="14063" width="9.42578125" style="1581" customWidth="1"/>
    <col min="14064" max="14066" width="8.5703125" style="1581" customWidth="1"/>
    <col min="14067" max="14067" width="10.42578125" style="1581" customWidth="1"/>
    <col min="14068" max="14068" width="11.42578125" style="1581"/>
    <col min="14069" max="14070" width="8.5703125" style="1581" customWidth="1"/>
    <col min="14071" max="14071" width="9.42578125" style="1581" customWidth="1"/>
    <col min="14072" max="14072" width="11.5703125" style="1581" customWidth="1"/>
    <col min="14073" max="14073" width="11.42578125" style="1581"/>
    <col min="14074" max="14074" width="16" style="1581" customWidth="1"/>
    <col min="14075" max="14091" width="11.42578125" style="1581"/>
    <col min="14092" max="14092" width="10.5703125" style="1581" customWidth="1"/>
    <col min="14093" max="14299" width="11.42578125" style="1581"/>
    <col min="14300" max="14300" width="27.5703125" style="1581" customWidth="1"/>
    <col min="14301" max="14306" width="11.5703125" style="1581" customWidth="1"/>
    <col min="14307" max="14307" width="16" style="1581" customWidth="1"/>
    <col min="14308" max="14310" width="8.5703125" style="1581" customWidth="1"/>
    <col min="14311" max="14311" width="10.5703125" style="1581" customWidth="1"/>
    <col min="14312" max="14313" width="9.42578125" style="1581" customWidth="1"/>
    <col min="14314" max="14314" width="8.5703125" style="1581" customWidth="1"/>
    <col min="14315" max="14315" width="9.42578125" style="1581" customWidth="1"/>
    <col min="14316" max="14316" width="1.42578125" style="1581" customWidth="1"/>
    <col min="14317" max="14318" width="8.5703125" style="1581" customWidth="1"/>
    <col min="14319" max="14319" width="9.42578125" style="1581" customWidth="1"/>
    <col min="14320" max="14322" width="8.5703125" style="1581" customWidth="1"/>
    <col min="14323" max="14323" width="10.42578125" style="1581" customWidth="1"/>
    <col min="14324" max="14324" width="11.42578125" style="1581"/>
    <col min="14325" max="14326" width="8.5703125" style="1581" customWidth="1"/>
    <col min="14327" max="14327" width="9.42578125" style="1581" customWidth="1"/>
    <col min="14328" max="14328" width="11.5703125" style="1581" customWidth="1"/>
    <col min="14329" max="14329" width="11.42578125" style="1581"/>
    <col min="14330" max="14330" width="16" style="1581" customWidth="1"/>
    <col min="14331" max="14347" width="11.42578125" style="1581"/>
    <col min="14348" max="14348" width="10.5703125" style="1581" customWidth="1"/>
    <col min="14349" max="14555" width="11.42578125" style="1581"/>
    <col min="14556" max="14556" width="27.5703125" style="1581" customWidth="1"/>
    <col min="14557" max="14562" width="11.5703125" style="1581" customWidth="1"/>
    <col min="14563" max="14563" width="16" style="1581" customWidth="1"/>
    <col min="14564" max="14566" width="8.5703125" style="1581" customWidth="1"/>
    <col min="14567" max="14567" width="10.5703125" style="1581" customWidth="1"/>
    <col min="14568" max="14569" width="9.42578125" style="1581" customWidth="1"/>
    <col min="14570" max="14570" width="8.5703125" style="1581" customWidth="1"/>
    <col min="14571" max="14571" width="9.42578125" style="1581" customWidth="1"/>
    <col min="14572" max="14572" width="1.42578125" style="1581" customWidth="1"/>
    <col min="14573" max="14574" width="8.5703125" style="1581" customWidth="1"/>
    <col min="14575" max="14575" width="9.42578125" style="1581" customWidth="1"/>
    <col min="14576" max="14578" width="8.5703125" style="1581" customWidth="1"/>
    <col min="14579" max="14579" width="10.42578125" style="1581" customWidth="1"/>
    <col min="14580" max="14580" width="11.42578125" style="1581"/>
    <col min="14581" max="14582" width="8.5703125" style="1581" customWidth="1"/>
    <col min="14583" max="14583" width="9.42578125" style="1581" customWidth="1"/>
    <col min="14584" max="14584" width="11.5703125" style="1581" customWidth="1"/>
    <col min="14585" max="14585" width="11.42578125" style="1581"/>
    <col min="14586" max="14586" width="16" style="1581" customWidth="1"/>
    <col min="14587" max="14603" width="11.42578125" style="1581"/>
    <col min="14604" max="14604" width="10.5703125" style="1581" customWidth="1"/>
    <col min="14605" max="14811" width="11.42578125" style="1581"/>
    <col min="14812" max="14812" width="27.5703125" style="1581" customWidth="1"/>
    <col min="14813" max="14818" width="11.5703125" style="1581" customWidth="1"/>
    <col min="14819" max="14819" width="16" style="1581" customWidth="1"/>
    <col min="14820" max="14822" width="8.5703125" style="1581" customWidth="1"/>
    <col min="14823" max="14823" width="10.5703125" style="1581" customWidth="1"/>
    <col min="14824" max="14825" width="9.42578125" style="1581" customWidth="1"/>
    <col min="14826" max="14826" width="8.5703125" style="1581" customWidth="1"/>
    <col min="14827" max="14827" width="9.42578125" style="1581" customWidth="1"/>
    <col min="14828" max="14828" width="1.42578125" style="1581" customWidth="1"/>
    <col min="14829" max="14830" width="8.5703125" style="1581" customWidth="1"/>
    <col min="14831" max="14831" width="9.42578125" style="1581" customWidth="1"/>
    <col min="14832" max="14834" width="8.5703125" style="1581" customWidth="1"/>
    <col min="14835" max="14835" width="10.42578125" style="1581" customWidth="1"/>
    <col min="14836" max="14836" width="11.42578125" style="1581"/>
    <col min="14837" max="14838" width="8.5703125" style="1581" customWidth="1"/>
    <col min="14839" max="14839" width="9.42578125" style="1581" customWidth="1"/>
    <col min="14840" max="14840" width="11.5703125" style="1581" customWidth="1"/>
    <col min="14841" max="14841" width="11.42578125" style="1581"/>
    <col min="14842" max="14842" width="16" style="1581" customWidth="1"/>
    <col min="14843" max="14859" width="11.42578125" style="1581"/>
    <col min="14860" max="14860" width="10.5703125" style="1581" customWidth="1"/>
    <col min="14861" max="15067" width="11.42578125" style="1581"/>
    <col min="15068" max="15068" width="27.5703125" style="1581" customWidth="1"/>
    <col min="15069" max="15074" width="11.5703125" style="1581" customWidth="1"/>
    <col min="15075" max="15075" width="16" style="1581" customWidth="1"/>
    <col min="15076" max="15078" width="8.5703125" style="1581" customWidth="1"/>
    <col min="15079" max="15079" width="10.5703125" style="1581" customWidth="1"/>
    <col min="15080" max="15081" width="9.42578125" style="1581" customWidth="1"/>
    <col min="15082" max="15082" width="8.5703125" style="1581" customWidth="1"/>
    <col min="15083" max="15083" width="9.42578125" style="1581" customWidth="1"/>
    <col min="15084" max="15084" width="1.42578125" style="1581" customWidth="1"/>
    <col min="15085" max="15086" width="8.5703125" style="1581" customWidth="1"/>
    <col min="15087" max="15087" width="9.42578125" style="1581" customWidth="1"/>
    <col min="15088" max="15090" width="8.5703125" style="1581" customWidth="1"/>
    <col min="15091" max="15091" width="10.42578125" style="1581" customWidth="1"/>
    <col min="15092" max="15092" width="11.42578125" style="1581"/>
    <col min="15093" max="15094" width="8.5703125" style="1581" customWidth="1"/>
    <col min="15095" max="15095" width="9.42578125" style="1581" customWidth="1"/>
    <col min="15096" max="15096" width="11.5703125" style="1581" customWidth="1"/>
    <col min="15097" max="15097" width="11.42578125" style="1581"/>
    <col min="15098" max="15098" width="16" style="1581" customWidth="1"/>
    <col min="15099" max="15115" width="11.42578125" style="1581"/>
    <col min="15116" max="15116" width="10.5703125" style="1581" customWidth="1"/>
    <col min="15117" max="15323" width="11.42578125" style="1581"/>
    <col min="15324" max="15324" width="27.5703125" style="1581" customWidth="1"/>
    <col min="15325" max="15330" width="11.5703125" style="1581" customWidth="1"/>
    <col min="15331" max="15331" width="16" style="1581" customWidth="1"/>
    <col min="15332" max="15334" width="8.5703125" style="1581" customWidth="1"/>
    <col min="15335" max="15335" width="10.5703125" style="1581" customWidth="1"/>
    <col min="15336" max="15337" width="9.42578125" style="1581" customWidth="1"/>
    <col min="15338" max="15338" width="8.5703125" style="1581" customWidth="1"/>
    <col min="15339" max="15339" width="9.42578125" style="1581" customWidth="1"/>
    <col min="15340" max="15340" width="1.42578125" style="1581" customWidth="1"/>
    <col min="15341" max="15342" width="8.5703125" style="1581" customWidth="1"/>
    <col min="15343" max="15343" width="9.42578125" style="1581" customWidth="1"/>
    <col min="15344" max="15346" width="8.5703125" style="1581" customWidth="1"/>
    <col min="15347" max="15347" width="10.42578125" style="1581" customWidth="1"/>
    <col min="15348" max="15348" width="11.42578125" style="1581"/>
    <col min="15349" max="15350" width="8.5703125" style="1581" customWidth="1"/>
    <col min="15351" max="15351" width="9.42578125" style="1581" customWidth="1"/>
    <col min="15352" max="15352" width="11.5703125" style="1581" customWidth="1"/>
    <col min="15353" max="15353" width="11.42578125" style="1581"/>
    <col min="15354" max="15354" width="16" style="1581" customWidth="1"/>
    <col min="15355" max="15371" width="11.42578125" style="1581"/>
    <col min="15372" max="15372" width="10.5703125" style="1581" customWidth="1"/>
    <col min="15373" max="15579" width="11.42578125" style="1581"/>
    <col min="15580" max="15580" width="27.5703125" style="1581" customWidth="1"/>
    <col min="15581" max="15586" width="11.5703125" style="1581" customWidth="1"/>
    <col min="15587" max="15587" width="16" style="1581" customWidth="1"/>
    <col min="15588" max="15590" width="8.5703125" style="1581" customWidth="1"/>
    <col min="15591" max="15591" width="10.5703125" style="1581" customWidth="1"/>
    <col min="15592" max="15593" width="9.42578125" style="1581" customWidth="1"/>
    <col min="15594" max="15594" width="8.5703125" style="1581" customWidth="1"/>
    <col min="15595" max="15595" width="9.42578125" style="1581" customWidth="1"/>
    <col min="15596" max="15596" width="1.42578125" style="1581" customWidth="1"/>
    <col min="15597" max="15598" width="8.5703125" style="1581" customWidth="1"/>
    <col min="15599" max="15599" width="9.42578125" style="1581" customWidth="1"/>
    <col min="15600" max="15602" width="8.5703125" style="1581" customWidth="1"/>
    <col min="15603" max="15603" width="10.42578125" style="1581" customWidth="1"/>
    <col min="15604" max="15604" width="11.42578125" style="1581"/>
    <col min="15605" max="15606" width="8.5703125" style="1581" customWidth="1"/>
    <col min="15607" max="15607" width="9.42578125" style="1581" customWidth="1"/>
    <col min="15608" max="15608" width="11.5703125" style="1581" customWidth="1"/>
    <col min="15609" max="15609" width="11.42578125" style="1581"/>
    <col min="15610" max="15610" width="16" style="1581" customWidth="1"/>
    <col min="15611" max="15627" width="11.42578125" style="1581"/>
    <col min="15628" max="15628" width="10.5703125" style="1581" customWidth="1"/>
    <col min="15629" max="15835" width="11.42578125" style="1581"/>
    <col min="15836" max="15836" width="27.5703125" style="1581" customWidth="1"/>
    <col min="15837" max="15842" width="11.5703125" style="1581" customWidth="1"/>
    <col min="15843" max="15843" width="16" style="1581" customWidth="1"/>
    <col min="15844" max="15846" width="8.5703125" style="1581" customWidth="1"/>
    <col min="15847" max="15847" width="10.5703125" style="1581" customWidth="1"/>
    <col min="15848" max="15849" width="9.42578125" style="1581" customWidth="1"/>
    <col min="15850" max="15850" width="8.5703125" style="1581" customWidth="1"/>
    <col min="15851" max="15851" width="9.42578125" style="1581" customWidth="1"/>
    <col min="15852" max="15852" width="1.42578125" style="1581" customWidth="1"/>
    <col min="15853" max="15854" width="8.5703125" style="1581" customWidth="1"/>
    <col min="15855" max="15855" width="9.42578125" style="1581" customWidth="1"/>
    <col min="15856" max="15858" width="8.5703125" style="1581" customWidth="1"/>
    <col min="15859" max="15859" width="10.42578125" style="1581" customWidth="1"/>
    <col min="15860" max="15860" width="11.42578125" style="1581"/>
    <col min="15861" max="15862" width="8.5703125" style="1581" customWidth="1"/>
    <col min="15863" max="15863" width="9.42578125" style="1581" customWidth="1"/>
    <col min="15864" max="15864" width="11.5703125" style="1581" customWidth="1"/>
    <col min="15865" max="15865" width="11.42578125" style="1581"/>
    <col min="15866" max="15866" width="16" style="1581" customWidth="1"/>
    <col min="15867" max="15883" width="11.42578125" style="1581"/>
    <col min="15884" max="15884" width="10.5703125" style="1581" customWidth="1"/>
    <col min="15885" max="16091" width="11.42578125" style="1581"/>
    <col min="16092" max="16092" width="27.5703125" style="1581" customWidth="1"/>
    <col min="16093" max="16098" width="11.5703125" style="1581" customWidth="1"/>
    <col min="16099" max="16099" width="16" style="1581" customWidth="1"/>
    <col min="16100" max="16102" width="8.5703125" style="1581" customWidth="1"/>
    <col min="16103" max="16103" width="10.5703125" style="1581" customWidth="1"/>
    <col min="16104" max="16105" width="9.42578125" style="1581" customWidth="1"/>
    <col min="16106" max="16106" width="8.5703125" style="1581" customWidth="1"/>
    <col min="16107" max="16107" width="9.42578125" style="1581" customWidth="1"/>
    <col min="16108" max="16108" width="1.42578125" style="1581" customWidth="1"/>
    <col min="16109" max="16110" width="8.5703125" style="1581" customWidth="1"/>
    <col min="16111" max="16111" width="9.42578125" style="1581" customWidth="1"/>
    <col min="16112" max="16114" width="8.5703125" style="1581" customWidth="1"/>
    <col min="16115" max="16115" width="10.42578125" style="1581" customWidth="1"/>
    <col min="16116" max="16116" width="11.42578125" style="1581"/>
    <col min="16117" max="16118" width="8.5703125" style="1581" customWidth="1"/>
    <col min="16119" max="16119" width="9.42578125" style="1581" customWidth="1"/>
    <col min="16120" max="16120" width="11.5703125" style="1581" customWidth="1"/>
    <col min="16121" max="16121" width="11.42578125" style="1581"/>
    <col min="16122" max="16122" width="16" style="1581" customWidth="1"/>
    <col min="16123" max="16139" width="11.42578125" style="1581"/>
    <col min="16140" max="16140" width="10.5703125" style="1581" customWidth="1"/>
    <col min="16141" max="16384" width="11.42578125" style="1581"/>
  </cols>
  <sheetData>
    <row r="1" spans="1:21" s="522" customFormat="1" ht="13.5" customHeight="1" x14ac:dyDescent="0.25">
      <c r="A1" s="1848" t="s">
        <v>0</v>
      </c>
      <c r="B1" s="1848"/>
      <c r="C1" s="1848"/>
      <c r="D1" s="1848"/>
      <c r="E1" s="1848"/>
      <c r="F1" s="1848"/>
      <c r="G1" s="1848"/>
      <c r="H1" s="1848"/>
      <c r="I1" s="1848"/>
      <c r="J1" s="1848"/>
      <c r="K1" s="1848"/>
      <c r="L1" s="1848"/>
      <c r="M1" s="1848"/>
      <c r="N1" s="1848"/>
      <c r="O1" s="1130"/>
      <c r="P1" s="1130"/>
      <c r="Q1" s="1130"/>
      <c r="R1" s="1130"/>
      <c r="S1" s="1130"/>
      <c r="T1" s="1130"/>
      <c r="U1" s="1130"/>
    </row>
    <row r="2" spans="1:21" s="522" customFormat="1" ht="13.5" customHeight="1" x14ac:dyDescent="0.25">
      <c r="A2" s="1848" t="s">
        <v>417</v>
      </c>
      <c r="B2" s="1848"/>
      <c r="C2" s="1848"/>
      <c r="D2" s="1848"/>
      <c r="E2" s="1848"/>
      <c r="F2" s="1848"/>
      <c r="G2" s="1848"/>
      <c r="H2" s="1848"/>
      <c r="I2" s="1848"/>
      <c r="J2" s="1848"/>
      <c r="K2" s="1848"/>
      <c r="L2" s="1848"/>
      <c r="M2" s="1848"/>
      <c r="N2" s="1848"/>
      <c r="O2" s="1130"/>
      <c r="P2" s="1130"/>
      <c r="Q2" s="1130"/>
      <c r="R2" s="1130"/>
      <c r="S2" s="1130"/>
      <c r="T2" s="1130"/>
      <c r="U2" s="1130"/>
    </row>
    <row r="3" spans="1:21" s="522" customFormat="1" ht="13.5" customHeight="1" x14ac:dyDescent="0.25">
      <c r="A3" s="1848" t="s">
        <v>1721</v>
      </c>
      <c r="B3" s="1848"/>
      <c r="C3" s="1848"/>
      <c r="D3" s="1848"/>
      <c r="E3" s="1848"/>
      <c r="F3" s="1848"/>
      <c r="G3" s="1848"/>
      <c r="H3" s="1848"/>
      <c r="I3" s="1848"/>
      <c r="J3" s="1848"/>
      <c r="K3" s="1848"/>
      <c r="L3" s="1848"/>
      <c r="M3" s="1848"/>
      <c r="N3" s="1848"/>
      <c r="O3" s="1130"/>
      <c r="P3" s="1130"/>
      <c r="Q3" s="1130"/>
      <c r="R3" s="1130"/>
      <c r="S3" s="1130"/>
      <c r="T3" s="1130"/>
      <c r="U3" s="1130"/>
    </row>
    <row r="4" spans="1:21" s="522" customFormat="1" ht="13.5" customHeight="1" x14ac:dyDescent="0.25">
      <c r="A4" s="1848" t="s">
        <v>1</v>
      </c>
      <c r="B4" s="1848"/>
      <c r="C4" s="1848"/>
      <c r="D4" s="1848"/>
      <c r="E4" s="1848"/>
      <c r="F4" s="1848"/>
      <c r="G4" s="1848"/>
      <c r="H4" s="1848"/>
      <c r="I4" s="1848"/>
      <c r="J4" s="1848"/>
      <c r="K4" s="1848"/>
      <c r="L4" s="1848"/>
      <c r="M4" s="1848"/>
      <c r="N4" s="1848"/>
      <c r="O4" s="1130"/>
      <c r="P4" s="1130"/>
      <c r="Q4" s="1130"/>
      <c r="R4" s="1130"/>
      <c r="S4" s="1130"/>
      <c r="T4" s="1130"/>
      <c r="U4" s="1130"/>
    </row>
    <row r="5" spans="1:21" s="522" customFormat="1" ht="18.600000000000001" customHeight="1" x14ac:dyDescent="0.25">
      <c r="A5" s="1849" t="s">
        <v>1722</v>
      </c>
      <c r="B5" s="1849"/>
      <c r="C5" s="1849"/>
      <c r="D5" s="1849"/>
      <c r="E5" s="1849"/>
      <c r="F5" s="1849"/>
      <c r="G5" s="1849"/>
      <c r="H5" s="1849"/>
      <c r="I5" s="1849"/>
      <c r="J5" s="1849"/>
      <c r="K5" s="1849"/>
      <c r="L5" s="1849"/>
      <c r="M5" s="1849"/>
      <c r="N5" s="1849"/>
      <c r="O5" s="1130"/>
      <c r="P5" s="1130"/>
      <c r="Q5" s="1130"/>
      <c r="R5" s="1130"/>
      <c r="S5" s="1130"/>
      <c r="T5" s="1130"/>
      <c r="U5" s="1130"/>
    </row>
    <row r="6" spans="1:21" ht="10.15" customHeight="1" x14ac:dyDescent="0.2">
      <c r="B6" s="1582"/>
      <c r="C6" s="1583"/>
      <c r="D6" s="1583"/>
      <c r="E6" s="1583"/>
      <c r="F6" s="1583"/>
      <c r="G6" s="1583"/>
      <c r="H6" s="1583"/>
      <c r="I6" s="1583"/>
      <c r="J6" s="1583"/>
      <c r="K6" s="1583"/>
      <c r="L6" s="1583"/>
      <c r="M6" s="1583"/>
      <c r="N6" s="1583"/>
    </row>
    <row r="7" spans="1:21" s="1602" customFormat="1" ht="19.5" customHeight="1" x14ac:dyDescent="0.2">
      <c r="B7" s="1850" t="s">
        <v>62</v>
      </c>
      <c r="C7" s="1852" t="s">
        <v>751</v>
      </c>
      <c r="D7" s="1853"/>
      <c r="E7" s="1853"/>
      <c r="F7" s="1853"/>
      <c r="G7" s="1853"/>
      <c r="H7" s="1853"/>
      <c r="I7" s="1853"/>
      <c r="J7" s="1853"/>
      <c r="K7" s="1853"/>
      <c r="L7" s="1853"/>
      <c r="M7" s="1853"/>
      <c r="N7" s="1854"/>
    </row>
    <row r="8" spans="1:21" s="1602" customFormat="1" ht="19.5" customHeight="1" x14ac:dyDescent="0.2">
      <c r="B8" s="1850"/>
      <c r="C8" s="1852" t="s">
        <v>172</v>
      </c>
      <c r="D8" s="1853"/>
      <c r="E8" s="1853"/>
      <c r="F8" s="1854"/>
      <c r="G8" s="1855" t="s">
        <v>745</v>
      </c>
      <c r="H8" s="1856"/>
      <c r="I8" s="1856"/>
      <c r="J8" s="1857"/>
      <c r="K8" s="1852" t="s">
        <v>29</v>
      </c>
      <c r="L8" s="1853"/>
      <c r="M8" s="1853"/>
      <c r="N8" s="1854"/>
    </row>
    <row r="9" spans="1:21" s="1602" customFormat="1" ht="24" customHeight="1" x14ac:dyDescent="0.2">
      <c r="B9" s="1851"/>
      <c r="C9" s="1603" t="s">
        <v>159</v>
      </c>
      <c r="D9" s="1603" t="s">
        <v>9</v>
      </c>
      <c r="E9" s="1603" t="s">
        <v>160</v>
      </c>
      <c r="F9" s="1477" t="s">
        <v>752</v>
      </c>
      <c r="G9" s="1603" t="s">
        <v>159</v>
      </c>
      <c r="H9" s="1603" t="s">
        <v>9</v>
      </c>
      <c r="I9" s="1603" t="s">
        <v>160</v>
      </c>
      <c r="J9" s="1478" t="s">
        <v>752</v>
      </c>
      <c r="K9" s="1603" t="s">
        <v>159</v>
      </c>
      <c r="L9" s="1603" t="s">
        <v>9</v>
      </c>
      <c r="M9" s="1603" t="s">
        <v>160</v>
      </c>
      <c r="N9" s="1479" t="s">
        <v>752</v>
      </c>
    </row>
    <row r="10" spans="1:21" ht="16.5" customHeight="1" x14ac:dyDescent="0.2">
      <c r="A10" s="1584">
        <v>4</v>
      </c>
      <c r="B10" s="1585" t="s">
        <v>554</v>
      </c>
      <c r="C10" s="1586">
        <v>27639.474090756197</v>
      </c>
      <c r="D10" s="1586">
        <v>20421.554</v>
      </c>
      <c r="E10" s="1586">
        <v>7217.9200907561972</v>
      </c>
      <c r="F10" s="1472">
        <v>0.73885465160966379</v>
      </c>
      <c r="G10" s="1586">
        <v>5806.4903324399966</v>
      </c>
      <c r="H10" s="1586">
        <v>5786.9465897399978</v>
      </c>
      <c r="I10" s="1586">
        <v>19.543742699998802</v>
      </c>
      <c r="J10" s="1472">
        <v>0.99663415564634439</v>
      </c>
      <c r="K10" s="1587">
        <v>33445.964423196194</v>
      </c>
      <c r="L10" s="1588">
        <v>26208.500589739997</v>
      </c>
      <c r="M10" s="1589">
        <v>7237.4638334561969</v>
      </c>
      <c r="N10" s="1472">
        <v>0.78360726149559889</v>
      </c>
    </row>
    <row r="11" spans="1:21" ht="16.5" customHeight="1" x14ac:dyDescent="0.2">
      <c r="A11" s="1584">
        <v>93</v>
      </c>
      <c r="B11" s="1585" t="s">
        <v>555</v>
      </c>
      <c r="C11" s="1586">
        <v>18283.447936710567</v>
      </c>
      <c r="D11" s="1586">
        <v>13412.670999999998</v>
      </c>
      <c r="E11" s="1586">
        <v>4870.7769367105684</v>
      </c>
      <c r="F11" s="1472">
        <v>0.73359636795143324</v>
      </c>
      <c r="G11" s="1586">
        <v>18110.517485644672</v>
      </c>
      <c r="H11" s="1586">
        <v>15513.328965909994</v>
      </c>
      <c r="I11" s="1586">
        <v>2597.1885197346783</v>
      </c>
      <c r="J11" s="1472">
        <v>0.85659225244152504</v>
      </c>
      <c r="K11" s="1587">
        <v>36393.965422355235</v>
      </c>
      <c r="L11" s="1588">
        <v>28925.999965909992</v>
      </c>
      <c r="M11" s="1589">
        <v>7467.965456445243</v>
      </c>
      <c r="N11" s="1472">
        <v>0.79480209507870792</v>
      </c>
    </row>
    <row r="12" spans="1:21" ht="16.5" customHeight="1" x14ac:dyDescent="0.2">
      <c r="A12" s="1584">
        <v>14</v>
      </c>
      <c r="B12" s="1590" t="s">
        <v>52</v>
      </c>
      <c r="C12" s="1586">
        <v>249.95882549779969</v>
      </c>
      <c r="D12" s="1586">
        <v>61.767000000000003</v>
      </c>
      <c r="E12" s="1586">
        <v>188.1918254977997</v>
      </c>
      <c r="F12" s="1472">
        <v>0.24710869831056922</v>
      </c>
      <c r="G12" s="1586">
        <v>1053.7841469199998</v>
      </c>
      <c r="H12" s="1586">
        <v>1053.7841469199998</v>
      </c>
      <c r="I12" s="1586">
        <v>0</v>
      </c>
      <c r="J12" s="1472">
        <v>1</v>
      </c>
      <c r="K12" s="1587">
        <v>1303.7429724177996</v>
      </c>
      <c r="L12" s="1588">
        <v>1115.5511469199998</v>
      </c>
      <c r="M12" s="1589">
        <v>188.19182549779975</v>
      </c>
      <c r="N12" s="1472">
        <v>0.85565266353935021</v>
      </c>
    </row>
    <row r="13" spans="1:21" ht="16.5" customHeight="1" x14ac:dyDescent="0.2">
      <c r="A13" s="1584">
        <v>22</v>
      </c>
      <c r="B13" s="1585" t="s">
        <v>556</v>
      </c>
      <c r="C13" s="1586">
        <v>1821.6262644707758</v>
      </c>
      <c r="D13" s="1586">
        <v>1542.9690000000001</v>
      </c>
      <c r="E13" s="1586">
        <v>278.65726447077577</v>
      </c>
      <c r="F13" s="1472">
        <v>0.8470283010814339</v>
      </c>
      <c r="G13" s="1586">
        <v>4464.8886040119996</v>
      </c>
      <c r="H13" s="1586">
        <v>4540.7023655499997</v>
      </c>
      <c r="I13" s="1586">
        <v>-75.813761538000108</v>
      </c>
      <c r="J13" s="1472">
        <v>1.0169799894828007</v>
      </c>
      <c r="K13" s="1587">
        <v>6286.5148684827755</v>
      </c>
      <c r="L13" s="1588">
        <v>6083.6713655499998</v>
      </c>
      <c r="M13" s="1589">
        <v>202.84350293277566</v>
      </c>
      <c r="N13" s="1472">
        <v>0.96773355234555725</v>
      </c>
    </row>
    <row r="14" spans="1:21" ht="16.5" customHeight="1" x14ac:dyDescent="0.2">
      <c r="A14" s="1584">
        <v>26</v>
      </c>
      <c r="B14" s="1585" t="s">
        <v>557</v>
      </c>
      <c r="C14" s="1586">
        <v>386.66217458943447</v>
      </c>
      <c r="D14" s="1586">
        <v>316.80599999999998</v>
      </c>
      <c r="E14" s="1586">
        <v>69.856174589434488</v>
      </c>
      <c r="F14" s="1472">
        <v>0.81933538064950584</v>
      </c>
      <c r="G14" s="1586">
        <v>0</v>
      </c>
      <c r="H14" s="1586">
        <v>0</v>
      </c>
      <c r="I14" s="1586">
        <v>0</v>
      </c>
      <c r="J14" s="1472" t="s">
        <v>1182</v>
      </c>
      <c r="K14" s="1587">
        <v>386.66217458943447</v>
      </c>
      <c r="L14" s="1588">
        <v>316.80599999999998</v>
      </c>
      <c r="M14" s="1589">
        <v>69.856174589434488</v>
      </c>
      <c r="N14" s="1472">
        <v>0.81933538064950584</v>
      </c>
    </row>
    <row r="15" spans="1:21" ht="16.5" customHeight="1" x14ac:dyDescent="0.2">
      <c r="A15" s="1584">
        <v>27</v>
      </c>
      <c r="B15" s="1590" t="s">
        <v>558</v>
      </c>
      <c r="C15" s="1586">
        <v>3583.0345459039058</v>
      </c>
      <c r="D15" s="1586">
        <v>2351.2199999999998</v>
      </c>
      <c r="E15" s="1586">
        <v>1231.814545903906</v>
      </c>
      <c r="F15" s="1472">
        <v>0.65620913498807709</v>
      </c>
      <c r="G15" s="1586">
        <v>72.10297399000001</v>
      </c>
      <c r="H15" s="1586">
        <v>72.10297399000001</v>
      </c>
      <c r="I15" s="1586">
        <v>0</v>
      </c>
      <c r="J15" s="1472">
        <v>1</v>
      </c>
      <c r="K15" s="1587">
        <v>3655.1375198939058</v>
      </c>
      <c r="L15" s="1588">
        <v>2423.3229739899998</v>
      </c>
      <c r="M15" s="1589">
        <v>1231.814545903906</v>
      </c>
      <c r="N15" s="1472">
        <v>0.66299091642941499</v>
      </c>
    </row>
    <row r="16" spans="1:21" ht="16.5" customHeight="1" x14ac:dyDescent="0.2">
      <c r="A16" s="1584">
        <v>28</v>
      </c>
      <c r="B16" s="1590" t="s">
        <v>559</v>
      </c>
      <c r="C16" s="1586">
        <v>6649.8322141829576</v>
      </c>
      <c r="D16" s="1586">
        <v>6112.07</v>
      </c>
      <c r="E16" s="1586">
        <v>537.7622141829579</v>
      </c>
      <c r="F16" s="1472">
        <v>0.9191314612365703</v>
      </c>
      <c r="G16" s="1586">
        <v>2880.0588633716238</v>
      </c>
      <c r="H16" s="1586">
        <v>2833.4923327800007</v>
      </c>
      <c r="I16" s="1586">
        <v>46.566530591623177</v>
      </c>
      <c r="J16" s="1472">
        <v>0.98383139623156568</v>
      </c>
      <c r="K16" s="1587">
        <v>9529.891077554581</v>
      </c>
      <c r="L16" s="1588">
        <v>8945.5623327800004</v>
      </c>
      <c r="M16" s="1589">
        <v>584.32874477458063</v>
      </c>
      <c r="N16" s="1472">
        <v>0.93868463553053305</v>
      </c>
    </row>
    <row r="17" spans="1:15" ht="16.5" customHeight="1" x14ac:dyDescent="0.2">
      <c r="A17" s="1584">
        <v>32</v>
      </c>
      <c r="B17" s="1585" t="s">
        <v>560</v>
      </c>
      <c r="C17" s="1586">
        <v>3860.2696316727706</v>
      </c>
      <c r="D17" s="1586">
        <v>2192.9659999999999</v>
      </c>
      <c r="E17" s="1586">
        <v>1667.3036316727707</v>
      </c>
      <c r="F17" s="1472">
        <v>0.56808622434224154</v>
      </c>
      <c r="G17" s="1586">
        <v>12003.659468282829</v>
      </c>
      <c r="H17" s="1586">
        <v>8412.9852654200022</v>
      </c>
      <c r="I17" s="1586">
        <v>3590.6742028628269</v>
      </c>
      <c r="J17" s="1472">
        <v>0.70086837165362481</v>
      </c>
      <c r="K17" s="1587">
        <v>15863.9290999556</v>
      </c>
      <c r="L17" s="1588">
        <v>10605.951265420003</v>
      </c>
      <c r="M17" s="1589">
        <v>5257.9778345355971</v>
      </c>
      <c r="N17" s="1472">
        <v>0.66855765671883183</v>
      </c>
    </row>
    <row r="18" spans="1:15" ht="16.5" customHeight="1" x14ac:dyDescent="0.2">
      <c r="A18" s="1584">
        <v>87</v>
      </c>
      <c r="B18" s="1585" t="s">
        <v>561</v>
      </c>
      <c r="C18" s="1586">
        <v>4129.6350925615252</v>
      </c>
      <c r="D18" s="1586">
        <v>3490.1109999999999</v>
      </c>
      <c r="E18" s="1586">
        <v>639.52409256152532</v>
      </c>
      <c r="F18" s="1472">
        <v>0.84513786854594897</v>
      </c>
      <c r="G18" s="1586">
        <v>5718.9995872599993</v>
      </c>
      <c r="H18" s="1586">
        <v>4419.1837218199998</v>
      </c>
      <c r="I18" s="1586">
        <v>1299.8158654399995</v>
      </c>
      <c r="J18" s="1472">
        <v>0.77271971336812995</v>
      </c>
      <c r="K18" s="1587">
        <v>9848.6346798215236</v>
      </c>
      <c r="L18" s="1588">
        <v>7909.2947218199997</v>
      </c>
      <c r="M18" s="1589">
        <v>1939.3399580015239</v>
      </c>
      <c r="N18" s="1472">
        <v>0.80308540005296769</v>
      </c>
    </row>
    <row r="19" spans="1:15" ht="16.5" customHeight="1" x14ac:dyDescent="0.2">
      <c r="A19" s="1584">
        <v>88</v>
      </c>
      <c r="B19" s="1585" t="s">
        <v>562</v>
      </c>
      <c r="C19" s="1586">
        <v>3531.4600446447184</v>
      </c>
      <c r="D19" s="1586">
        <v>2022.867</v>
      </c>
      <c r="E19" s="1586">
        <v>1508.5930446447185</v>
      </c>
      <c r="F19" s="1472">
        <v>0.57281322014886615</v>
      </c>
      <c r="G19" s="1586">
        <v>2628.58384131</v>
      </c>
      <c r="H19" s="1586">
        <v>2803.0410028000024</v>
      </c>
      <c r="I19" s="1586">
        <v>-174.45716149000236</v>
      </c>
      <c r="J19" s="1472">
        <v>1.0663692588945759</v>
      </c>
      <c r="K19" s="1587">
        <v>6160.0438859547185</v>
      </c>
      <c r="L19" s="1588">
        <v>4825.9080028000026</v>
      </c>
      <c r="M19" s="1589">
        <v>1334.1358831547159</v>
      </c>
      <c r="N19" s="1472">
        <v>0.78342104247071542</v>
      </c>
    </row>
    <row r="20" spans="1:15" ht="16.5" hidden="1" customHeight="1" x14ac:dyDescent="0.2">
      <c r="A20" s="1584">
        <v>90</v>
      </c>
      <c r="B20" s="1585" t="s">
        <v>563</v>
      </c>
      <c r="C20" s="1586">
        <v>0</v>
      </c>
      <c r="D20" s="1586">
        <v>0</v>
      </c>
      <c r="E20" s="1586">
        <v>0</v>
      </c>
      <c r="F20" s="1472" t="s">
        <v>1182</v>
      </c>
      <c r="G20" s="1586">
        <v>0</v>
      </c>
      <c r="H20" s="1586">
        <v>0</v>
      </c>
      <c r="I20" s="1586">
        <v>0</v>
      </c>
      <c r="J20" s="1472" t="s">
        <v>1182</v>
      </c>
      <c r="K20" s="1587">
        <v>0</v>
      </c>
      <c r="L20" s="1588">
        <v>0</v>
      </c>
      <c r="M20" s="1589">
        <v>0</v>
      </c>
      <c r="N20" s="1472" t="s">
        <v>1182</v>
      </c>
    </row>
    <row r="21" spans="1:15" ht="16.5" customHeight="1" x14ac:dyDescent="0.2">
      <c r="A21" s="1584">
        <v>92</v>
      </c>
      <c r="B21" s="1585" t="s">
        <v>564</v>
      </c>
      <c r="C21" s="1586">
        <v>378.31017942130973</v>
      </c>
      <c r="D21" s="1586">
        <v>324.24</v>
      </c>
      <c r="E21" s="1586">
        <v>54.070179421309717</v>
      </c>
      <c r="F21" s="1472">
        <v>0.85707447919054325</v>
      </c>
      <c r="G21" s="1586">
        <v>13.72543342</v>
      </c>
      <c r="H21" s="1586">
        <v>13.72543342</v>
      </c>
      <c r="I21" s="1586">
        <v>0</v>
      </c>
      <c r="J21" s="1472">
        <v>1</v>
      </c>
      <c r="K21" s="1587">
        <v>392.03561284130973</v>
      </c>
      <c r="L21" s="1588">
        <v>337.96543342000001</v>
      </c>
      <c r="M21" s="1589">
        <v>54.070179421309717</v>
      </c>
      <c r="N21" s="1472">
        <v>0.86207839887444992</v>
      </c>
    </row>
    <row r="22" spans="1:15" ht="16.5" customHeight="1" x14ac:dyDescent="0.2">
      <c r="A22" s="1584">
        <v>94</v>
      </c>
      <c r="B22" s="1585" t="s">
        <v>71</v>
      </c>
      <c r="C22" s="1586">
        <v>529.50799339631078</v>
      </c>
      <c r="D22" s="1586">
        <v>198.892</v>
      </c>
      <c r="E22" s="1586">
        <v>330.61599339631078</v>
      </c>
      <c r="F22" s="1472">
        <v>0.375616614820655</v>
      </c>
      <c r="G22" s="1586">
        <v>14.17689895</v>
      </c>
      <c r="H22" s="1586">
        <v>14.17689895</v>
      </c>
      <c r="I22" s="1586">
        <v>0</v>
      </c>
      <c r="J22" s="1472">
        <v>1</v>
      </c>
      <c r="K22" s="1587">
        <v>543.68489234631079</v>
      </c>
      <c r="L22" s="1588">
        <v>213.06889895</v>
      </c>
      <c r="M22" s="1589">
        <v>330.61599339631078</v>
      </c>
      <c r="N22" s="1472">
        <v>0.39189777378305662</v>
      </c>
    </row>
    <row r="23" spans="1:15" ht="16.5" customHeight="1" x14ac:dyDescent="0.2">
      <c r="A23" s="1584">
        <v>96</v>
      </c>
      <c r="B23" s="1590" t="s">
        <v>565</v>
      </c>
      <c r="C23" s="1586">
        <v>2342.6791790351808</v>
      </c>
      <c r="D23" s="1586">
        <v>1514.3850000000002</v>
      </c>
      <c r="E23" s="1586">
        <v>828.2941790351806</v>
      </c>
      <c r="F23" s="1472">
        <v>0.64643294461843093</v>
      </c>
      <c r="G23" s="1586">
        <v>656.55041987000004</v>
      </c>
      <c r="H23" s="1586">
        <v>656.55041987000004</v>
      </c>
      <c r="I23" s="1586">
        <v>0</v>
      </c>
      <c r="J23" s="1472">
        <v>1</v>
      </c>
      <c r="K23" s="1587">
        <v>2999.2295989051809</v>
      </c>
      <c r="L23" s="1588">
        <v>2170.9354198700003</v>
      </c>
      <c r="M23" s="1589">
        <v>828.2941790351806</v>
      </c>
      <c r="N23" s="1472">
        <v>0.72383102002676436</v>
      </c>
    </row>
    <row r="24" spans="1:15" ht="16.5" customHeight="1" x14ac:dyDescent="0.2">
      <c r="A24" s="1584">
        <v>101</v>
      </c>
      <c r="B24" s="1585" t="s">
        <v>566</v>
      </c>
      <c r="C24" s="1586">
        <v>3197.9883446076778</v>
      </c>
      <c r="D24" s="1586">
        <v>1966.152</v>
      </c>
      <c r="E24" s="1586">
        <v>1231.8363446076778</v>
      </c>
      <c r="F24" s="1472">
        <v>0.61480899494685404</v>
      </c>
      <c r="G24" s="1586">
        <v>753.4604152500001</v>
      </c>
      <c r="H24" s="1586">
        <v>560.57044207000001</v>
      </c>
      <c r="I24" s="1586">
        <v>192.88997318000008</v>
      </c>
      <c r="J24" s="1472">
        <v>0.74399454931418174</v>
      </c>
      <c r="K24" s="1587">
        <v>3951.4487598576779</v>
      </c>
      <c r="L24" s="1588">
        <v>2526.7224420699999</v>
      </c>
      <c r="M24" s="1589">
        <v>1424.726317787678</v>
      </c>
      <c r="N24" s="1472">
        <v>0.6394420364851211</v>
      </c>
    </row>
    <row r="25" spans="1:15" ht="16.5" customHeight="1" x14ac:dyDescent="0.2">
      <c r="A25" s="1584">
        <v>105</v>
      </c>
      <c r="B25" s="1590" t="s">
        <v>567</v>
      </c>
      <c r="C25" s="1586">
        <v>1936.7170424924379</v>
      </c>
      <c r="D25" s="1586">
        <v>1751.981</v>
      </c>
      <c r="E25" s="1586">
        <v>184.73604249243795</v>
      </c>
      <c r="F25" s="1472">
        <v>0.90461381893211734</v>
      </c>
      <c r="G25" s="1586">
        <v>513.30917567000017</v>
      </c>
      <c r="H25" s="1586">
        <v>513.30917567000017</v>
      </c>
      <c r="I25" s="1586">
        <v>0</v>
      </c>
      <c r="J25" s="1472">
        <v>1</v>
      </c>
      <c r="K25" s="1587">
        <v>2450.026218162438</v>
      </c>
      <c r="L25" s="1588">
        <v>2265.2901756700003</v>
      </c>
      <c r="M25" s="1589">
        <v>184.73604249243772</v>
      </c>
      <c r="N25" s="1472">
        <v>0.9245983405716397</v>
      </c>
    </row>
    <row r="26" spans="1:15" ht="16.5" customHeight="1" x14ac:dyDescent="0.2">
      <c r="A26" s="1584">
        <v>108</v>
      </c>
      <c r="B26" s="1590" t="s">
        <v>568</v>
      </c>
      <c r="C26" s="1586">
        <v>577.32827089609918</v>
      </c>
      <c r="D26" s="1586">
        <v>398.36900000000003</v>
      </c>
      <c r="E26" s="1586">
        <v>178.95927089609916</v>
      </c>
      <c r="F26" s="1472">
        <v>0.69002163947674378</v>
      </c>
      <c r="G26" s="1586">
        <v>0</v>
      </c>
      <c r="H26" s="1586">
        <v>0</v>
      </c>
      <c r="I26" s="1586">
        <v>0</v>
      </c>
      <c r="J26" s="1472" t="s">
        <v>1182</v>
      </c>
      <c r="K26" s="1587">
        <v>577.32827089609918</v>
      </c>
      <c r="L26" s="1588">
        <v>398.36900000000003</v>
      </c>
      <c r="M26" s="1589">
        <v>178.95927089609916</v>
      </c>
      <c r="N26" s="1472">
        <v>0.69002163947674378</v>
      </c>
      <c r="O26" s="1311"/>
    </row>
    <row r="27" spans="1:15" ht="16.5" customHeight="1" x14ac:dyDescent="0.2">
      <c r="A27" s="1584">
        <v>116</v>
      </c>
      <c r="B27" s="1590" t="s">
        <v>754</v>
      </c>
      <c r="C27" s="1586">
        <v>2432.0312371742193</v>
      </c>
      <c r="D27" s="1586">
        <v>1856.9639999999999</v>
      </c>
      <c r="E27" s="1586">
        <v>575.06723717421937</v>
      </c>
      <c r="F27" s="1472">
        <v>0.76354446917285868</v>
      </c>
      <c r="G27" s="1586">
        <v>836.52468721000025</v>
      </c>
      <c r="H27" s="1586">
        <v>836.52468721000025</v>
      </c>
      <c r="I27" s="1586">
        <v>0</v>
      </c>
      <c r="J27" s="1472">
        <v>1</v>
      </c>
      <c r="K27" s="1587">
        <v>3268.5559243842195</v>
      </c>
      <c r="L27" s="1588">
        <v>2693.4886872100001</v>
      </c>
      <c r="M27" s="1589">
        <v>575.06723717421937</v>
      </c>
      <c r="N27" s="1472">
        <v>0.82406076246574878</v>
      </c>
      <c r="O27" s="1311"/>
    </row>
    <row r="28" spans="1:15" ht="16.5" hidden="1" customHeight="1" x14ac:dyDescent="0.2">
      <c r="A28" s="1584">
        <v>115</v>
      </c>
      <c r="B28" s="1590" t="s">
        <v>705</v>
      </c>
      <c r="C28" s="1586">
        <v>0</v>
      </c>
      <c r="D28" s="1586">
        <v>0</v>
      </c>
      <c r="E28" s="1586">
        <v>0</v>
      </c>
      <c r="F28" s="1472" t="s">
        <v>1182</v>
      </c>
      <c r="G28" s="1586">
        <v>0</v>
      </c>
      <c r="H28" s="1586">
        <v>0</v>
      </c>
      <c r="I28" s="1586">
        <v>0</v>
      </c>
      <c r="J28" s="1472" t="s">
        <v>1182</v>
      </c>
      <c r="K28" s="1587">
        <v>0</v>
      </c>
      <c r="L28" s="1588">
        <v>0</v>
      </c>
      <c r="M28" s="1589">
        <v>0</v>
      </c>
      <c r="N28" s="1472" t="s">
        <v>1182</v>
      </c>
      <c r="O28" s="1311"/>
    </row>
    <row r="29" spans="1:15" ht="16.5" hidden="1" customHeight="1" x14ac:dyDescent="0.2">
      <c r="A29" s="1584">
        <v>112</v>
      </c>
      <c r="B29" s="1590" t="s">
        <v>243</v>
      </c>
      <c r="C29" s="1586">
        <v>0</v>
      </c>
      <c r="D29" s="1586">
        <v>0</v>
      </c>
      <c r="E29" s="1586">
        <v>0</v>
      </c>
      <c r="F29" s="1472" t="s">
        <v>1182</v>
      </c>
      <c r="G29" s="1586">
        <v>0</v>
      </c>
      <c r="H29" s="1586">
        <v>0</v>
      </c>
      <c r="I29" s="1586">
        <v>0</v>
      </c>
      <c r="J29" s="1472" t="s">
        <v>1182</v>
      </c>
      <c r="K29" s="1587">
        <v>0</v>
      </c>
      <c r="L29" s="1588">
        <v>0</v>
      </c>
      <c r="M29" s="1589">
        <v>0</v>
      </c>
      <c r="N29" s="1472" t="s">
        <v>1182</v>
      </c>
    </row>
    <row r="30" spans="1:15" ht="16.5" hidden="1" customHeight="1" x14ac:dyDescent="0.2">
      <c r="A30" s="1584">
        <v>110</v>
      </c>
      <c r="B30" s="1590" t="s">
        <v>755</v>
      </c>
      <c r="C30" s="1586">
        <v>0</v>
      </c>
      <c r="D30" s="1586">
        <v>0</v>
      </c>
      <c r="E30" s="1586">
        <v>0</v>
      </c>
      <c r="F30" s="1472" t="s">
        <v>1182</v>
      </c>
      <c r="G30" s="1586">
        <v>0</v>
      </c>
      <c r="H30" s="1586">
        <v>0</v>
      </c>
      <c r="I30" s="1586">
        <v>0</v>
      </c>
      <c r="J30" s="1472" t="s">
        <v>1182</v>
      </c>
      <c r="K30" s="1587">
        <v>0</v>
      </c>
      <c r="L30" s="1588">
        <v>0</v>
      </c>
      <c r="M30" s="1589">
        <v>0</v>
      </c>
      <c r="N30" s="1472" t="s">
        <v>1182</v>
      </c>
    </row>
    <row r="31" spans="1:15" ht="16.5" hidden="1" customHeight="1" x14ac:dyDescent="0.2">
      <c r="A31" s="1584">
        <v>114</v>
      </c>
      <c r="B31" s="1590" t="s">
        <v>318</v>
      </c>
      <c r="C31" s="1586">
        <v>0</v>
      </c>
      <c r="D31" s="1586">
        <v>0</v>
      </c>
      <c r="E31" s="1586">
        <v>0</v>
      </c>
      <c r="F31" s="1472" t="s">
        <v>1182</v>
      </c>
      <c r="G31" s="1586">
        <v>0</v>
      </c>
      <c r="H31" s="1586">
        <v>0</v>
      </c>
      <c r="I31" s="1586">
        <v>0</v>
      </c>
      <c r="J31" s="1472" t="s">
        <v>1182</v>
      </c>
      <c r="K31" s="1587">
        <v>0</v>
      </c>
      <c r="L31" s="1588">
        <v>0</v>
      </c>
      <c r="M31" s="1589">
        <v>0</v>
      </c>
      <c r="N31" s="1472" t="s">
        <v>1182</v>
      </c>
    </row>
    <row r="32" spans="1:15" ht="16.5" customHeight="1" x14ac:dyDescent="0.2">
      <c r="A32" s="1584">
        <v>117</v>
      </c>
      <c r="B32" s="1590" t="s">
        <v>375</v>
      </c>
      <c r="C32" s="1586">
        <v>1675.5285392224159</v>
      </c>
      <c r="D32" s="1586">
        <v>1544.0720000000001</v>
      </c>
      <c r="E32" s="1586">
        <v>131.45653922241581</v>
      </c>
      <c r="F32" s="1472">
        <v>0.92154324074753002</v>
      </c>
      <c r="G32" s="1586">
        <v>395.77811775999993</v>
      </c>
      <c r="H32" s="1586">
        <v>395.77811775999993</v>
      </c>
      <c r="I32" s="1586">
        <v>0</v>
      </c>
      <c r="J32" s="1472">
        <v>1</v>
      </c>
      <c r="K32" s="1587">
        <v>2071.3066569824159</v>
      </c>
      <c r="L32" s="1588">
        <v>1939.8501177600001</v>
      </c>
      <c r="M32" s="1589">
        <v>131.45653922241581</v>
      </c>
      <c r="N32" s="1472">
        <v>0.93653448716573506</v>
      </c>
    </row>
    <row r="33" spans="1:16140" ht="16.5" hidden="1" customHeight="1" x14ac:dyDescent="0.2">
      <c r="A33" s="1584">
        <v>119</v>
      </c>
      <c r="B33" s="1590" t="s">
        <v>952</v>
      </c>
      <c r="C33" s="1586">
        <v>0</v>
      </c>
      <c r="D33" s="1586">
        <v>0</v>
      </c>
      <c r="E33" s="1586">
        <v>0</v>
      </c>
      <c r="F33" s="1472">
        <v>0</v>
      </c>
      <c r="G33" s="1586">
        <v>0</v>
      </c>
      <c r="H33" s="1586">
        <v>0</v>
      </c>
      <c r="I33" s="1586">
        <v>0</v>
      </c>
      <c r="J33" s="1472">
        <v>0</v>
      </c>
      <c r="K33" s="1587">
        <v>0</v>
      </c>
      <c r="L33" s="1588">
        <v>0</v>
      </c>
      <c r="M33" s="1589">
        <v>0</v>
      </c>
      <c r="N33" s="1472">
        <v>0</v>
      </c>
    </row>
    <row r="34" spans="1:16140" ht="16.5" customHeight="1" x14ac:dyDescent="0.2">
      <c r="A34" s="1584">
        <v>120</v>
      </c>
      <c r="B34" s="1590" t="s">
        <v>753</v>
      </c>
      <c r="C34" s="1586">
        <v>256.70972823540126</v>
      </c>
      <c r="D34" s="1586">
        <v>92.27</v>
      </c>
      <c r="E34" s="1586">
        <v>164.43972823540128</v>
      </c>
      <c r="F34" s="1472">
        <v>0.3594332035418189</v>
      </c>
      <c r="G34" s="1586">
        <v>0</v>
      </c>
      <c r="H34" s="1586">
        <v>0</v>
      </c>
      <c r="I34" s="1586">
        <v>0</v>
      </c>
      <c r="J34" s="1472" t="s">
        <v>1182</v>
      </c>
      <c r="K34" s="1587">
        <v>256.70972823540126</v>
      </c>
      <c r="L34" s="1588">
        <v>92.27</v>
      </c>
      <c r="M34" s="1589">
        <v>164.43972823540128</v>
      </c>
      <c r="N34" s="1472">
        <v>0.3594332035418189</v>
      </c>
    </row>
    <row r="35" spans="1:16140" ht="16.5" customHeight="1" x14ac:dyDescent="0.2">
      <c r="A35" s="1584">
        <v>121</v>
      </c>
      <c r="B35" s="1590" t="s">
        <v>756</v>
      </c>
      <c r="C35" s="1586">
        <v>1532</v>
      </c>
      <c r="D35" s="1586">
        <v>1398.5709999999999</v>
      </c>
      <c r="E35" s="1586">
        <v>133.42900000000009</v>
      </c>
      <c r="F35" s="1472">
        <v>0.91290535248041771</v>
      </c>
      <c r="G35" s="1586">
        <v>906.85710561999963</v>
      </c>
      <c r="H35" s="1586">
        <v>906.76355141999966</v>
      </c>
      <c r="I35" s="1586">
        <v>9.3554199999971388E-2</v>
      </c>
      <c r="J35" s="1472">
        <v>0.99989683688927378</v>
      </c>
      <c r="K35" s="1587">
        <v>2438.8571056199999</v>
      </c>
      <c r="L35" s="1588">
        <v>2305.3345514199996</v>
      </c>
      <c r="M35" s="1589">
        <v>133.52255420000029</v>
      </c>
      <c r="N35" s="1472">
        <v>0.94525199779342683</v>
      </c>
    </row>
    <row r="36" spans="1:16140" ht="16.5" customHeight="1" x14ac:dyDescent="0.2">
      <c r="A36" s="1584">
        <v>122</v>
      </c>
      <c r="B36" s="1590" t="s">
        <v>757</v>
      </c>
      <c r="C36" s="1586">
        <v>250</v>
      </c>
      <c r="D36" s="1586">
        <v>0</v>
      </c>
      <c r="E36" s="1586">
        <v>250</v>
      </c>
      <c r="F36" s="1472">
        <v>0</v>
      </c>
      <c r="G36" s="1586">
        <v>0</v>
      </c>
      <c r="H36" s="1586">
        <v>0</v>
      </c>
      <c r="I36" s="1586">
        <v>0</v>
      </c>
      <c r="J36" s="1472" t="s">
        <v>1182</v>
      </c>
      <c r="K36" s="1587">
        <v>250</v>
      </c>
      <c r="L36" s="1588">
        <v>0</v>
      </c>
      <c r="M36" s="1589">
        <v>250</v>
      </c>
      <c r="N36" s="1472">
        <v>0</v>
      </c>
    </row>
    <row r="37" spans="1:16140" ht="16.5" customHeight="1" x14ac:dyDescent="0.2">
      <c r="B37" s="1591" t="s">
        <v>29</v>
      </c>
      <c r="C37" s="1592">
        <v>85244.20133547172</v>
      </c>
      <c r="D37" s="1592">
        <v>62970.896999999983</v>
      </c>
      <c r="E37" s="1592">
        <v>22273.304335471701</v>
      </c>
      <c r="F37" s="1473">
        <v>0.73871179521270969</v>
      </c>
      <c r="G37" s="1592">
        <v>56829.467556981115</v>
      </c>
      <c r="H37" s="1592">
        <v>49332.966091299997</v>
      </c>
      <c r="I37" s="1592">
        <v>7496.5014656811245</v>
      </c>
      <c r="J37" s="1473">
        <v>0.86808777579757168</v>
      </c>
      <c r="K37" s="1592">
        <v>142073.66889245284</v>
      </c>
      <c r="L37" s="1592">
        <v>112303.86309130001</v>
      </c>
      <c r="M37" s="1592">
        <v>29769.805801152819</v>
      </c>
      <c r="N37" s="1473">
        <v>0.79046218744665464</v>
      </c>
    </row>
    <row r="38" spans="1:16140" ht="10.5" customHeight="1" x14ac:dyDescent="0.2">
      <c r="B38" s="1593"/>
      <c r="C38" s="1587"/>
      <c r="D38" s="1587"/>
      <c r="E38" s="1587"/>
      <c r="F38" s="1474"/>
      <c r="G38" s="1587"/>
      <c r="H38" s="1587"/>
      <c r="I38" s="1587"/>
      <c r="J38" s="1475"/>
      <c r="K38" s="1587"/>
      <c r="L38" s="1587"/>
      <c r="M38" s="1587"/>
      <c r="N38" s="1475"/>
    </row>
    <row r="39" spans="1:16140" ht="16.5" customHeight="1" x14ac:dyDescent="0.2">
      <c r="B39" s="1594" t="s">
        <v>758</v>
      </c>
      <c r="C39" s="1587">
        <v>1704.8840267094345</v>
      </c>
      <c r="D39" s="1587">
        <v>1259.4179399999996</v>
      </c>
      <c r="E39" s="1587">
        <v>445.46608670943402</v>
      </c>
      <c r="F39" s="1472">
        <v>0.73871179521270969</v>
      </c>
      <c r="G39" s="1587">
        <v>1136.5893511396223</v>
      </c>
      <c r="H39" s="1587">
        <v>986.659321826</v>
      </c>
      <c r="I39" s="1587">
        <v>149.9300293136225</v>
      </c>
      <c r="J39" s="1472">
        <v>0.86808777579757179</v>
      </c>
      <c r="K39" s="1587">
        <v>2841.4733778490568</v>
      </c>
      <c r="L39" s="1587">
        <v>2246.0772618260003</v>
      </c>
      <c r="M39" s="1587">
        <v>595.39611602305638</v>
      </c>
      <c r="N39" s="1472">
        <v>0.79046218744665475</v>
      </c>
    </row>
    <row r="40" spans="1:16140" ht="10.5" customHeight="1" x14ac:dyDescent="0.2">
      <c r="B40" s="1595"/>
      <c r="C40" s="1476"/>
      <c r="D40" s="1476"/>
      <c r="E40" s="1476"/>
      <c r="F40" s="1474"/>
      <c r="G40" s="1476"/>
      <c r="H40" s="1476"/>
      <c r="I40" s="1476"/>
      <c r="J40" s="1475"/>
      <c r="K40" s="1476"/>
      <c r="L40" s="1476"/>
      <c r="M40" s="1476"/>
      <c r="N40" s="1475"/>
    </row>
    <row r="41" spans="1:16140" ht="16.5" customHeight="1" x14ac:dyDescent="0.2">
      <c r="B41" s="1594" t="s">
        <v>759</v>
      </c>
      <c r="C41" s="1587">
        <v>3409.7680534188689</v>
      </c>
      <c r="D41" s="1587">
        <v>2518.8358799999992</v>
      </c>
      <c r="E41" s="1587">
        <v>890.93217341886805</v>
      </c>
      <c r="F41" s="1472">
        <v>0.73871179521270969</v>
      </c>
      <c r="G41" s="1587">
        <v>2273.1787022792446</v>
      </c>
      <c r="H41" s="1587">
        <v>1973.318643652</v>
      </c>
      <c r="I41" s="1587">
        <v>299.860058627245</v>
      </c>
      <c r="J41" s="1472">
        <v>0.86808777579757179</v>
      </c>
      <c r="K41" s="1587">
        <v>5682.9467556981135</v>
      </c>
      <c r="L41" s="1587">
        <v>4492.1545236520005</v>
      </c>
      <c r="M41" s="1587">
        <v>1190.7922320461128</v>
      </c>
      <c r="N41" s="1472">
        <v>0.79046218744665475</v>
      </c>
    </row>
    <row r="42" spans="1:16140" ht="10.5" customHeight="1" x14ac:dyDescent="0.2">
      <c r="B42" s="1584"/>
      <c r="C42" s="1476"/>
      <c r="D42" s="1476"/>
      <c r="E42" s="1476"/>
      <c r="F42" s="1474"/>
      <c r="G42" s="1476"/>
      <c r="H42" s="1476"/>
      <c r="I42" s="1476"/>
      <c r="J42" s="1475"/>
      <c r="K42" s="1476"/>
      <c r="L42" s="1476"/>
      <c r="M42" s="1476"/>
      <c r="N42" s="1475"/>
    </row>
    <row r="43" spans="1:16140" ht="16.5" customHeight="1" thickBot="1" x14ac:dyDescent="0.25">
      <c r="B43" s="1596" t="s">
        <v>29</v>
      </c>
      <c r="C43" s="1597">
        <v>90358.853415600024</v>
      </c>
      <c r="D43" s="1597">
        <v>66749.150819999981</v>
      </c>
      <c r="E43" s="1597">
        <v>23609.702595600003</v>
      </c>
      <c r="F43" s="1454">
        <v>0.73871179521270969</v>
      </c>
      <c r="G43" s="1597">
        <v>60239.235610399977</v>
      </c>
      <c r="H43" s="1597">
        <v>52292.944056777997</v>
      </c>
      <c r="I43" s="1597">
        <v>7946.2915536219916</v>
      </c>
      <c r="J43" s="1454">
        <v>0.86808777579757179</v>
      </c>
      <c r="K43" s="1597">
        <v>150598.08902600003</v>
      </c>
      <c r="L43" s="1597">
        <v>119042.09487677801</v>
      </c>
      <c r="M43" s="1597">
        <v>31555.994149221988</v>
      </c>
      <c r="N43" s="1454">
        <v>0.79046218744665453</v>
      </c>
    </row>
    <row r="44" spans="1:16140" ht="13.5" thickTop="1" x14ac:dyDescent="0.2">
      <c r="D44" s="1598"/>
    </row>
    <row r="45" spans="1:16140" x14ac:dyDescent="0.2">
      <c r="D45" s="1598"/>
    </row>
    <row r="46" spans="1:16140" x14ac:dyDescent="0.2">
      <c r="B46" s="1599" t="s">
        <v>880</v>
      </c>
      <c r="G46" s="1600"/>
      <c r="H46" s="1600"/>
      <c r="I46" s="1600"/>
      <c r="J46" s="1379"/>
      <c r="K46" s="1600"/>
      <c r="L46" s="1600"/>
      <c r="M46" s="1600"/>
      <c r="N46" s="781"/>
    </row>
    <row r="47" spans="1:16140" s="1311" customFormat="1" x14ac:dyDescent="0.2">
      <c r="A47" s="1581"/>
      <c r="B47" s="1601" t="s">
        <v>881</v>
      </c>
      <c r="C47" s="1598"/>
      <c r="D47" s="1598"/>
      <c r="E47" s="1598"/>
      <c r="F47" s="1310"/>
      <c r="G47" s="1598"/>
      <c r="H47" s="1598"/>
      <c r="I47" s="1598"/>
      <c r="K47" s="1598"/>
      <c r="L47" s="1598"/>
      <c r="M47" s="1598"/>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c r="AN47" s="1581"/>
      <c r="AO47" s="1581"/>
      <c r="AP47" s="1581"/>
      <c r="AQ47" s="1581"/>
      <c r="AR47" s="1581"/>
      <c r="AS47" s="1581"/>
      <c r="AT47" s="1581"/>
      <c r="AU47" s="1581"/>
      <c r="AV47" s="1581"/>
      <c r="AW47" s="1581"/>
      <c r="AX47" s="1581"/>
      <c r="AY47" s="1581"/>
      <c r="AZ47" s="1581"/>
      <c r="BA47" s="1581"/>
      <c r="BB47" s="1581"/>
      <c r="BC47" s="1581"/>
      <c r="BD47" s="1581"/>
      <c r="BE47" s="1581"/>
      <c r="BF47" s="1581"/>
      <c r="BG47" s="1581"/>
      <c r="BH47" s="1581"/>
      <c r="BI47" s="1581"/>
      <c r="BJ47" s="1581"/>
      <c r="BK47" s="1581"/>
      <c r="BL47" s="1581"/>
      <c r="BM47" s="1581"/>
      <c r="BN47" s="1581"/>
      <c r="BO47" s="1581"/>
      <c r="BP47" s="1581"/>
      <c r="BQ47" s="1581"/>
      <c r="BR47" s="1581"/>
      <c r="BS47" s="1581"/>
      <c r="BT47" s="1581"/>
      <c r="BU47" s="1581"/>
      <c r="BV47" s="1581"/>
      <c r="BW47" s="1581"/>
      <c r="BX47" s="1581"/>
      <c r="BY47" s="1581"/>
      <c r="BZ47" s="1581"/>
      <c r="CA47" s="1581"/>
      <c r="CB47" s="1581"/>
      <c r="CC47" s="1581"/>
      <c r="CD47" s="1581"/>
      <c r="CE47" s="1581"/>
      <c r="CF47" s="1581"/>
      <c r="CG47" s="1581"/>
      <c r="CH47" s="1581"/>
      <c r="CI47" s="1581"/>
      <c r="CJ47" s="1581"/>
      <c r="CK47" s="1581"/>
      <c r="CL47" s="1581"/>
      <c r="CM47" s="1581"/>
      <c r="CN47" s="1581"/>
      <c r="CO47" s="1581"/>
      <c r="CP47" s="1581"/>
      <c r="CQ47" s="1581"/>
      <c r="CR47" s="1581"/>
      <c r="CS47" s="1581"/>
      <c r="CT47" s="1581"/>
      <c r="CU47" s="1581"/>
      <c r="CV47" s="1581"/>
      <c r="CW47" s="1581"/>
      <c r="CX47" s="1581"/>
      <c r="CY47" s="1581"/>
      <c r="CZ47" s="1581"/>
      <c r="DA47" s="1581"/>
      <c r="DB47" s="1581"/>
      <c r="DC47" s="1581"/>
      <c r="DD47" s="1581"/>
      <c r="DE47" s="1581"/>
      <c r="DF47" s="1581"/>
      <c r="DG47" s="1581"/>
      <c r="DH47" s="1581"/>
      <c r="DI47" s="1581"/>
      <c r="DJ47" s="1581"/>
      <c r="DK47" s="1581"/>
      <c r="DL47" s="1581"/>
      <c r="DM47" s="1581"/>
      <c r="DN47" s="1581"/>
      <c r="DO47" s="1581"/>
      <c r="DP47" s="1581"/>
      <c r="DQ47" s="1581"/>
      <c r="DR47" s="1581"/>
      <c r="DS47" s="1581"/>
      <c r="DT47" s="1581"/>
      <c r="DU47" s="1581"/>
      <c r="DV47" s="1581"/>
      <c r="DW47" s="1581"/>
      <c r="DX47" s="1581"/>
      <c r="DY47" s="1581"/>
      <c r="DZ47" s="1581"/>
      <c r="EA47" s="1581"/>
      <c r="EB47" s="1581"/>
      <c r="EC47" s="1581"/>
      <c r="ED47" s="1581"/>
      <c r="EE47" s="1581"/>
      <c r="EF47" s="1581"/>
      <c r="EG47" s="1581"/>
      <c r="EH47" s="1581"/>
      <c r="EI47" s="1581"/>
      <c r="EJ47" s="1581"/>
      <c r="EK47" s="1581"/>
      <c r="EL47" s="1581"/>
      <c r="EM47" s="1581"/>
      <c r="EN47" s="1581"/>
      <c r="EO47" s="1581"/>
      <c r="EP47" s="1581"/>
      <c r="EQ47" s="1581"/>
      <c r="ER47" s="1581"/>
      <c r="ES47" s="1581"/>
      <c r="ET47" s="1581"/>
      <c r="EU47" s="1581"/>
      <c r="EV47" s="1581"/>
      <c r="EW47" s="1581"/>
      <c r="EX47" s="1581"/>
      <c r="EY47" s="1581"/>
      <c r="EZ47" s="1581"/>
      <c r="FA47" s="1581"/>
      <c r="FB47" s="1581"/>
      <c r="FC47" s="1581"/>
      <c r="FD47" s="1581"/>
      <c r="FE47" s="1581"/>
      <c r="FF47" s="1581"/>
      <c r="FG47" s="1581"/>
      <c r="FH47" s="1581"/>
      <c r="FI47" s="1581"/>
      <c r="FJ47" s="1581"/>
      <c r="FK47" s="1581"/>
      <c r="FL47" s="1581"/>
      <c r="FM47" s="1581"/>
      <c r="FN47" s="1581"/>
      <c r="FO47" s="1581"/>
      <c r="FP47" s="1581"/>
      <c r="FQ47" s="1581"/>
      <c r="FR47" s="1581"/>
      <c r="FS47" s="1581"/>
      <c r="FT47" s="1581"/>
      <c r="FU47" s="1581"/>
      <c r="FV47" s="1581"/>
      <c r="FW47" s="1581"/>
      <c r="FX47" s="1581"/>
      <c r="FY47" s="1581"/>
      <c r="FZ47" s="1581"/>
      <c r="GA47" s="1581"/>
      <c r="GB47" s="1581"/>
      <c r="GC47" s="1581"/>
      <c r="GD47" s="1581"/>
      <c r="GE47" s="1581"/>
      <c r="GF47" s="1581"/>
      <c r="GG47" s="1581"/>
      <c r="GH47" s="1581"/>
      <c r="GI47" s="1581"/>
      <c r="GJ47" s="1581"/>
      <c r="GK47" s="1581"/>
      <c r="GL47" s="1581"/>
      <c r="GM47" s="1581"/>
      <c r="GN47" s="1581"/>
      <c r="GO47" s="1581"/>
      <c r="GP47" s="1581"/>
      <c r="GQ47" s="1581"/>
      <c r="GR47" s="1581"/>
      <c r="GS47" s="1581"/>
      <c r="GT47" s="1581"/>
      <c r="GU47" s="1581"/>
      <c r="GV47" s="1581"/>
      <c r="GW47" s="1581"/>
      <c r="GX47" s="1581"/>
      <c r="GY47" s="1581"/>
      <c r="GZ47" s="1581"/>
      <c r="HA47" s="1581"/>
      <c r="HB47" s="1581"/>
      <c r="HC47" s="1581"/>
      <c r="HD47" s="1581"/>
      <c r="HE47" s="1581"/>
      <c r="HF47" s="1581"/>
      <c r="HG47" s="1581"/>
      <c r="HH47" s="1581"/>
      <c r="HI47" s="1581"/>
      <c r="HJ47" s="1581"/>
      <c r="HK47" s="1581"/>
      <c r="HL47" s="1581"/>
      <c r="HM47" s="1581"/>
      <c r="HN47" s="1581"/>
      <c r="HO47" s="1581"/>
      <c r="HP47" s="1581"/>
      <c r="HQ47" s="1581"/>
      <c r="HR47" s="1581"/>
      <c r="HS47" s="1581"/>
      <c r="HT47" s="1581"/>
      <c r="HU47" s="1581"/>
      <c r="HV47" s="1581"/>
      <c r="HW47" s="1581"/>
      <c r="HX47" s="1581"/>
      <c r="HY47" s="1581"/>
      <c r="HZ47" s="1581"/>
      <c r="IA47" s="1581"/>
      <c r="IB47" s="1581"/>
      <c r="IC47" s="1581"/>
      <c r="ID47" s="1581"/>
      <c r="IE47" s="1581"/>
      <c r="IF47" s="1581"/>
      <c r="IG47" s="1581"/>
      <c r="IH47" s="1581"/>
      <c r="II47" s="1581"/>
      <c r="IJ47" s="1581"/>
      <c r="IK47" s="1581"/>
      <c r="IL47" s="1581"/>
      <c r="IM47" s="1581"/>
      <c r="IN47" s="1581"/>
      <c r="IO47" s="1581"/>
      <c r="IP47" s="1581"/>
      <c r="IQ47" s="1581"/>
      <c r="IR47" s="1581"/>
      <c r="IS47" s="1581"/>
      <c r="IT47" s="1581"/>
      <c r="IU47" s="1581"/>
      <c r="IV47" s="1581"/>
      <c r="IW47" s="1581"/>
      <c r="IX47" s="1581"/>
      <c r="IY47" s="1581"/>
      <c r="IZ47" s="1581"/>
      <c r="JA47" s="1581"/>
      <c r="JB47" s="1581"/>
      <c r="JC47" s="1581"/>
      <c r="JD47" s="1581"/>
      <c r="JE47" s="1581"/>
      <c r="JF47" s="1581"/>
      <c r="JG47" s="1581"/>
      <c r="JH47" s="1581"/>
      <c r="JI47" s="1581"/>
      <c r="JJ47" s="1581"/>
      <c r="JK47" s="1581"/>
      <c r="JL47" s="1581"/>
      <c r="JM47" s="1581"/>
      <c r="JN47" s="1581"/>
      <c r="JO47" s="1581"/>
      <c r="JP47" s="1581"/>
      <c r="JQ47" s="1581"/>
      <c r="JR47" s="1581"/>
      <c r="JS47" s="1581"/>
      <c r="JT47" s="1581"/>
      <c r="JU47" s="1581"/>
      <c r="JV47" s="1581"/>
      <c r="JW47" s="1581"/>
      <c r="JX47" s="1581"/>
      <c r="JY47" s="1581"/>
      <c r="JZ47" s="1581"/>
      <c r="KA47" s="1581"/>
      <c r="KB47" s="1581"/>
      <c r="KC47" s="1581"/>
      <c r="KD47" s="1581"/>
      <c r="KE47" s="1581"/>
      <c r="KF47" s="1581"/>
      <c r="KG47" s="1581"/>
      <c r="KH47" s="1581"/>
      <c r="KI47" s="1581"/>
      <c r="KJ47" s="1581"/>
      <c r="KK47" s="1581"/>
      <c r="KL47" s="1581"/>
      <c r="KM47" s="1581"/>
      <c r="KN47" s="1581"/>
      <c r="KO47" s="1581"/>
      <c r="KP47" s="1581"/>
      <c r="KQ47" s="1581"/>
      <c r="KR47" s="1581"/>
      <c r="KS47" s="1581"/>
      <c r="KT47" s="1581"/>
      <c r="KU47" s="1581"/>
      <c r="KV47" s="1581"/>
      <c r="KW47" s="1581"/>
      <c r="KX47" s="1581"/>
      <c r="KY47" s="1581"/>
      <c r="KZ47" s="1581"/>
      <c r="LA47" s="1581"/>
      <c r="LB47" s="1581"/>
      <c r="LC47" s="1581"/>
      <c r="LD47" s="1581"/>
      <c r="LE47" s="1581"/>
      <c r="LF47" s="1581"/>
      <c r="LG47" s="1581"/>
      <c r="LH47" s="1581"/>
      <c r="LI47" s="1581"/>
      <c r="LJ47" s="1581"/>
      <c r="LK47" s="1581"/>
      <c r="LL47" s="1581"/>
      <c r="LM47" s="1581"/>
      <c r="LN47" s="1581"/>
      <c r="LO47" s="1581"/>
      <c r="LP47" s="1581"/>
      <c r="LQ47" s="1581"/>
      <c r="LR47" s="1581"/>
      <c r="LS47" s="1581"/>
      <c r="LT47" s="1581"/>
      <c r="LU47" s="1581"/>
      <c r="LV47" s="1581"/>
      <c r="LW47" s="1581"/>
      <c r="LX47" s="1581"/>
      <c r="LY47" s="1581"/>
      <c r="LZ47" s="1581"/>
      <c r="MA47" s="1581"/>
      <c r="MB47" s="1581"/>
      <c r="MC47" s="1581"/>
      <c r="MD47" s="1581"/>
      <c r="ME47" s="1581"/>
      <c r="MF47" s="1581"/>
      <c r="MG47" s="1581"/>
      <c r="MH47" s="1581"/>
      <c r="MI47" s="1581"/>
      <c r="MJ47" s="1581"/>
      <c r="MK47" s="1581"/>
      <c r="ML47" s="1581"/>
      <c r="MM47" s="1581"/>
      <c r="MN47" s="1581"/>
      <c r="MO47" s="1581"/>
      <c r="MP47" s="1581"/>
      <c r="MQ47" s="1581"/>
      <c r="MR47" s="1581"/>
      <c r="MS47" s="1581"/>
      <c r="MT47" s="1581"/>
      <c r="MU47" s="1581"/>
      <c r="MV47" s="1581"/>
      <c r="MW47" s="1581"/>
      <c r="MX47" s="1581"/>
      <c r="MY47" s="1581"/>
      <c r="MZ47" s="1581"/>
      <c r="NA47" s="1581"/>
      <c r="NB47" s="1581"/>
      <c r="NC47" s="1581"/>
      <c r="ND47" s="1581"/>
      <c r="NE47" s="1581"/>
      <c r="NF47" s="1581"/>
      <c r="NG47" s="1581"/>
      <c r="NH47" s="1581"/>
      <c r="NI47" s="1581"/>
      <c r="NJ47" s="1581"/>
      <c r="NK47" s="1581"/>
      <c r="NL47" s="1581"/>
      <c r="NM47" s="1581"/>
      <c r="NN47" s="1581"/>
      <c r="NO47" s="1581"/>
      <c r="NP47" s="1581"/>
      <c r="NQ47" s="1581"/>
      <c r="NR47" s="1581"/>
      <c r="NS47" s="1581"/>
      <c r="NT47" s="1581"/>
      <c r="NU47" s="1581"/>
      <c r="NV47" s="1581"/>
      <c r="NW47" s="1581"/>
      <c r="NX47" s="1581"/>
      <c r="NY47" s="1581"/>
      <c r="NZ47" s="1581"/>
      <c r="OA47" s="1581"/>
      <c r="OB47" s="1581"/>
      <c r="OC47" s="1581"/>
      <c r="OD47" s="1581"/>
      <c r="OE47" s="1581"/>
      <c r="OF47" s="1581"/>
      <c r="OG47" s="1581"/>
      <c r="OH47" s="1581"/>
      <c r="OI47" s="1581"/>
      <c r="OJ47" s="1581"/>
      <c r="OK47" s="1581"/>
      <c r="OL47" s="1581"/>
      <c r="OM47" s="1581"/>
      <c r="ON47" s="1581"/>
      <c r="OO47" s="1581"/>
      <c r="OP47" s="1581"/>
      <c r="OQ47" s="1581"/>
      <c r="OR47" s="1581"/>
      <c r="OS47" s="1581"/>
      <c r="OT47" s="1581"/>
      <c r="OU47" s="1581"/>
      <c r="OV47" s="1581"/>
      <c r="OW47" s="1581"/>
      <c r="OX47" s="1581"/>
      <c r="OY47" s="1581"/>
      <c r="OZ47" s="1581"/>
      <c r="PA47" s="1581"/>
      <c r="PB47" s="1581"/>
      <c r="PC47" s="1581"/>
      <c r="PD47" s="1581"/>
      <c r="PE47" s="1581"/>
      <c r="PF47" s="1581"/>
      <c r="PG47" s="1581"/>
      <c r="PH47" s="1581"/>
      <c r="PI47" s="1581"/>
      <c r="PJ47" s="1581"/>
      <c r="PK47" s="1581"/>
      <c r="PL47" s="1581"/>
      <c r="PM47" s="1581"/>
      <c r="PN47" s="1581"/>
      <c r="PO47" s="1581"/>
      <c r="PP47" s="1581"/>
      <c r="PQ47" s="1581"/>
      <c r="PR47" s="1581"/>
      <c r="PS47" s="1581"/>
      <c r="PT47" s="1581"/>
      <c r="PU47" s="1581"/>
      <c r="PV47" s="1581"/>
      <c r="PW47" s="1581"/>
      <c r="PX47" s="1581"/>
      <c r="PY47" s="1581"/>
      <c r="PZ47" s="1581"/>
      <c r="QA47" s="1581"/>
      <c r="QB47" s="1581"/>
      <c r="QC47" s="1581"/>
      <c r="QD47" s="1581"/>
      <c r="QE47" s="1581"/>
      <c r="QF47" s="1581"/>
      <c r="QG47" s="1581"/>
      <c r="QH47" s="1581"/>
      <c r="QI47" s="1581"/>
      <c r="QJ47" s="1581"/>
      <c r="QK47" s="1581"/>
      <c r="QL47" s="1581"/>
      <c r="QM47" s="1581"/>
      <c r="QN47" s="1581"/>
      <c r="QO47" s="1581"/>
      <c r="QP47" s="1581"/>
      <c r="QQ47" s="1581"/>
      <c r="QR47" s="1581"/>
      <c r="QS47" s="1581"/>
      <c r="QT47" s="1581"/>
      <c r="QU47" s="1581"/>
      <c r="QV47" s="1581"/>
      <c r="QW47" s="1581"/>
      <c r="QX47" s="1581"/>
      <c r="QY47" s="1581"/>
      <c r="QZ47" s="1581"/>
      <c r="RA47" s="1581"/>
      <c r="RB47" s="1581"/>
      <c r="RC47" s="1581"/>
      <c r="RD47" s="1581"/>
      <c r="RE47" s="1581"/>
      <c r="RF47" s="1581"/>
      <c r="RG47" s="1581"/>
      <c r="RH47" s="1581"/>
      <c r="RI47" s="1581"/>
      <c r="RJ47" s="1581"/>
      <c r="RK47" s="1581"/>
      <c r="RL47" s="1581"/>
      <c r="RM47" s="1581"/>
      <c r="RN47" s="1581"/>
      <c r="RO47" s="1581"/>
      <c r="RP47" s="1581"/>
      <c r="RQ47" s="1581"/>
      <c r="RR47" s="1581"/>
      <c r="RS47" s="1581"/>
      <c r="RT47" s="1581"/>
      <c r="RU47" s="1581"/>
      <c r="RV47" s="1581"/>
      <c r="RW47" s="1581"/>
      <c r="RX47" s="1581"/>
      <c r="RY47" s="1581"/>
      <c r="RZ47" s="1581"/>
      <c r="SA47" s="1581"/>
      <c r="SB47" s="1581"/>
      <c r="SC47" s="1581"/>
      <c r="SD47" s="1581"/>
      <c r="SE47" s="1581"/>
      <c r="SF47" s="1581"/>
      <c r="SG47" s="1581"/>
      <c r="SH47" s="1581"/>
      <c r="SI47" s="1581"/>
      <c r="SJ47" s="1581"/>
      <c r="SK47" s="1581"/>
      <c r="SL47" s="1581"/>
      <c r="SM47" s="1581"/>
      <c r="SN47" s="1581"/>
      <c r="SO47" s="1581"/>
      <c r="SP47" s="1581"/>
      <c r="SQ47" s="1581"/>
      <c r="SR47" s="1581"/>
      <c r="SS47" s="1581"/>
      <c r="ST47" s="1581"/>
      <c r="SU47" s="1581"/>
      <c r="SV47" s="1581"/>
      <c r="SW47" s="1581"/>
      <c r="SX47" s="1581"/>
      <c r="SY47" s="1581"/>
      <c r="SZ47" s="1581"/>
      <c r="TA47" s="1581"/>
      <c r="TB47" s="1581"/>
      <c r="TC47" s="1581"/>
      <c r="TD47" s="1581"/>
      <c r="TE47" s="1581"/>
      <c r="TF47" s="1581"/>
      <c r="TG47" s="1581"/>
      <c r="TH47" s="1581"/>
      <c r="TI47" s="1581"/>
      <c r="TJ47" s="1581"/>
      <c r="TK47" s="1581"/>
      <c r="TL47" s="1581"/>
      <c r="TM47" s="1581"/>
      <c r="TN47" s="1581"/>
      <c r="TO47" s="1581"/>
      <c r="TP47" s="1581"/>
      <c r="TQ47" s="1581"/>
      <c r="TR47" s="1581"/>
      <c r="TS47" s="1581"/>
      <c r="TT47" s="1581"/>
      <c r="TU47" s="1581"/>
      <c r="TV47" s="1581"/>
      <c r="TW47" s="1581"/>
      <c r="TX47" s="1581"/>
      <c r="TY47" s="1581"/>
      <c r="TZ47" s="1581"/>
      <c r="UA47" s="1581"/>
      <c r="UB47" s="1581"/>
      <c r="UC47" s="1581"/>
      <c r="UD47" s="1581"/>
      <c r="UE47" s="1581"/>
      <c r="UF47" s="1581"/>
      <c r="UG47" s="1581"/>
      <c r="UH47" s="1581"/>
      <c r="UI47" s="1581"/>
      <c r="UJ47" s="1581"/>
      <c r="UK47" s="1581"/>
      <c r="UL47" s="1581"/>
      <c r="UM47" s="1581"/>
      <c r="UN47" s="1581"/>
      <c r="UO47" s="1581"/>
      <c r="UP47" s="1581"/>
      <c r="UQ47" s="1581"/>
      <c r="UR47" s="1581"/>
      <c r="US47" s="1581"/>
      <c r="UT47" s="1581"/>
      <c r="UU47" s="1581"/>
      <c r="UV47" s="1581"/>
      <c r="UW47" s="1581"/>
      <c r="UX47" s="1581"/>
      <c r="UY47" s="1581"/>
      <c r="UZ47" s="1581"/>
      <c r="VA47" s="1581"/>
      <c r="VB47" s="1581"/>
      <c r="VC47" s="1581"/>
      <c r="VD47" s="1581"/>
      <c r="VE47" s="1581"/>
      <c r="VF47" s="1581"/>
      <c r="VG47" s="1581"/>
      <c r="VH47" s="1581"/>
      <c r="VI47" s="1581"/>
      <c r="VJ47" s="1581"/>
      <c r="VK47" s="1581"/>
      <c r="VL47" s="1581"/>
      <c r="VM47" s="1581"/>
      <c r="VN47" s="1581"/>
      <c r="VO47" s="1581"/>
      <c r="VP47" s="1581"/>
      <c r="VQ47" s="1581"/>
      <c r="VR47" s="1581"/>
      <c r="VS47" s="1581"/>
      <c r="VT47" s="1581"/>
      <c r="VU47" s="1581"/>
      <c r="VV47" s="1581"/>
      <c r="VW47" s="1581"/>
      <c r="VX47" s="1581"/>
      <c r="VY47" s="1581"/>
      <c r="VZ47" s="1581"/>
      <c r="WA47" s="1581"/>
      <c r="WB47" s="1581"/>
      <c r="WC47" s="1581"/>
      <c r="WD47" s="1581"/>
      <c r="WE47" s="1581"/>
      <c r="WF47" s="1581"/>
      <c r="WG47" s="1581"/>
      <c r="WH47" s="1581"/>
      <c r="WI47" s="1581"/>
      <c r="WJ47" s="1581"/>
      <c r="WK47" s="1581"/>
      <c r="WL47" s="1581"/>
      <c r="WM47" s="1581"/>
      <c r="WN47" s="1581"/>
      <c r="WO47" s="1581"/>
      <c r="WP47" s="1581"/>
      <c r="WQ47" s="1581"/>
      <c r="WR47" s="1581"/>
      <c r="WS47" s="1581"/>
      <c r="WT47" s="1581"/>
      <c r="WU47" s="1581"/>
      <c r="WV47" s="1581"/>
      <c r="WW47" s="1581"/>
      <c r="WX47" s="1581"/>
      <c r="WY47" s="1581"/>
      <c r="WZ47" s="1581"/>
      <c r="XA47" s="1581"/>
      <c r="XB47" s="1581"/>
      <c r="XC47" s="1581"/>
      <c r="XD47" s="1581"/>
      <c r="XE47" s="1581"/>
      <c r="XF47" s="1581"/>
      <c r="XG47" s="1581"/>
      <c r="XH47" s="1581"/>
      <c r="XI47" s="1581"/>
      <c r="XJ47" s="1581"/>
      <c r="XK47" s="1581"/>
      <c r="XL47" s="1581"/>
      <c r="XM47" s="1581"/>
      <c r="XN47" s="1581"/>
      <c r="XO47" s="1581"/>
      <c r="XP47" s="1581"/>
      <c r="XQ47" s="1581"/>
      <c r="XR47" s="1581"/>
      <c r="XS47" s="1581"/>
      <c r="XT47" s="1581"/>
      <c r="XU47" s="1581"/>
      <c r="XV47" s="1581"/>
      <c r="XW47" s="1581"/>
      <c r="XX47" s="1581"/>
      <c r="XY47" s="1581"/>
      <c r="XZ47" s="1581"/>
      <c r="YA47" s="1581"/>
      <c r="YB47" s="1581"/>
      <c r="YC47" s="1581"/>
      <c r="YD47" s="1581"/>
      <c r="YE47" s="1581"/>
      <c r="YF47" s="1581"/>
      <c r="YG47" s="1581"/>
      <c r="YH47" s="1581"/>
      <c r="YI47" s="1581"/>
      <c r="YJ47" s="1581"/>
      <c r="YK47" s="1581"/>
      <c r="YL47" s="1581"/>
      <c r="YM47" s="1581"/>
      <c r="YN47" s="1581"/>
      <c r="YO47" s="1581"/>
      <c r="YP47" s="1581"/>
      <c r="YQ47" s="1581"/>
      <c r="YR47" s="1581"/>
      <c r="YS47" s="1581"/>
      <c r="YT47" s="1581"/>
      <c r="YU47" s="1581"/>
      <c r="YV47" s="1581"/>
      <c r="YW47" s="1581"/>
      <c r="YX47" s="1581"/>
      <c r="YY47" s="1581"/>
      <c r="YZ47" s="1581"/>
      <c r="ZA47" s="1581"/>
      <c r="ZB47" s="1581"/>
      <c r="ZC47" s="1581"/>
      <c r="ZD47" s="1581"/>
      <c r="ZE47" s="1581"/>
      <c r="ZF47" s="1581"/>
      <c r="ZG47" s="1581"/>
      <c r="ZH47" s="1581"/>
      <c r="ZI47" s="1581"/>
      <c r="ZJ47" s="1581"/>
      <c r="ZK47" s="1581"/>
      <c r="ZL47" s="1581"/>
      <c r="ZM47" s="1581"/>
      <c r="ZN47" s="1581"/>
      <c r="ZO47" s="1581"/>
      <c r="ZP47" s="1581"/>
      <c r="ZQ47" s="1581"/>
      <c r="ZR47" s="1581"/>
      <c r="ZS47" s="1581"/>
      <c r="ZT47" s="1581"/>
      <c r="ZU47" s="1581"/>
      <c r="ZV47" s="1581"/>
      <c r="ZW47" s="1581"/>
      <c r="ZX47" s="1581"/>
      <c r="ZY47" s="1581"/>
      <c r="ZZ47" s="1581"/>
      <c r="AAA47" s="1581"/>
      <c r="AAB47" s="1581"/>
      <c r="AAC47" s="1581"/>
      <c r="AAD47" s="1581"/>
      <c r="AAE47" s="1581"/>
      <c r="AAF47" s="1581"/>
      <c r="AAG47" s="1581"/>
      <c r="AAH47" s="1581"/>
      <c r="AAI47" s="1581"/>
      <c r="AAJ47" s="1581"/>
      <c r="AAK47" s="1581"/>
      <c r="AAL47" s="1581"/>
      <c r="AAM47" s="1581"/>
      <c r="AAN47" s="1581"/>
      <c r="AAO47" s="1581"/>
      <c r="AAP47" s="1581"/>
      <c r="AAQ47" s="1581"/>
      <c r="AAR47" s="1581"/>
      <c r="AAS47" s="1581"/>
      <c r="AAT47" s="1581"/>
      <c r="AAU47" s="1581"/>
      <c r="AAV47" s="1581"/>
      <c r="AAW47" s="1581"/>
      <c r="AAX47" s="1581"/>
      <c r="AAY47" s="1581"/>
      <c r="AAZ47" s="1581"/>
      <c r="ABA47" s="1581"/>
      <c r="ABB47" s="1581"/>
      <c r="ABC47" s="1581"/>
      <c r="ABD47" s="1581"/>
      <c r="ABE47" s="1581"/>
      <c r="ABF47" s="1581"/>
      <c r="ABG47" s="1581"/>
      <c r="ABH47" s="1581"/>
      <c r="ABI47" s="1581"/>
      <c r="ABJ47" s="1581"/>
      <c r="ABK47" s="1581"/>
      <c r="ABL47" s="1581"/>
      <c r="ABM47" s="1581"/>
      <c r="ABN47" s="1581"/>
      <c r="ABO47" s="1581"/>
      <c r="ABP47" s="1581"/>
      <c r="ABQ47" s="1581"/>
      <c r="ABR47" s="1581"/>
      <c r="ABS47" s="1581"/>
      <c r="ABT47" s="1581"/>
      <c r="ABU47" s="1581"/>
      <c r="ABV47" s="1581"/>
      <c r="ABW47" s="1581"/>
      <c r="ABX47" s="1581"/>
      <c r="ABY47" s="1581"/>
      <c r="ABZ47" s="1581"/>
      <c r="ACA47" s="1581"/>
      <c r="ACB47" s="1581"/>
      <c r="ACC47" s="1581"/>
      <c r="ACD47" s="1581"/>
      <c r="ACE47" s="1581"/>
      <c r="ACF47" s="1581"/>
      <c r="ACG47" s="1581"/>
      <c r="ACH47" s="1581"/>
      <c r="ACI47" s="1581"/>
      <c r="ACJ47" s="1581"/>
      <c r="ACK47" s="1581"/>
      <c r="ACL47" s="1581"/>
      <c r="ACM47" s="1581"/>
      <c r="ACN47" s="1581"/>
      <c r="ACO47" s="1581"/>
      <c r="ACP47" s="1581"/>
      <c r="ACQ47" s="1581"/>
      <c r="ACR47" s="1581"/>
      <c r="ACS47" s="1581"/>
      <c r="ACT47" s="1581"/>
      <c r="ACU47" s="1581"/>
      <c r="ACV47" s="1581"/>
      <c r="ACW47" s="1581"/>
      <c r="ACX47" s="1581"/>
      <c r="ACY47" s="1581"/>
      <c r="ACZ47" s="1581"/>
      <c r="ADA47" s="1581"/>
      <c r="ADB47" s="1581"/>
      <c r="ADC47" s="1581"/>
      <c r="ADD47" s="1581"/>
      <c r="ADE47" s="1581"/>
      <c r="ADF47" s="1581"/>
      <c r="ADG47" s="1581"/>
      <c r="ADH47" s="1581"/>
      <c r="ADI47" s="1581"/>
      <c r="ADJ47" s="1581"/>
      <c r="ADK47" s="1581"/>
      <c r="ADL47" s="1581"/>
      <c r="ADM47" s="1581"/>
      <c r="ADN47" s="1581"/>
      <c r="ADO47" s="1581"/>
      <c r="ADP47" s="1581"/>
      <c r="ADQ47" s="1581"/>
      <c r="ADR47" s="1581"/>
      <c r="ADS47" s="1581"/>
      <c r="ADT47" s="1581"/>
      <c r="ADU47" s="1581"/>
      <c r="ADV47" s="1581"/>
      <c r="ADW47" s="1581"/>
      <c r="ADX47" s="1581"/>
      <c r="ADY47" s="1581"/>
      <c r="ADZ47" s="1581"/>
      <c r="AEA47" s="1581"/>
      <c r="AEB47" s="1581"/>
      <c r="AEC47" s="1581"/>
      <c r="AED47" s="1581"/>
      <c r="AEE47" s="1581"/>
      <c r="AEF47" s="1581"/>
      <c r="AEG47" s="1581"/>
      <c r="AEH47" s="1581"/>
      <c r="AEI47" s="1581"/>
      <c r="AEJ47" s="1581"/>
      <c r="AEK47" s="1581"/>
      <c r="AEL47" s="1581"/>
      <c r="AEM47" s="1581"/>
      <c r="AEN47" s="1581"/>
      <c r="AEO47" s="1581"/>
      <c r="AEP47" s="1581"/>
      <c r="AEQ47" s="1581"/>
      <c r="AER47" s="1581"/>
      <c r="AES47" s="1581"/>
      <c r="AET47" s="1581"/>
      <c r="AEU47" s="1581"/>
      <c r="AEV47" s="1581"/>
      <c r="AEW47" s="1581"/>
      <c r="AEX47" s="1581"/>
      <c r="AEY47" s="1581"/>
      <c r="AEZ47" s="1581"/>
      <c r="AFA47" s="1581"/>
      <c r="AFB47" s="1581"/>
      <c r="AFC47" s="1581"/>
      <c r="AFD47" s="1581"/>
      <c r="AFE47" s="1581"/>
      <c r="AFF47" s="1581"/>
      <c r="AFG47" s="1581"/>
      <c r="AFH47" s="1581"/>
      <c r="AFI47" s="1581"/>
      <c r="AFJ47" s="1581"/>
      <c r="AFK47" s="1581"/>
      <c r="AFL47" s="1581"/>
      <c r="AFM47" s="1581"/>
      <c r="AFN47" s="1581"/>
      <c r="AFO47" s="1581"/>
      <c r="AFP47" s="1581"/>
      <c r="AFQ47" s="1581"/>
      <c r="AFR47" s="1581"/>
      <c r="AFS47" s="1581"/>
      <c r="AFT47" s="1581"/>
      <c r="AFU47" s="1581"/>
      <c r="AFV47" s="1581"/>
      <c r="AFW47" s="1581"/>
      <c r="AFX47" s="1581"/>
      <c r="AFY47" s="1581"/>
      <c r="AFZ47" s="1581"/>
      <c r="AGA47" s="1581"/>
      <c r="AGB47" s="1581"/>
      <c r="AGC47" s="1581"/>
      <c r="AGD47" s="1581"/>
      <c r="AGE47" s="1581"/>
      <c r="AGF47" s="1581"/>
      <c r="AGG47" s="1581"/>
      <c r="AGH47" s="1581"/>
      <c r="AGI47" s="1581"/>
      <c r="AGJ47" s="1581"/>
      <c r="AGK47" s="1581"/>
      <c r="AGL47" s="1581"/>
      <c r="AGM47" s="1581"/>
      <c r="AGN47" s="1581"/>
      <c r="AGO47" s="1581"/>
      <c r="AGP47" s="1581"/>
      <c r="AGQ47" s="1581"/>
      <c r="AGR47" s="1581"/>
      <c r="AGS47" s="1581"/>
      <c r="AGT47" s="1581"/>
      <c r="AGU47" s="1581"/>
      <c r="AGV47" s="1581"/>
      <c r="AGW47" s="1581"/>
      <c r="AGX47" s="1581"/>
      <c r="AGY47" s="1581"/>
      <c r="AGZ47" s="1581"/>
      <c r="AHA47" s="1581"/>
      <c r="AHB47" s="1581"/>
      <c r="AHC47" s="1581"/>
      <c r="AHD47" s="1581"/>
      <c r="AHE47" s="1581"/>
      <c r="AHF47" s="1581"/>
      <c r="AHG47" s="1581"/>
      <c r="AHH47" s="1581"/>
      <c r="AHI47" s="1581"/>
      <c r="AHJ47" s="1581"/>
      <c r="AHK47" s="1581"/>
      <c r="AHL47" s="1581"/>
      <c r="AHM47" s="1581"/>
      <c r="AHN47" s="1581"/>
      <c r="AHO47" s="1581"/>
      <c r="AHP47" s="1581"/>
      <c r="AHQ47" s="1581"/>
      <c r="AHR47" s="1581"/>
      <c r="AHS47" s="1581"/>
      <c r="AHT47" s="1581"/>
      <c r="AHU47" s="1581"/>
      <c r="AHV47" s="1581"/>
      <c r="AHW47" s="1581"/>
      <c r="AHX47" s="1581"/>
      <c r="AHY47" s="1581"/>
      <c r="AHZ47" s="1581"/>
      <c r="AIA47" s="1581"/>
      <c r="AIB47" s="1581"/>
      <c r="AIC47" s="1581"/>
      <c r="AID47" s="1581"/>
      <c r="AIE47" s="1581"/>
      <c r="AIF47" s="1581"/>
      <c r="AIG47" s="1581"/>
      <c r="AIH47" s="1581"/>
      <c r="AII47" s="1581"/>
      <c r="AIJ47" s="1581"/>
      <c r="AIK47" s="1581"/>
      <c r="AIL47" s="1581"/>
      <c r="AIM47" s="1581"/>
      <c r="AIN47" s="1581"/>
      <c r="AIO47" s="1581"/>
      <c r="AIP47" s="1581"/>
      <c r="AIQ47" s="1581"/>
      <c r="AIR47" s="1581"/>
      <c r="AIS47" s="1581"/>
      <c r="AIT47" s="1581"/>
      <c r="AIU47" s="1581"/>
      <c r="AIV47" s="1581"/>
      <c r="AIW47" s="1581"/>
      <c r="AIX47" s="1581"/>
      <c r="AIY47" s="1581"/>
      <c r="AIZ47" s="1581"/>
      <c r="AJA47" s="1581"/>
      <c r="AJB47" s="1581"/>
      <c r="AJC47" s="1581"/>
      <c r="AJD47" s="1581"/>
      <c r="AJE47" s="1581"/>
      <c r="AJF47" s="1581"/>
      <c r="AJG47" s="1581"/>
      <c r="AJH47" s="1581"/>
      <c r="AJI47" s="1581"/>
      <c r="AJJ47" s="1581"/>
      <c r="AJK47" s="1581"/>
      <c r="AJL47" s="1581"/>
      <c r="AJM47" s="1581"/>
      <c r="AJN47" s="1581"/>
      <c r="AJO47" s="1581"/>
      <c r="AJP47" s="1581"/>
      <c r="AJQ47" s="1581"/>
      <c r="AJR47" s="1581"/>
      <c r="AJS47" s="1581"/>
      <c r="AJT47" s="1581"/>
      <c r="AJU47" s="1581"/>
      <c r="AJV47" s="1581"/>
      <c r="AJW47" s="1581"/>
      <c r="AJX47" s="1581"/>
      <c r="AJY47" s="1581"/>
      <c r="AJZ47" s="1581"/>
      <c r="AKA47" s="1581"/>
      <c r="AKB47" s="1581"/>
      <c r="AKC47" s="1581"/>
      <c r="AKD47" s="1581"/>
      <c r="AKE47" s="1581"/>
      <c r="AKF47" s="1581"/>
      <c r="AKG47" s="1581"/>
      <c r="AKH47" s="1581"/>
      <c r="AKI47" s="1581"/>
      <c r="AKJ47" s="1581"/>
      <c r="AKK47" s="1581"/>
      <c r="AKL47" s="1581"/>
      <c r="AKM47" s="1581"/>
      <c r="AKN47" s="1581"/>
      <c r="AKO47" s="1581"/>
      <c r="AKP47" s="1581"/>
      <c r="AKQ47" s="1581"/>
      <c r="AKR47" s="1581"/>
      <c r="AKS47" s="1581"/>
      <c r="AKT47" s="1581"/>
      <c r="AKU47" s="1581"/>
      <c r="AKV47" s="1581"/>
      <c r="AKW47" s="1581"/>
      <c r="AKX47" s="1581"/>
      <c r="AKY47" s="1581"/>
      <c r="AKZ47" s="1581"/>
      <c r="ALA47" s="1581"/>
      <c r="ALB47" s="1581"/>
      <c r="ALC47" s="1581"/>
      <c r="ALD47" s="1581"/>
      <c r="ALE47" s="1581"/>
      <c r="ALF47" s="1581"/>
      <c r="ALG47" s="1581"/>
      <c r="ALH47" s="1581"/>
      <c r="ALI47" s="1581"/>
      <c r="ALJ47" s="1581"/>
      <c r="ALK47" s="1581"/>
      <c r="ALL47" s="1581"/>
      <c r="ALM47" s="1581"/>
      <c r="ALN47" s="1581"/>
      <c r="ALO47" s="1581"/>
      <c r="ALP47" s="1581"/>
      <c r="ALQ47" s="1581"/>
      <c r="ALR47" s="1581"/>
      <c r="ALS47" s="1581"/>
      <c r="ALT47" s="1581"/>
      <c r="ALU47" s="1581"/>
      <c r="ALV47" s="1581"/>
      <c r="ALW47" s="1581"/>
      <c r="ALX47" s="1581"/>
      <c r="ALY47" s="1581"/>
      <c r="ALZ47" s="1581"/>
      <c r="AMA47" s="1581"/>
      <c r="AMB47" s="1581"/>
      <c r="AMC47" s="1581"/>
      <c r="AMD47" s="1581"/>
      <c r="AME47" s="1581"/>
      <c r="AMF47" s="1581"/>
      <c r="AMG47" s="1581"/>
      <c r="AMH47" s="1581"/>
      <c r="AMI47" s="1581"/>
      <c r="AMJ47" s="1581"/>
      <c r="AMK47" s="1581"/>
      <c r="AML47" s="1581"/>
      <c r="AMM47" s="1581"/>
      <c r="AMN47" s="1581"/>
      <c r="AMO47" s="1581"/>
      <c r="AMP47" s="1581"/>
      <c r="AMQ47" s="1581"/>
      <c r="AMR47" s="1581"/>
      <c r="AMS47" s="1581"/>
      <c r="AMT47" s="1581"/>
      <c r="AMU47" s="1581"/>
      <c r="AMV47" s="1581"/>
      <c r="AMW47" s="1581"/>
      <c r="AMX47" s="1581"/>
      <c r="AMY47" s="1581"/>
      <c r="AMZ47" s="1581"/>
      <c r="ANA47" s="1581"/>
      <c r="ANB47" s="1581"/>
      <c r="ANC47" s="1581"/>
      <c r="AND47" s="1581"/>
      <c r="ANE47" s="1581"/>
      <c r="ANF47" s="1581"/>
      <c r="ANG47" s="1581"/>
      <c r="ANH47" s="1581"/>
      <c r="ANI47" s="1581"/>
      <c r="ANJ47" s="1581"/>
      <c r="ANK47" s="1581"/>
      <c r="ANL47" s="1581"/>
      <c r="ANM47" s="1581"/>
      <c r="ANN47" s="1581"/>
      <c r="ANO47" s="1581"/>
      <c r="ANP47" s="1581"/>
      <c r="ANQ47" s="1581"/>
      <c r="ANR47" s="1581"/>
      <c r="ANS47" s="1581"/>
      <c r="ANT47" s="1581"/>
      <c r="ANU47" s="1581"/>
      <c r="ANV47" s="1581"/>
      <c r="ANW47" s="1581"/>
      <c r="ANX47" s="1581"/>
      <c r="ANY47" s="1581"/>
      <c r="ANZ47" s="1581"/>
      <c r="AOA47" s="1581"/>
      <c r="AOB47" s="1581"/>
      <c r="AOC47" s="1581"/>
      <c r="AOD47" s="1581"/>
      <c r="AOE47" s="1581"/>
      <c r="AOF47" s="1581"/>
      <c r="AOG47" s="1581"/>
      <c r="AOH47" s="1581"/>
      <c r="AOI47" s="1581"/>
      <c r="AOJ47" s="1581"/>
      <c r="AOK47" s="1581"/>
      <c r="AOL47" s="1581"/>
      <c r="AOM47" s="1581"/>
      <c r="AON47" s="1581"/>
      <c r="AOO47" s="1581"/>
      <c r="AOP47" s="1581"/>
      <c r="AOQ47" s="1581"/>
      <c r="AOR47" s="1581"/>
      <c r="AOS47" s="1581"/>
      <c r="AOT47" s="1581"/>
      <c r="AOU47" s="1581"/>
      <c r="AOV47" s="1581"/>
      <c r="AOW47" s="1581"/>
      <c r="AOX47" s="1581"/>
      <c r="AOY47" s="1581"/>
      <c r="AOZ47" s="1581"/>
      <c r="APA47" s="1581"/>
      <c r="APB47" s="1581"/>
      <c r="APC47" s="1581"/>
      <c r="APD47" s="1581"/>
      <c r="APE47" s="1581"/>
      <c r="APF47" s="1581"/>
      <c r="APG47" s="1581"/>
      <c r="APH47" s="1581"/>
      <c r="API47" s="1581"/>
      <c r="APJ47" s="1581"/>
      <c r="APK47" s="1581"/>
      <c r="APL47" s="1581"/>
      <c r="APM47" s="1581"/>
      <c r="APN47" s="1581"/>
      <c r="APO47" s="1581"/>
      <c r="APP47" s="1581"/>
      <c r="APQ47" s="1581"/>
      <c r="APR47" s="1581"/>
      <c r="APS47" s="1581"/>
      <c r="APT47" s="1581"/>
      <c r="APU47" s="1581"/>
      <c r="APV47" s="1581"/>
      <c r="APW47" s="1581"/>
      <c r="APX47" s="1581"/>
      <c r="APY47" s="1581"/>
      <c r="APZ47" s="1581"/>
      <c r="AQA47" s="1581"/>
      <c r="AQB47" s="1581"/>
      <c r="AQC47" s="1581"/>
      <c r="AQD47" s="1581"/>
      <c r="AQE47" s="1581"/>
      <c r="AQF47" s="1581"/>
      <c r="AQG47" s="1581"/>
      <c r="AQH47" s="1581"/>
      <c r="AQI47" s="1581"/>
      <c r="AQJ47" s="1581"/>
      <c r="AQK47" s="1581"/>
      <c r="AQL47" s="1581"/>
      <c r="AQM47" s="1581"/>
      <c r="AQN47" s="1581"/>
      <c r="AQO47" s="1581"/>
      <c r="AQP47" s="1581"/>
      <c r="AQQ47" s="1581"/>
      <c r="AQR47" s="1581"/>
      <c r="AQS47" s="1581"/>
      <c r="AQT47" s="1581"/>
      <c r="AQU47" s="1581"/>
      <c r="AQV47" s="1581"/>
      <c r="AQW47" s="1581"/>
      <c r="AQX47" s="1581"/>
      <c r="AQY47" s="1581"/>
      <c r="AQZ47" s="1581"/>
      <c r="ARA47" s="1581"/>
      <c r="ARB47" s="1581"/>
      <c r="ARC47" s="1581"/>
      <c r="ARD47" s="1581"/>
      <c r="ARE47" s="1581"/>
      <c r="ARF47" s="1581"/>
      <c r="ARG47" s="1581"/>
      <c r="ARH47" s="1581"/>
      <c r="ARI47" s="1581"/>
      <c r="ARJ47" s="1581"/>
      <c r="ARK47" s="1581"/>
      <c r="ARL47" s="1581"/>
      <c r="ARM47" s="1581"/>
      <c r="ARN47" s="1581"/>
      <c r="ARO47" s="1581"/>
      <c r="ARP47" s="1581"/>
      <c r="ARQ47" s="1581"/>
      <c r="ARR47" s="1581"/>
      <c r="ARS47" s="1581"/>
      <c r="ART47" s="1581"/>
      <c r="ARU47" s="1581"/>
      <c r="ARV47" s="1581"/>
      <c r="ARW47" s="1581"/>
      <c r="ARX47" s="1581"/>
      <c r="ARY47" s="1581"/>
      <c r="ARZ47" s="1581"/>
      <c r="ASA47" s="1581"/>
      <c r="ASB47" s="1581"/>
      <c r="ASC47" s="1581"/>
      <c r="ASD47" s="1581"/>
      <c r="ASE47" s="1581"/>
      <c r="ASF47" s="1581"/>
      <c r="ASG47" s="1581"/>
      <c r="ASH47" s="1581"/>
      <c r="ASI47" s="1581"/>
      <c r="ASJ47" s="1581"/>
      <c r="ASK47" s="1581"/>
      <c r="ASL47" s="1581"/>
      <c r="ASM47" s="1581"/>
      <c r="ASN47" s="1581"/>
      <c r="ASO47" s="1581"/>
      <c r="ASP47" s="1581"/>
      <c r="ASQ47" s="1581"/>
      <c r="ASR47" s="1581"/>
      <c r="ASS47" s="1581"/>
      <c r="AST47" s="1581"/>
      <c r="ASU47" s="1581"/>
      <c r="ASV47" s="1581"/>
      <c r="ASW47" s="1581"/>
      <c r="ASX47" s="1581"/>
      <c r="ASY47" s="1581"/>
      <c r="ASZ47" s="1581"/>
      <c r="ATA47" s="1581"/>
      <c r="ATB47" s="1581"/>
      <c r="ATC47" s="1581"/>
      <c r="ATD47" s="1581"/>
      <c r="ATE47" s="1581"/>
      <c r="ATF47" s="1581"/>
      <c r="ATG47" s="1581"/>
      <c r="ATH47" s="1581"/>
      <c r="ATI47" s="1581"/>
      <c r="ATJ47" s="1581"/>
      <c r="ATK47" s="1581"/>
      <c r="ATL47" s="1581"/>
      <c r="ATM47" s="1581"/>
      <c r="ATN47" s="1581"/>
      <c r="ATO47" s="1581"/>
      <c r="ATP47" s="1581"/>
      <c r="ATQ47" s="1581"/>
      <c r="ATR47" s="1581"/>
      <c r="ATS47" s="1581"/>
      <c r="ATT47" s="1581"/>
      <c r="ATU47" s="1581"/>
      <c r="ATV47" s="1581"/>
      <c r="ATW47" s="1581"/>
      <c r="ATX47" s="1581"/>
      <c r="ATY47" s="1581"/>
      <c r="ATZ47" s="1581"/>
      <c r="AUA47" s="1581"/>
      <c r="AUB47" s="1581"/>
      <c r="AUC47" s="1581"/>
      <c r="AUD47" s="1581"/>
      <c r="AUE47" s="1581"/>
      <c r="AUF47" s="1581"/>
      <c r="AUG47" s="1581"/>
      <c r="AUH47" s="1581"/>
      <c r="AUI47" s="1581"/>
      <c r="AUJ47" s="1581"/>
      <c r="AUK47" s="1581"/>
      <c r="AUL47" s="1581"/>
      <c r="AUM47" s="1581"/>
      <c r="AUN47" s="1581"/>
      <c r="AUO47" s="1581"/>
      <c r="AUP47" s="1581"/>
      <c r="AUQ47" s="1581"/>
      <c r="AUR47" s="1581"/>
      <c r="AUS47" s="1581"/>
      <c r="AUT47" s="1581"/>
      <c r="AUU47" s="1581"/>
      <c r="AUV47" s="1581"/>
      <c r="AUW47" s="1581"/>
      <c r="AUX47" s="1581"/>
      <c r="AUY47" s="1581"/>
      <c r="AUZ47" s="1581"/>
      <c r="AVA47" s="1581"/>
      <c r="AVB47" s="1581"/>
      <c r="AVC47" s="1581"/>
      <c r="AVD47" s="1581"/>
      <c r="AVE47" s="1581"/>
      <c r="AVF47" s="1581"/>
      <c r="AVG47" s="1581"/>
      <c r="AVH47" s="1581"/>
      <c r="AVI47" s="1581"/>
      <c r="AVJ47" s="1581"/>
      <c r="AVK47" s="1581"/>
      <c r="AVL47" s="1581"/>
      <c r="AVM47" s="1581"/>
      <c r="AVN47" s="1581"/>
      <c r="AVO47" s="1581"/>
      <c r="AVP47" s="1581"/>
      <c r="AVQ47" s="1581"/>
      <c r="AVR47" s="1581"/>
      <c r="AVS47" s="1581"/>
      <c r="AVT47" s="1581"/>
      <c r="AVU47" s="1581"/>
      <c r="AVV47" s="1581"/>
      <c r="AVW47" s="1581"/>
      <c r="AVX47" s="1581"/>
      <c r="AVY47" s="1581"/>
      <c r="AVZ47" s="1581"/>
      <c r="AWA47" s="1581"/>
      <c r="AWB47" s="1581"/>
      <c r="AWC47" s="1581"/>
      <c r="AWD47" s="1581"/>
      <c r="AWE47" s="1581"/>
      <c r="AWF47" s="1581"/>
      <c r="AWG47" s="1581"/>
      <c r="AWH47" s="1581"/>
      <c r="AWI47" s="1581"/>
      <c r="AWJ47" s="1581"/>
      <c r="AWK47" s="1581"/>
      <c r="AWL47" s="1581"/>
      <c r="AWM47" s="1581"/>
      <c r="AWN47" s="1581"/>
      <c r="AWO47" s="1581"/>
      <c r="AWP47" s="1581"/>
      <c r="AWQ47" s="1581"/>
      <c r="AWR47" s="1581"/>
      <c r="AWS47" s="1581"/>
      <c r="AWT47" s="1581"/>
      <c r="AWU47" s="1581"/>
      <c r="AWV47" s="1581"/>
      <c r="AWW47" s="1581"/>
      <c r="AWX47" s="1581"/>
      <c r="AWY47" s="1581"/>
      <c r="AWZ47" s="1581"/>
      <c r="AXA47" s="1581"/>
      <c r="AXB47" s="1581"/>
      <c r="AXC47" s="1581"/>
      <c r="AXD47" s="1581"/>
      <c r="AXE47" s="1581"/>
      <c r="AXF47" s="1581"/>
      <c r="AXG47" s="1581"/>
      <c r="AXH47" s="1581"/>
      <c r="AXI47" s="1581"/>
      <c r="AXJ47" s="1581"/>
      <c r="AXK47" s="1581"/>
      <c r="AXL47" s="1581"/>
      <c r="AXM47" s="1581"/>
      <c r="AXN47" s="1581"/>
      <c r="AXO47" s="1581"/>
      <c r="AXP47" s="1581"/>
      <c r="AXQ47" s="1581"/>
      <c r="AXR47" s="1581"/>
      <c r="AXS47" s="1581"/>
      <c r="AXT47" s="1581"/>
      <c r="AXU47" s="1581"/>
      <c r="AXV47" s="1581"/>
      <c r="AXW47" s="1581"/>
      <c r="AXX47" s="1581"/>
      <c r="AXY47" s="1581"/>
      <c r="AXZ47" s="1581"/>
      <c r="AYA47" s="1581"/>
      <c r="AYB47" s="1581"/>
      <c r="AYC47" s="1581"/>
      <c r="AYD47" s="1581"/>
      <c r="AYE47" s="1581"/>
      <c r="AYF47" s="1581"/>
      <c r="AYG47" s="1581"/>
      <c r="AYH47" s="1581"/>
      <c r="AYI47" s="1581"/>
      <c r="AYJ47" s="1581"/>
      <c r="AYK47" s="1581"/>
      <c r="AYL47" s="1581"/>
      <c r="AYM47" s="1581"/>
      <c r="AYN47" s="1581"/>
      <c r="AYO47" s="1581"/>
      <c r="AYP47" s="1581"/>
      <c r="AYQ47" s="1581"/>
      <c r="AYR47" s="1581"/>
      <c r="AYS47" s="1581"/>
      <c r="AYT47" s="1581"/>
      <c r="AYU47" s="1581"/>
      <c r="AYV47" s="1581"/>
      <c r="AYW47" s="1581"/>
      <c r="AYX47" s="1581"/>
      <c r="AYY47" s="1581"/>
      <c r="AYZ47" s="1581"/>
      <c r="AZA47" s="1581"/>
      <c r="AZB47" s="1581"/>
      <c r="AZC47" s="1581"/>
      <c r="AZD47" s="1581"/>
      <c r="AZE47" s="1581"/>
      <c r="AZF47" s="1581"/>
      <c r="AZG47" s="1581"/>
      <c r="AZH47" s="1581"/>
      <c r="AZI47" s="1581"/>
      <c r="AZJ47" s="1581"/>
      <c r="AZK47" s="1581"/>
      <c r="AZL47" s="1581"/>
      <c r="AZM47" s="1581"/>
      <c r="AZN47" s="1581"/>
      <c r="AZO47" s="1581"/>
      <c r="AZP47" s="1581"/>
      <c r="AZQ47" s="1581"/>
      <c r="AZR47" s="1581"/>
      <c r="AZS47" s="1581"/>
      <c r="AZT47" s="1581"/>
      <c r="AZU47" s="1581"/>
      <c r="AZV47" s="1581"/>
      <c r="AZW47" s="1581"/>
      <c r="AZX47" s="1581"/>
      <c r="AZY47" s="1581"/>
      <c r="AZZ47" s="1581"/>
      <c r="BAA47" s="1581"/>
      <c r="BAB47" s="1581"/>
      <c r="BAC47" s="1581"/>
      <c r="BAD47" s="1581"/>
      <c r="BAE47" s="1581"/>
      <c r="BAF47" s="1581"/>
      <c r="BAG47" s="1581"/>
      <c r="BAH47" s="1581"/>
      <c r="BAI47" s="1581"/>
      <c r="BAJ47" s="1581"/>
      <c r="BAK47" s="1581"/>
      <c r="BAL47" s="1581"/>
      <c r="BAM47" s="1581"/>
      <c r="BAN47" s="1581"/>
      <c r="BAO47" s="1581"/>
      <c r="BAP47" s="1581"/>
      <c r="BAQ47" s="1581"/>
      <c r="BAR47" s="1581"/>
      <c r="BAS47" s="1581"/>
      <c r="BAT47" s="1581"/>
      <c r="BAU47" s="1581"/>
      <c r="BAV47" s="1581"/>
      <c r="BAW47" s="1581"/>
      <c r="BAX47" s="1581"/>
      <c r="BAY47" s="1581"/>
      <c r="BAZ47" s="1581"/>
      <c r="BBA47" s="1581"/>
      <c r="BBB47" s="1581"/>
      <c r="BBC47" s="1581"/>
      <c r="BBD47" s="1581"/>
      <c r="BBE47" s="1581"/>
      <c r="BBF47" s="1581"/>
      <c r="BBG47" s="1581"/>
      <c r="BBH47" s="1581"/>
      <c r="BBI47" s="1581"/>
      <c r="BBJ47" s="1581"/>
      <c r="BBK47" s="1581"/>
      <c r="BBL47" s="1581"/>
      <c r="BBM47" s="1581"/>
      <c r="BBN47" s="1581"/>
      <c r="BBO47" s="1581"/>
      <c r="BBP47" s="1581"/>
      <c r="BBQ47" s="1581"/>
      <c r="BBR47" s="1581"/>
      <c r="BBS47" s="1581"/>
      <c r="BBT47" s="1581"/>
      <c r="BBU47" s="1581"/>
      <c r="BBV47" s="1581"/>
      <c r="BBW47" s="1581"/>
      <c r="BBX47" s="1581"/>
      <c r="BBY47" s="1581"/>
      <c r="BBZ47" s="1581"/>
      <c r="BCA47" s="1581"/>
      <c r="BCB47" s="1581"/>
      <c r="BCC47" s="1581"/>
      <c r="BCD47" s="1581"/>
      <c r="BCE47" s="1581"/>
      <c r="BCF47" s="1581"/>
      <c r="BCG47" s="1581"/>
      <c r="BCH47" s="1581"/>
      <c r="BCI47" s="1581"/>
      <c r="BCJ47" s="1581"/>
      <c r="BCK47" s="1581"/>
      <c r="BCL47" s="1581"/>
      <c r="BCM47" s="1581"/>
      <c r="BCN47" s="1581"/>
      <c r="BCO47" s="1581"/>
      <c r="BCP47" s="1581"/>
      <c r="BCQ47" s="1581"/>
      <c r="BCR47" s="1581"/>
      <c r="BCS47" s="1581"/>
      <c r="BCT47" s="1581"/>
      <c r="BCU47" s="1581"/>
      <c r="BCV47" s="1581"/>
      <c r="BCW47" s="1581"/>
      <c r="BCX47" s="1581"/>
      <c r="BCY47" s="1581"/>
      <c r="BCZ47" s="1581"/>
      <c r="BDA47" s="1581"/>
      <c r="BDB47" s="1581"/>
      <c r="BDC47" s="1581"/>
      <c r="BDD47" s="1581"/>
      <c r="BDE47" s="1581"/>
      <c r="BDF47" s="1581"/>
      <c r="BDG47" s="1581"/>
      <c r="BDH47" s="1581"/>
      <c r="BDI47" s="1581"/>
      <c r="BDJ47" s="1581"/>
      <c r="BDK47" s="1581"/>
      <c r="BDL47" s="1581"/>
      <c r="BDM47" s="1581"/>
      <c r="BDN47" s="1581"/>
      <c r="BDO47" s="1581"/>
      <c r="BDP47" s="1581"/>
      <c r="BDQ47" s="1581"/>
      <c r="BDR47" s="1581"/>
      <c r="BDS47" s="1581"/>
      <c r="BDT47" s="1581"/>
      <c r="BDU47" s="1581"/>
      <c r="BDV47" s="1581"/>
      <c r="BDW47" s="1581"/>
      <c r="BDX47" s="1581"/>
      <c r="BDY47" s="1581"/>
      <c r="BDZ47" s="1581"/>
      <c r="BEA47" s="1581"/>
      <c r="BEB47" s="1581"/>
      <c r="BEC47" s="1581"/>
      <c r="BED47" s="1581"/>
      <c r="BEE47" s="1581"/>
      <c r="BEF47" s="1581"/>
      <c r="BEG47" s="1581"/>
      <c r="BEH47" s="1581"/>
      <c r="BEI47" s="1581"/>
      <c r="BEJ47" s="1581"/>
      <c r="BEK47" s="1581"/>
      <c r="BEL47" s="1581"/>
      <c r="BEM47" s="1581"/>
      <c r="BEN47" s="1581"/>
      <c r="BEO47" s="1581"/>
      <c r="BEP47" s="1581"/>
      <c r="BEQ47" s="1581"/>
      <c r="BER47" s="1581"/>
      <c r="BES47" s="1581"/>
      <c r="BET47" s="1581"/>
      <c r="BEU47" s="1581"/>
      <c r="BEV47" s="1581"/>
      <c r="BEW47" s="1581"/>
      <c r="BEX47" s="1581"/>
      <c r="BEY47" s="1581"/>
      <c r="BEZ47" s="1581"/>
      <c r="BFA47" s="1581"/>
      <c r="BFB47" s="1581"/>
      <c r="BFC47" s="1581"/>
      <c r="BFD47" s="1581"/>
      <c r="BFE47" s="1581"/>
      <c r="BFF47" s="1581"/>
      <c r="BFG47" s="1581"/>
      <c r="BFH47" s="1581"/>
      <c r="BFI47" s="1581"/>
      <c r="BFJ47" s="1581"/>
      <c r="BFK47" s="1581"/>
      <c r="BFL47" s="1581"/>
      <c r="BFM47" s="1581"/>
      <c r="BFN47" s="1581"/>
      <c r="BFO47" s="1581"/>
      <c r="BFP47" s="1581"/>
      <c r="BFQ47" s="1581"/>
      <c r="BFR47" s="1581"/>
      <c r="BFS47" s="1581"/>
      <c r="BFT47" s="1581"/>
      <c r="BFU47" s="1581"/>
      <c r="BFV47" s="1581"/>
      <c r="BFW47" s="1581"/>
      <c r="BFX47" s="1581"/>
      <c r="BFY47" s="1581"/>
      <c r="BFZ47" s="1581"/>
      <c r="BGA47" s="1581"/>
      <c r="BGB47" s="1581"/>
      <c r="BGC47" s="1581"/>
      <c r="BGD47" s="1581"/>
      <c r="BGE47" s="1581"/>
      <c r="BGF47" s="1581"/>
      <c r="BGG47" s="1581"/>
      <c r="BGH47" s="1581"/>
      <c r="BGI47" s="1581"/>
      <c r="BGJ47" s="1581"/>
      <c r="BGK47" s="1581"/>
      <c r="BGL47" s="1581"/>
      <c r="BGM47" s="1581"/>
      <c r="BGN47" s="1581"/>
      <c r="BGO47" s="1581"/>
      <c r="BGP47" s="1581"/>
      <c r="BGQ47" s="1581"/>
      <c r="BGR47" s="1581"/>
      <c r="BGS47" s="1581"/>
      <c r="BGT47" s="1581"/>
      <c r="BGU47" s="1581"/>
      <c r="BGV47" s="1581"/>
      <c r="BGW47" s="1581"/>
      <c r="BGX47" s="1581"/>
      <c r="BGY47" s="1581"/>
      <c r="BGZ47" s="1581"/>
      <c r="BHA47" s="1581"/>
      <c r="BHB47" s="1581"/>
      <c r="BHC47" s="1581"/>
      <c r="BHD47" s="1581"/>
      <c r="BHE47" s="1581"/>
      <c r="BHF47" s="1581"/>
      <c r="BHG47" s="1581"/>
      <c r="BHH47" s="1581"/>
      <c r="BHI47" s="1581"/>
      <c r="BHJ47" s="1581"/>
      <c r="BHK47" s="1581"/>
      <c r="BHL47" s="1581"/>
      <c r="BHM47" s="1581"/>
      <c r="BHN47" s="1581"/>
      <c r="BHO47" s="1581"/>
      <c r="BHP47" s="1581"/>
      <c r="BHQ47" s="1581"/>
      <c r="BHR47" s="1581"/>
      <c r="BHS47" s="1581"/>
      <c r="BHT47" s="1581"/>
      <c r="BHU47" s="1581"/>
      <c r="BHV47" s="1581"/>
      <c r="BHW47" s="1581"/>
      <c r="BHX47" s="1581"/>
      <c r="BHY47" s="1581"/>
      <c r="BHZ47" s="1581"/>
      <c r="BIA47" s="1581"/>
      <c r="BIB47" s="1581"/>
      <c r="BIC47" s="1581"/>
      <c r="BID47" s="1581"/>
      <c r="BIE47" s="1581"/>
      <c r="BIF47" s="1581"/>
      <c r="BIG47" s="1581"/>
      <c r="BIH47" s="1581"/>
      <c r="BII47" s="1581"/>
      <c r="BIJ47" s="1581"/>
      <c r="BIK47" s="1581"/>
      <c r="BIL47" s="1581"/>
      <c r="BIM47" s="1581"/>
      <c r="BIN47" s="1581"/>
      <c r="BIO47" s="1581"/>
      <c r="BIP47" s="1581"/>
      <c r="BIQ47" s="1581"/>
      <c r="BIR47" s="1581"/>
      <c r="BIS47" s="1581"/>
      <c r="BIT47" s="1581"/>
      <c r="BIU47" s="1581"/>
      <c r="BIV47" s="1581"/>
      <c r="BIW47" s="1581"/>
      <c r="BIX47" s="1581"/>
      <c r="BIY47" s="1581"/>
      <c r="BIZ47" s="1581"/>
      <c r="BJA47" s="1581"/>
      <c r="BJB47" s="1581"/>
      <c r="BJC47" s="1581"/>
      <c r="BJD47" s="1581"/>
      <c r="BJE47" s="1581"/>
      <c r="BJF47" s="1581"/>
      <c r="BJG47" s="1581"/>
      <c r="BJH47" s="1581"/>
      <c r="BJI47" s="1581"/>
      <c r="BJJ47" s="1581"/>
      <c r="BJK47" s="1581"/>
      <c r="BJL47" s="1581"/>
      <c r="BJM47" s="1581"/>
      <c r="BJN47" s="1581"/>
      <c r="BJO47" s="1581"/>
      <c r="BJP47" s="1581"/>
      <c r="BJQ47" s="1581"/>
      <c r="BJR47" s="1581"/>
      <c r="BJS47" s="1581"/>
      <c r="BJT47" s="1581"/>
      <c r="BJU47" s="1581"/>
      <c r="BJV47" s="1581"/>
      <c r="BJW47" s="1581"/>
      <c r="BJX47" s="1581"/>
      <c r="BJY47" s="1581"/>
      <c r="BJZ47" s="1581"/>
      <c r="BKA47" s="1581"/>
      <c r="BKB47" s="1581"/>
      <c r="BKC47" s="1581"/>
      <c r="BKD47" s="1581"/>
      <c r="BKE47" s="1581"/>
      <c r="BKF47" s="1581"/>
      <c r="BKG47" s="1581"/>
      <c r="BKH47" s="1581"/>
      <c r="BKI47" s="1581"/>
      <c r="BKJ47" s="1581"/>
      <c r="BKK47" s="1581"/>
      <c r="BKL47" s="1581"/>
      <c r="BKM47" s="1581"/>
      <c r="BKN47" s="1581"/>
      <c r="BKO47" s="1581"/>
      <c r="BKP47" s="1581"/>
      <c r="BKQ47" s="1581"/>
      <c r="BKR47" s="1581"/>
      <c r="BKS47" s="1581"/>
      <c r="BKT47" s="1581"/>
      <c r="BKU47" s="1581"/>
      <c r="BKV47" s="1581"/>
      <c r="BKW47" s="1581"/>
      <c r="BKX47" s="1581"/>
      <c r="BKY47" s="1581"/>
      <c r="BKZ47" s="1581"/>
      <c r="BLA47" s="1581"/>
      <c r="BLB47" s="1581"/>
      <c r="BLC47" s="1581"/>
      <c r="BLD47" s="1581"/>
      <c r="BLE47" s="1581"/>
      <c r="BLF47" s="1581"/>
      <c r="BLG47" s="1581"/>
      <c r="BLH47" s="1581"/>
      <c r="BLI47" s="1581"/>
      <c r="BLJ47" s="1581"/>
      <c r="BLK47" s="1581"/>
      <c r="BLL47" s="1581"/>
      <c r="BLM47" s="1581"/>
      <c r="BLN47" s="1581"/>
      <c r="BLO47" s="1581"/>
      <c r="BLP47" s="1581"/>
      <c r="BLQ47" s="1581"/>
      <c r="BLR47" s="1581"/>
      <c r="BLS47" s="1581"/>
      <c r="BLT47" s="1581"/>
      <c r="BLU47" s="1581"/>
      <c r="BLV47" s="1581"/>
      <c r="BLW47" s="1581"/>
      <c r="BLX47" s="1581"/>
      <c r="BLY47" s="1581"/>
      <c r="BLZ47" s="1581"/>
      <c r="BMA47" s="1581"/>
      <c r="BMB47" s="1581"/>
      <c r="BMC47" s="1581"/>
      <c r="BMD47" s="1581"/>
      <c r="BME47" s="1581"/>
      <c r="BMF47" s="1581"/>
      <c r="BMG47" s="1581"/>
      <c r="BMH47" s="1581"/>
      <c r="BMI47" s="1581"/>
      <c r="BMJ47" s="1581"/>
      <c r="BMK47" s="1581"/>
      <c r="BML47" s="1581"/>
      <c r="BMM47" s="1581"/>
      <c r="BMN47" s="1581"/>
      <c r="BMO47" s="1581"/>
      <c r="BMP47" s="1581"/>
      <c r="BMQ47" s="1581"/>
      <c r="BMR47" s="1581"/>
      <c r="BMS47" s="1581"/>
      <c r="BMT47" s="1581"/>
      <c r="BMU47" s="1581"/>
      <c r="BMV47" s="1581"/>
      <c r="BMW47" s="1581"/>
      <c r="BMX47" s="1581"/>
      <c r="BMY47" s="1581"/>
      <c r="BMZ47" s="1581"/>
      <c r="BNA47" s="1581"/>
      <c r="BNB47" s="1581"/>
      <c r="BNC47" s="1581"/>
      <c r="BND47" s="1581"/>
      <c r="BNE47" s="1581"/>
      <c r="BNF47" s="1581"/>
      <c r="BNG47" s="1581"/>
      <c r="BNH47" s="1581"/>
      <c r="BNI47" s="1581"/>
      <c r="BNJ47" s="1581"/>
      <c r="BNK47" s="1581"/>
      <c r="BNL47" s="1581"/>
      <c r="BNM47" s="1581"/>
      <c r="BNN47" s="1581"/>
      <c r="BNO47" s="1581"/>
      <c r="BNP47" s="1581"/>
      <c r="BNQ47" s="1581"/>
      <c r="BNR47" s="1581"/>
      <c r="BNS47" s="1581"/>
      <c r="BNT47" s="1581"/>
      <c r="BNU47" s="1581"/>
      <c r="BNV47" s="1581"/>
      <c r="BNW47" s="1581"/>
      <c r="BNX47" s="1581"/>
      <c r="BNY47" s="1581"/>
      <c r="BNZ47" s="1581"/>
      <c r="BOA47" s="1581"/>
      <c r="BOB47" s="1581"/>
      <c r="BOC47" s="1581"/>
      <c r="BOD47" s="1581"/>
      <c r="BOE47" s="1581"/>
      <c r="BOF47" s="1581"/>
      <c r="BOG47" s="1581"/>
      <c r="BOH47" s="1581"/>
      <c r="BOI47" s="1581"/>
      <c r="BOJ47" s="1581"/>
      <c r="BOK47" s="1581"/>
      <c r="BOL47" s="1581"/>
      <c r="BOM47" s="1581"/>
      <c r="BON47" s="1581"/>
      <c r="BOO47" s="1581"/>
      <c r="BOP47" s="1581"/>
      <c r="BOQ47" s="1581"/>
      <c r="BOR47" s="1581"/>
      <c r="BOS47" s="1581"/>
      <c r="BOT47" s="1581"/>
      <c r="BOU47" s="1581"/>
      <c r="BOV47" s="1581"/>
      <c r="BOW47" s="1581"/>
      <c r="BOX47" s="1581"/>
      <c r="BOY47" s="1581"/>
      <c r="BOZ47" s="1581"/>
      <c r="BPA47" s="1581"/>
      <c r="BPB47" s="1581"/>
      <c r="BPC47" s="1581"/>
      <c r="BPD47" s="1581"/>
      <c r="BPE47" s="1581"/>
      <c r="BPF47" s="1581"/>
      <c r="BPG47" s="1581"/>
      <c r="BPH47" s="1581"/>
      <c r="BPI47" s="1581"/>
      <c r="BPJ47" s="1581"/>
      <c r="BPK47" s="1581"/>
      <c r="BPL47" s="1581"/>
      <c r="BPM47" s="1581"/>
      <c r="BPN47" s="1581"/>
      <c r="BPO47" s="1581"/>
      <c r="BPP47" s="1581"/>
      <c r="BPQ47" s="1581"/>
      <c r="BPR47" s="1581"/>
      <c r="BPS47" s="1581"/>
      <c r="BPT47" s="1581"/>
      <c r="BPU47" s="1581"/>
      <c r="BPV47" s="1581"/>
      <c r="BPW47" s="1581"/>
      <c r="BPX47" s="1581"/>
      <c r="BPY47" s="1581"/>
      <c r="BPZ47" s="1581"/>
      <c r="BQA47" s="1581"/>
      <c r="BQB47" s="1581"/>
      <c r="BQC47" s="1581"/>
      <c r="BQD47" s="1581"/>
      <c r="BQE47" s="1581"/>
      <c r="BQF47" s="1581"/>
      <c r="BQG47" s="1581"/>
      <c r="BQH47" s="1581"/>
      <c r="BQI47" s="1581"/>
      <c r="BQJ47" s="1581"/>
      <c r="BQK47" s="1581"/>
      <c r="BQL47" s="1581"/>
      <c r="BQM47" s="1581"/>
      <c r="BQN47" s="1581"/>
      <c r="BQO47" s="1581"/>
      <c r="BQP47" s="1581"/>
      <c r="BQQ47" s="1581"/>
      <c r="BQR47" s="1581"/>
      <c r="BQS47" s="1581"/>
      <c r="BQT47" s="1581"/>
      <c r="BQU47" s="1581"/>
      <c r="BQV47" s="1581"/>
      <c r="BQW47" s="1581"/>
      <c r="BQX47" s="1581"/>
      <c r="BQY47" s="1581"/>
      <c r="BQZ47" s="1581"/>
      <c r="BRA47" s="1581"/>
      <c r="BRB47" s="1581"/>
      <c r="BRC47" s="1581"/>
      <c r="BRD47" s="1581"/>
      <c r="BRE47" s="1581"/>
      <c r="BRF47" s="1581"/>
      <c r="BRG47" s="1581"/>
      <c r="BRH47" s="1581"/>
      <c r="BRI47" s="1581"/>
      <c r="BRJ47" s="1581"/>
      <c r="BRK47" s="1581"/>
      <c r="BRL47" s="1581"/>
      <c r="BRM47" s="1581"/>
      <c r="BRN47" s="1581"/>
      <c r="BRO47" s="1581"/>
      <c r="BRP47" s="1581"/>
      <c r="BRQ47" s="1581"/>
      <c r="BRR47" s="1581"/>
      <c r="BRS47" s="1581"/>
      <c r="BRT47" s="1581"/>
      <c r="BRU47" s="1581"/>
      <c r="BRV47" s="1581"/>
      <c r="BRW47" s="1581"/>
      <c r="BRX47" s="1581"/>
      <c r="BRY47" s="1581"/>
      <c r="BRZ47" s="1581"/>
      <c r="BSA47" s="1581"/>
      <c r="BSB47" s="1581"/>
      <c r="BSC47" s="1581"/>
      <c r="BSD47" s="1581"/>
      <c r="BSE47" s="1581"/>
      <c r="BSF47" s="1581"/>
      <c r="BSG47" s="1581"/>
      <c r="BSH47" s="1581"/>
      <c r="BSI47" s="1581"/>
      <c r="BSJ47" s="1581"/>
      <c r="BSK47" s="1581"/>
      <c r="BSL47" s="1581"/>
      <c r="BSM47" s="1581"/>
      <c r="BSN47" s="1581"/>
      <c r="BSO47" s="1581"/>
      <c r="BSP47" s="1581"/>
      <c r="BSQ47" s="1581"/>
      <c r="BSR47" s="1581"/>
      <c r="BSS47" s="1581"/>
      <c r="BST47" s="1581"/>
      <c r="BSU47" s="1581"/>
      <c r="BSV47" s="1581"/>
      <c r="BSW47" s="1581"/>
      <c r="BSX47" s="1581"/>
      <c r="BSY47" s="1581"/>
      <c r="BSZ47" s="1581"/>
      <c r="BTA47" s="1581"/>
      <c r="BTB47" s="1581"/>
      <c r="BTC47" s="1581"/>
      <c r="BTD47" s="1581"/>
      <c r="BTE47" s="1581"/>
      <c r="BTF47" s="1581"/>
      <c r="BTG47" s="1581"/>
      <c r="BTH47" s="1581"/>
      <c r="BTI47" s="1581"/>
      <c r="BTJ47" s="1581"/>
      <c r="BTK47" s="1581"/>
      <c r="BTL47" s="1581"/>
      <c r="BTM47" s="1581"/>
      <c r="BTN47" s="1581"/>
      <c r="BTO47" s="1581"/>
      <c r="BTP47" s="1581"/>
      <c r="BTQ47" s="1581"/>
      <c r="BTR47" s="1581"/>
      <c r="BTS47" s="1581"/>
      <c r="BTT47" s="1581"/>
      <c r="BTU47" s="1581"/>
      <c r="BTV47" s="1581"/>
      <c r="BTW47" s="1581"/>
      <c r="BTX47" s="1581"/>
      <c r="BTY47" s="1581"/>
      <c r="BTZ47" s="1581"/>
      <c r="BUA47" s="1581"/>
      <c r="BUB47" s="1581"/>
      <c r="BUC47" s="1581"/>
      <c r="BUD47" s="1581"/>
      <c r="BUE47" s="1581"/>
      <c r="BUF47" s="1581"/>
      <c r="BUG47" s="1581"/>
      <c r="BUH47" s="1581"/>
      <c r="BUI47" s="1581"/>
      <c r="BUJ47" s="1581"/>
      <c r="BUK47" s="1581"/>
      <c r="BUL47" s="1581"/>
      <c r="BUM47" s="1581"/>
      <c r="BUN47" s="1581"/>
      <c r="BUO47" s="1581"/>
      <c r="BUP47" s="1581"/>
      <c r="BUQ47" s="1581"/>
      <c r="BUR47" s="1581"/>
      <c r="BUS47" s="1581"/>
      <c r="BUT47" s="1581"/>
      <c r="BUU47" s="1581"/>
      <c r="BUV47" s="1581"/>
      <c r="BUW47" s="1581"/>
      <c r="BUX47" s="1581"/>
      <c r="BUY47" s="1581"/>
      <c r="BUZ47" s="1581"/>
      <c r="BVA47" s="1581"/>
      <c r="BVB47" s="1581"/>
      <c r="BVC47" s="1581"/>
      <c r="BVD47" s="1581"/>
      <c r="BVE47" s="1581"/>
      <c r="BVF47" s="1581"/>
      <c r="BVG47" s="1581"/>
      <c r="BVH47" s="1581"/>
      <c r="BVI47" s="1581"/>
      <c r="BVJ47" s="1581"/>
      <c r="BVK47" s="1581"/>
      <c r="BVL47" s="1581"/>
      <c r="BVM47" s="1581"/>
      <c r="BVN47" s="1581"/>
      <c r="BVO47" s="1581"/>
      <c r="BVP47" s="1581"/>
      <c r="BVQ47" s="1581"/>
      <c r="BVR47" s="1581"/>
      <c r="BVS47" s="1581"/>
      <c r="BVT47" s="1581"/>
      <c r="BVU47" s="1581"/>
      <c r="BVV47" s="1581"/>
      <c r="BVW47" s="1581"/>
      <c r="BVX47" s="1581"/>
      <c r="BVY47" s="1581"/>
      <c r="BVZ47" s="1581"/>
      <c r="BWA47" s="1581"/>
      <c r="BWB47" s="1581"/>
      <c r="BWC47" s="1581"/>
      <c r="BWD47" s="1581"/>
      <c r="BWE47" s="1581"/>
      <c r="BWF47" s="1581"/>
      <c r="BWG47" s="1581"/>
      <c r="BWH47" s="1581"/>
      <c r="BWI47" s="1581"/>
      <c r="BWJ47" s="1581"/>
      <c r="BWK47" s="1581"/>
      <c r="BWL47" s="1581"/>
      <c r="BWM47" s="1581"/>
      <c r="BWN47" s="1581"/>
      <c r="BWO47" s="1581"/>
      <c r="BWP47" s="1581"/>
      <c r="BWQ47" s="1581"/>
      <c r="BWR47" s="1581"/>
      <c r="BWS47" s="1581"/>
      <c r="BWT47" s="1581"/>
      <c r="BWU47" s="1581"/>
      <c r="BWV47" s="1581"/>
      <c r="BWW47" s="1581"/>
      <c r="BWX47" s="1581"/>
      <c r="BWY47" s="1581"/>
      <c r="BWZ47" s="1581"/>
      <c r="BXA47" s="1581"/>
      <c r="BXB47" s="1581"/>
      <c r="BXC47" s="1581"/>
      <c r="BXD47" s="1581"/>
      <c r="BXE47" s="1581"/>
      <c r="BXF47" s="1581"/>
      <c r="BXG47" s="1581"/>
      <c r="BXH47" s="1581"/>
      <c r="BXI47" s="1581"/>
      <c r="BXJ47" s="1581"/>
      <c r="BXK47" s="1581"/>
      <c r="BXL47" s="1581"/>
      <c r="BXM47" s="1581"/>
      <c r="BXN47" s="1581"/>
      <c r="BXO47" s="1581"/>
      <c r="BXP47" s="1581"/>
      <c r="BXQ47" s="1581"/>
      <c r="BXR47" s="1581"/>
      <c r="BXS47" s="1581"/>
      <c r="BXT47" s="1581"/>
      <c r="BXU47" s="1581"/>
      <c r="BXV47" s="1581"/>
      <c r="BXW47" s="1581"/>
      <c r="BXX47" s="1581"/>
      <c r="BXY47" s="1581"/>
      <c r="BXZ47" s="1581"/>
      <c r="BYA47" s="1581"/>
      <c r="BYB47" s="1581"/>
      <c r="BYC47" s="1581"/>
      <c r="BYD47" s="1581"/>
      <c r="BYE47" s="1581"/>
      <c r="BYF47" s="1581"/>
      <c r="BYG47" s="1581"/>
      <c r="BYH47" s="1581"/>
      <c r="BYI47" s="1581"/>
      <c r="BYJ47" s="1581"/>
      <c r="BYK47" s="1581"/>
      <c r="BYL47" s="1581"/>
      <c r="BYM47" s="1581"/>
      <c r="BYN47" s="1581"/>
      <c r="BYO47" s="1581"/>
      <c r="BYP47" s="1581"/>
      <c r="BYQ47" s="1581"/>
      <c r="BYR47" s="1581"/>
      <c r="BYS47" s="1581"/>
      <c r="BYT47" s="1581"/>
      <c r="BYU47" s="1581"/>
      <c r="BYV47" s="1581"/>
      <c r="BYW47" s="1581"/>
      <c r="BYX47" s="1581"/>
      <c r="BYY47" s="1581"/>
      <c r="BYZ47" s="1581"/>
      <c r="BZA47" s="1581"/>
      <c r="BZB47" s="1581"/>
      <c r="BZC47" s="1581"/>
      <c r="BZD47" s="1581"/>
      <c r="BZE47" s="1581"/>
      <c r="BZF47" s="1581"/>
      <c r="BZG47" s="1581"/>
      <c r="BZH47" s="1581"/>
      <c r="BZI47" s="1581"/>
      <c r="BZJ47" s="1581"/>
      <c r="BZK47" s="1581"/>
      <c r="BZL47" s="1581"/>
      <c r="BZM47" s="1581"/>
      <c r="BZN47" s="1581"/>
      <c r="BZO47" s="1581"/>
      <c r="BZP47" s="1581"/>
      <c r="BZQ47" s="1581"/>
      <c r="BZR47" s="1581"/>
      <c r="BZS47" s="1581"/>
      <c r="BZT47" s="1581"/>
      <c r="BZU47" s="1581"/>
      <c r="BZV47" s="1581"/>
      <c r="BZW47" s="1581"/>
      <c r="BZX47" s="1581"/>
      <c r="BZY47" s="1581"/>
      <c r="BZZ47" s="1581"/>
      <c r="CAA47" s="1581"/>
      <c r="CAB47" s="1581"/>
      <c r="CAC47" s="1581"/>
      <c r="CAD47" s="1581"/>
      <c r="CAE47" s="1581"/>
      <c r="CAF47" s="1581"/>
      <c r="CAG47" s="1581"/>
      <c r="CAH47" s="1581"/>
      <c r="CAI47" s="1581"/>
      <c r="CAJ47" s="1581"/>
      <c r="CAK47" s="1581"/>
      <c r="CAL47" s="1581"/>
      <c r="CAM47" s="1581"/>
      <c r="CAN47" s="1581"/>
      <c r="CAO47" s="1581"/>
      <c r="CAP47" s="1581"/>
      <c r="CAQ47" s="1581"/>
      <c r="CAR47" s="1581"/>
      <c r="CAS47" s="1581"/>
      <c r="CAT47" s="1581"/>
      <c r="CAU47" s="1581"/>
      <c r="CAV47" s="1581"/>
      <c r="CAW47" s="1581"/>
      <c r="CAX47" s="1581"/>
      <c r="CAY47" s="1581"/>
      <c r="CAZ47" s="1581"/>
      <c r="CBA47" s="1581"/>
      <c r="CBB47" s="1581"/>
      <c r="CBC47" s="1581"/>
      <c r="CBD47" s="1581"/>
      <c r="CBE47" s="1581"/>
      <c r="CBF47" s="1581"/>
      <c r="CBG47" s="1581"/>
      <c r="CBH47" s="1581"/>
      <c r="CBI47" s="1581"/>
      <c r="CBJ47" s="1581"/>
      <c r="CBK47" s="1581"/>
      <c r="CBL47" s="1581"/>
      <c r="CBM47" s="1581"/>
      <c r="CBN47" s="1581"/>
      <c r="CBO47" s="1581"/>
      <c r="CBP47" s="1581"/>
      <c r="CBQ47" s="1581"/>
      <c r="CBR47" s="1581"/>
      <c r="CBS47" s="1581"/>
      <c r="CBT47" s="1581"/>
      <c r="CBU47" s="1581"/>
      <c r="CBV47" s="1581"/>
      <c r="CBW47" s="1581"/>
      <c r="CBX47" s="1581"/>
      <c r="CBY47" s="1581"/>
      <c r="CBZ47" s="1581"/>
      <c r="CCA47" s="1581"/>
      <c r="CCB47" s="1581"/>
      <c r="CCC47" s="1581"/>
      <c r="CCD47" s="1581"/>
      <c r="CCE47" s="1581"/>
      <c r="CCF47" s="1581"/>
      <c r="CCG47" s="1581"/>
      <c r="CCH47" s="1581"/>
      <c r="CCI47" s="1581"/>
      <c r="CCJ47" s="1581"/>
      <c r="CCK47" s="1581"/>
      <c r="CCL47" s="1581"/>
      <c r="CCM47" s="1581"/>
      <c r="CCN47" s="1581"/>
      <c r="CCO47" s="1581"/>
      <c r="CCP47" s="1581"/>
      <c r="CCQ47" s="1581"/>
      <c r="CCR47" s="1581"/>
      <c r="CCS47" s="1581"/>
      <c r="CCT47" s="1581"/>
      <c r="CCU47" s="1581"/>
      <c r="CCV47" s="1581"/>
      <c r="CCW47" s="1581"/>
      <c r="CCX47" s="1581"/>
      <c r="CCY47" s="1581"/>
      <c r="CCZ47" s="1581"/>
      <c r="CDA47" s="1581"/>
      <c r="CDB47" s="1581"/>
      <c r="CDC47" s="1581"/>
      <c r="CDD47" s="1581"/>
      <c r="CDE47" s="1581"/>
      <c r="CDF47" s="1581"/>
      <c r="CDG47" s="1581"/>
      <c r="CDH47" s="1581"/>
      <c r="CDI47" s="1581"/>
      <c r="CDJ47" s="1581"/>
      <c r="CDK47" s="1581"/>
      <c r="CDL47" s="1581"/>
      <c r="CDM47" s="1581"/>
      <c r="CDN47" s="1581"/>
      <c r="CDO47" s="1581"/>
      <c r="CDP47" s="1581"/>
      <c r="CDQ47" s="1581"/>
      <c r="CDR47" s="1581"/>
      <c r="CDS47" s="1581"/>
      <c r="CDT47" s="1581"/>
      <c r="CDU47" s="1581"/>
      <c r="CDV47" s="1581"/>
      <c r="CDW47" s="1581"/>
      <c r="CDX47" s="1581"/>
      <c r="CDY47" s="1581"/>
      <c r="CDZ47" s="1581"/>
      <c r="CEA47" s="1581"/>
      <c r="CEB47" s="1581"/>
      <c r="CEC47" s="1581"/>
      <c r="CED47" s="1581"/>
      <c r="CEE47" s="1581"/>
      <c r="CEF47" s="1581"/>
      <c r="CEG47" s="1581"/>
      <c r="CEH47" s="1581"/>
      <c r="CEI47" s="1581"/>
      <c r="CEJ47" s="1581"/>
      <c r="CEK47" s="1581"/>
      <c r="CEL47" s="1581"/>
      <c r="CEM47" s="1581"/>
      <c r="CEN47" s="1581"/>
      <c r="CEO47" s="1581"/>
      <c r="CEP47" s="1581"/>
      <c r="CEQ47" s="1581"/>
      <c r="CER47" s="1581"/>
      <c r="CES47" s="1581"/>
      <c r="CET47" s="1581"/>
      <c r="CEU47" s="1581"/>
      <c r="CEV47" s="1581"/>
      <c r="CEW47" s="1581"/>
      <c r="CEX47" s="1581"/>
      <c r="CEY47" s="1581"/>
      <c r="CEZ47" s="1581"/>
      <c r="CFA47" s="1581"/>
      <c r="CFB47" s="1581"/>
      <c r="CFC47" s="1581"/>
      <c r="CFD47" s="1581"/>
      <c r="CFE47" s="1581"/>
      <c r="CFF47" s="1581"/>
      <c r="CFG47" s="1581"/>
      <c r="CFH47" s="1581"/>
      <c r="CFI47" s="1581"/>
      <c r="CFJ47" s="1581"/>
      <c r="CFK47" s="1581"/>
      <c r="CFL47" s="1581"/>
      <c r="CFM47" s="1581"/>
      <c r="CFN47" s="1581"/>
      <c r="CFO47" s="1581"/>
      <c r="CFP47" s="1581"/>
      <c r="CFQ47" s="1581"/>
      <c r="CFR47" s="1581"/>
      <c r="CFS47" s="1581"/>
      <c r="CFT47" s="1581"/>
      <c r="CFU47" s="1581"/>
      <c r="CFV47" s="1581"/>
      <c r="CFW47" s="1581"/>
      <c r="CFX47" s="1581"/>
      <c r="CFY47" s="1581"/>
      <c r="CFZ47" s="1581"/>
      <c r="CGA47" s="1581"/>
      <c r="CGB47" s="1581"/>
      <c r="CGC47" s="1581"/>
      <c r="CGD47" s="1581"/>
      <c r="CGE47" s="1581"/>
      <c r="CGF47" s="1581"/>
      <c r="CGG47" s="1581"/>
      <c r="CGH47" s="1581"/>
      <c r="CGI47" s="1581"/>
      <c r="CGJ47" s="1581"/>
      <c r="CGK47" s="1581"/>
      <c r="CGL47" s="1581"/>
      <c r="CGM47" s="1581"/>
      <c r="CGN47" s="1581"/>
      <c r="CGO47" s="1581"/>
      <c r="CGP47" s="1581"/>
      <c r="CGQ47" s="1581"/>
      <c r="CGR47" s="1581"/>
      <c r="CGS47" s="1581"/>
      <c r="CGT47" s="1581"/>
      <c r="CGU47" s="1581"/>
      <c r="CGV47" s="1581"/>
      <c r="CGW47" s="1581"/>
      <c r="CGX47" s="1581"/>
      <c r="CGY47" s="1581"/>
      <c r="CGZ47" s="1581"/>
      <c r="CHA47" s="1581"/>
      <c r="CHB47" s="1581"/>
      <c r="CHC47" s="1581"/>
      <c r="CHD47" s="1581"/>
      <c r="CHE47" s="1581"/>
      <c r="CHF47" s="1581"/>
      <c r="CHG47" s="1581"/>
      <c r="CHH47" s="1581"/>
      <c r="CHI47" s="1581"/>
      <c r="CHJ47" s="1581"/>
      <c r="CHK47" s="1581"/>
      <c r="CHL47" s="1581"/>
      <c r="CHM47" s="1581"/>
      <c r="CHN47" s="1581"/>
      <c r="CHO47" s="1581"/>
      <c r="CHP47" s="1581"/>
      <c r="CHQ47" s="1581"/>
      <c r="CHR47" s="1581"/>
      <c r="CHS47" s="1581"/>
      <c r="CHT47" s="1581"/>
      <c r="CHU47" s="1581"/>
      <c r="CHV47" s="1581"/>
      <c r="CHW47" s="1581"/>
      <c r="CHX47" s="1581"/>
      <c r="CHY47" s="1581"/>
      <c r="CHZ47" s="1581"/>
      <c r="CIA47" s="1581"/>
      <c r="CIB47" s="1581"/>
      <c r="CIC47" s="1581"/>
      <c r="CID47" s="1581"/>
      <c r="CIE47" s="1581"/>
      <c r="CIF47" s="1581"/>
      <c r="CIG47" s="1581"/>
      <c r="CIH47" s="1581"/>
      <c r="CII47" s="1581"/>
      <c r="CIJ47" s="1581"/>
      <c r="CIK47" s="1581"/>
      <c r="CIL47" s="1581"/>
      <c r="CIM47" s="1581"/>
      <c r="CIN47" s="1581"/>
      <c r="CIO47" s="1581"/>
      <c r="CIP47" s="1581"/>
      <c r="CIQ47" s="1581"/>
      <c r="CIR47" s="1581"/>
      <c r="CIS47" s="1581"/>
      <c r="CIT47" s="1581"/>
      <c r="CIU47" s="1581"/>
      <c r="CIV47" s="1581"/>
      <c r="CIW47" s="1581"/>
      <c r="CIX47" s="1581"/>
      <c r="CIY47" s="1581"/>
      <c r="CIZ47" s="1581"/>
      <c r="CJA47" s="1581"/>
      <c r="CJB47" s="1581"/>
      <c r="CJC47" s="1581"/>
      <c r="CJD47" s="1581"/>
      <c r="CJE47" s="1581"/>
      <c r="CJF47" s="1581"/>
      <c r="CJG47" s="1581"/>
      <c r="CJH47" s="1581"/>
      <c r="CJI47" s="1581"/>
      <c r="CJJ47" s="1581"/>
      <c r="CJK47" s="1581"/>
      <c r="CJL47" s="1581"/>
      <c r="CJM47" s="1581"/>
      <c r="CJN47" s="1581"/>
      <c r="CJO47" s="1581"/>
      <c r="CJP47" s="1581"/>
      <c r="CJQ47" s="1581"/>
      <c r="CJR47" s="1581"/>
      <c r="CJS47" s="1581"/>
      <c r="CJT47" s="1581"/>
      <c r="CJU47" s="1581"/>
      <c r="CJV47" s="1581"/>
      <c r="CJW47" s="1581"/>
      <c r="CJX47" s="1581"/>
      <c r="CJY47" s="1581"/>
      <c r="CJZ47" s="1581"/>
      <c r="CKA47" s="1581"/>
      <c r="CKB47" s="1581"/>
      <c r="CKC47" s="1581"/>
      <c r="CKD47" s="1581"/>
      <c r="CKE47" s="1581"/>
      <c r="CKF47" s="1581"/>
      <c r="CKG47" s="1581"/>
      <c r="CKH47" s="1581"/>
      <c r="CKI47" s="1581"/>
      <c r="CKJ47" s="1581"/>
      <c r="CKK47" s="1581"/>
      <c r="CKL47" s="1581"/>
      <c r="CKM47" s="1581"/>
      <c r="CKN47" s="1581"/>
      <c r="CKO47" s="1581"/>
      <c r="CKP47" s="1581"/>
      <c r="CKQ47" s="1581"/>
      <c r="CKR47" s="1581"/>
      <c r="CKS47" s="1581"/>
      <c r="CKT47" s="1581"/>
      <c r="CKU47" s="1581"/>
      <c r="CKV47" s="1581"/>
      <c r="CKW47" s="1581"/>
      <c r="CKX47" s="1581"/>
      <c r="CKY47" s="1581"/>
      <c r="CKZ47" s="1581"/>
      <c r="CLA47" s="1581"/>
      <c r="CLB47" s="1581"/>
      <c r="CLC47" s="1581"/>
      <c r="CLD47" s="1581"/>
      <c r="CLE47" s="1581"/>
      <c r="CLF47" s="1581"/>
      <c r="CLG47" s="1581"/>
      <c r="CLH47" s="1581"/>
      <c r="CLI47" s="1581"/>
      <c r="CLJ47" s="1581"/>
      <c r="CLK47" s="1581"/>
      <c r="CLL47" s="1581"/>
      <c r="CLM47" s="1581"/>
      <c r="CLN47" s="1581"/>
      <c r="CLO47" s="1581"/>
      <c r="CLP47" s="1581"/>
      <c r="CLQ47" s="1581"/>
      <c r="CLR47" s="1581"/>
      <c r="CLS47" s="1581"/>
      <c r="CLT47" s="1581"/>
      <c r="CLU47" s="1581"/>
      <c r="CLV47" s="1581"/>
      <c r="CLW47" s="1581"/>
      <c r="CLX47" s="1581"/>
      <c r="CLY47" s="1581"/>
      <c r="CLZ47" s="1581"/>
      <c r="CMA47" s="1581"/>
      <c r="CMB47" s="1581"/>
      <c r="CMC47" s="1581"/>
      <c r="CMD47" s="1581"/>
      <c r="CME47" s="1581"/>
      <c r="CMF47" s="1581"/>
      <c r="CMG47" s="1581"/>
      <c r="CMH47" s="1581"/>
      <c r="CMI47" s="1581"/>
      <c r="CMJ47" s="1581"/>
      <c r="CMK47" s="1581"/>
      <c r="CML47" s="1581"/>
      <c r="CMM47" s="1581"/>
      <c r="CMN47" s="1581"/>
      <c r="CMO47" s="1581"/>
      <c r="CMP47" s="1581"/>
      <c r="CMQ47" s="1581"/>
      <c r="CMR47" s="1581"/>
      <c r="CMS47" s="1581"/>
      <c r="CMT47" s="1581"/>
      <c r="CMU47" s="1581"/>
      <c r="CMV47" s="1581"/>
      <c r="CMW47" s="1581"/>
      <c r="CMX47" s="1581"/>
      <c r="CMY47" s="1581"/>
      <c r="CMZ47" s="1581"/>
      <c r="CNA47" s="1581"/>
      <c r="CNB47" s="1581"/>
      <c r="CNC47" s="1581"/>
      <c r="CND47" s="1581"/>
      <c r="CNE47" s="1581"/>
      <c r="CNF47" s="1581"/>
      <c r="CNG47" s="1581"/>
      <c r="CNH47" s="1581"/>
      <c r="CNI47" s="1581"/>
      <c r="CNJ47" s="1581"/>
      <c r="CNK47" s="1581"/>
      <c r="CNL47" s="1581"/>
      <c r="CNM47" s="1581"/>
      <c r="CNN47" s="1581"/>
      <c r="CNO47" s="1581"/>
      <c r="CNP47" s="1581"/>
      <c r="CNQ47" s="1581"/>
      <c r="CNR47" s="1581"/>
      <c r="CNS47" s="1581"/>
      <c r="CNT47" s="1581"/>
      <c r="CNU47" s="1581"/>
      <c r="CNV47" s="1581"/>
      <c r="CNW47" s="1581"/>
      <c r="CNX47" s="1581"/>
      <c r="CNY47" s="1581"/>
      <c r="CNZ47" s="1581"/>
      <c r="COA47" s="1581"/>
      <c r="COB47" s="1581"/>
      <c r="COC47" s="1581"/>
      <c r="COD47" s="1581"/>
      <c r="COE47" s="1581"/>
      <c r="COF47" s="1581"/>
      <c r="COG47" s="1581"/>
      <c r="COH47" s="1581"/>
      <c r="COI47" s="1581"/>
      <c r="COJ47" s="1581"/>
      <c r="COK47" s="1581"/>
      <c r="COL47" s="1581"/>
      <c r="COM47" s="1581"/>
      <c r="CON47" s="1581"/>
      <c r="COO47" s="1581"/>
      <c r="COP47" s="1581"/>
      <c r="COQ47" s="1581"/>
      <c r="COR47" s="1581"/>
      <c r="COS47" s="1581"/>
      <c r="COT47" s="1581"/>
      <c r="COU47" s="1581"/>
      <c r="COV47" s="1581"/>
      <c r="COW47" s="1581"/>
      <c r="COX47" s="1581"/>
      <c r="COY47" s="1581"/>
      <c r="COZ47" s="1581"/>
      <c r="CPA47" s="1581"/>
      <c r="CPB47" s="1581"/>
      <c r="CPC47" s="1581"/>
      <c r="CPD47" s="1581"/>
      <c r="CPE47" s="1581"/>
      <c r="CPF47" s="1581"/>
      <c r="CPG47" s="1581"/>
      <c r="CPH47" s="1581"/>
      <c r="CPI47" s="1581"/>
      <c r="CPJ47" s="1581"/>
      <c r="CPK47" s="1581"/>
      <c r="CPL47" s="1581"/>
      <c r="CPM47" s="1581"/>
      <c r="CPN47" s="1581"/>
      <c r="CPO47" s="1581"/>
      <c r="CPP47" s="1581"/>
      <c r="CPQ47" s="1581"/>
      <c r="CPR47" s="1581"/>
      <c r="CPS47" s="1581"/>
      <c r="CPT47" s="1581"/>
      <c r="CPU47" s="1581"/>
      <c r="CPV47" s="1581"/>
      <c r="CPW47" s="1581"/>
      <c r="CPX47" s="1581"/>
      <c r="CPY47" s="1581"/>
      <c r="CPZ47" s="1581"/>
      <c r="CQA47" s="1581"/>
      <c r="CQB47" s="1581"/>
      <c r="CQC47" s="1581"/>
      <c r="CQD47" s="1581"/>
      <c r="CQE47" s="1581"/>
      <c r="CQF47" s="1581"/>
      <c r="CQG47" s="1581"/>
      <c r="CQH47" s="1581"/>
      <c r="CQI47" s="1581"/>
      <c r="CQJ47" s="1581"/>
      <c r="CQK47" s="1581"/>
      <c r="CQL47" s="1581"/>
      <c r="CQM47" s="1581"/>
      <c r="CQN47" s="1581"/>
      <c r="CQO47" s="1581"/>
      <c r="CQP47" s="1581"/>
      <c r="CQQ47" s="1581"/>
      <c r="CQR47" s="1581"/>
      <c r="CQS47" s="1581"/>
      <c r="CQT47" s="1581"/>
      <c r="CQU47" s="1581"/>
      <c r="CQV47" s="1581"/>
      <c r="CQW47" s="1581"/>
      <c r="CQX47" s="1581"/>
      <c r="CQY47" s="1581"/>
      <c r="CQZ47" s="1581"/>
      <c r="CRA47" s="1581"/>
      <c r="CRB47" s="1581"/>
      <c r="CRC47" s="1581"/>
      <c r="CRD47" s="1581"/>
      <c r="CRE47" s="1581"/>
      <c r="CRF47" s="1581"/>
      <c r="CRG47" s="1581"/>
      <c r="CRH47" s="1581"/>
      <c r="CRI47" s="1581"/>
      <c r="CRJ47" s="1581"/>
      <c r="CRK47" s="1581"/>
      <c r="CRL47" s="1581"/>
      <c r="CRM47" s="1581"/>
      <c r="CRN47" s="1581"/>
      <c r="CRO47" s="1581"/>
      <c r="CRP47" s="1581"/>
      <c r="CRQ47" s="1581"/>
      <c r="CRR47" s="1581"/>
      <c r="CRS47" s="1581"/>
      <c r="CRT47" s="1581"/>
      <c r="CRU47" s="1581"/>
      <c r="CRV47" s="1581"/>
      <c r="CRW47" s="1581"/>
      <c r="CRX47" s="1581"/>
      <c r="CRY47" s="1581"/>
      <c r="CRZ47" s="1581"/>
      <c r="CSA47" s="1581"/>
      <c r="CSB47" s="1581"/>
      <c r="CSC47" s="1581"/>
      <c r="CSD47" s="1581"/>
      <c r="CSE47" s="1581"/>
      <c r="CSF47" s="1581"/>
      <c r="CSG47" s="1581"/>
      <c r="CSH47" s="1581"/>
      <c r="CSI47" s="1581"/>
      <c r="CSJ47" s="1581"/>
      <c r="CSK47" s="1581"/>
      <c r="CSL47" s="1581"/>
      <c r="CSM47" s="1581"/>
      <c r="CSN47" s="1581"/>
      <c r="CSO47" s="1581"/>
      <c r="CSP47" s="1581"/>
      <c r="CSQ47" s="1581"/>
      <c r="CSR47" s="1581"/>
      <c r="CSS47" s="1581"/>
      <c r="CST47" s="1581"/>
      <c r="CSU47" s="1581"/>
      <c r="CSV47" s="1581"/>
      <c r="CSW47" s="1581"/>
      <c r="CSX47" s="1581"/>
      <c r="CSY47" s="1581"/>
      <c r="CSZ47" s="1581"/>
      <c r="CTA47" s="1581"/>
      <c r="CTB47" s="1581"/>
      <c r="CTC47" s="1581"/>
      <c r="CTD47" s="1581"/>
      <c r="CTE47" s="1581"/>
      <c r="CTF47" s="1581"/>
      <c r="CTG47" s="1581"/>
      <c r="CTH47" s="1581"/>
      <c r="CTI47" s="1581"/>
      <c r="CTJ47" s="1581"/>
      <c r="CTK47" s="1581"/>
      <c r="CTL47" s="1581"/>
      <c r="CTM47" s="1581"/>
      <c r="CTN47" s="1581"/>
      <c r="CTO47" s="1581"/>
      <c r="CTP47" s="1581"/>
      <c r="CTQ47" s="1581"/>
      <c r="CTR47" s="1581"/>
      <c r="CTS47" s="1581"/>
      <c r="CTT47" s="1581"/>
      <c r="CTU47" s="1581"/>
      <c r="CTV47" s="1581"/>
      <c r="CTW47" s="1581"/>
      <c r="CTX47" s="1581"/>
      <c r="CTY47" s="1581"/>
      <c r="CTZ47" s="1581"/>
      <c r="CUA47" s="1581"/>
      <c r="CUB47" s="1581"/>
      <c r="CUC47" s="1581"/>
      <c r="CUD47" s="1581"/>
      <c r="CUE47" s="1581"/>
      <c r="CUF47" s="1581"/>
      <c r="CUG47" s="1581"/>
      <c r="CUH47" s="1581"/>
      <c r="CUI47" s="1581"/>
      <c r="CUJ47" s="1581"/>
      <c r="CUK47" s="1581"/>
      <c r="CUL47" s="1581"/>
      <c r="CUM47" s="1581"/>
      <c r="CUN47" s="1581"/>
      <c r="CUO47" s="1581"/>
      <c r="CUP47" s="1581"/>
      <c r="CUQ47" s="1581"/>
      <c r="CUR47" s="1581"/>
      <c r="CUS47" s="1581"/>
      <c r="CUT47" s="1581"/>
      <c r="CUU47" s="1581"/>
      <c r="CUV47" s="1581"/>
      <c r="CUW47" s="1581"/>
      <c r="CUX47" s="1581"/>
      <c r="CUY47" s="1581"/>
      <c r="CUZ47" s="1581"/>
      <c r="CVA47" s="1581"/>
      <c r="CVB47" s="1581"/>
      <c r="CVC47" s="1581"/>
      <c r="CVD47" s="1581"/>
      <c r="CVE47" s="1581"/>
      <c r="CVF47" s="1581"/>
      <c r="CVG47" s="1581"/>
      <c r="CVH47" s="1581"/>
      <c r="CVI47" s="1581"/>
      <c r="CVJ47" s="1581"/>
      <c r="CVK47" s="1581"/>
      <c r="CVL47" s="1581"/>
      <c r="CVM47" s="1581"/>
      <c r="CVN47" s="1581"/>
      <c r="CVO47" s="1581"/>
      <c r="CVP47" s="1581"/>
      <c r="CVQ47" s="1581"/>
      <c r="CVR47" s="1581"/>
      <c r="CVS47" s="1581"/>
      <c r="CVT47" s="1581"/>
      <c r="CVU47" s="1581"/>
      <c r="CVV47" s="1581"/>
      <c r="CVW47" s="1581"/>
      <c r="CVX47" s="1581"/>
      <c r="CVY47" s="1581"/>
      <c r="CVZ47" s="1581"/>
      <c r="CWA47" s="1581"/>
      <c r="CWB47" s="1581"/>
      <c r="CWC47" s="1581"/>
      <c r="CWD47" s="1581"/>
      <c r="CWE47" s="1581"/>
      <c r="CWF47" s="1581"/>
      <c r="CWG47" s="1581"/>
      <c r="CWH47" s="1581"/>
      <c r="CWI47" s="1581"/>
      <c r="CWJ47" s="1581"/>
      <c r="CWK47" s="1581"/>
      <c r="CWL47" s="1581"/>
      <c r="CWM47" s="1581"/>
      <c r="CWN47" s="1581"/>
      <c r="CWO47" s="1581"/>
      <c r="CWP47" s="1581"/>
      <c r="CWQ47" s="1581"/>
      <c r="CWR47" s="1581"/>
      <c r="CWS47" s="1581"/>
      <c r="CWT47" s="1581"/>
      <c r="CWU47" s="1581"/>
      <c r="CWV47" s="1581"/>
      <c r="CWW47" s="1581"/>
      <c r="CWX47" s="1581"/>
      <c r="CWY47" s="1581"/>
      <c r="CWZ47" s="1581"/>
      <c r="CXA47" s="1581"/>
      <c r="CXB47" s="1581"/>
      <c r="CXC47" s="1581"/>
      <c r="CXD47" s="1581"/>
      <c r="CXE47" s="1581"/>
      <c r="CXF47" s="1581"/>
      <c r="CXG47" s="1581"/>
      <c r="CXH47" s="1581"/>
      <c r="CXI47" s="1581"/>
      <c r="CXJ47" s="1581"/>
      <c r="CXK47" s="1581"/>
      <c r="CXL47" s="1581"/>
      <c r="CXM47" s="1581"/>
      <c r="CXN47" s="1581"/>
      <c r="CXO47" s="1581"/>
      <c r="CXP47" s="1581"/>
      <c r="CXQ47" s="1581"/>
      <c r="CXR47" s="1581"/>
      <c r="CXS47" s="1581"/>
      <c r="CXT47" s="1581"/>
      <c r="CXU47" s="1581"/>
      <c r="CXV47" s="1581"/>
      <c r="CXW47" s="1581"/>
      <c r="CXX47" s="1581"/>
      <c r="CXY47" s="1581"/>
      <c r="CXZ47" s="1581"/>
      <c r="CYA47" s="1581"/>
      <c r="CYB47" s="1581"/>
      <c r="CYC47" s="1581"/>
      <c r="CYD47" s="1581"/>
      <c r="CYE47" s="1581"/>
      <c r="CYF47" s="1581"/>
      <c r="CYG47" s="1581"/>
      <c r="CYH47" s="1581"/>
      <c r="CYI47" s="1581"/>
      <c r="CYJ47" s="1581"/>
      <c r="CYK47" s="1581"/>
      <c r="CYL47" s="1581"/>
      <c r="CYM47" s="1581"/>
      <c r="CYN47" s="1581"/>
      <c r="CYO47" s="1581"/>
      <c r="CYP47" s="1581"/>
      <c r="CYQ47" s="1581"/>
      <c r="CYR47" s="1581"/>
      <c r="CYS47" s="1581"/>
      <c r="CYT47" s="1581"/>
      <c r="CYU47" s="1581"/>
      <c r="CYV47" s="1581"/>
      <c r="CYW47" s="1581"/>
      <c r="CYX47" s="1581"/>
      <c r="CYY47" s="1581"/>
      <c r="CYZ47" s="1581"/>
      <c r="CZA47" s="1581"/>
      <c r="CZB47" s="1581"/>
      <c r="CZC47" s="1581"/>
      <c r="CZD47" s="1581"/>
      <c r="CZE47" s="1581"/>
      <c r="CZF47" s="1581"/>
      <c r="CZG47" s="1581"/>
      <c r="CZH47" s="1581"/>
      <c r="CZI47" s="1581"/>
      <c r="CZJ47" s="1581"/>
      <c r="CZK47" s="1581"/>
      <c r="CZL47" s="1581"/>
      <c r="CZM47" s="1581"/>
      <c r="CZN47" s="1581"/>
      <c r="CZO47" s="1581"/>
      <c r="CZP47" s="1581"/>
      <c r="CZQ47" s="1581"/>
      <c r="CZR47" s="1581"/>
      <c r="CZS47" s="1581"/>
      <c r="CZT47" s="1581"/>
      <c r="CZU47" s="1581"/>
      <c r="CZV47" s="1581"/>
      <c r="CZW47" s="1581"/>
      <c r="CZX47" s="1581"/>
      <c r="CZY47" s="1581"/>
      <c r="CZZ47" s="1581"/>
      <c r="DAA47" s="1581"/>
      <c r="DAB47" s="1581"/>
      <c r="DAC47" s="1581"/>
      <c r="DAD47" s="1581"/>
      <c r="DAE47" s="1581"/>
      <c r="DAF47" s="1581"/>
      <c r="DAG47" s="1581"/>
      <c r="DAH47" s="1581"/>
      <c r="DAI47" s="1581"/>
      <c r="DAJ47" s="1581"/>
      <c r="DAK47" s="1581"/>
      <c r="DAL47" s="1581"/>
      <c r="DAM47" s="1581"/>
      <c r="DAN47" s="1581"/>
      <c r="DAO47" s="1581"/>
      <c r="DAP47" s="1581"/>
      <c r="DAQ47" s="1581"/>
      <c r="DAR47" s="1581"/>
      <c r="DAS47" s="1581"/>
      <c r="DAT47" s="1581"/>
      <c r="DAU47" s="1581"/>
      <c r="DAV47" s="1581"/>
      <c r="DAW47" s="1581"/>
      <c r="DAX47" s="1581"/>
      <c r="DAY47" s="1581"/>
      <c r="DAZ47" s="1581"/>
      <c r="DBA47" s="1581"/>
      <c r="DBB47" s="1581"/>
      <c r="DBC47" s="1581"/>
      <c r="DBD47" s="1581"/>
      <c r="DBE47" s="1581"/>
      <c r="DBF47" s="1581"/>
      <c r="DBG47" s="1581"/>
      <c r="DBH47" s="1581"/>
      <c r="DBI47" s="1581"/>
      <c r="DBJ47" s="1581"/>
      <c r="DBK47" s="1581"/>
      <c r="DBL47" s="1581"/>
      <c r="DBM47" s="1581"/>
      <c r="DBN47" s="1581"/>
      <c r="DBO47" s="1581"/>
      <c r="DBP47" s="1581"/>
      <c r="DBQ47" s="1581"/>
      <c r="DBR47" s="1581"/>
      <c r="DBS47" s="1581"/>
      <c r="DBT47" s="1581"/>
      <c r="DBU47" s="1581"/>
      <c r="DBV47" s="1581"/>
      <c r="DBW47" s="1581"/>
      <c r="DBX47" s="1581"/>
      <c r="DBY47" s="1581"/>
      <c r="DBZ47" s="1581"/>
      <c r="DCA47" s="1581"/>
      <c r="DCB47" s="1581"/>
      <c r="DCC47" s="1581"/>
      <c r="DCD47" s="1581"/>
      <c r="DCE47" s="1581"/>
      <c r="DCF47" s="1581"/>
      <c r="DCG47" s="1581"/>
      <c r="DCH47" s="1581"/>
      <c r="DCI47" s="1581"/>
      <c r="DCJ47" s="1581"/>
      <c r="DCK47" s="1581"/>
      <c r="DCL47" s="1581"/>
      <c r="DCM47" s="1581"/>
      <c r="DCN47" s="1581"/>
      <c r="DCO47" s="1581"/>
      <c r="DCP47" s="1581"/>
      <c r="DCQ47" s="1581"/>
      <c r="DCR47" s="1581"/>
      <c r="DCS47" s="1581"/>
      <c r="DCT47" s="1581"/>
      <c r="DCU47" s="1581"/>
      <c r="DCV47" s="1581"/>
      <c r="DCW47" s="1581"/>
      <c r="DCX47" s="1581"/>
      <c r="DCY47" s="1581"/>
      <c r="DCZ47" s="1581"/>
      <c r="DDA47" s="1581"/>
      <c r="DDB47" s="1581"/>
      <c r="DDC47" s="1581"/>
      <c r="DDD47" s="1581"/>
      <c r="DDE47" s="1581"/>
      <c r="DDF47" s="1581"/>
      <c r="DDG47" s="1581"/>
      <c r="DDH47" s="1581"/>
      <c r="DDI47" s="1581"/>
      <c r="DDJ47" s="1581"/>
      <c r="DDK47" s="1581"/>
      <c r="DDL47" s="1581"/>
      <c r="DDM47" s="1581"/>
      <c r="DDN47" s="1581"/>
      <c r="DDO47" s="1581"/>
      <c r="DDP47" s="1581"/>
      <c r="DDQ47" s="1581"/>
      <c r="DDR47" s="1581"/>
      <c r="DDS47" s="1581"/>
      <c r="DDT47" s="1581"/>
      <c r="DDU47" s="1581"/>
      <c r="DDV47" s="1581"/>
      <c r="DDW47" s="1581"/>
      <c r="DDX47" s="1581"/>
      <c r="DDY47" s="1581"/>
      <c r="DDZ47" s="1581"/>
      <c r="DEA47" s="1581"/>
      <c r="DEB47" s="1581"/>
      <c r="DEC47" s="1581"/>
      <c r="DED47" s="1581"/>
      <c r="DEE47" s="1581"/>
      <c r="DEF47" s="1581"/>
      <c r="DEG47" s="1581"/>
      <c r="DEH47" s="1581"/>
      <c r="DEI47" s="1581"/>
      <c r="DEJ47" s="1581"/>
      <c r="DEK47" s="1581"/>
      <c r="DEL47" s="1581"/>
      <c r="DEM47" s="1581"/>
      <c r="DEN47" s="1581"/>
      <c r="DEO47" s="1581"/>
      <c r="DEP47" s="1581"/>
      <c r="DEQ47" s="1581"/>
      <c r="DER47" s="1581"/>
      <c r="DES47" s="1581"/>
      <c r="DET47" s="1581"/>
      <c r="DEU47" s="1581"/>
      <c r="DEV47" s="1581"/>
      <c r="DEW47" s="1581"/>
      <c r="DEX47" s="1581"/>
      <c r="DEY47" s="1581"/>
      <c r="DEZ47" s="1581"/>
      <c r="DFA47" s="1581"/>
      <c r="DFB47" s="1581"/>
      <c r="DFC47" s="1581"/>
      <c r="DFD47" s="1581"/>
      <c r="DFE47" s="1581"/>
      <c r="DFF47" s="1581"/>
      <c r="DFG47" s="1581"/>
      <c r="DFH47" s="1581"/>
      <c r="DFI47" s="1581"/>
      <c r="DFJ47" s="1581"/>
      <c r="DFK47" s="1581"/>
      <c r="DFL47" s="1581"/>
      <c r="DFM47" s="1581"/>
      <c r="DFN47" s="1581"/>
      <c r="DFO47" s="1581"/>
      <c r="DFP47" s="1581"/>
      <c r="DFQ47" s="1581"/>
      <c r="DFR47" s="1581"/>
      <c r="DFS47" s="1581"/>
      <c r="DFT47" s="1581"/>
      <c r="DFU47" s="1581"/>
      <c r="DFV47" s="1581"/>
      <c r="DFW47" s="1581"/>
      <c r="DFX47" s="1581"/>
      <c r="DFY47" s="1581"/>
      <c r="DFZ47" s="1581"/>
      <c r="DGA47" s="1581"/>
      <c r="DGB47" s="1581"/>
      <c r="DGC47" s="1581"/>
      <c r="DGD47" s="1581"/>
      <c r="DGE47" s="1581"/>
      <c r="DGF47" s="1581"/>
      <c r="DGG47" s="1581"/>
      <c r="DGH47" s="1581"/>
      <c r="DGI47" s="1581"/>
      <c r="DGJ47" s="1581"/>
      <c r="DGK47" s="1581"/>
      <c r="DGL47" s="1581"/>
      <c r="DGM47" s="1581"/>
      <c r="DGN47" s="1581"/>
      <c r="DGO47" s="1581"/>
      <c r="DGP47" s="1581"/>
      <c r="DGQ47" s="1581"/>
      <c r="DGR47" s="1581"/>
      <c r="DGS47" s="1581"/>
      <c r="DGT47" s="1581"/>
      <c r="DGU47" s="1581"/>
      <c r="DGV47" s="1581"/>
      <c r="DGW47" s="1581"/>
      <c r="DGX47" s="1581"/>
      <c r="DGY47" s="1581"/>
      <c r="DGZ47" s="1581"/>
      <c r="DHA47" s="1581"/>
      <c r="DHB47" s="1581"/>
      <c r="DHC47" s="1581"/>
      <c r="DHD47" s="1581"/>
      <c r="DHE47" s="1581"/>
      <c r="DHF47" s="1581"/>
      <c r="DHG47" s="1581"/>
      <c r="DHH47" s="1581"/>
      <c r="DHI47" s="1581"/>
      <c r="DHJ47" s="1581"/>
      <c r="DHK47" s="1581"/>
      <c r="DHL47" s="1581"/>
      <c r="DHM47" s="1581"/>
      <c r="DHN47" s="1581"/>
      <c r="DHO47" s="1581"/>
      <c r="DHP47" s="1581"/>
      <c r="DHQ47" s="1581"/>
      <c r="DHR47" s="1581"/>
      <c r="DHS47" s="1581"/>
      <c r="DHT47" s="1581"/>
      <c r="DHU47" s="1581"/>
      <c r="DHV47" s="1581"/>
      <c r="DHW47" s="1581"/>
      <c r="DHX47" s="1581"/>
      <c r="DHY47" s="1581"/>
      <c r="DHZ47" s="1581"/>
      <c r="DIA47" s="1581"/>
      <c r="DIB47" s="1581"/>
      <c r="DIC47" s="1581"/>
      <c r="DID47" s="1581"/>
      <c r="DIE47" s="1581"/>
      <c r="DIF47" s="1581"/>
      <c r="DIG47" s="1581"/>
      <c r="DIH47" s="1581"/>
      <c r="DII47" s="1581"/>
      <c r="DIJ47" s="1581"/>
      <c r="DIK47" s="1581"/>
      <c r="DIL47" s="1581"/>
      <c r="DIM47" s="1581"/>
      <c r="DIN47" s="1581"/>
      <c r="DIO47" s="1581"/>
      <c r="DIP47" s="1581"/>
      <c r="DIQ47" s="1581"/>
      <c r="DIR47" s="1581"/>
      <c r="DIS47" s="1581"/>
      <c r="DIT47" s="1581"/>
      <c r="DIU47" s="1581"/>
      <c r="DIV47" s="1581"/>
      <c r="DIW47" s="1581"/>
      <c r="DIX47" s="1581"/>
      <c r="DIY47" s="1581"/>
      <c r="DIZ47" s="1581"/>
      <c r="DJA47" s="1581"/>
      <c r="DJB47" s="1581"/>
      <c r="DJC47" s="1581"/>
      <c r="DJD47" s="1581"/>
      <c r="DJE47" s="1581"/>
      <c r="DJF47" s="1581"/>
      <c r="DJG47" s="1581"/>
      <c r="DJH47" s="1581"/>
      <c r="DJI47" s="1581"/>
      <c r="DJJ47" s="1581"/>
      <c r="DJK47" s="1581"/>
      <c r="DJL47" s="1581"/>
      <c r="DJM47" s="1581"/>
      <c r="DJN47" s="1581"/>
      <c r="DJO47" s="1581"/>
      <c r="DJP47" s="1581"/>
      <c r="DJQ47" s="1581"/>
      <c r="DJR47" s="1581"/>
      <c r="DJS47" s="1581"/>
      <c r="DJT47" s="1581"/>
      <c r="DJU47" s="1581"/>
      <c r="DJV47" s="1581"/>
      <c r="DJW47" s="1581"/>
      <c r="DJX47" s="1581"/>
      <c r="DJY47" s="1581"/>
      <c r="DJZ47" s="1581"/>
      <c r="DKA47" s="1581"/>
      <c r="DKB47" s="1581"/>
      <c r="DKC47" s="1581"/>
      <c r="DKD47" s="1581"/>
      <c r="DKE47" s="1581"/>
      <c r="DKF47" s="1581"/>
      <c r="DKG47" s="1581"/>
      <c r="DKH47" s="1581"/>
      <c r="DKI47" s="1581"/>
      <c r="DKJ47" s="1581"/>
      <c r="DKK47" s="1581"/>
      <c r="DKL47" s="1581"/>
      <c r="DKM47" s="1581"/>
      <c r="DKN47" s="1581"/>
      <c r="DKO47" s="1581"/>
      <c r="DKP47" s="1581"/>
      <c r="DKQ47" s="1581"/>
      <c r="DKR47" s="1581"/>
      <c r="DKS47" s="1581"/>
      <c r="DKT47" s="1581"/>
      <c r="DKU47" s="1581"/>
      <c r="DKV47" s="1581"/>
      <c r="DKW47" s="1581"/>
      <c r="DKX47" s="1581"/>
      <c r="DKY47" s="1581"/>
      <c r="DKZ47" s="1581"/>
      <c r="DLA47" s="1581"/>
      <c r="DLB47" s="1581"/>
      <c r="DLC47" s="1581"/>
      <c r="DLD47" s="1581"/>
      <c r="DLE47" s="1581"/>
      <c r="DLF47" s="1581"/>
      <c r="DLG47" s="1581"/>
      <c r="DLH47" s="1581"/>
      <c r="DLI47" s="1581"/>
      <c r="DLJ47" s="1581"/>
      <c r="DLK47" s="1581"/>
      <c r="DLL47" s="1581"/>
      <c r="DLM47" s="1581"/>
      <c r="DLN47" s="1581"/>
      <c r="DLO47" s="1581"/>
      <c r="DLP47" s="1581"/>
      <c r="DLQ47" s="1581"/>
      <c r="DLR47" s="1581"/>
      <c r="DLS47" s="1581"/>
      <c r="DLT47" s="1581"/>
      <c r="DLU47" s="1581"/>
      <c r="DLV47" s="1581"/>
      <c r="DLW47" s="1581"/>
      <c r="DLX47" s="1581"/>
      <c r="DLY47" s="1581"/>
      <c r="DLZ47" s="1581"/>
      <c r="DMA47" s="1581"/>
      <c r="DMB47" s="1581"/>
      <c r="DMC47" s="1581"/>
      <c r="DMD47" s="1581"/>
      <c r="DME47" s="1581"/>
      <c r="DMF47" s="1581"/>
      <c r="DMG47" s="1581"/>
      <c r="DMH47" s="1581"/>
      <c r="DMI47" s="1581"/>
      <c r="DMJ47" s="1581"/>
      <c r="DMK47" s="1581"/>
      <c r="DML47" s="1581"/>
      <c r="DMM47" s="1581"/>
      <c r="DMN47" s="1581"/>
      <c r="DMO47" s="1581"/>
      <c r="DMP47" s="1581"/>
      <c r="DMQ47" s="1581"/>
      <c r="DMR47" s="1581"/>
      <c r="DMS47" s="1581"/>
      <c r="DMT47" s="1581"/>
      <c r="DMU47" s="1581"/>
      <c r="DMV47" s="1581"/>
      <c r="DMW47" s="1581"/>
      <c r="DMX47" s="1581"/>
      <c r="DMY47" s="1581"/>
      <c r="DMZ47" s="1581"/>
      <c r="DNA47" s="1581"/>
      <c r="DNB47" s="1581"/>
      <c r="DNC47" s="1581"/>
      <c r="DND47" s="1581"/>
      <c r="DNE47" s="1581"/>
      <c r="DNF47" s="1581"/>
      <c r="DNG47" s="1581"/>
      <c r="DNH47" s="1581"/>
      <c r="DNI47" s="1581"/>
      <c r="DNJ47" s="1581"/>
      <c r="DNK47" s="1581"/>
      <c r="DNL47" s="1581"/>
      <c r="DNM47" s="1581"/>
      <c r="DNN47" s="1581"/>
      <c r="DNO47" s="1581"/>
      <c r="DNP47" s="1581"/>
      <c r="DNQ47" s="1581"/>
      <c r="DNR47" s="1581"/>
      <c r="DNS47" s="1581"/>
      <c r="DNT47" s="1581"/>
      <c r="DNU47" s="1581"/>
      <c r="DNV47" s="1581"/>
      <c r="DNW47" s="1581"/>
      <c r="DNX47" s="1581"/>
      <c r="DNY47" s="1581"/>
      <c r="DNZ47" s="1581"/>
      <c r="DOA47" s="1581"/>
      <c r="DOB47" s="1581"/>
      <c r="DOC47" s="1581"/>
      <c r="DOD47" s="1581"/>
      <c r="DOE47" s="1581"/>
      <c r="DOF47" s="1581"/>
      <c r="DOG47" s="1581"/>
      <c r="DOH47" s="1581"/>
      <c r="DOI47" s="1581"/>
      <c r="DOJ47" s="1581"/>
      <c r="DOK47" s="1581"/>
      <c r="DOL47" s="1581"/>
      <c r="DOM47" s="1581"/>
      <c r="DON47" s="1581"/>
      <c r="DOO47" s="1581"/>
      <c r="DOP47" s="1581"/>
      <c r="DOQ47" s="1581"/>
      <c r="DOR47" s="1581"/>
      <c r="DOS47" s="1581"/>
      <c r="DOT47" s="1581"/>
      <c r="DOU47" s="1581"/>
      <c r="DOV47" s="1581"/>
      <c r="DOW47" s="1581"/>
      <c r="DOX47" s="1581"/>
      <c r="DOY47" s="1581"/>
      <c r="DOZ47" s="1581"/>
      <c r="DPA47" s="1581"/>
      <c r="DPB47" s="1581"/>
      <c r="DPC47" s="1581"/>
      <c r="DPD47" s="1581"/>
      <c r="DPE47" s="1581"/>
      <c r="DPF47" s="1581"/>
      <c r="DPG47" s="1581"/>
      <c r="DPH47" s="1581"/>
      <c r="DPI47" s="1581"/>
      <c r="DPJ47" s="1581"/>
      <c r="DPK47" s="1581"/>
      <c r="DPL47" s="1581"/>
      <c r="DPM47" s="1581"/>
      <c r="DPN47" s="1581"/>
      <c r="DPO47" s="1581"/>
      <c r="DPP47" s="1581"/>
      <c r="DPQ47" s="1581"/>
      <c r="DPR47" s="1581"/>
      <c r="DPS47" s="1581"/>
      <c r="DPT47" s="1581"/>
      <c r="DPU47" s="1581"/>
      <c r="DPV47" s="1581"/>
      <c r="DPW47" s="1581"/>
      <c r="DPX47" s="1581"/>
      <c r="DPY47" s="1581"/>
      <c r="DPZ47" s="1581"/>
      <c r="DQA47" s="1581"/>
      <c r="DQB47" s="1581"/>
      <c r="DQC47" s="1581"/>
      <c r="DQD47" s="1581"/>
      <c r="DQE47" s="1581"/>
      <c r="DQF47" s="1581"/>
      <c r="DQG47" s="1581"/>
      <c r="DQH47" s="1581"/>
      <c r="DQI47" s="1581"/>
      <c r="DQJ47" s="1581"/>
      <c r="DQK47" s="1581"/>
      <c r="DQL47" s="1581"/>
      <c r="DQM47" s="1581"/>
      <c r="DQN47" s="1581"/>
      <c r="DQO47" s="1581"/>
      <c r="DQP47" s="1581"/>
      <c r="DQQ47" s="1581"/>
      <c r="DQR47" s="1581"/>
      <c r="DQS47" s="1581"/>
      <c r="DQT47" s="1581"/>
      <c r="DQU47" s="1581"/>
      <c r="DQV47" s="1581"/>
      <c r="DQW47" s="1581"/>
      <c r="DQX47" s="1581"/>
      <c r="DQY47" s="1581"/>
      <c r="DQZ47" s="1581"/>
      <c r="DRA47" s="1581"/>
      <c r="DRB47" s="1581"/>
      <c r="DRC47" s="1581"/>
      <c r="DRD47" s="1581"/>
      <c r="DRE47" s="1581"/>
      <c r="DRF47" s="1581"/>
      <c r="DRG47" s="1581"/>
      <c r="DRH47" s="1581"/>
      <c r="DRI47" s="1581"/>
      <c r="DRJ47" s="1581"/>
      <c r="DRK47" s="1581"/>
      <c r="DRL47" s="1581"/>
      <c r="DRM47" s="1581"/>
      <c r="DRN47" s="1581"/>
      <c r="DRO47" s="1581"/>
      <c r="DRP47" s="1581"/>
      <c r="DRQ47" s="1581"/>
      <c r="DRR47" s="1581"/>
      <c r="DRS47" s="1581"/>
      <c r="DRT47" s="1581"/>
      <c r="DRU47" s="1581"/>
      <c r="DRV47" s="1581"/>
      <c r="DRW47" s="1581"/>
      <c r="DRX47" s="1581"/>
      <c r="DRY47" s="1581"/>
      <c r="DRZ47" s="1581"/>
      <c r="DSA47" s="1581"/>
      <c r="DSB47" s="1581"/>
      <c r="DSC47" s="1581"/>
      <c r="DSD47" s="1581"/>
      <c r="DSE47" s="1581"/>
      <c r="DSF47" s="1581"/>
      <c r="DSG47" s="1581"/>
      <c r="DSH47" s="1581"/>
      <c r="DSI47" s="1581"/>
      <c r="DSJ47" s="1581"/>
      <c r="DSK47" s="1581"/>
      <c r="DSL47" s="1581"/>
      <c r="DSM47" s="1581"/>
      <c r="DSN47" s="1581"/>
      <c r="DSO47" s="1581"/>
      <c r="DSP47" s="1581"/>
      <c r="DSQ47" s="1581"/>
      <c r="DSR47" s="1581"/>
      <c r="DSS47" s="1581"/>
      <c r="DST47" s="1581"/>
      <c r="DSU47" s="1581"/>
      <c r="DSV47" s="1581"/>
      <c r="DSW47" s="1581"/>
      <c r="DSX47" s="1581"/>
      <c r="DSY47" s="1581"/>
      <c r="DSZ47" s="1581"/>
      <c r="DTA47" s="1581"/>
      <c r="DTB47" s="1581"/>
      <c r="DTC47" s="1581"/>
      <c r="DTD47" s="1581"/>
      <c r="DTE47" s="1581"/>
      <c r="DTF47" s="1581"/>
      <c r="DTG47" s="1581"/>
      <c r="DTH47" s="1581"/>
      <c r="DTI47" s="1581"/>
      <c r="DTJ47" s="1581"/>
      <c r="DTK47" s="1581"/>
      <c r="DTL47" s="1581"/>
      <c r="DTM47" s="1581"/>
      <c r="DTN47" s="1581"/>
      <c r="DTO47" s="1581"/>
      <c r="DTP47" s="1581"/>
      <c r="DTQ47" s="1581"/>
      <c r="DTR47" s="1581"/>
      <c r="DTS47" s="1581"/>
      <c r="DTT47" s="1581"/>
      <c r="DTU47" s="1581"/>
      <c r="DTV47" s="1581"/>
      <c r="DTW47" s="1581"/>
      <c r="DTX47" s="1581"/>
      <c r="DTY47" s="1581"/>
      <c r="DTZ47" s="1581"/>
      <c r="DUA47" s="1581"/>
      <c r="DUB47" s="1581"/>
      <c r="DUC47" s="1581"/>
      <c r="DUD47" s="1581"/>
      <c r="DUE47" s="1581"/>
      <c r="DUF47" s="1581"/>
      <c r="DUG47" s="1581"/>
      <c r="DUH47" s="1581"/>
      <c r="DUI47" s="1581"/>
      <c r="DUJ47" s="1581"/>
      <c r="DUK47" s="1581"/>
      <c r="DUL47" s="1581"/>
      <c r="DUM47" s="1581"/>
      <c r="DUN47" s="1581"/>
      <c r="DUO47" s="1581"/>
      <c r="DUP47" s="1581"/>
      <c r="DUQ47" s="1581"/>
      <c r="DUR47" s="1581"/>
      <c r="DUS47" s="1581"/>
      <c r="DUT47" s="1581"/>
      <c r="DUU47" s="1581"/>
      <c r="DUV47" s="1581"/>
      <c r="DUW47" s="1581"/>
      <c r="DUX47" s="1581"/>
      <c r="DUY47" s="1581"/>
      <c r="DUZ47" s="1581"/>
      <c r="DVA47" s="1581"/>
      <c r="DVB47" s="1581"/>
      <c r="DVC47" s="1581"/>
      <c r="DVD47" s="1581"/>
      <c r="DVE47" s="1581"/>
      <c r="DVF47" s="1581"/>
      <c r="DVG47" s="1581"/>
      <c r="DVH47" s="1581"/>
      <c r="DVI47" s="1581"/>
      <c r="DVJ47" s="1581"/>
      <c r="DVK47" s="1581"/>
      <c r="DVL47" s="1581"/>
      <c r="DVM47" s="1581"/>
      <c r="DVN47" s="1581"/>
      <c r="DVO47" s="1581"/>
      <c r="DVP47" s="1581"/>
      <c r="DVQ47" s="1581"/>
      <c r="DVR47" s="1581"/>
      <c r="DVS47" s="1581"/>
      <c r="DVT47" s="1581"/>
      <c r="DVU47" s="1581"/>
      <c r="DVV47" s="1581"/>
      <c r="DVW47" s="1581"/>
      <c r="DVX47" s="1581"/>
      <c r="DVY47" s="1581"/>
      <c r="DVZ47" s="1581"/>
      <c r="DWA47" s="1581"/>
      <c r="DWB47" s="1581"/>
      <c r="DWC47" s="1581"/>
      <c r="DWD47" s="1581"/>
      <c r="DWE47" s="1581"/>
      <c r="DWF47" s="1581"/>
      <c r="DWG47" s="1581"/>
      <c r="DWH47" s="1581"/>
      <c r="DWI47" s="1581"/>
      <c r="DWJ47" s="1581"/>
      <c r="DWK47" s="1581"/>
      <c r="DWL47" s="1581"/>
      <c r="DWM47" s="1581"/>
      <c r="DWN47" s="1581"/>
      <c r="DWO47" s="1581"/>
      <c r="DWP47" s="1581"/>
      <c r="DWQ47" s="1581"/>
      <c r="DWR47" s="1581"/>
      <c r="DWS47" s="1581"/>
      <c r="DWT47" s="1581"/>
      <c r="DWU47" s="1581"/>
      <c r="DWV47" s="1581"/>
      <c r="DWW47" s="1581"/>
      <c r="DWX47" s="1581"/>
      <c r="DWY47" s="1581"/>
      <c r="DWZ47" s="1581"/>
      <c r="DXA47" s="1581"/>
      <c r="DXB47" s="1581"/>
      <c r="DXC47" s="1581"/>
      <c r="DXD47" s="1581"/>
      <c r="DXE47" s="1581"/>
      <c r="DXF47" s="1581"/>
      <c r="DXG47" s="1581"/>
      <c r="DXH47" s="1581"/>
      <c r="DXI47" s="1581"/>
      <c r="DXJ47" s="1581"/>
      <c r="DXK47" s="1581"/>
      <c r="DXL47" s="1581"/>
      <c r="DXM47" s="1581"/>
      <c r="DXN47" s="1581"/>
      <c r="DXO47" s="1581"/>
      <c r="DXP47" s="1581"/>
      <c r="DXQ47" s="1581"/>
      <c r="DXR47" s="1581"/>
      <c r="DXS47" s="1581"/>
      <c r="DXT47" s="1581"/>
      <c r="DXU47" s="1581"/>
      <c r="DXV47" s="1581"/>
      <c r="DXW47" s="1581"/>
      <c r="DXX47" s="1581"/>
      <c r="DXY47" s="1581"/>
      <c r="DXZ47" s="1581"/>
      <c r="DYA47" s="1581"/>
      <c r="DYB47" s="1581"/>
      <c r="DYC47" s="1581"/>
      <c r="DYD47" s="1581"/>
      <c r="DYE47" s="1581"/>
      <c r="DYF47" s="1581"/>
      <c r="DYG47" s="1581"/>
      <c r="DYH47" s="1581"/>
      <c r="DYI47" s="1581"/>
      <c r="DYJ47" s="1581"/>
      <c r="DYK47" s="1581"/>
      <c r="DYL47" s="1581"/>
      <c r="DYM47" s="1581"/>
      <c r="DYN47" s="1581"/>
      <c r="DYO47" s="1581"/>
      <c r="DYP47" s="1581"/>
      <c r="DYQ47" s="1581"/>
      <c r="DYR47" s="1581"/>
      <c r="DYS47" s="1581"/>
      <c r="DYT47" s="1581"/>
      <c r="DYU47" s="1581"/>
      <c r="DYV47" s="1581"/>
      <c r="DYW47" s="1581"/>
      <c r="DYX47" s="1581"/>
      <c r="DYY47" s="1581"/>
      <c r="DYZ47" s="1581"/>
      <c r="DZA47" s="1581"/>
      <c r="DZB47" s="1581"/>
      <c r="DZC47" s="1581"/>
      <c r="DZD47" s="1581"/>
      <c r="DZE47" s="1581"/>
      <c r="DZF47" s="1581"/>
      <c r="DZG47" s="1581"/>
      <c r="DZH47" s="1581"/>
      <c r="DZI47" s="1581"/>
      <c r="DZJ47" s="1581"/>
      <c r="DZK47" s="1581"/>
      <c r="DZL47" s="1581"/>
      <c r="DZM47" s="1581"/>
      <c r="DZN47" s="1581"/>
      <c r="DZO47" s="1581"/>
      <c r="DZP47" s="1581"/>
      <c r="DZQ47" s="1581"/>
      <c r="DZR47" s="1581"/>
      <c r="DZS47" s="1581"/>
      <c r="DZT47" s="1581"/>
      <c r="DZU47" s="1581"/>
      <c r="DZV47" s="1581"/>
      <c r="DZW47" s="1581"/>
      <c r="DZX47" s="1581"/>
      <c r="DZY47" s="1581"/>
      <c r="DZZ47" s="1581"/>
      <c r="EAA47" s="1581"/>
      <c r="EAB47" s="1581"/>
      <c r="EAC47" s="1581"/>
      <c r="EAD47" s="1581"/>
      <c r="EAE47" s="1581"/>
      <c r="EAF47" s="1581"/>
      <c r="EAG47" s="1581"/>
      <c r="EAH47" s="1581"/>
      <c r="EAI47" s="1581"/>
      <c r="EAJ47" s="1581"/>
      <c r="EAK47" s="1581"/>
      <c r="EAL47" s="1581"/>
      <c r="EAM47" s="1581"/>
      <c r="EAN47" s="1581"/>
      <c r="EAO47" s="1581"/>
      <c r="EAP47" s="1581"/>
      <c r="EAQ47" s="1581"/>
      <c r="EAR47" s="1581"/>
      <c r="EAS47" s="1581"/>
      <c r="EAT47" s="1581"/>
      <c r="EAU47" s="1581"/>
      <c r="EAV47" s="1581"/>
      <c r="EAW47" s="1581"/>
      <c r="EAX47" s="1581"/>
      <c r="EAY47" s="1581"/>
      <c r="EAZ47" s="1581"/>
      <c r="EBA47" s="1581"/>
      <c r="EBB47" s="1581"/>
      <c r="EBC47" s="1581"/>
      <c r="EBD47" s="1581"/>
      <c r="EBE47" s="1581"/>
      <c r="EBF47" s="1581"/>
      <c r="EBG47" s="1581"/>
      <c r="EBH47" s="1581"/>
      <c r="EBI47" s="1581"/>
      <c r="EBJ47" s="1581"/>
      <c r="EBK47" s="1581"/>
      <c r="EBL47" s="1581"/>
      <c r="EBM47" s="1581"/>
      <c r="EBN47" s="1581"/>
      <c r="EBO47" s="1581"/>
      <c r="EBP47" s="1581"/>
      <c r="EBQ47" s="1581"/>
      <c r="EBR47" s="1581"/>
      <c r="EBS47" s="1581"/>
      <c r="EBT47" s="1581"/>
      <c r="EBU47" s="1581"/>
      <c r="EBV47" s="1581"/>
      <c r="EBW47" s="1581"/>
      <c r="EBX47" s="1581"/>
      <c r="EBY47" s="1581"/>
      <c r="EBZ47" s="1581"/>
      <c r="ECA47" s="1581"/>
      <c r="ECB47" s="1581"/>
      <c r="ECC47" s="1581"/>
      <c r="ECD47" s="1581"/>
      <c r="ECE47" s="1581"/>
      <c r="ECF47" s="1581"/>
      <c r="ECG47" s="1581"/>
      <c r="ECH47" s="1581"/>
      <c r="ECI47" s="1581"/>
      <c r="ECJ47" s="1581"/>
      <c r="ECK47" s="1581"/>
      <c r="ECL47" s="1581"/>
      <c r="ECM47" s="1581"/>
      <c r="ECN47" s="1581"/>
      <c r="ECO47" s="1581"/>
      <c r="ECP47" s="1581"/>
      <c r="ECQ47" s="1581"/>
      <c r="ECR47" s="1581"/>
      <c r="ECS47" s="1581"/>
      <c r="ECT47" s="1581"/>
      <c r="ECU47" s="1581"/>
      <c r="ECV47" s="1581"/>
      <c r="ECW47" s="1581"/>
      <c r="ECX47" s="1581"/>
      <c r="ECY47" s="1581"/>
      <c r="ECZ47" s="1581"/>
      <c r="EDA47" s="1581"/>
      <c r="EDB47" s="1581"/>
      <c r="EDC47" s="1581"/>
      <c r="EDD47" s="1581"/>
      <c r="EDE47" s="1581"/>
      <c r="EDF47" s="1581"/>
      <c r="EDG47" s="1581"/>
      <c r="EDH47" s="1581"/>
      <c r="EDI47" s="1581"/>
      <c r="EDJ47" s="1581"/>
      <c r="EDK47" s="1581"/>
      <c r="EDL47" s="1581"/>
      <c r="EDM47" s="1581"/>
      <c r="EDN47" s="1581"/>
      <c r="EDO47" s="1581"/>
      <c r="EDP47" s="1581"/>
      <c r="EDQ47" s="1581"/>
      <c r="EDR47" s="1581"/>
      <c r="EDS47" s="1581"/>
      <c r="EDT47" s="1581"/>
      <c r="EDU47" s="1581"/>
      <c r="EDV47" s="1581"/>
      <c r="EDW47" s="1581"/>
      <c r="EDX47" s="1581"/>
      <c r="EDY47" s="1581"/>
      <c r="EDZ47" s="1581"/>
      <c r="EEA47" s="1581"/>
      <c r="EEB47" s="1581"/>
      <c r="EEC47" s="1581"/>
      <c r="EED47" s="1581"/>
      <c r="EEE47" s="1581"/>
      <c r="EEF47" s="1581"/>
      <c r="EEG47" s="1581"/>
      <c r="EEH47" s="1581"/>
      <c r="EEI47" s="1581"/>
      <c r="EEJ47" s="1581"/>
      <c r="EEK47" s="1581"/>
      <c r="EEL47" s="1581"/>
      <c r="EEM47" s="1581"/>
      <c r="EEN47" s="1581"/>
      <c r="EEO47" s="1581"/>
      <c r="EEP47" s="1581"/>
      <c r="EEQ47" s="1581"/>
      <c r="EER47" s="1581"/>
      <c r="EES47" s="1581"/>
      <c r="EET47" s="1581"/>
      <c r="EEU47" s="1581"/>
      <c r="EEV47" s="1581"/>
      <c r="EEW47" s="1581"/>
      <c r="EEX47" s="1581"/>
      <c r="EEY47" s="1581"/>
      <c r="EEZ47" s="1581"/>
      <c r="EFA47" s="1581"/>
      <c r="EFB47" s="1581"/>
      <c r="EFC47" s="1581"/>
      <c r="EFD47" s="1581"/>
      <c r="EFE47" s="1581"/>
      <c r="EFF47" s="1581"/>
      <c r="EFG47" s="1581"/>
      <c r="EFH47" s="1581"/>
      <c r="EFI47" s="1581"/>
      <c r="EFJ47" s="1581"/>
      <c r="EFK47" s="1581"/>
      <c r="EFL47" s="1581"/>
      <c r="EFM47" s="1581"/>
      <c r="EFN47" s="1581"/>
      <c r="EFO47" s="1581"/>
      <c r="EFP47" s="1581"/>
      <c r="EFQ47" s="1581"/>
      <c r="EFR47" s="1581"/>
      <c r="EFS47" s="1581"/>
      <c r="EFT47" s="1581"/>
      <c r="EFU47" s="1581"/>
      <c r="EFV47" s="1581"/>
      <c r="EFW47" s="1581"/>
      <c r="EFX47" s="1581"/>
      <c r="EFY47" s="1581"/>
      <c r="EFZ47" s="1581"/>
      <c r="EGA47" s="1581"/>
      <c r="EGB47" s="1581"/>
      <c r="EGC47" s="1581"/>
      <c r="EGD47" s="1581"/>
      <c r="EGE47" s="1581"/>
      <c r="EGF47" s="1581"/>
      <c r="EGG47" s="1581"/>
      <c r="EGH47" s="1581"/>
      <c r="EGI47" s="1581"/>
      <c r="EGJ47" s="1581"/>
      <c r="EGK47" s="1581"/>
      <c r="EGL47" s="1581"/>
      <c r="EGM47" s="1581"/>
      <c r="EGN47" s="1581"/>
      <c r="EGO47" s="1581"/>
      <c r="EGP47" s="1581"/>
      <c r="EGQ47" s="1581"/>
      <c r="EGR47" s="1581"/>
      <c r="EGS47" s="1581"/>
      <c r="EGT47" s="1581"/>
      <c r="EGU47" s="1581"/>
      <c r="EGV47" s="1581"/>
      <c r="EGW47" s="1581"/>
      <c r="EGX47" s="1581"/>
      <c r="EGY47" s="1581"/>
      <c r="EGZ47" s="1581"/>
      <c r="EHA47" s="1581"/>
      <c r="EHB47" s="1581"/>
      <c r="EHC47" s="1581"/>
      <c r="EHD47" s="1581"/>
      <c r="EHE47" s="1581"/>
      <c r="EHF47" s="1581"/>
      <c r="EHG47" s="1581"/>
      <c r="EHH47" s="1581"/>
      <c r="EHI47" s="1581"/>
      <c r="EHJ47" s="1581"/>
      <c r="EHK47" s="1581"/>
      <c r="EHL47" s="1581"/>
      <c r="EHM47" s="1581"/>
      <c r="EHN47" s="1581"/>
      <c r="EHO47" s="1581"/>
      <c r="EHP47" s="1581"/>
      <c r="EHQ47" s="1581"/>
      <c r="EHR47" s="1581"/>
      <c r="EHS47" s="1581"/>
      <c r="EHT47" s="1581"/>
      <c r="EHU47" s="1581"/>
      <c r="EHV47" s="1581"/>
      <c r="EHW47" s="1581"/>
      <c r="EHX47" s="1581"/>
      <c r="EHY47" s="1581"/>
      <c r="EHZ47" s="1581"/>
      <c r="EIA47" s="1581"/>
      <c r="EIB47" s="1581"/>
      <c r="EIC47" s="1581"/>
      <c r="EID47" s="1581"/>
      <c r="EIE47" s="1581"/>
      <c r="EIF47" s="1581"/>
      <c r="EIG47" s="1581"/>
      <c r="EIH47" s="1581"/>
      <c r="EII47" s="1581"/>
      <c r="EIJ47" s="1581"/>
      <c r="EIK47" s="1581"/>
      <c r="EIL47" s="1581"/>
      <c r="EIM47" s="1581"/>
      <c r="EIN47" s="1581"/>
      <c r="EIO47" s="1581"/>
      <c r="EIP47" s="1581"/>
      <c r="EIQ47" s="1581"/>
      <c r="EIR47" s="1581"/>
      <c r="EIS47" s="1581"/>
      <c r="EIT47" s="1581"/>
      <c r="EIU47" s="1581"/>
      <c r="EIV47" s="1581"/>
      <c r="EIW47" s="1581"/>
      <c r="EIX47" s="1581"/>
      <c r="EIY47" s="1581"/>
      <c r="EIZ47" s="1581"/>
      <c r="EJA47" s="1581"/>
      <c r="EJB47" s="1581"/>
      <c r="EJC47" s="1581"/>
      <c r="EJD47" s="1581"/>
      <c r="EJE47" s="1581"/>
      <c r="EJF47" s="1581"/>
      <c r="EJG47" s="1581"/>
      <c r="EJH47" s="1581"/>
      <c r="EJI47" s="1581"/>
      <c r="EJJ47" s="1581"/>
      <c r="EJK47" s="1581"/>
      <c r="EJL47" s="1581"/>
      <c r="EJM47" s="1581"/>
      <c r="EJN47" s="1581"/>
      <c r="EJO47" s="1581"/>
      <c r="EJP47" s="1581"/>
      <c r="EJQ47" s="1581"/>
      <c r="EJR47" s="1581"/>
      <c r="EJS47" s="1581"/>
      <c r="EJT47" s="1581"/>
      <c r="EJU47" s="1581"/>
      <c r="EJV47" s="1581"/>
      <c r="EJW47" s="1581"/>
      <c r="EJX47" s="1581"/>
      <c r="EJY47" s="1581"/>
      <c r="EJZ47" s="1581"/>
      <c r="EKA47" s="1581"/>
      <c r="EKB47" s="1581"/>
      <c r="EKC47" s="1581"/>
      <c r="EKD47" s="1581"/>
      <c r="EKE47" s="1581"/>
      <c r="EKF47" s="1581"/>
      <c r="EKG47" s="1581"/>
      <c r="EKH47" s="1581"/>
      <c r="EKI47" s="1581"/>
      <c r="EKJ47" s="1581"/>
      <c r="EKK47" s="1581"/>
      <c r="EKL47" s="1581"/>
      <c r="EKM47" s="1581"/>
      <c r="EKN47" s="1581"/>
      <c r="EKO47" s="1581"/>
      <c r="EKP47" s="1581"/>
      <c r="EKQ47" s="1581"/>
      <c r="EKR47" s="1581"/>
      <c r="EKS47" s="1581"/>
      <c r="EKT47" s="1581"/>
      <c r="EKU47" s="1581"/>
      <c r="EKV47" s="1581"/>
      <c r="EKW47" s="1581"/>
      <c r="EKX47" s="1581"/>
      <c r="EKY47" s="1581"/>
      <c r="EKZ47" s="1581"/>
      <c r="ELA47" s="1581"/>
      <c r="ELB47" s="1581"/>
      <c r="ELC47" s="1581"/>
      <c r="ELD47" s="1581"/>
      <c r="ELE47" s="1581"/>
      <c r="ELF47" s="1581"/>
      <c r="ELG47" s="1581"/>
      <c r="ELH47" s="1581"/>
      <c r="ELI47" s="1581"/>
      <c r="ELJ47" s="1581"/>
      <c r="ELK47" s="1581"/>
      <c r="ELL47" s="1581"/>
      <c r="ELM47" s="1581"/>
      <c r="ELN47" s="1581"/>
      <c r="ELO47" s="1581"/>
      <c r="ELP47" s="1581"/>
      <c r="ELQ47" s="1581"/>
      <c r="ELR47" s="1581"/>
      <c r="ELS47" s="1581"/>
      <c r="ELT47" s="1581"/>
      <c r="ELU47" s="1581"/>
      <c r="ELV47" s="1581"/>
      <c r="ELW47" s="1581"/>
      <c r="ELX47" s="1581"/>
      <c r="ELY47" s="1581"/>
      <c r="ELZ47" s="1581"/>
      <c r="EMA47" s="1581"/>
      <c r="EMB47" s="1581"/>
      <c r="EMC47" s="1581"/>
      <c r="EMD47" s="1581"/>
      <c r="EME47" s="1581"/>
      <c r="EMF47" s="1581"/>
      <c r="EMG47" s="1581"/>
      <c r="EMH47" s="1581"/>
      <c r="EMI47" s="1581"/>
      <c r="EMJ47" s="1581"/>
      <c r="EMK47" s="1581"/>
      <c r="EML47" s="1581"/>
      <c r="EMM47" s="1581"/>
      <c r="EMN47" s="1581"/>
      <c r="EMO47" s="1581"/>
      <c r="EMP47" s="1581"/>
      <c r="EMQ47" s="1581"/>
      <c r="EMR47" s="1581"/>
      <c r="EMS47" s="1581"/>
      <c r="EMT47" s="1581"/>
      <c r="EMU47" s="1581"/>
      <c r="EMV47" s="1581"/>
      <c r="EMW47" s="1581"/>
      <c r="EMX47" s="1581"/>
      <c r="EMY47" s="1581"/>
      <c r="EMZ47" s="1581"/>
      <c r="ENA47" s="1581"/>
      <c r="ENB47" s="1581"/>
      <c r="ENC47" s="1581"/>
      <c r="END47" s="1581"/>
      <c r="ENE47" s="1581"/>
      <c r="ENF47" s="1581"/>
      <c r="ENG47" s="1581"/>
      <c r="ENH47" s="1581"/>
      <c r="ENI47" s="1581"/>
      <c r="ENJ47" s="1581"/>
      <c r="ENK47" s="1581"/>
      <c r="ENL47" s="1581"/>
      <c r="ENM47" s="1581"/>
      <c r="ENN47" s="1581"/>
      <c r="ENO47" s="1581"/>
      <c r="ENP47" s="1581"/>
      <c r="ENQ47" s="1581"/>
      <c r="ENR47" s="1581"/>
      <c r="ENS47" s="1581"/>
      <c r="ENT47" s="1581"/>
      <c r="ENU47" s="1581"/>
      <c r="ENV47" s="1581"/>
      <c r="ENW47" s="1581"/>
      <c r="ENX47" s="1581"/>
      <c r="ENY47" s="1581"/>
      <c r="ENZ47" s="1581"/>
      <c r="EOA47" s="1581"/>
      <c r="EOB47" s="1581"/>
      <c r="EOC47" s="1581"/>
      <c r="EOD47" s="1581"/>
      <c r="EOE47" s="1581"/>
      <c r="EOF47" s="1581"/>
      <c r="EOG47" s="1581"/>
      <c r="EOH47" s="1581"/>
      <c r="EOI47" s="1581"/>
      <c r="EOJ47" s="1581"/>
      <c r="EOK47" s="1581"/>
      <c r="EOL47" s="1581"/>
      <c r="EOM47" s="1581"/>
      <c r="EON47" s="1581"/>
      <c r="EOO47" s="1581"/>
      <c r="EOP47" s="1581"/>
      <c r="EOQ47" s="1581"/>
      <c r="EOR47" s="1581"/>
      <c r="EOS47" s="1581"/>
      <c r="EOT47" s="1581"/>
      <c r="EOU47" s="1581"/>
      <c r="EOV47" s="1581"/>
      <c r="EOW47" s="1581"/>
      <c r="EOX47" s="1581"/>
      <c r="EOY47" s="1581"/>
      <c r="EOZ47" s="1581"/>
      <c r="EPA47" s="1581"/>
      <c r="EPB47" s="1581"/>
      <c r="EPC47" s="1581"/>
      <c r="EPD47" s="1581"/>
      <c r="EPE47" s="1581"/>
      <c r="EPF47" s="1581"/>
      <c r="EPG47" s="1581"/>
      <c r="EPH47" s="1581"/>
      <c r="EPI47" s="1581"/>
      <c r="EPJ47" s="1581"/>
      <c r="EPK47" s="1581"/>
      <c r="EPL47" s="1581"/>
      <c r="EPM47" s="1581"/>
      <c r="EPN47" s="1581"/>
      <c r="EPO47" s="1581"/>
      <c r="EPP47" s="1581"/>
      <c r="EPQ47" s="1581"/>
      <c r="EPR47" s="1581"/>
      <c r="EPS47" s="1581"/>
      <c r="EPT47" s="1581"/>
      <c r="EPU47" s="1581"/>
      <c r="EPV47" s="1581"/>
      <c r="EPW47" s="1581"/>
      <c r="EPX47" s="1581"/>
      <c r="EPY47" s="1581"/>
      <c r="EPZ47" s="1581"/>
      <c r="EQA47" s="1581"/>
      <c r="EQB47" s="1581"/>
      <c r="EQC47" s="1581"/>
      <c r="EQD47" s="1581"/>
      <c r="EQE47" s="1581"/>
      <c r="EQF47" s="1581"/>
      <c r="EQG47" s="1581"/>
      <c r="EQH47" s="1581"/>
      <c r="EQI47" s="1581"/>
      <c r="EQJ47" s="1581"/>
      <c r="EQK47" s="1581"/>
      <c r="EQL47" s="1581"/>
      <c r="EQM47" s="1581"/>
      <c r="EQN47" s="1581"/>
      <c r="EQO47" s="1581"/>
      <c r="EQP47" s="1581"/>
      <c r="EQQ47" s="1581"/>
      <c r="EQR47" s="1581"/>
      <c r="EQS47" s="1581"/>
      <c r="EQT47" s="1581"/>
      <c r="EQU47" s="1581"/>
      <c r="EQV47" s="1581"/>
      <c r="EQW47" s="1581"/>
      <c r="EQX47" s="1581"/>
      <c r="EQY47" s="1581"/>
      <c r="EQZ47" s="1581"/>
      <c r="ERA47" s="1581"/>
      <c r="ERB47" s="1581"/>
      <c r="ERC47" s="1581"/>
      <c r="ERD47" s="1581"/>
      <c r="ERE47" s="1581"/>
      <c r="ERF47" s="1581"/>
      <c r="ERG47" s="1581"/>
      <c r="ERH47" s="1581"/>
      <c r="ERI47" s="1581"/>
      <c r="ERJ47" s="1581"/>
      <c r="ERK47" s="1581"/>
      <c r="ERL47" s="1581"/>
      <c r="ERM47" s="1581"/>
      <c r="ERN47" s="1581"/>
      <c r="ERO47" s="1581"/>
      <c r="ERP47" s="1581"/>
      <c r="ERQ47" s="1581"/>
      <c r="ERR47" s="1581"/>
      <c r="ERS47" s="1581"/>
      <c r="ERT47" s="1581"/>
      <c r="ERU47" s="1581"/>
      <c r="ERV47" s="1581"/>
      <c r="ERW47" s="1581"/>
      <c r="ERX47" s="1581"/>
      <c r="ERY47" s="1581"/>
      <c r="ERZ47" s="1581"/>
      <c r="ESA47" s="1581"/>
      <c r="ESB47" s="1581"/>
      <c r="ESC47" s="1581"/>
      <c r="ESD47" s="1581"/>
      <c r="ESE47" s="1581"/>
      <c r="ESF47" s="1581"/>
      <c r="ESG47" s="1581"/>
      <c r="ESH47" s="1581"/>
      <c r="ESI47" s="1581"/>
      <c r="ESJ47" s="1581"/>
      <c r="ESK47" s="1581"/>
      <c r="ESL47" s="1581"/>
      <c r="ESM47" s="1581"/>
      <c r="ESN47" s="1581"/>
      <c r="ESO47" s="1581"/>
      <c r="ESP47" s="1581"/>
      <c r="ESQ47" s="1581"/>
      <c r="ESR47" s="1581"/>
      <c r="ESS47" s="1581"/>
      <c r="EST47" s="1581"/>
      <c r="ESU47" s="1581"/>
      <c r="ESV47" s="1581"/>
      <c r="ESW47" s="1581"/>
      <c r="ESX47" s="1581"/>
      <c r="ESY47" s="1581"/>
      <c r="ESZ47" s="1581"/>
      <c r="ETA47" s="1581"/>
      <c r="ETB47" s="1581"/>
      <c r="ETC47" s="1581"/>
      <c r="ETD47" s="1581"/>
      <c r="ETE47" s="1581"/>
      <c r="ETF47" s="1581"/>
      <c r="ETG47" s="1581"/>
      <c r="ETH47" s="1581"/>
      <c r="ETI47" s="1581"/>
      <c r="ETJ47" s="1581"/>
      <c r="ETK47" s="1581"/>
      <c r="ETL47" s="1581"/>
      <c r="ETM47" s="1581"/>
      <c r="ETN47" s="1581"/>
      <c r="ETO47" s="1581"/>
      <c r="ETP47" s="1581"/>
      <c r="ETQ47" s="1581"/>
      <c r="ETR47" s="1581"/>
      <c r="ETS47" s="1581"/>
      <c r="ETT47" s="1581"/>
      <c r="ETU47" s="1581"/>
      <c r="ETV47" s="1581"/>
      <c r="ETW47" s="1581"/>
      <c r="ETX47" s="1581"/>
      <c r="ETY47" s="1581"/>
      <c r="ETZ47" s="1581"/>
      <c r="EUA47" s="1581"/>
      <c r="EUB47" s="1581"/>
      <c r="EUC47" s="1581"/>
      <c r="EUD47" s="1581"/>
      <c r="EUE47" s="1581"/>
      <c r="EUF47" s="1581"/>
      <c r="EUG47" s="1581"/>
      <c r="EUH47" s="1581"/>
      <c r="EUI47" s="1581"/>
      <c r="EUJ47" s="1581"/>
      <c r="EUK47" s="1581"/>
      <c r="EUL47" s="1581"/>
      <c r="EUM47" s="1581"/>
      <c r="EUN47" s="1581"/>
      <c r="EUO47" s="1581"/>
      <c r="EUP47" s="1581"/>
      <c r="EUQ47" s="1581"/>
      <c r="EUR47" s="1581"/>
      <c r="EUS47" s="1581"/>
      <c r="EUT47" s="1581"/>
      <c r="EUU47" s="1581"/>
      <c r="EUV47" s="1581"/>
      <c r="EUW47" s="1581"/>
      <c r="EUX47" s="1581"/>
      <c r="EUY47" s="1581"/>
      <c r="EUZ47" s="1581"/>
      <c r="EVA47" s="1581"/>
      <c r="EVB47" s="1581"/>
      <c r="EVC47" s="1581"/>
      <c r="EVD47" s="1581"/>
      <c r="EVE47" s="1581"/>
      <c r="EVF47" s="1581"/>
      <c r="EVG47" s="1581"/>
      <c r="EVH47" s="1581"/>
      <c r="EVI47" s="1581"/>
      <c r="EVJ47" s="1581"/>
      <c r="EVK47" s="1581"/>
      <c r="EVL47" s="1581"/>
      <c r="EVM47" s="1581"/>
      <c r="EVN47" s="1581"/>
      <c r="EVO47" s="1581"/>
      <c r="EVP47" s="1581"/>
      <c r="EVQ47" s="1581"/>
      <c r="EVR47" s="1581"/>
      <c r="EVS47" s="1581"/>
      <c r="EVT47" s="1581"/>
      <c r="EVU47" s="1581"/>
      <c r="EVV47" s="1581"/>
      <c r="EVW47" s="1581"/>
      <c r="EVX47" s="1581"/>
      <c r="EVY47" s="1581"/>
      <c r="EVZ47" s="1581"/>
      <c r="EWA47" s="1581"/>
      <c r="EWB47" s="1581"/>
      <c r="EWC47" s="1581"/>
      <c r="EWD47" s="1581"/>
      <c r="EWE47" s="1581"/>
      <c r="EWF47" s="1581"/>
      <c r="EWG47" s="1581"/>
      <c r="EWH47" s="1581"/>
      <c r="EWI47" s="1581"/>
      <c r="EWJ47" s="1581"/>
      <c r="EWK47" s="1581"/>
      <c r="EWL47" s="1581"/>
      <c r="EWM47" s="1581"/>
      <c r="EWN47" s="1581"/>
      <c r="EWO47" s="1581"/>
      <c r="EWP47" s="1581"/>
      <c r="EWQ47" s="1581"/>
      <c r="EWR47" s="1581"/>
      <c r="EWS47" s="1581"/>
      <c r="EWT47" s="1581"/>
      <c r="EWU47" s="1581"/>
      <c r="EWV47" s="1581"/>
      <c r="EWW47" s="1581"/>
      <c r="EWX47" s="1581"/>
      <c r="EWY47" s="1581"/>
      <c r="EWZ47" s="1581"/>
      <c r="EXA47" s="1581"/>
      <c r="EXB47" s="1581"/>
      <c r="EXC47" s="1581"/>
      <c r="EXD47" s="1581"/>
      <c r="EXE47" s="1581"/>
      <c r="EXF47" s="1581"/>
      <c r="EXG47" s="1581"/>
      <c r="EXH47" s="1581"/>
      <c r="EXI47" s="1581"/>
      <c r="EXJ47" s="1581"/>
      <c r="EXK47" s="1581"/>
      <c r="EXL47" s="1581"/>
      <c r="EXM47" s="1581"/>
      <c r="EXN47" s="1581"/>
      <c r="EXO47" s="1581"/>
      <c r="EXP47" s="1581"/>
      <c r="EXQ47" s="1581"/>
      <c r="EXR47" s="1581"/>
      <c r="EXS47" s="1581"/>
      <c r="EXT47" s="1581"/>
      <c r="EXU47" s="1581"/>
      <c r="EXV47" s="1581"/>
      <c r="EXW47" s="1581"/>
      <c r="EXX47" s="1581"/>
      <c r="EXY47" s="1581"/>
      <c r="EXZ47" s="1581"/>
      <c r="EYA47" s="1581"/>
      <c r="EYB47" s="1581"/>
      <c r="EYC47" s="1581"/>
      <c r="EYD47" s="1581"/>
      <c r="EYE47" s="1581"/>
      <c r="EYF47" s="1581"/>
      <c r="EYG47" s="1581"/>
      <c r="EYH47" s="1581"/>
      <c r="EYI47" s="1581"/>
      <c r="EYJ47" s="1581"/>
      <c r="EYK47" s="1581"/>
      <c r="EYL47" s="1581"/>
      <c r="EYM47" s="1581"/>
      <c r="EYN47" s="1581"/>
      <c r="EYO47" s="1581"/>
      <c r="EYP47" s="1581"/>
      <c r="EYQ47" s="1581"/>
      <c r="EYR47" s="1581"/>
      <c r="EYS47" s="1581"/>
      <c r="EYT47" s="1581"/>
      <c r="EYU47" s="1581"/>
      <c r="EYV47" s="1581"/>
      <c r="EYW47" s="1581"/>
      <c r="EYX47" s="1581"/>
      <c r="EYY47" s="1581"/>
      <c r="EYZ47" s="1581"/>
      <c r="EZA47" s="1581"/>
      <c r="EZB47" s="1581"/>
      <c r="EZC47" s="1581"/>
      <c r="EZD47" s="1581"/>
      <c r="EZE47" s="1581"/>
      <c r="EZF47" s="1581"/>
      <c r="EZG47" s="1581"/>
      <c r="EZH47" s="1581"/>
      <c r="EZI47" s="1581"/>
      <c r="EZJ47" s="1581"/>
      <c r="EZK47" s="1581"/>
      <c r="EZL47" s="1581"/>
      <c r="EZM47" s="1581"/>
      <c r="EZN47" s="1581"/>
      <c r="EZO47" s="1581"/>
      <c r="EZP47" s="1581"/>
      <c r="EZQ47" s="1581"/>
      <c r="EZR47" s="1581"/>
      <c r="EZS47" s="1581"/>
      <c r="EZT47" s="1581"/>
      <c r="EZU47" s="1581"/>
      <c r="EZV47" s="1581"/>
      <c r="EZW47" s="1581"/>
      <c r="EZX47" s="1581"/>
      <c r="EZY47" s="1581"/>
      <c r="EZZ47" s="1581"/>
      <c r="FAA47" s="1581"/>
      <c r="FAB47" s="1581"/>
      <c r="FAC47" s="1581"/>
      <c r="FAD47" s="1581"/>
      <c r="FAE47" s="1581"/>
      <c r="FAF47" s="1581"/>
      <c r="FAG47" s="1581"/>
      <c r="FAH47" s="1581"/>
      <c r="FAI47" s="1581"/>
      <c r="FAJ47" s="1581"/>
      <c r="FAK47" s="1581"/>
      <c r="FAL47" s="1581"/>
      <c r="FAM47" s="1581"/>
      <c r="FAN47" s="1581"/>
      <c r="FAO47" s="1581"/>
      <c r="FAP47" s="1581"/>
      <c r="FAQ47" s="1581"/>
      <c r="FAR47" s="1581"/>
      <c r="FAS47" s="1581"/>
      <c r="FAT47" s="1581"/>
      <c r="FAU47" s="1581"/>
      <c r="FAV47" s="1581"/>
      <c r="FAW47" s="1581"/>
      <c r="FAX47" s="1581"/>
      <c r="FAY47" s="1581"/>
      <c r="FAZ47" s="1581"/>
      <c r="FBA47" s="1581"/>
      <c r="FBB47" s="1581"/>
      <c r="FBC47" s="1581"/>
      <c r="FBD47" s="1581"/>
      <c r="FBE47" s="1581"/>
      <c r="FBF47" s="1581"/>
      <c r="FBG47" s="1581"/>
      <c r="FBH47" s="1581"/>
      <c r="FBI47" s="1581"/>
      <c r="FBJ47" s="1581"/>
      <c r="FBK47" s="1581"/>
      <c r="FBL47" s="1581"/>
      <c r="FBM47" s="1581"/>
      <c r="FBN47" s="1581"/>
      <c r="FBO47" s="1581"/>
      <c r="FBP47" s="1581"/>
      <c r="FBQ47" s="1581"/>
      <c r="FBR47" s="1581"/>
      <c r="FBS47" s="1581"/>
      <c r="FBT47" s="1581"/>
      <c r="FBU47" s="1581"/>
      <c r="FBV47" s="1581"/>
      <c r="FBW47" s="1581"/>
      <c r="FBX47" s="1581"/>
      <c r="FBY47" s="1581"/>
      <c r="FBZ47" s="1581"/>
      <c r="FCA47" s="1581"/>
      <c r="FCB47" s="1581"/>
      <c r="FCC47" s="1581"/>
      <c r="FCD47" s="1581"/>
      <c r="FCE47" s="1581"/>
      <c r="FCF47" s="1581"/>
      <c r="FCG47" s="1581"/>
      <c r="FCH47" s="1581"/>
      <c r="FCI47" s="1581"/>
      <c r="FCJ47" s="1581"/>
      <c r="FCK47" s="1581"/>
      <c r="FCL47" s="1581"/>
      <c r="FCM47" s="1581"/>
      <c r="FCN47" s="1581"/>
      <c r="FCO47" s="1581"/>
      <c r="FCP47" s="1581"/>
      <c r="FCQ47" s="1581"/>
      <c r="FCR47" s="1581"/>
      <c r="FCS47" s="1581"/>
      <c r="FCT47" s="1581"/>
      <c r="FCU47" s="1581"/>
      <c r="FCV47" s="1581"/>
      <c r="FCW47" s="1581"/>
      <c r="FCX47" s="1581"/>
      <c r="FCY47" s="1581"/>
      <c r="FCZ47" s="1581"/>
      <c r="FDA47" s="1581"/>
      <c r="FDB47" s="1581"/>
      <c r="FDC47" s="1581"/>
      <c r="FDD47" s="1581"/>
      <c r="FDE47" s="1581"/>
      <c r="FDF47" s="1581"/>
      <c r="FDG47" s="1581"/>
      <c r="FDH47" s="1581"/>
      <c r="FDI47" s="1581"/>
      <c r="FDJ47" s="1581"/>
      <c r="FDK47" s="1581"/>
      <c r="FDL47" s="1581"/>
      <c r="FDM47" s="1581"/>
      <c r="FDN47" s="1581"/>
      <c r="FDO47" s="1581"/>
      <c r="FDP47" s="1581"/>
      <c r="FDQ47" s="1581"/>
      <c r="FDR47" s="1581"/>
      <c r="FDS47" s="1581"/>
      <c r="FDT47" s="1581"/>
      <c r="FDU47" s="1581"/>
      <c r="FDV47" s="1581"/>
      <c r="FDW47" s="1581"/>
      <c r="FDX47" s="1581"/>
      <c r="FDY47" s="1581"/>
      <c r="FDZ47" s="1581"/>
      <c r="FEA47" s="1581"/>
      <c r="FEB47" s="1581"/>
      <c r="FEC47" s="1581"/>
      <c r="FED47" s="1581"/>
      <c r="FEE47" s="1581"/>
      <c r="FEF47" s="1581"/>
      <c r="FEG47" s="1581"/>
      <c r="FEH47" s="1581"/>
      <c r="FEI47" s="1581"/>
      <c r="FEJ47" s="1581"/>
      <c r="FEK47" s="1581"/>
      <c r="FEL47" s="1581"/>
      <c r="FEM47" s="1581"/>
      <c r="FEN47" s="1581"/>
      <c r="FEO47" s="1581"/>
      <c r="FEP47" s="1581"/>
      <c r="FEQ47" s="1581"/>
      <c r="FER47" s="1581"/>
      <c r="FES47" s="1581"/>
      <c r="FET47" s="1581"/>
      <c r="FEU47" s="1581"/>
      <c r="FEV47" s="1581"/>
      <c r="FEW47" s="1581"/>
      <c r="FEX47" s="1581"/>
      <c r="FEY47" s="1581"/>
      <c r="FEZ47" s="1581"/>
      <c r="FFA47" s="1581"/>
      <c r="FFB47" s="1581"/>
      <c r="FFC47" s="1581"/>
      <c r="FFD47" s="1581"/>
      <c r="FFE47" s="1581"/>
      <c r="FFF47" s="1581"/>
      <c r="FFG47" s="1581"/>
      <c r="FFH47" s="1581"/>
      <c r="FFI47" s="1581"/>
      <c r="FFJ47" s="1581"/>
      <c r="FFK47" s="1581"/>
      <c r="FFL47" s="1581"/>
      <c r="FFM47" s="1581"/>
      <c r="FFN47" s="1581"/>
      <c r="FFO47" s="1581"/>
      <c r="FFP47" s="1581"/>
      <c r="FFQ47" s="1581"/>
      <c r="FFR47" s="1581"/>
      <c r="FFS47" s="1581"/>
      <c r="FFT47" s="1581"/>
      <c r="FFU47" s="1581"/>
      <c r="FFV47" s="1581"/>
      <c r="FFW47" s="1581"/>
      <c r="FFX47" s="1581"/>
      <c r="FFY47" s="1581"/>
      <c r="FFZ47" s="1581"/>
      <c r="FGA47" s="1581"/>
      <c r="FGB47" s="1581"/>
      <c r="FGC47" s="1581"/>
      <c r="FGD47" s="1581"/>
      <c r="FGE47" s="1581"/>
      <c r="FGF47" s="1581"/>
      <c r="FGG47" s="1581"/>
      <c r="FGH47" s="1581"/>
      <c r="FGI47" s="1581"/>
      <c r="FGJ47" s="1581"/>
      <c r="FGK47" s="1581"/>
      <c r="FGL47" s="1581"/>
      <c r="FGM47" s="1581"/>
      <c r="FGN47" s="1581"/>
      <c r="FGO47" s="1581"/>
      <c r="FGP47" s="1581"/>
      <c r="FGQ47" s="1581"/>
      <c r="FGR47" s="1581"/>
      <c r="FGS47" s="1581"/>
      <c r="FGT47" s="1581"/>
      <c r="FGU47" s="1581"/>
      <c r="FGV47" s="1581"/>
      <c r="FGW47" s="1581"/>
      <c r="FGX47" s="1581"/>
      <c r="FGY47" s="1581"/>
      <c r="FGZ47" s="1581"/>
      <c r="FHA47" s="1581"/>
      <c r="FHB47" s="1581"/>
      <c r="FHC47" s="1581"/>
      <c r="FHD47" s="1581"/>
      <c r="FHE47" s="1581"/>
      <c r="FHF47" s="1581"/>
      <c r="FHG47" s="1581"/>
      <c r="FHH47" s="1581"/>
      <c r="FHI47" s="1581"/>
      <c r="FHJ47" s="1581"/>
      <c r="FHK47" s="1581"/>
      <c r="FHL47" s="1581"/>
      <c r="FHM47" s="1581"/>
      <c r="FHN47" s="1581"/>
      <c r="FHO47" s="1581"/>
      <c r="FHP47" s="1581"/>
      <c r="FHQ47" s="1581"/>
      <c r="FHR47" s="1581"/>
      <c r="FHS47" s="1581"/>
      <c r="FHT47" s="1581"/>
      <c r="FHU47" s="1581"/>
      <c r="FHV47" s="1581"/>
      <c r="FHW47" s="1581"/>
      <c r="FHX47" s="1581"/>
      <c r="FHY47" s="1581"/>
      <c r="FHZ47" s="1581"/>
      <c r="FIA47" s="1581"/>
      <c r="FIB47" s="1581"/>
      <c r="FIC47" s="1581"/>
      <c r="FID47" s="1581"/>
      <c r="FIE47" s="1581"/>
      <c r="FIF47" s="1581"/>
      <c r="FIG47" s="1581"/>
      <c r="FIH47" s="1581"/>
      <c r="FII47" s="1581"/>
      <c r="FIJ47" s="1581"/>
      <c r="FIK47" s="1581"/>
      <c r="FIL47" s="1581"/>
      <c r="FIM47" s="1581"/>
      <c r="FIN47" s="1581"/>
      <c r="FIO47" s="1581"/>
      <c r="FIP47" s="1581"/>
      <c r="FIQ47" s="1581"/>
      <c r="FIR47" s="1581"/>
      <c r="FIS47" s="1581"/>
      <c r="FIT47" s="1581"/>
      <c r="FIU47" s="1581"/>
      <c r="FIV47" s="1581"/>
      <c r="FIW47" s="1581"/>
      <c r="FIX47" s="1581"/>
      <c r="FIY47" s="1581"/>
      <c r="FIZ47" s="1581"/>
      <c r="FJA47" s="1581"/>
      <c r="FJB47" s="1581"/>
      <c r="FJC47" s="1581"/>
      <c r="FJD47" s="1581"/>
      <c r="FJE47" s="1581"/>
      <c r="FJF47" s="1581"/>
      <c r="FJG47" s="1581"/>
      <c r="FJH47" s="1581"/>
      <c r="FJI47" s="1581"/>
      <c r="FJJ47" s="1581"/>
      <c r="FJK47" s="1581"/>
      <c r="FJL47" s="1581"/>
      <c r="FJM47" s="1581"/>
      <c r="FJN47" s="1581"/>
      <c r="FJO47" s="1581"/>
      <c r="FJP47" s="1581"/>
      <c r="FJQ47" s="1581"/>
      <c r="FJR47" s="1581"/>
      <c r="FJS47" s="1581"/>
      <c r="FJT47" s="1581"/>
      <c r="FJU47" s="1581"/>
      <c r="FJV47" s="1581"/>
      <c r="FJW47" s="1581"/>
      <c r="FJX47" s="1581"/>
      <c r="FJY47" s="1581"/>
      <c r="FJZ47" s="1581"/>
      <c r="FKA47" s="1581"/>
      <c r="FKB47" s="1581"/>
      <c r="FKC47" s="1581"/>
      <c r="FKD47" s="1581"/>
      <c r="FKE47" s="1581"/>
      <c r="FKF47" s="1581"/>
      <c r="FKG47" s="1581"/>
      <c r="FKH47" s="1581"/>
      <c r="FKI47" s="1581"/>
      <c r="FKJ47" s="1581"/>
      <c r="FKK47" s="1581"/>
      <c r="FKL47" s="1581"/>
      <c r="FKM47" s="1581"/>
      <c r="FKN47" s="1581"/>
      <c r="FKO47" s="1581"/>
      <c r="FKP47" s="1581"/>
      <c r="FKQ47" s="1581"/>
      <c r="FKR47" s="1581"/>
      <c r="FKS47" s="1581"/>
      <c r="FKT47" s="1581"/>
      <c r="FKU47" s="1581"/>
      <c r="FKV47" s="1581"/>
      <c r="FKW47" s="1581"/>
      <c r="FKX47" s="1581"/>
      <c r="FKY47" s="1581"/>
      <c r="FKZ47" s="1581"/>
      <c r="FLA47" s="1581"/>
      <c r="FLB47" s="1581"/>
      <c r="FLC47" s="1581"/>
      <c r="FLD47" s="1581"/>
      <c r="FLE47" s="1581"/>
      <c r="FLF47" s="1581"/>
      <c r="FLG47" s="1581"/>
      <c r="FLH47" s="1581"/>
      <c r="FLI47" s="1581"/>
      <c r="FLJ47" s="1581"/>
      <c r="FLK47" s="1581"/>
      <c r="FLL47" s="1581"/>
      <c r="FLM47" s="1581"/>
      <c r="FLN47" s="1581"/>
      <c r="FLO47" s="1581"/>
      <c r="FLP47" s="1581"/>
      <c r="FLQ47" s="1581"/>
      <c r="FLR47" s="1581"/>
      <c r="FLS47" s="1581"/>
      <c r="FLT47" s="1581"/>
      <c r="FLU47" s="1581"/>
      <c r="FLV47" s="1581"/>
      <c r="FLW47" s="1581"/>
      <c r="FLX47" s="1581"/>
      <c r="FLY47" s="1581"/>
      <c r="FLZ47" s="1581"/>
      <c r="FMA47" s="1581"/>
      <c r="FMB47" s="1581"/>
      <c r="FMC47" s="1581"/>
      <c r="FMD47" s="1581"/>
      <c r="FME47" s="1581"/>
      <c r="FMF47" s="1581"/>
      <c r="FMG47" s="1581"/>
      <c r="FMH47" s="1581"/>
      <c r="FMI47" s="1581"/>
      <c r="FMJ47" s="1581"/>
      <c r="FMK47" s="1581"/>
      <c r="FML47" s="1581"/>
      <c r="FMM47" s="1581"/>
      <c r="FMN47" s="1581"/>
      <c r="FMO47" s="1581"/>
      <c r="FMP47" s="1581"/>
      <c r="FMQ47" s="1581"/>
      <c r="FMR47" s="1581"/>
      <c r="FMS47" s="1581"/>
      <c r="FMT47" s="1581"/>
      <c r="FMU47" s="1581"/>
      <c r="FMV47" s="1581"/>
      <c r="FMW47" s="1581"/>
      <c r="FMX47" s="1581"/>
      <c r="FMY47" s="1581"/>
      <c r="FMZ47" s="1581"/>
      <c r="FNA47" s="1581"/>
      <c r="FNB47" s="1581"/>
      <c r="FNC47" s="1581"/>
      <c r="FND47" s="1581"/>
      <c r="FNE47" s="1581"/>
      <c r="FNF47" s="1581"/>
      <c r="FNG47" s="1581"/>
      <c r="FNH47" s="1581"/>
      <c r="FNI47" s="1581"/>
      <c r="FNJ47" s="1581"/>
      <c r="FNK47" s="1581"/>
      <c r="FNL47" s="1581"/>
      <c r="FNM47" s="1581"/>
      <c r="FNN47" s="1581"/>
      <c r="FNO47" s="1581"/>
      <c r="FNP47" s="1581"/>
      <c r="FNQ47" s="1581"/>
      <c r="FNR47" s="1581"/>
      <c r="FNS47" s="1581"/>
      <c r="FNT47" s="1581"/>
      <c r="FNU47" s="1581"/>
      <c r="FNV47" s="1581"/>
      <c r="FNW47" s="1581"/>
      <c r="FNX47" s="1581"/>
      <c r="FNY47" s="1581"/>
      <c r="FNZ47" s="1581"/>
      <c r="FOA47" s="1581"/>
      <c r="FOB47" s="1581"/>
      <c r="FOC47" s="1581"/>
      <c r="FOD47" s="1581"/>
      <c r="FOE47" s="1581"/>
      <c r="FOF47" s="1581"/>
      <c r="FOG47" s="1581"/>
      <c r="FOH47" s="1581"/>
      <c r="FOI47" s="1581"/>
      <c r="FOJ47" s="1581"/>
      <c r="FOK47" s="1581"/>
      <c r="FOL47" s="1581"/>
      <c r="FOM47" s="1581"/>
      <c r="FON47" s="1581"/>
      <c r="FOO47" s="1581"/>
      <c r="FOP47" s="1581"/>
      <c r="FOQ47" s="1581"/>
      <c r="FOR47" s="1581"/>
      <c r="FOS47" s="1581"/>
      <c r="FOT47" s="1581"/>
      <c r="FOU47" s="1581"/>
      <c r="FOV47" s="1581"/>
      <c r="FOW47" s="1581"/>
      <c r="FOX47" s="1581"/>
      <c r="FOY47" s="1581"/>
      <c r="FOZ47" s="1581"/>
      <c r="FPA47" s="1581"/>
      <c r="FPB47" s="1581"/>
      <c r="FPC47" s="1581"/>
      <c r="FPD47" s="1581"/>
      <c r="FPE47" s="1581"/>
      <c r="FPF47" s="1581"/>
      <c r="FPG47" s="1581"/>
      <c r="FPH47" s="1581"/>
      <c r="FPI47" s="1581"/>
      <c r="FPJ47" s="1581"/>
      <c r="FPK47" s="1581"/>
      <c r="FPL47" s="1581"/>
      <c r="FPM47" s="1581"/>
      <c r="FPN47" s="1581"/>
      <c r="FPO47" s="1581"/>
      <c r="FPP47" s="1581"/>
      <c r="FPQ47" s="1581"/>
      <c r="FPR47" s="1581"/>
      <c r="FPS47" s="1581"/>
      <c r="FPT47" s="1581"/>
      <c r="FPU47" s="1581"/>
      <c r="FPV47" s="1581"/>
      <c r="FPW47" s="1581"/>
      <c r="FPX47" s="1581"/>
      <c r="FPY47" s="1581"/>
      <c r="FPZ47" s="1581"/>
      <c r="FQA47" s="1581"/>
      <c r="FQB47" s="1581"/>
      <c r="FQC47" s="1581"/>
      <c r="FQD47" s="1581"/>
      <c r="FQE47" s="1581"/>
      <c r="FQF47" s="1581"/>
      <c r="FQG47" s="1581"/>
      <c r="FQH47" s="1581"/>
      <c r="FQI47" s="1581"/>
      <c r="FQJ47" s="1581"/>
      <c r="FQK47" s="1581"/>
      <c r="FQL47" s="1581"/>
      <c r="FQM47" s="1581"/>
      <c r="FQN47" s="1581"/>
      <c r="FQO47" s="1581"/>
      <c r="FQP47" s="1581"/>
      <c r="FQQ47" s="1581"/>
      <c r="FQR47" s="1581"/>
      <c r="FQS47" s="1581"/>
      <c r="FQT47" s="1581"/>
      <c r="FQU47" s="1581"/>
      <c r="FQV47" s="1581"/>
      <c r="FQW47" s="1581"/>
      <c r="FQX47" s="1581"/>
      <c r="FQY47" s="1581"/>
      <c r="FQZ47" s="1581"/>
      <c r="FRA47" s="1581"/>
      <c r="FRB47" s="1581"/>
      <c r="FRC47" s="1581"/>
      <c r="FRD47" s="1581"/>
      <c r="FRE47" s="1581"/>
      <c r="FRF47" s="1581"/>
      <c r="FRG47" s="1581"/>
      <c r="FRH47" s="1581"/>
      <c r="FRI47" s="1581"/>
      <c r="FRJ47" s="1581"/>
      <c r="FRK47" s="1581"/>
      <c r="FRL47" s="1581"/>
      <c r="FRM47" s="1581"/>
      <c r="FRN47" s="1581"/>
      <c r="FRO47" s="1581"/>
      <c r="FRP47" s="1581"/>
      <c r="FRQ47" s="1581"/>
      <c r="FRR47" s="1581"/>
      <c r="FRS47" s="1581"/>
      <c r="FRT47" s="1581"/>
      <c r="FRU47" s="1581"/>
      <c r="FRV47" s="1581"/>
      <c r="FRW47" s="1581"/>
      <c r="FRX47" s="1581"/>
      <c r="FRY47" s="1581"/>
      <c r="FRZ47" s="1581"/>
      <c r="FSA47" s="1581"/>
      <c r="FSB47" s="1581"/>
      <c r="FSC47" s="1581"/>
      <c r="FSD47" s="1581"/>
      <c r="FSE47" s="1581"/>
      <c r="FSF47" s="1581"/>
      <c r="FSG47" s="1581"/>
      <c r="FSH47" s="1581"/>
      <c r="FSI47" s="1581"/>
      <c r="FSJ47" s="1581"/>
      <c r="FSK47" s="1581"/>
      <c r="FSL47" s="1581"/>
      <c r="FSM47" s="1581"/>
      <c r="FSN47" s="1581"/>
      <c r="FSO47" s="1581"/>
      <c r="FSP47" s="1581"/>
      <c r="FSQ47" s="1581"/>
      <c r="FSR47" s="1581"/>
      <c r="FSS47" s="1581"/>
      <c r="FST47" s="1581"/>
      <c r="FSU47" s="1581"/>
      <c r="FSV47" s="1581"/>
      <c r="FSW47" s="1581"/>
      <c r="FSX47" s="1581"/>
      <c r="FSY47" s="1581"/>
      <c r="FSZ47" s="1581"/>
      <c r="FTA47" s="1581"/>
      <c r="FTB47" s="1581"/>
      <c r="FTC47" s="1581"/>
      <c r="FTD47" s="1581"/>
      <c r="FTE47" s="1581"/>
      <c r="FTF47" s="1581"/>
      <c r="FTG47" s="1581"/>
      <c r="FTH47" s="1581"/>
      <c r="FTI47" s="1581"/>
      <c r="FTJ47" s="1581"/>
      <c r="FTK47" s="1581"/>
      <c r="FTL47" s="1581"/>
      <c r="FTM47" s="1581"/>
      <c r="FTN47" s="1581"/>
      <c r="FTO47" s="1581"/>
      <c r="FTP47" s="1581"/>
      <c r="FTQ47" s="1581"/>
      <c r="FTR47" s="1581"/>
      <c r="FTS47" s="1581"/>
      <c r="FTT47" s="1581"/>
      <c r="FTU47" s="1581"/>
      <c r="FTV47" s="1581"/>
      <c r="FTW47" s="1581"/>
      <c r="FTX47" s="1581"/>
      <c r="FTY47" s="1581"/>
      <c r="FTZ47" s="1581"/>
      <c r="FUA47" s="1581"/>
      <c r="FUB47" s="1581"/>
      <c r="FUC47" s="1581"/>
      <c r="FUD47" s="1581"/>
      <c r="FUE47" s="1581"/>
      <c r="FUF47" s="1581"/>
      <c r="FUG47" s="1581"/>
      <c r="FUH47" s="1581"/>
      <c r="FUI47" s="1581"/>
      <c r="FUJ47" s="1581"/>
      <c r="FUK47" s="1581"/>
      <c r="FUL47" s="1581"/>
      <c r="FUM47" s="1581"/>
      <c r="FUN47" s="1581"/>
      <c r="FUO47" s="1581"/>
      <c r="FUP47" s="1581"/>
      <c r="FUQ47" s="1581"/>
      <c r="FUR47" s="1581"/>
      <c r="FUS47" s="1581"/>
      <c r="FUT47" s="1581"/>
      <c r="FUU47" s="1581"/>
      <c r="FUV47" s="1581"/>
      <c r="FUW47" s="1581"/>
      <c r="FUX47" s="1581"/>
      <c r="FUY47" s="1581"/>
      <c r="FUZ47" s="1581"/>
      <c r="FVA47" s="1581"/>
      <c r="FVB47" s="1581"/>
      <c r="FVC47" s="1581"/>
      <c r="FVD47" s="1581"/>
      <c r="FVE47" s="1581"/>
      <c r="FVF47" s="1581"/>
      <c r="FVG47" s="1581"/>
      <c r="FVH47" s="1581"/>
      <c r="FVI47" s="1581"/>
      <c r="FVJ47" s="1581"/>
      <c r="FVK47" s="1581"/>
      <c r="FVL47" s="1581"/>
      <c r="FVM47" s="1581"/>
      <c r="FVN47" s="1581"/>
      <c r="FVO47" s="1581"/>
      <c r="FVP47" s="1581"/>
      <c r="FVQ47" s="1581"/>
      <c r="FVR47" s="1581"/>
      <c r="FVS47" s="1581"/>
      <c r="FVT47" s="1581"/>
      <c r="FVU47" s="1581"/>
      <c r="FVV47" s="1581"/>
      <c r="FVW47" s="1581"/>
      <c r="FVX47" s="1581"/>
      <c r="FVY47" s="1581"/>
      <c r="FVZ47" s="1581"/>
      <c r="FWA47" s="1581"/>
      <c r="FWB47" s="1581"/>
      <c r="FWC47" s="1581"/>
      <c r="FWD47" s="1581"/>
      <c r="FWE47" s="1581"/>
      <c r="FWF47" s="1581"/>
      <c r="FWG47" s="1581"/>
      <c r="FWH47" s="1581"/>
      <c r="FWI47" s="1581"/>
      <c r="FWJ47" s="1581"/>
      <c r="FWK47" s="1581"/>
      <c r="FWL47" s="1581"/>
      <c r="FWM47" s="1581"/>
      <c r="FWN47" s="1581"/>
      <c r="FWO47" s="1581"/>
      <c r="FWP47" s="1581"/>
      <c r="FWQ47" s="1581"/>
      <c r="FWR47" s="1581"/>
      <c r="FWS47" s="1581"/>
      <c r="FWT47" s="1581"/>
      <c r="FWU47" s="1581"/>
      <c r="FWV47" s="1581"/>
      <c r="FWW47" s="1581"/>
      <c r="FWX47" s="1581"/>
      <c r="FWY47" s="1581"/>
      <c r="FWZ47" s="1581"/>
      <c r="FXA47" s="1581"/>
      <c r="FXB47" s="1581"/>
      <c r="FXC47" s="1581"/>
      <c r="FXD47" s="1581"/>
      <c r="FXE47" s="1581"/>
      <c r="FXF47" s="1581"/>
      <c r="FXG47" s="1581"/>
      <c r="FXH47" s="1581"/>
      <c r="FXI47" s="1581"/>
      <c r="FXJ47" s="1581"/>
      <c r="FXK47" s="1581"/>
      <c r="FXL47" s="1581"/>
      <c r="FXM47" s="1581"/>
      <c r="FXN47" s="1581"/>
      <c r="FXO47" s="1581"/>
      <c r="FXP47" s="1581"/>
      <c r="FXQ47" s="1581"/>
      <c r="FXR47" s="1581"/>
      <c r="FXS47" s="1581"/>
      <c r="FXT47" s="1581"/>
      <c r="FXU47" s="1581"/>
      <c r="FXV47" s="1581"/>
      <c r="FXW47" s="1581"/>
      <c r="FXX47" s="1581"/>
      <c r="FXY47" s="1581"/>
      <c r="FXZ47" s="1581"/>
      <c r="FYA47" s="1581"/>
      <c r="FYB47" s="1581"/>
      <c r="FYC47" s="1581"/>
      <c r="FYD47" s="1581"/>
      <c r="FYE47" s="1581"/>
      <c r="FYF47" s="1581"/>
      <c r="FYG47" s="1581"/>
      <c r="FYH47" s="1581"/>
      <c r="FYI47" s="1581"/>
      <c r="FYJ47" s="1581"/>
      <c r="FYK47" s="1581"/>
      <c r="FYL47" s="1581"/>
      <c r="FYM47" s="1581"/>
      <c r="FYN47" s="1581"/>
      <c r="FYO47" s="1581"/>
      <c r="FYP47" s="1581"/>
      <c r="FYQ47" s="1581"/>
      <c r="FYR47" s="1581"/>
      <c r="FYS47" s="1581"/>
      <c r="FYT47" s="1581"/>
      <c r="FYU47" s="1581"/>
      <c r="FYV47" s="1581"/>
      <c r="FYW47" s="1581"/>
      <c r="FYX47" s="1581"/>
      <c r="FYY47" s="1581"/>
      <c r="FYZ47" s="1581"/>
      <c r="FZA47" s="1581"/>
      <c r="FZB47" s="1581"/>
      <c r="FZC47" s="1581"/>
      <c r="FZD47" s="1581"/>
      <c r="FZE47" s="1581"/>
      <c r="FZF47" s="1581"/>
      <c r="FZG47" s="1581"/>
      <c r="FZH47" s="1581"/>
      <c r="FZI47" s="1581"/>
      <c r="FZJ47" s="1581"/>
      <c r="FZK47" s="1581"/>
      <c r="FZL47" s="1581"/>
      <c r="FZM47" s="1581"/>
      <c r="FZN47" s="1581"/>
      <c r="FZO47" s="1581"/>
      <c r="FZP47" s="1581"/>
      <c r="FZQ47" s="1581"/>
      <c r="FZR47" s="1581"/>
      <c r="FZS47" s="1581"/>
      <c r="FZT47" s="1581"/>
      <c r="FZU47" s="1581"/>
      <c r="FZV47" s="1581"/>
      <c r="FZW47" s="1581"/>
      <c r="FZX47" s="1581"/>
      <c r="FZY47" s="1581"/>
      <c r="FZZ47" s="1581"/>
      <c r="GAA47" s="1581"/>
      <c r="GAB47" s="1581"/>
      <c r="GAC47" s="1581"/>
      <c r="GAD47" s="1581"/>
      <c r="GAE47" s="1581"/>
      <c r="GAF47" s="1581"/>
      <c r="GAG47" s="1581"/>
      <c r="GAH47" s="1581"/>
      <c r="GAI47" s="1581"/>
      <c r="GAJ47" s="1581"/>
      <c r="GAK47" s="1581"/>
      <c r="GAL47" s="1581"/>
      <c r="GAM47" s="1581"/>
      <c r="GAN47" s="1581"/>
      <c r="GAO47" s="1581"/>
      <c r="GAP47" s="1581"/>
      <c r="GAQ47" s="1581"/>
      <c r="GAR47" s="1581"/>
      <c r="GAS47" s="1581"/>
      <c r="GAT47" s="1581"/>
      <c r="GAU47" s="1581"/>
      <c r="GAV47" s="1581"/>
      <c r="GAW47" s="1581"/>
      <c r="GAX47" s="1581"/>
      <c r="GAY47" s="1581"/>
      <c r="GAZ47" s="1581"/>
      <c r="GBA47" s="1581"/>
      <c r="GBB47" s="1581"/>
      <c r="GBC47" s="1581"/>
      <c r="GBD47" s="1581"/>
      <c r="GBE47" s="1581"/>
      <c r="GBF47" s="1581"/>
      <c r="GBG47" s="1581"/>
      <c r="GBH47" s="1581"/>
      <c r="GBI47" s="1581"/>
      <c r="GBJ47" s="1581"/>
      <c r="GBK47" s="1581"/>
      <c r="GBL47" s="1581"/>
      <c r="GBM47" s="1581"/>
      <c r="GBN47" s="1581"/>
      <c r="GBO47" s="1581"/>
      <c r="GBP47" s="1581"/>
      <c r="GBQ47" s="1581"/>
      <c r="GBR47" s="1581"/>
      <c r="GBS47" s="1581"/>
      <c r="GBT47" s="1581"/>
      <c r="GBU47" s="1581"/>
      <c r="GBV47" s="1581"/>
      <c r="GBW47" s="1581"/>
      <c r="GBX47" s="1581"/>
      <c r="GBY47" s="1581"/>
      <c r="GBZ47" s="1581"/>
      <c r="GCA47" s="1581"/>
      <c r="GCB47" s="1581"/>
      <c r="GCC47" s="1581"/>
      <c r="GCD47" s="1581"/>
      <c r="GCE47" s="1581"/>
      <c r="GCF47" s="1581"/>
      <c r="GCG47" s="1581"/>
      <c r="GCH47" s="1581"/>
      <c r="GCI47" s="1581"/>
      <c r="GCJ47" s="1581"/>
      <c r="GCK47" s="1581"/>
      <c r="GCL47" s="1581"/>
      <c r="GCM47" s="1581"/>
      <c r="GCN47" s="1581"/>
      <c r="GCO47" s="1581"/>
      <c r="GCP47" s="1581"/>
      <c r="GCQ47" s="1581"/>
      <c r="GCR47" s="1581"/>
      <c r="GCS47" s="1581"/>
      <c r="GCT47" s="1581"/>
      <c r="GCU47" s="1581"/>
      <c r="GCV47" s="1581"/>
      <c r="GCW47" s="1581"/>
      <c r="GCX47" s="1581"/>
      <c r="GCY47" s="1581"/>
      <c r="GCZ47" s="1581"/>
      <c r="GDA47" s="1581"/>
      <c r="GDB47" s="1581"/>
      <c r="GDC47" s="1581"/>
      <c r="GDD47" s="1581"/>
      <c r="GDE47" s="1581"/>
      <c r="GDF47" s="1581"/>
      <c r="GDG47" s="1581"/>
      <c r="GDH47" s="1581"/>
      <c r="GDI47" s="1581"/>
      <c r="GDJ47" s="1581"/>
      <c r="GDK47" s="1581"/>
      <c r="GDL47" s="1581"/>
      <c r="GDM47" s="1581"/>
      <c r="GDN47" s="1581"/>
      <c r="GDO47" s="1581"/>
      <c r="GDP47" s="1581"/>
      <c r="GDQ47" s="1581"/>
      <c r="GDR47" s="1581"/>
      <c r="GDS47" s="1581"/>
      <c r="GDT47" s="1581"/>
      <c r="GDU47" s="1581"/>
      <c r="GDV47" s="1581"/>
      <c r="GDW47" s="1581"/>
      <c r="GDX47" s="1581"/>
      <c r="GDY47" s="1581"/>
      <c r="GDZ47" s="1581"/>
      <c r="GEA47" s="1581"/>
      <c r="GEB47" s="1581"/>
      <c r="GEC47" s="1581"/>
      <c r="GED47" s="1581"/>
      <c r="GEE47" s="1581"/>
      <c r="GEF47" s="1581"/>
      <c r="GEG47" s="1581"/>
      <c r="GEH47" s="1581"/>
      <c r="GEI47" s="1581"/>
      <c r="GEJ47" s="1581"/>
      <c r="GEK47" s="1581"/>
      <c r="GEL47" s="1581"/>
      <c r="GEM47" s="1581"/>
      <c r="GEN47" s="1581"/>
      <c r="GEO47" s="1581"/>
      <c r="GEP47" s="1581"/>
      <c r="GEQ47" s="1581"/>
      <c r="GER47" s="1581"/>
      <c r="GES47" s="1581"/>
      <c r="GET47" s="1581"/>
      <c r="GEU47" s="1581"/>
      <c r="GEV47" s="1581"/>
      <c r="GEW47" s="1581"/>
      <c r="GEX47" s="1581"/>
      <c r="GEY47" s="1581"/>
      <c r="GEZ47" s="1581"/>
      <c r="GFA47" s="1581"/>
      <c r="GFB47" s="1581"/>
      <c r="GFC47" s="1581"/>
      <c r="GFD47" s="1581"/>
      <c r="GFE47" s="1581"/>
      <c r="GFF47" s="1581"/>
      <c r="GFG47" s="1581"/>
      <c r="GFH47" s="1581"/>
      <c r="GFI47" s="1581"/>
      <c r="GFJ47" s="1581"/>
      <c r="GFK47" s="1581"/>
      <c r="GFL47" s="1581"/>
      <c r="GFM47" s="1581"/>
      <c r="GFN47" s="1581"/>
      <c r="GFO47" s="1581"/>
      <c r="GFP47" s="1581"/>
      <c r="GFQ47" s="1581"/>
      <c r="GFR47" s="1581"/>
      <c r="GFS47" s="1581"/>
      <c r="GFT47" s="1581"/>
      <c r="GFU47" s="1581"/>
      <c r="GFV47" s="1581"/>
      <c r="GFW47" s="1581"/>
      <c r="GFX47" s="1581"/>
      <c r="GFY47" s="1581"/>
      <c r="GFZ47" s="1581"/>
      <c r="GGA47" s="1581"/>
      <c r="GGB47" s="1581"/>
      <c r="GGC47" s="1581"/>
      <c r="GGD47" s="1581"/>
      <c r="GGE47" s="1581"/>
      <c r="GGF47" s="1581"/>
      <c r="GGG47" s="1581"/>
      <c r="GGH47" s="1581"/>
      <c r="GGI47" s="1581"/>
      <c r="GGJ47" s="1581"/>
      <c r="GGK47" s="1581"/>
      <c r="GGL47" s="1581"/>
      <c r="GGM47" s="1581"/>
      <c r="GGN47" s="1581"/>
      <c r="GGO47" s="1581"/>
      <c r="GGP47" s="1581"/>
      <c r="GGQ47" s="1581"/>
      <c r="GGR47" s="1581"/>
      <c r="GGS47" s="1581"/>
      <c r="GGT47" s="1581"/>
      <c r="GGU47" s="1581"/>
      <c r="GGV47" s="1581"/>
      <c r="GGW47" s="1581"/>
      <c r="GGX47" s="1581"/>
      <c r="GGY47" s="1581"/>
      <c r="GGZ47" s="1581"/>
      <c r="GHA47" s="1581"/>
      <c r="GHB47" s="1581"/>
      <c r="GHC47" s="1581"/>
      <c r="GHD47" s="1581"/>
      <c r="GHE47" s="1581"/>
      <c r="GHF47" s="1581"/>
      <c r="GHG47" s="1581"/>
      <c r="GHH47" s="1581"/>
      <c r="GHI47" s="1581"/>
      <c r="GHJ47" s="1581"/>
      <c r="GHK47" s="1581"/>
      <c r="GHL47" s="1581"/>
      <c r="GHM47" s="1581"/>
      <c r="GHN47" s="1581"/>
      <c r="GHO47" s="1581"/>
      <c r="GHP47" s="1581"/>
      <c r="GHQ47" s="1581"/>
      <c r="GHR47" s="1581"/>
      <c r="GHS47" s="1581"/>
      <c r="GHT47" s="1581"/>
      <c r="GHU47" s="1581"/>
      <c r="GHV47" s="1581"/>
      <c r="GHW47" s="1581"/>
      <c r="GHX47" s="1581"/>
      <c r="GHY47" s="1581"/>
      <c r="GHZ47" s="1581"/>
      <c r="GIA47" s="1581"/>
      <c r="GIB47" s="1581"/>
      <c r="GIC47" s="1581"/>
      <c r="GID47" s="1581"/>
      <c r="GIE47" s="1581"/>
      <c r="GIF47" s="1581"/>
      <c r="GIG47" s="1581"/>
      <c r="GIH47" s="1581"/>
      <c r="GII47" s="1581"/>
      <c r="GIJ47" s="1581"/>
      <c r="GIK47" s="1581"/>
      <c r="GIL47" s="1581"/>
      <c r="GIM47" s="1581"/>
      <c r="GIN47" s="1581"/>
      <c r="GIO47" s="1581"/>
      <c r="GIP47" s="1581"/>
      <c r="GIQ47" s="1581"/>
      <c r="GIR47" s="1581"/>
      <c r="GIS47" s="1581"/>
      <c r="GIT47" s="1581"/>
      <c r="GIU47" s="1581"/>
      <c r="GIV47" s="1581"/>
      <c r="GIW47" s="1581"/>
      <c r="GIX47" s="1581"/>
      <c r="GIY47" s="1581"/>
      <c r="GIZ47" s="1581"/>
      <c r="GJA47" s="1581"/>
      <c r="GJB47" s="1581"/>
      <c r="GJC47" s="1581"/>
      <c r="GJD47" s="1581"/>
      <c r="GJE47" s="1581"/>
      <c r="GJF47" s="1581"/>
      <c r="GJG47" s="1581"/>
      <c r="GJH47" s="1581"/>
      <c r="GJI47" s="1581"/>
      <c r="GJJ47" s="1581"/>
      <c r="GJK47" s="1581"/>
      <c r="GJL47" s="1581"/>
      <c r="GJM47" s="1581"/>
      <c r="GJN47" s="1581"/>
      <c r="GJO47" s="1581"/>
      <c r="GJP47" s="1581"/>
      <c r="GJQ47" s="1581"/>
      <c r="GJR47" s="1581"/>
      <c r="GJS47" s="1581"/>
      <c r="GJT47" s="1581"/>
      <c r="GJU47" s="1581"/>
      <c r="GJV47" s="1581"/>
      <c r="GJW47" s="1581"/>
      <c r="GJX47" s="1581"/>
      <c r="GJY47" s="1581"/>
      <c r="GJZ47" s="1581"/>
      <c r="GKA47" s="1581"/>
      <c r="GKB47" s="1581"/>
      <c r="GKC47" s="1581"/>
      <c r="GKD47" s="1581"/>
      <c r="GKE47" s="1581"/>
      <c r="GKF47" s="1581"/>
      <c r="GKG47" s="1581"/>
      <c r="GKH47" s="1581"/>
      <c r="GKI47" s="1581"/>
      <c r="GKJ47" s="1581"/>
      <c r="GKK47" s="1581"/>
      <c r="GKL47" s="1581"/>
      <c r="GKM47" s="1581"/>
      <c r="GKN47" s="1581"/>
      <c r="GKO47" s="1581"/>
      <c r="GKP47" s="1581"/>
      <c r="GKQ47" s="1581"/>
      <c r="GKR47" s="1581"/>
      <c r="GKS47" s="1581"/>
      <c r="GKT47" s="1581"/>
      <c r="GKU47" s="1581"/>
      <c r="GKV47" s="1581"/>
      <c r="GKW47" s="1581"/>
      <c r="GKX47" s="1581"/>
      <c r="GKY47" s="1581"/>
      <c r="GKZ47" s="1581"/>
      <c r="GLA47" s="1581"/>
      <c r="GLB47" s="1581"/>
      <c r="GLC47" s="1581"/>
      <c r="GLD47" s="1581"/>
      <c r="GLE47" s="1581"/>
      <c r="GLF47" s="1581"/>
      <c r="GLG47" s="1581"/>
      <c r="GLH47" s="1581"/>
      <c r="GLI47" s="1581"/>
      <c r="GLJ47" s="1581"/>
      <c r="GLK47" s="1581"/>
      <c r="GLL47" s="1581"/>
      <c r="GLM47" s="1581"/>
      <c r="GLN47" s="1581"/>
      <c r="GLO47" s="1581"/>
      <c r="GLP47" s="1581"/>
      <c r="GLQ47" s="1581"/>
      <c r="GLR47" s="1581"/>
      <c r="GLS47" s="1581"/>
      <c r="GLT47" s="1581"/>
      <c r="GLU47" s="1581"/>
      <c r="GLV47" s="1581"/>
      <c r="GLW47" s="1581"/>
      <c r="GLX47" s="1581"/>
      <c r="GLY47" s="1581"/>
      <c r="GLZ47" s="1581"/>
      <c r="GMA47" s="1581"/>
      <c r="GMB47" s="1581"/>
      <c r="GMC47" s="1581"/>
      <c r="GMD47" s="1581"/>
      <c r="GME47" s="1581"/>
      <c r="GMF47" s="1581"/>
      <c r="GMG47" s="1581"/>
      <c r="GMH47" s="1581"/>
      <c r="GMI47" s="1581"/>
      <c r="GMJ47" s="1581"/>
      <c r="GMK47" s="1581"/>
      <c r="GML47" s="1581"/>
      <c r="GMM47" s="1581"/>
      <c r="GMN47" s="1581"/>
      <c r="GMO47" s="1581"/>
      <c r="GMP47" s="1581"/>
      <c r="GMQ47" s="1581"/>
      <c r="GMR47" s="1581"/>
      <c r="GMS47" s="1581"/>
      <c r="GMT47" s="1581"/>
      <c r="GMU47" s="1581"/>
      <c r="GMV47" s="1581"/>
      <c r="GMW47" s="1581"/>
      <c r="GMX47" s="1581"/>
      <c r="GMY47" s="1581"/>
      <c r="GMZ47" s="1581"/>
      <c r="GNA47" s="1581"/>
      <c r="GNB47" s="1581"/>
      <c r="GNC47" s="1581"/>
      <c r="GND47" s="1581"/>
      <c r="GNE47" s="1581"/>
      <c r="GNF47" s="1581"/>
      <c r="GNG47" s="1581"/>
      <c r="GNH47" s="1581"/>
      <c r="GNI47" s="1581"/>
      <c r="GNJ47" s="1581"/>
      <c r="GNK47" s="1581"/>
      <c r="GNL47" s="1581"/>
      <c r="GNM47" s="1581"/>
      <c r="GNN47" s="1581"/>
      <c r="GNO47" s="1581"/>
      <c r="GNP47" s="1581"/>
      <c r="GNQ47" s="1581"/>
      <c r="GNR47" s="1581"/>
      <c r="GNS47" s="1581"/>
      <c r="GNT47" s="1581"/>
      <c r="GNU47" s="1581"/>
      <c r="GNV47" s="1581"/>
      <c r="GNW47" s="1581"/>
      <c r="GNX47" s="1581"/>
      <c r="GNY47" s="1581"/>
      <c r="GNZ47" s="1581"/>
      <c r="GOA47" s="1581"/>
      <c r="GOB47" s="1581"/>
      <c r="GOC47" s="1581"/>
      <c r="GOD47" s="1581"/>
      <c r="GOE47" s="1581"/>
      <c r="GOF47" s="1581"/>
      <c r="GOG47" s="1581"/>
      <c r="GOH47" s="1581"/>
      <c r="GOI47" s="1581"/>
      <c r="GOJ47" s="1581"/>
      <c r="GOK47" s="1581"/>
      <c r="GOL47" s="1581"/>
      <c r="GOM47" s="1581"/>
      <c r="GON47" s="1581"/>
      <c r="GOO47" s="1581"/>
      <c r="GOP47" s="1581"/>
      <c r="GOQ47" s="1581"/>
      <c r="GOR47" s="1581"/>
      <c r="GOS47" s="1581"/>
      <c r="GOT47" s="1581"/>
      <c r="GOU47" s="1581"/>
      <c r="GOV47" s="1581"/>
      <c r="GOW47" s="1581"/>
      <c r="GOX47" s="1581"/>
      <c r="GOY47" s="1581"/>
      <c r="GOZ47" s="1581"/>
      <c r="GPA47" s="1581"/>
      <c r="GPB47" s="1581"/>
      <c r="GPC47" s="1581"/>
      <c r="GPD47" s="1581"/>
      <c r="GPE47" s="1581"/>
      <c r="GPF47" s="1581"/>
      <c r="GPG47" s="1581"/>
      <c r="GPH47" s="1581"/>
      <c r="GPI47" s="1581"/>
      <c r="GPJ47" s="1581"/>
      <c r="GPK47" s="1581"/>
      <c r="GPL47" s="1581"/>
      <c r="GPM47" s="1581"/>
      <c r="GPN47" s="1581"/>
      <c r="GPO47" s="1581"/>
      <c r="GPP47" s="1581"/>
      <c r="GPQ47" s="1581"/>
      <c r="GPR47" s="1581"/>
      <c r="GPS47" s="1581"/>
      <c r="GPT47" s="1581"/>
      <c r="GPU47" s="1581"/>
      <c r="GPV47" s="1581"/>
      <c r="GPW47" s="1581"/>
      <c r="GPX47" s="1581"/>
      <c r="GPY47" s="1581"/>
      <c r="GPZ47" s="1581"/>
      <c r="GQA47" s="1581"/>
      <c r="GQB47" s="1581"/>
      <c r="GQC47" s="1581"/>
      <c r="GQD47" s="1581"/>
      <c r="GQE47" s="1581"/>
      <c r="GQF47" s="1581"/>
      <c r="GQG47" s="1581"/>
      <c r="GQH47" s="1581"/>
      <c r="GQI47" s="1581"/>
      <c r="GQJ47" s="1581"/>
      <c r="GQK47" s="1581"/>
      <c r="GQL47" s="1581"/>
      <c r="GQM47" s="1581"/>
      <c r="GQN47" s="1581"/>
      <c r="GQO47" s="1581"/>
      <c r="GQP47" s="1581"/>
      <c r="GQQ47" s="1581"/>
      <c r="GQR47" s="1581"/>
      <c r="GQS47" s="1581"/>
      <c r="GQT47" s="1581"/>
      <c r="GQU47" s="1581"/>
      <c r="GQV47" s="1581"/>
      <c r="GQW47" s="1581"/>
      <c r="GQX47" s="1581"/>
      <c r="GQY47" s="1581"/>
      <c r="GQZ47" s="1581"/>
      <c r="GRA47" s="1581"/>
      <c r="GRB47" s="1581"/>
      <c r="GRC47" s="1581"/>
      <c r="GRD47" s="1581"/>
      <c r="GRE47" s="1581"/>
      <c r="GRF47" s="1581"/>
      <c r="GRG47" s="1581"/>
      <c r="GRH47" s="1581"/>
      <c r="GRI47" s="1581"/>
      <c r="GRJ47" s="1581"/>
      <c r="GRK47" s="1581"/>
      <c r="GRL47" s="1581"/>
      <c r="GRM47" s="1581"/>
      <c r="GRN47" s="1581"/>
      <c r="GRO47" s="1581"/>
      <c r="GRP47" s="1581"/>
      <c r="GRQ47" s="1581"/>
      <c r="GRR47" s="1581"/>
      <c r="GRS47" s="1581"/>
      <c r="GRT47" s="1581"/>
      <c r="GRU47" s="1581"/>
      <c r="GRV47" s="1581"/>
      <c r="GRW47" s="1581"/>
      <c r="GRX47" s="1581"/>
      <c r="GRY47" s="1581"/>
      <c r="GRZ47" s="1581"/>
      <c r="GSA47" s="1581"/>
      <c r="GSB47" s="1581"/>
      <c r="GSC47" s="1581"/>
      <c r="GSD47" s="1581"/>
      <c r="GSE47" s="1581"/>
      <c r="GSF47" s="1581"/>
      <c r="GSG47" s="1581"/>
      <c r="GSH47" s="1581"/>
      <c r="GSI47" s="1581"/>
      <c r="GSJ47" s="1581"/>
      <c r="GSK47" s="1581"/>
      <c r="GSL47" s="1581"/>
      <c r="GSM47" s="1581"/>
      <c r="GSN47" s="1581"/>
      <c r="GSO47" s="1581"/>
      <c r="GSP47" s="1581"/>
      <c r="GSQ47" s="1581"/>
      <c r="GSR47" s="1581"/>
      <c r="GSS47" s="1581"/>
      <c r="GST47" s="1581"/>
      <c r="GSU47" s="1581"/>
      <c r="GSV47" s="1581"/>
      <c r="GSW47" s="1581"/>
      <c r="GSX47" s="1581"/>
      <c r="GSY47" s="1581"/>
      <c r="GSZ47" s="1581"/>
      <c r="GTA47" s="1581"/>
      <c r="GTB47" s="1581"/>
      <c r="GTC47" s="1581"/>
      <c r="GTD47" s="1581"/>
      <c r="GTE47" s="1581"/>
      <c r="GTF47" s="1581"/>
      <c r="GTG47" s="1581"/>
      <c r="GTH47" s="1581"/>
      <c r="GTI47" s="1581"/>
      <c r="GTJ47" s="1581"/>
      <c r="GTK47" s="1581"/>
      <c r="GTL47" s="1581"/>
      <c r="GTM47" s="1581"/>
      <c r="GTN47" s="1581"/>
      <c r="GTO47" s="1581"/>
      <c r="GTP47" s="1581"/>
      <c r="GTQ47" s="1581"/>
      <c r="GTR47" s="1581"/>
      <c r="GTS47" s="1581"/>
      <c r="GTT47" s="1581"/>
      <c r="GTU47" s="1581"/>
      <c r="GTV47" s="1581"/>
      <c r="GTW47" s="1581"/>
      <c r="GTX47" s="1581"/>
      <c r="GTY47" s="1581"/>
      <c r="GTZ47" s="1581"/>
      <c r="GUA47" s="1581"/>
      <c r="GUB47" s="1581"/>
      <c r="GUC47" s="1581"/>
      <c r="GUD47" s="1581"/>
      <c r="GUE47" s="1581"/>
      <c r="GUF47" s="1581"/>
      <c r="GUG47" s="1581"/>
      <c r="GUH47" s="1581"/>
      <c r="GUI47" s="1581"/>
      <c r="GUJ47" s="1581"/>
      <c r="GUK47" s="1581"/>
      <c r="GUL47" s="1581"/>
      <c r="GUM47" s="1581"/>
      <c r="GUN47" s="1581"/>
      <c r="GUO47" s="1581"/>
      <c r="GUP47" s="1581"/>
      <c r="GUQ47" s="1581"/>
      <c r="GUR47" s="1581"/>
      <c r="GUS47" s="1581"/>
      <c r="GUT47" s="1581"/>
      <c r="GUU47" s="1581"/>
      <c r="GUV47" s="1581"/>
      <c r="GUW47" s="1581"/>
      <c r="GUX47" s="1581"/>
      <c r="GUY47" s="1581"/>
      <c r="GUZ47" s="1581"/>
      <c r="GVA47" s="1581"/>
      <c r="GVB47" s="1581"/>
      <c r="GVC47" s="1581"/>
      <c r="GVD47" s="1581"/>
      <c r="GVE47" s="1581"/>
      <c r="GVF47" s="1581"/>
      <c r="GVG47" s="1581"/>
      <c r="GVH47" s="1581"/>
      <c r="GVI47" s="1581"/>
      <c r="GVJ47" s="1581"/>
      <c r="GVK47" s="1581"/>
      <c r="GVL47" s="1581"/>
      <c r="GVM47" s="1581"/>
      <c r="GVN47" s="1581"/>
      <c r="GVO47" s="1581"/>
      <c r="GVP47" s="1581"/>
      <c r="GVQ47" s="1581"/>
      <c r="GVR47" s="1581"/>
      <c r="GVS47" s="1581"/>
      <c r="GVT47" s="1581"/>
      <c r="GVU47" s="1581"/>
      <c r="GVV47" s="1581"/>
      <c r="GVW47" s="1581"/>
      <c r="GVX47" s="1581"/>
      <c r="GVY47" s="1581"/>
      <c r="GVZ47" s="1581"/>
      <c r="GWA47" s="1581"/>
      <c r="GWB47" s="1581"/>
      <c r="GWC47" s="1581"/>
      <c r="GWD47" s="1581"/>
      <c r="GWE47" s="1581"/>
      <c r="GWF47" s="1581"/>
      <c r="GWG47" s="1581"/>
      <c r="GWH47" s="1581"/>
      <c r="GWI47" s="1581"/>
      <c r="GWJ47" s="1581"/>
      <c r="GWK47" s="1581"/>
      <c r="GWL47" s="1581"/>
      <c r="GWM47" s="1581"/>
      <c r="GWN47" s="1581"/>
      <c r="GWO47" s="1581"/>
      <c r="GWP47" s="1581"/>
      <c r="GWQ47" s="1581"/>
      <c r="GWR47" s="1581"/>
      <c r="GWS47" s="1581"/>
      <c r="GWT47" s="1581"/>
      <c r="GWU47" s="1581"/>
      <c r="GWV47" s="1581"/>
      <c r="GWW47" s="1581"/>
      <c r="GWX47" s="1581"/>
      <c r="GWY47" s="1581"/>
      <c r="GWZ47" s="1581"/>
      <c r="GXA47" s="1581"/>
      <c r="GXB47" s="1581"/>
      <c r="GXC47" s="1581"/>
      <c r="GXD47" s="1581"/>
      <c r="GXE47" s="1581"/>
      <c r="GXF47" s="1581"/>
      <c r="GXG47" s="1581"/>
      <c r="GXH47" s="1581"/>
      <c r="GXI47" s="1581"/>
      <c r="GXJ47" s="1581"/>
      <c r="GXK47" s="1581"/>
      <c r="GXL47" s="1581"/>
      <c r="GXM47" s="1581"/>
      <c r="GXN47" s="1581"/>
      <c r="GXO47" s="1581"/>
      <c r="GXP47" s="1581"/>
      <c r="GXQ47" s="1581"/>
      <c r="GXR47" s="1581"/>
      <c r="GXS47" s="1581"/>
      <c r="GXT47" s="1581"/>
      <c r="GXU47" s="1581"/>
      <c r="GXV47" s="1581"/>
      <c r="GXW47" s="1581"/>
      <c r="GXX47" s="1581"/>
      <c r="GXY47" s="1581"/>
      <c r="GXZ47" s="1581"/>
      <c r="GYA47" s="1581"/>
      <c r="GYB47" s="1581"/>
      <c r="GYC47" s="1581"/>
      <c r="GYD47" s="1581"/>
      <c r="GYE47" s="1581"/>
      <c r="GYF47" s="1581"/>
      <c r="GYG47" s="1581"/>
      <c r="GYH47" s="1581"/>
      <c r="GYI47" s="1581"/>
      <c r="GYJ47" s="1581"/>
      <c r="GYK47" s="1581"/>
      <c r="GYL47" s="1581"/>
      <c r="GYM47" s="1581"/>
      <c r="GYN47" s="1581"/>
      <c r="GYO47" s="1581"/>
      <c r="GYP47" s="1581"/>
      <c r="GYQ47" s="1581"/>
      <c r="GYR47" s="1581"/>
      <c r="GYS47" s="1581"/>
      <c r="GYT47" s="1581"/>
      <c r="GYU47" s="1581"/>
      <c r="GYV47" s="1581"/>
      <c r="GYW47" s="1581"/>
      <c r="GYX47" s="1581"/>
      <c r="GYY47" s="1581"/>
      <c r="GYZ47" s="1581"/>
      <c r="GZA47" s="1581"/>
      <c r="GZB47" s="1581"/>
      <c r="GZC47" s="1581"/>
      <c r="GZD47" s="1581"/>
      <c r="GZE47" s="1581"/>
      <c r="GZF47" s="1581"/>
      <c r="GZG47" s="1581"/>
      <c r="GZH47" s="1581"/>
      <c r="GZI47" s="1581"/>
      <c r="GZJ47" s="1581"/>
      <c r="GZK47" s="1581"/>
      <c r="GZL47" s="1581"/>
      <c r="GZM47" s="1581"/>
      <c r="GZN47" s="1581"/>
      <c r="GZO47" s="1581"/>
      <c r="GZP47" s="1581"/>
      <c r="GZQ47" s="1581"/>
      <c r="GZR47" s="1581"/>
      <c r="GZS47" s="1581"/>
      <c r="GZT47" s="1581"/>
      <c r="GZU47" s="1581"/>
      <c r="GZV47" s="1581"/>
      <c r="GZW47" s="1581"/>
      <c r="GZX47" s="1581"/>
      <c r="GZY47" s="1581"/>
      <c r="GZZ47" s="1581"/>
      <c r="HAA47" s="1581"/>
      <c r="HAB47" s="1581"/>
      <c r="HAC47" s="1581"/>
      <c r="HAD47" s="1581"/>
      <c r="HAE47" s="1581"/>
      <c r="HAF47" s="1581"/>
      <c r="HAG47" s="1581"/>
      <c r="HAH47" s="1581"/>
      <c r="HAI47" s="1581"/>
      <c r="HAJ47" s="1581"/>
      <c r="HAK47" s="1581"/>
      <c r="HAL47" s="1581"/>
      <c r="HAM47" s="1581"/>
      <c r="HAN47" s="1581"/>
      <c r="HAO47" s="1581"/>
      <c r="HAP47" s="1581"/>
      <c r="HAQ47" s="1581"/>
      <c r="HAR47" s="1581"/>
      <c r="HAS47" s="1581"/>
      <c r="HAT47" s="1581"/>
      <c r="HAU47" s="1581"/>
      <c r="HAV47" s="1581"/>
      <c r="HAW47" s="1581"/>
      <c r="HAX47" s="1581"/>
      <c r="HAY47" s="1581"/>
      <c r="HAZ47" s="1581"/>
      <c r="HBA47" s="1581"/>
      <c r="HBB47" s="1581"/>
      <c r="HBC47" s="1581"/>
      <c r="HBD47" s="1581"/>
      <c r="HBE47" s="1581"/>
      <c r="HBF47" s="1581"/>
      <c r="HBG47" s="1581"/>
      <c r="HBH47" s="1581"/>
      <c r="HBI47" s="1581"/>
      <c r="HBJ47" s="1581"/>
      <c r="HBK47" s="1581"/>
      <c r="HBL47" s="1581"/>
      <c r="HBM47" s="1581"/>
      <c r="HBN47" s="1581"/>
      <c r="HBO47" s="1581"/>
      <c r="HBP47" s="1581"/>
      <c r="HBQ47" s="1581"/>
      <c r="HBR47" s="1581"/>
      <c r="HBS47" s="1581"/>
      <c r="HBT47" s="1581"/>
      <c r="HBU47" s="1581"/>
      <c r="HBV47" s="1581"/>
      <c r="HBW47" s="1581"/>
      <c r="HBX47" s="1581"/>
      <c r="HBY47" s="1581"/>
      <c r="HBZ47" s="1581"/>
      <c r="HCA47" s="1581"/>
      <c r="HCB47" s="1581"/>
      <c r="HCC47" s="1581"/>
      <c r="HCD47" s="1581"/>
      <c r="HCE47" s="1581"/>
      <c r="HCF47" s="1581"/>
      <c r="HCG47" s="1581"/>
      <c r="HCH47" s="1581"/>
      <c r="HCI47" s="1581"/>
      <c r="HCJ47" s="1581"/>
      <c r="HCK47" s="1581"/>
      <c r="HCL47" s="1581"/>
      <c r="HCM47" s="1581"/>
      <c r="HCN47" s="1581"/>
      <c r="HCO47" s="1581"/>
      <c r="HCP47" s="1581"/>
      <c r="HCQ47" s="1581"/>
      <c r="HCR47" s="1581"/>
      <c r="HCS47" s="1581"/>
      <c r="HCT47" s="1581"/>
      <c r="HCU47" s="1581"/>
      <c r="HCV47" s="1581"/>
      <c r="HCW47" s="1581"/>
      <c r="HCX47" s="1581"/>
      <c r="HCY47" s="1581"/>
      <c r="HCZ47" s="1581"/>
      <c r="HDA47" s="1581"/>
      <c r="HDB47" s="1581"/>
      <c r="HDC47" s="1581"/>
      <c r="HDD47" s="1581"/>
      <c r="HDE47" s="1581"/>
      <c r="HDF47" s="1581"/>
      <c r="HDG47" s="1581"/>
      <c r="HDH47" s="1581"/>
      <c r="HDI47" s="1581"/>
      <c r="HDJ47" s="1581"/>
      <c r="HDK47" s="1581"/>
      <c r="HDL47" s="1581"/>
      <c r="HDM47" s="1581"/>
      <c r="HDN47" s="1581"/>
      <c r="HDO47" s="1581"/>
      <c r="HDP47" s="1581"/>
      <c r="HDQ47" s="1581"/>
      <c r="HDR47" s="1581"/>
      <c r="HDS47" s="1581"/>
      <c r="HDT47" s="1581"/>
      <c r="HDU47" s="1581"/>
      <c r="HDV47" s="1581"/>
      <c r="HDW47" s="1581"/>
      <c r="HDX47" s="1581"/>
      <c r="HDY47" s="1581"/>
      <c r="HDZ47" s="1581"/>
      <c r="HEA47" s="1581"/>
      <c r="HEB47" s="1581"/>
      <c r="HEC47" s="1581"/>
      <c r="HED47" s="1581"/>
      <c r="HEE47" s="1581"/>
      <c r="HEF47" s="1581"/>
      <c r="HEG47" s="1581"/>
      <c r="HEH47" s="1581"/>
      <c r="HEI47" s="1581"/>
      <c r="HEJ47" s="1581"/>
      <c r="HEK47" s="1581"/>
      <c r="HEL47" s="1581"/>
      <c r="HEM47" s="1581"/>
      <c r="HEN47" s="1581"/>
      <c r="HEO47" s="1581"/>
      <c r="HEP47" s="1581"/>
      <c r="HEQ47" s="1581"/>
      <c r="HER47" s="1581"/>
      <c r="HES47" s="1581"/>
      <c r="HET47" s="1581"/>
      <c r="HEU47" s="1581"/>
      <c r="HEV47" s="1581"/>
      <c r="HEW47" s="1581"/>
      <c r="HEX47" s="1581"/>
      <c r="HEY47" s="1581"/>
      <c r="HEZ47" s="1581"/>
      <c r="HFA47" s="1581"/>
      <c r="HFB47" s="1581"/>
      <c r="HFC47" s="1581"/>
      <c r="HFD47" s="1581"/>
      <c r="HFE47" s="1581"/>
      <c r="HFF47" s="1581"/>
      <c r="HFG47" s="1581"/>
      <c r="HFH47" s="1581"/>
      <c r="HFI47" s="1581"/>
      <c r="HFJ47" s="1581"/>
      <c r="HFK47" s="1581"/>
      <c r="HFL47" s="1581"/>
      <c r="HFM47" s="1581"/>
      <c r="HFN47" s="1581"/>
      <c r="HFO47" s="1581"/>
      <c r="HFP47" s="1581"/>
      <c r="HFQ47" s="1581"/>
      <c r="HFR47" s="1581"/>
      <c r="HFS47" s="1581"/>
      <c r="HFT47" s="1581"/>
      <c r="HFU47" s="1581"/>
      <c r="HFV47" s="1581"/>
      <c r="HFW47" s="1581"/>
      <c r="HFX47" s="1581"/>
      <c r="HFY47" s="1581"/>
      <c r="HFZ47" s="1581"/>
      <c r="HGA47" s="1581"/>
      <c r="HGB47" s="1581"/>
      <c r="HGC47" s="1581"/>
      <c r="HGD47" s="1581"/>
      <c r="HGE47" s="1581"/>
      <c r="HGF47" s="1581"/>
      <c r="HGG47" s="1581"/>
      <c r="HGH47" s="1581"/>
      <c r="HGI47" s="1581"/>
      <c r="HGJ47" s="1581"/>
      <c r="HGK47" s="1581"/>
      <c r="HGL47" s="1581"/>
      <c r="HGM47" s="1581"/>
      <c r="HGN47" s="1581"/>
      <c r="HGO47" s="1581"/>
      <c r="HGP47" s="1581"/>
      <c r="HGQ47" s="1581"/>
      <c r="HGR47" s="1581"/>
      <c r="HGS47" s="1581"/>
      <c r="HGT47" s="1581"/>
      <c r="HGU47" s="1581"/>
      <c r="HGV47" s="1581"/>
      <c r="HGW47" s="1581"/>
      <c r="HGX47" s="1581"/>
      <c r="HGY47" s="1581"/>
      <c r="HGZ47" s="1581"/>
      <c r="HHA47" s="1581"/>
      <c r="HHB47" s="1581"/>
      <c r="HHC47" s="1581"/>
      <c r="HHD47" s="1581"/>
      <c r="HHE47" s="1581"/>
      <c r="HHF47" s="1581"/>
      <c r="HHG47" s="1581"/>
      <c r="HHH47" s="1581"/>
      <c r="HHI47" s="1581"/>
      <c r="HHJ47" s="1581"/>
      <c r="HHK47" s="1581"/>
      <c r="HHL47" s="1581"/>
      <c r="HHM47" s="1581"/>
      <c r="HHN47" s="1581"/>
      <c r="HHO47" s="1581"/>
      <c r="HHP47" s="1581"/>
      <c r="HHQ47" s="1581"/>
      <c r="HHR47" s="1581"/>
      <c r="HHS47" s="1581"/>
      <c r="HHT47" s="1581"/>
      <c r="HHU47" s="1581"/>
      <c r="HHV47" s="1581"/>
      <c r="HHW47" s="1581"/>
      <c r="HHX47" s="1581"/>
      <c r="HHY47" s="1581"/>
      <c r="HHZ47" s="1581"/>
      <c r="HIA47" s="1581"/>
      <c r="HIB47" s="1581"/>
      <c r="HIC47" s="1581"/>
      <c r="HID47" s="1581"/>
      <c r="HIE47" s="1581"/>
      <c r="HIF47" s="1581"/>
      <c r="HIG47" s="1581"/>
      <c r="HIH47" s="1581"/>
      <c r="HII47" s="1581"/>
      <c r="HIJ47" s="1581"/>
      <c r="HIK47" s="1581"/>
      <c r="HIL47" s="1581"/>
      <c r="HIM47" s="1581"/>
      <c r="HIN47" s="1581"/>
      <c r="HIO47" s="1581"/>
      <c r="HIP47" s="1581"/>
      <c r="HIQ47" s="1581"/>
      <c r="HIR47" s="1581"/>
      <c r="HIS47" s="1581"/>
      <c r="HIT47" s="1581"/>
      <c r="HIU47" s="1581"/>
      <c r="HIV47" s="1581"/>
      <c r="HIW47" s="1581"/>
      <c r="HIX47" s="1581"/>
      <c r="HIY47" s="1581"/>
      <c r="HIZ47" s="1581"/>
      <c r="HJA47" s="1581"/>
      <c r="HJB47" s="1581"/>
      <c r="HJC47" s="1581"/>
      <c r="HJD47" s="1581"/>
      <c r="HJE47" s="1581"/>
      <c r="HJF47" s="1581"/>
      <c r="HJG47" s="1581"/>
      <c r="HJH47" s="1581"/>
      <c r="HJI47" s="1581"/>
      <c r="HJJ47" s="1581"/>
      <c r="HJK47" s="1581"/>
      <c r="HJL47" s="1581"/>
      <c r="HJM47" s="1581"/>
      <c r="HJN47" s="1581"/>
      <c r="HJO47" s="1581"/>
      <c r="HJP47" s="1581"/>
      <c r="HJQ47" s="1581"/>
      <c r="HJR47" s="1581"/>
      <c r="HJS47" s="1581"/>
      <c r="HJT47" s="1581"/>
      <c r="HJU47" s="1581"/>
      <c r="HJV47" s="1581"/>
      <c r="HJW47" s="1581"/>
      <c r="HJX47" s="1581"/>
      <c r="HJY47" s="1581"/>
      <c r="HJZ47" s="1581"/>
      <c r="HKA47" s="1581"/>
      <c r="HKB47" s="1581"/>
      <c r="HKC47" s="1581"/>
      <c r="HKD47" s="1581"/>
      <c r="HKE47" s="1581"/>
      <c r="HKF47" s="1581"/>
      <c r="HKG47" s="1581"/>
      <c r="HKH47" s="1581"/>
      <c r="HKI47" s="1581"/>
      <c r="HKJ47" s="1581"/>
      <c r="HKK47" s="1581"/>
      <c r="HKL47" s="1581"/>
      <c r="HKM47" s="1581"/>
      <c r="HKN47" s="1581"/>
      <c r="HKO47" s="1581"/>
      <c r="HKP47" s="1581"/>
      <c r="HKQ47" s="1581"/>
      <c r="HKR47" s="1581"/>
      <c r="HKS47" s="1581"/>
      <c r="HKT47" s="1581"/>
      <c r="HKU47" s="1581"/>
      <c r="HKV47" s="1581"/>
      <c r="HKW47" s="1581"/>
      <c r="HKX47" s="1581"/>
      <c r="HKY47" s="1581"/>
      <c r="HKZ47" s="1581"/>
      <c r="HLA47" s="1581"/>
      <c r="HLB47" s="1581"/>
      <c r="HLC47" s="1581"/>
      <c r="HLD47" s="1581"/>
      <c r="HLE47" s="1581"/>
      <c r="HLF47" s="1581"/>
      <c r="HLG47" s="1581"/>
      <c r="HLH47" s="1581"/>
      <c r="HLI47" s="1581"/>
      <c r="HLJ47" s="1581"/>
      <c r="HLK47" s="1581"/>
      <c r="HLL47" s="1581"/>
      <c r="HLM47" s="1581"/>
      <c r="HLN47" s="1581"/>
      <c r="HLO47" s="1581"/>
      <c r="HLP47" s="1581"/>
      <c r="HLQ47" s="1581"/>
      <c r="HLR47" s="1581"/>
      <c r="HLS47" s="1581"/>
      <c r="HLT47" s="1581"/>
      <c r="HLU47" s="1581"/>
      <c r="HLV47" s="1581"/>
      <c r="HLW47" s="1581"/>
      <c r="HLX47" s="1581"/>
      <c r="HLY47" s="1581"/>
      <c r="HLZ47" s="1581"/>
      <c r="HMA47" s="1581"/>
      <c r="HMB47" s="1581"/>
      <c r="HMC47" s="1581"/>
      <c r="HMD47" s="1581"/>
      <c r="HME47" s="1581"/>
      <c r="HMF47" s="1581"/>
      <c r="HMG47" s="1581"/>
      <c r="HMH47" s="1581"/>
      <c r="HMI47" s="1581"/>
      <c r="HMJ47" s="1581"/>
      <c r="HMK47" s="1581"/>
      <c r="HML47" s="1581"/>
      <c r="HMM47" s="1581"/>
      <c r="HMN47" s="1581"/>
      <c r="HMO47" s="1581"/>
      <c r="HMP47" s="1581"/>
      <c r="HMQ47" s="1581"/>
      <c r="HMR47" s="1581"/>
      <c r="HMS47" s="1581"/>
      <c r="HMT47" s="1581"/>
      <c r="HMU47" s="1581"/>
      <c r="HMV47" s="1581"/>
      <c r="HMW47" s="1581"/>
      <c r="HMX47" s="1581"/>
      <c r="HMY47" s="1581"/>
      <c r="HMZ47" s="1581"/>
      <c r="HNA47" s="1581"/>
      <c r="HNB47" s="1581"/>
      <c r="HNC47" s="1581"/>
      <c r="HND47" s="1581"/>
      <c r="HNE47" s="1581"/>
      <c r="HNF47" s="1581"/>
      <c r="HNG47" s="1581"/>
      <c r="HNH47" s="1581"/>
      <c r="HNI47" s="1581"/>
      <c r="HNJ47" s="1581"/>
      <c r="HNK47" s="1581"/>
      <c r="HNL47" s="1581"/>
      <c r="HNM47" s="1581"/>
      <c r="HNN47" s="1581"/>
      <c r="HNO47" s="1581"/>
      <c r="HNP47" s="1581"/>
      <c r="HNQ47" s="1581"/>
      <c r="HNR47" s="1581"/>
      <c r="HNS47" s="1581"/>
      <c r="HNT47" s="1581"/>
      <c r="HNU47" s="1581"/>
      <c r="HNV47" s="1581"/>
      <c r="HNW47" s="1581"/>
      <c r="HNX47" s="1581"/>
      <c r="HNY47" s="1581"/>
      <c r="HNZ47" s="1581"/>
      <c r="HOA47" s="1581"/>
      <c r="HOB47" s="1581"/>
      <c r="HOC47" s="1581"/>
      <c r="HOD47" s="1581"/>
      <c r="HOE47" s="1581"/>
      <c r="HOF47" s="1581"/>
      <c r="HOG47" s="1581"/>
      <c r="HOH47" s="1581"/>
      <c r="HOI47" s="1581"/>
      <c r="HOJ47" s="1581"/>
      <c r="HOK47" s="1581"/>
      <c r="HOL47" s="1581"/>
      <c r="HOM47" s="1581"/>
      <c r="HON47" s="1581"/>
      <c r="HOO47" s="1581"/>
      <c r="HOP47" s="1581"/>
      <c r="HOQ47" s="1581"/>
      <c r="HOR47" s="1581"/>
      <c r="HOS47" s="1581"/>
      <c r="HOT47" s="1581"/>
      <c r="HOU47" s="1581"/>
      <c r="HOV47" s="1581"/>
      <c r="HOW47" s="1581"/>
      <c r="HOX47" s="1581"/>
      <c r="HOY47" s="1581"/>
      <c r="HOZ47" s="1581"/>
      <c r="HPA47" s="1581"/>
      <c r="HPB47" s="1581"/>
      <c r="HPC47" s="1581"/>
      <c r="HPD47" s="1581"/>
      <c r="HPE47" s="1581"/>
      <c r="HPF47" s="1581"/>
      <c r="HPG47" s="1581"/>
      <c r="HPH47" s="1581"/>
      <c r="HPI47" s="1581"/>
      <c r="HPJ47" s="1581"/>
      <c r="HPK47" s="1581"/>
      <c r="HPL47" s="1581"/>
      <c r="HPM47" s="1581"/>
      <c r="HPN47" s="1581"/>
      <c r="HPO47" s="1581"/>
      <c r="HPP47" s="1581"/>
      <c r="HPQ47" s="1581"/>
      <c r="HPR47" s="1581"/>
      <c r="HPS47" s="1581"/>
      <c r="HPT47" s="1581"/>
      <c r="HPU47" s="1581"/>
      <c r="HPV47" s="1581"/>
      <c r="HPW47" s="1581"/>
      <c r="HPX47" s="1581"/>
      <c r="HPY47" s="1581"/>
      <c r="HPZ47" s="1581"/>
      <c r="HQA47" s="1581"/>
      <c r="HQB47" s="1581"/>
      <c r="HQC47" s="1581"/>
      <c r="HQD47" s="1581"/>
      <c r="HQE47" s="1581"/>
      <c r="HQF47" s="1581"/>
      <c r="HQG47" s="1581"/>
      <c r="HQH47" s="1581"/>
      <c r="HQI47" s="1581"/>
      <c r="HQJ47" s="1581"/>
      <c r="HQK47" s="1581"/>
      <c r="HQL47" s="1581"/>
      <c r="HQM47" s="1581"/>
      <c r="HQN47" s="1581"/>
      <c r="HQO47" s="1581"/>
      <c r="HQP47" s="1581"/>
      <c r="HQQ47" s="1581"/>
      <c r="HQR47" s="1581"/>
      <c r="HQS47" s="1581"/>
      <c r="HQT47" s="1581"/>
      <c r="HQU47" s="1581"/>
      <c r="HQV47" s="1581"/>
      <c r="HQW47" s="1581"/>
      <c r="HQX47" s="1581"/>
      <c r="HQY47" s="1581"/>
      <c r="HQZ47" s="1581"/>
      <c r="HRA47" s="1581"/>
      <c r="HRB47" s="1581"/>
      <c r="HRC47" s="1581"/>
      <c r="HRD47" s="1581"/>
      <c r="HRE47" s="1581"/>
      <c r="HRF47" s="1581"/>
      <c r="HRG47" s="1581"/>
      <c r="HRH47" s="1581"/>
      <c r="HRI47" s="1581"/>
      <c r="HRJ47" s="1581"/>
      <c r="HRK47" s="1581"/>
      <c r="HRL47" s="1581"/>
      <c r="HRM47" s="1581"/>
      <c r="HRN47" s="1581"/>
      <c r="HRO47" s="1581"/>
      <c r="HRP47" s="1581"/>
      <c r="HRQ47" s="1581"/>
      <c r="HRR47" s="1581"/>
      <c r="HRS47" s="1581"/>
      <c r="HRT47" s="1581"/>
      <c r="HRU47" s="1581"/>
      <c r="HRV47" s="1581"/>
      <c r="HRW47" s="1581"/>
      <c r="HRX47" s="1581"/>
      <c r="HRY47" s="1581"/>
      <c r="HRZ47" s="1581"/>
      <c r="HSA47" s="1581"/>
      <c r="HSB47" s="1581"/>
      <c r="HSC47" s="1581"/>
      <c r="HSD47" s="1581"/>
      <c r="HSE47" s="1581"/>
      <c r="HSF47" s="1581"/>
      <c r="HSG47" s="1581"/>
      <c r="HSH47" s="1581"/>
      <c r="HSI47" s="1581"/>
      <c r="HSJ47" s="1581"/>
      <c r="HSK47" s="1581"/>
      <c r="HSL47" s="1581"/>
      <c r="HSM47" s="1581"/>
      <c r="HSN47" s="1581"/>
      <c r="HSO47" s="1581"/>
      <c r="HSP47" s="1581"/>
      <c r="HSQ47" s="1581"/>
      <c r="HSR47" s="1581"/>
      <c r="HSS47" s="1581"/>
      <c r="HST47" s="1581"/>
      <c r="HSU47" s="1581"/>
      <c r="HSV47" s="1581"/>
      <c r="HSW47" s="1581"/>
      <c r="HSX47" s="1581"/>
      <c r="HSY47" s="1581"/>
      <c r="HSZ47" s="1581"/>
      <c r="HTA47" s="1581"/>
      <c r="HTB47" s="1581"/>
      <c r="HTC47" s="1581"/>
      <c r="HTD47" s="1581"/>
      <c r="HTE47" s="1581"/>
      <c r="HTF47" s="1581"/>
      <c r="HTG47" s="1581"/>
      <c r="HTH47" s="1581"/>
      <c r="HTI47" s="1581"/>
      <c r="HTJ47" s="1581"/>
      <c r="HTK47" s="1581"/>
      <c r="HTL47" s="1581"/>
      <c r="HTM47" s="1581"/>
      <c r="HTN47" s="1581"/>
      <c r="HTO47" s="1581"/>
      <c r="HTP47" s="1581"/>
      <c r="HTQ47" s="1581"/>
      <c r="HTR47" s="1581"/>
      <c r="HTS47" s="1581"/>
      <c r="HTT47" s="1581"/>
      <c r="HTU47" s="1581"/>
      <c r="HTV47" s="1581"/>
      <c r="HTW47" s="1581"/>
      <c r="HTX47" s="1581"/>
      <c r="HTY47" s="1581"/>
      <c r="HTZ47" s="1581"/>
      <c r="HUA47" s="1581"/>
      <c r="HUB47" s="1581"/>
      <c r="HUC47" s="1581"/>
      <c r="HUD47" s="1581"/>
      <c r="HUE47" s="1581"/>
      <c r="HUF47" s="1581"/>
      <c r="HUG47" s="1581"/>
      <c r="HUH47" s="1581"/>
      <c r="HUI47" s="1581"/>
      <c r="HUJ47" s="1581"/>
      <c r="HUK47" s="1581"/>
      <c r="HUL47" s="1581"/>
      <c r="HUM47" s="1581"/>
      <c r="HUN47" s="1581"/>
      <c r="HUO47" s="1581"/>
      <c r="HUP47" s="1581"/>
      <c r="HUQ47" s="1581"/>
      <c r="HUR47" s="1581"/>
      <c r="HUS47" s="1581"/>
      <c r="HUT47" s="1581"/>
      <c r="HUU47" s="1581"/>
      <c r="HUV47" s="1581"/>
      <c r="HUW47" s="1581"/>
      <c r="HUX47" s="1581"/>
      <c r="HUY47" s="1581"/>
      <c r="HUZ47" s="1581"/>
      <c r="HVA47" s="1581"/>
      <c r="HVB47" s="1581"/>
      <c r="HVC47" s="1581"/>
      <c r="HVD47" s="1581"/>
      <c r="HVE47" s="1581"/>
      <c r="HVF47" s="1581"/>
      <c r="HVG47" s="1581"/>
      <c r="HVH47" s="1581"/>
      <c r="HVI47" s="1581"/>
      <c r="HVJ47" s="1581"/>
      <c r="HVK47" s="1581"/>
      <c r="HVL47" s="1581"/>
      <c r="HVM47" s="1581"/>
      <c r="HVN47" s="1581"/>
      <c r="HVO47" s="1581"/>
      <c r="HVP47" s="1581"/>
      <c r="HVQ47" s="1581"/>
      <c r="HVR47" s="1581"/>
      <c r="HVS47" s="1581"/>
      <c r="HVT47" s="1581"/>
      <c r="HVU47" s="1581"/>
      <c r="HVV47" s="1581"/>
      <c r="HVW47" s="1581"/>
      <c r="HVX47" s="1581"/>
      <c r="HVY47" s="1581"/>
      <c r="HVZ47" s="1581"/>
      <c r="HWA47" s="1581"/>
      <c r="HWB47" s="1581"/>
      <c r="HWC47" s="1581"/>
      <c r="HWD47" s="1581"/>
      <c r="HWE47" s="1581"/>
      <c r="HWF47" s="1581"/>
      <c r="HWG47" s="1581"/>
      <c r="HWH47" s="1581"/>
      <c r="HWI47" s="1581"/>
      <c r="HWJ47" s="1581"/>
      <c r="HWK47" s="1581"/>
      <c r="HWL47" s="1581"/>
      <c r="HWM47" s="1581"/>
      <c r="HWN47" s="1581"/>
      <c r="HWO47" s="1581"/>
      <c r="HWP47" s="1581"/>
      <c r="HWQ47" s="1581"/>
      <c r="HWR47" s="1581"/>
      <c r="HWS47" s="1581"/>
      <c r="HWT47" s="1581"/>
      <c r="HWU47" s="1581"/>
      <c r="HWV47" s="1581"/>
      <c r="HWW47" s="1581"/>
      <c r="HWX47" s="1581"/>
      <c r="HWY47" s="1581"/>
      <c r="HWZ47" s="1581"/>
      <c r="HXA47" s="1581"/>
      <c r="HXB47" s="1581"/>
      <c r="HXC47" s="1581"/>
      <c r="HXD47" s="1581"/>
      <c r="HXE47" s="1581"/>
      <c r="HXF47" s="1581"/>
      <c r="HXG47" s="1581"/>
      <c r="HXH47" s="1581"/>
      <c r="HXI47" s="1581"/>
      <c r="HXJ47" s="1581"/>
      <c r="HXK47" s="1581"/>
      <c r="HXL47" s="1581"/>
      <c r="HXM47" s="1581"/>
      <c r="HXN47" s="1581"/>
      <c r="HXO47" s="1581"/>
      <c r="HXP47" s="1581"/>
      <c r="HXQ47" s="1581"/>
      <c r="HXR47" s="1581"/>
      <c r="HXS47" s="1581"/>
      <c r="HXT47" s="1581"/>
      <c r="HXU47" s="1581"/>
      <c r="HXV47" s="1581"/>
      <c r="HXW47" s="1581"/>
      <c r="HXX47" s="1581"/>
      <c r="HXY47" s="1581"/>
      <c r="HXZ47" s="1581"/>
      <c r="HYA47" s="1581"/>
      <c r="HYB47" s="1581"/>
      <c r="HYC47" s="1581"/>
      <c r="HYD47" s="1581"/>
      <c r="HYE47" s="1581"/>
      <c r="HYF47" s="1581"/>
      <c r="HYG47" s="1581"/>
      <c r="HYH47" s="1581"/>
      <c r="HYI47" s="1581"/>
      <c r="HYJ47" s="1581"/>
      <c r="HYK47" s="1581"/>
      <c r="HYL47" s="1581"/>
      <c r="HYM47" s="1581"/>
      <c r="HYN47" s="1581"/>
      <c r="HYO47" s="1581"/>
      <c r="HYP47" s="1581"/>
      <c r="HYQ47" s="1581"/>
      <c r="HYR47" s="1581"/>
      <c r="HYS47" s="1581"/>
      <c r="HYT47" s="1581"/>
      <c r="HYU47" s="1581"/>
      <c r="HYV47" s="1581"/>
      <c r="HYW47" s="1581"/>
      <c r="HYX47" s="1581"/>
      <c r="HYY47" s="1581"/>
      <c r="HYZ47" s="1581"/>
      <c r="HZA47" s="1581"/>
      <c r="HZB47" s="1581"/>
      <c r="HZC47" s="1581"/>
      <c r="HZD47" s="1581"/>
      <c r="HZE47" s="1581"/>
      <c r="HZF47" s="1581"/>
      <c r="HZG47" s="1581"/>
      <c r="HZH47" s="1581"/>
      <c r="HZI47" s="1581"/>
      <c r="HZJ47" s="1581"/>
      <c r="HZK47" s="1581"/>
      <c r="HZL47" s="1581"/>
      <c r="HZM47" s="1581"/>
      <c r="HZN47" s="1581"/>
      <c r="HZO47" s="1581"/>
      <c r="HZP47" s="1581"/>
      <c r="HZQ47" s="1581"/>
      <c r="HZR47" s="1581"/>
      <c r="HZS47" s="1581"/>
      <c r="HZT47" s="1581"/>
      <c r="HZU47" s="1581"/>
      <c r="HZV47" s="1581"/>
      <c r="HZW47" s="1581"/>
      <c r="HZX47" s="1581"/>
      <c r="HZY47" s="1581"/>
      <c r="HZZ47" s="1581"/>
      <c r="IAA47" s="1581"/>
      <c r="IAB47" s="1581"/>
      <c r="IAC47" s="1581"/>
      <c r="IAD47" s="1581"/>
      <c r="IAE47" s="1581"/>
      <c r="IAF47" s="1581"/>
      <c r="IAG47" s="1581"/>
      <c r="IAH47" s="1581"/>
      <c r="IAI47" s="1581"/>
      <c r="IAJ47" s="1581"/>
      <c r="IAK47" s="1581"/>
      <c r="IAL47" s="1581"/>
      <c r="IAM47" s="1581"/>
      <c r="IAN47" s="1581"/>
      <c r="IAO47" s="1581"/>
      <c r="IAP47" s="1581"/>
      <c r="IAQ47" s="1581"/>
      <c r="IAR47" s="1581"/>
      <c r="IAS47" s="1581"/>
      <c r="IAT47" s="1581"/>
      <c r="IAU47" s="1581"/>
      <c r="IAV47" s="1581"/>
      <c r="IAW47" s="1581"/>
      <c r="IAX47" s="1581"/>
      <c r="IAY47" s="1581"/>
      <c r="IAZ47" s="1581"/>
      <c r="IBA47" s="1581"/>
      <c r="IBB47" s="1581"/>
      <c r="IBC47" s="1581"/>
      <c r="IBD47" s="1581"/>
      <c r="IBE47" s="1581"/>
      <c r="IBF47" s="1581"/>
      <c r="IBG47" s="1581"/>
      <c r="IBH47" s="1581"/>
      <c r="IBI47" s="1581"/>
      <c r="IBJ47" s="1581"/>
      <c r="IBK47" s="1581"/>
      <c r="IBL47" s="1581"/>
      <c r="IBM47" s="1581"/>
      <c r="IBN47" s="1581"/>
      <c r="IBO47" s="1581"/>
      <c r="IBP47" s="1581"/>
      <c r="IBQ47" s="1581"/>
      <c r="IBR47" s="1581"/>
      <c r="IBS47" s="1581"/>
      <c r="IBT47" s="1581"/>
      <c r="IBU47" s="1581"/>
      <c r="IBV47" s="1581"/>
      <c r="IBW47" s="1581"/>
      <c r="IBX47" s="1581"/>
      <c r="IBY47" s="1581"/>
      <c r="IBZ47" s="1581"/>
      <c r="ICA47" s="1581"/>
      <c r="ICB47" s="1581"/>
      <c r="ICC47" s="1581"/>
      <c r="ICD47" s="1581"/>
      <c r="ICE47" s="1581"/>
      <c r="ICF47" s="1581"/>
      <c r="ICG47" s="1581"/>
      <c r="ICH47" s="1581"/>
      <c r="ICI47" s="1581"/>
      <c r="ICJ47" s="1581"/>
      <c r="ICK47" s="1581"/>
      <c r="ICL47" s="1581"/>
      <c r="ICM47" s="1581"/>
      <c r="ICN47" s="1581"/>
      <c r="ICO47" s="1581"/>
      <c r="ICP47" s="1581"/>
      <c r="ICQ47" s="1581"/>
      <c r="ICR47" s="1581"/>
      <c r="ICS47" s="1581"/>
      <c r="ICT47" s="1581"/>
      <c r="ICU47" s="1581"/>
      <c r="ICV47" s="1581"/>
      <c r="ICW47" s="1581"/>
      <c r="ICX47" s="1581"/>
      <c r="ICY47" s="1581"/>
      <c r="ICZ47" s="1581"/>
      <c r="IDA47" s="1581"/>
      <c r="IDB47" s="1581"/>
      <c r="IDC47" s="1581"/>
      <c r="IDD47" s="1581"/>
      <c r="IDE47" s="1581"/>
      <c r="IDF47" s="1581"/>
      <c r="IDG47" s="1581"/>
      <c r="IDH47" s="1581"/>
      <c r="IDI47" s="1581"/>
      <c r="IDJ47" s="1581"/>
      <c r="IDK47" s="1581"/>
      <c r="IDL47" s="1581"/>
      <c r="IDM47" s="1581"/>
      <c r="IDN47" s="1581"/>
      <c r="IDO47" s="1581"/>
      <c r="IDP47" s="1581"/>
      <c r="IDQ47" s="1581"/>
      <c r="IDR47" s="1581"/>
      <c r="IDS47" s="1581"/>
      <c r="IDT47" s="1581"/>
      <c r="IDU47" s="1581"/>
      <c r="IDV47" s="1581"/>
      <c r="IDW47" s="1581"/>
      <c r="IDX47" s="1581"/>
      <c r="IDY47" s="1581"/>
      <c r="IDZ47" s="1581"/>
      <c r="IEA47" s="1581"/>
      <c r="IEB47" s="1581"/>
      <c r="IEC47" s="1581"/>
      <c r="IED47" s="1581"/>
      <c r="IEE47" s="1581"/>
      <c r="IEF47" s="1581"/>
      <c r="IEG47" s="1581"/>
      <c r="IEH47" s="1581"/>
      <c r="IEI47" s="1581"/>
      <c r="IEJ47" s="1581"/>
      <c r="IEK47" s="1581"/>
      <c r="IEL47" s="1581"/>
      <c r="IEM47" s="1581"/>
      <c r="IEN47" s="1581"/>
      <c r="IEO47" s="1581"/>
      <c r="IEP47" s="1581"/>
      <c r="IEQ47" s="1581"/>
      <c r="IER47" s="1581"/>
      <c r="IES47" s="1581"/>
      <c r="IET47" s="1581"/>
      <c r="IEU47" s="1581"/>
      <c r="IEV47" s="1581"/>
      <c r="IEW47" s="1581"/>
      <c r="IEX47" s="1581"/>
      <c r="IEY47" s="1581"/>
      <c r="IEZ47" s="1581"/>
      <c r="IFA47" s="1581"/>
      <c r="IFB47" s="1581"/>
      <c r="IFC47" s="1581"/>
      <c r="IFD47" s="1581"/>
      <c r="IFE47" s="1581"/>
      <c r="IFF47" s="1581"/>
      <c r="IFG47" s="1581"/>
      <c r="IFH47" s="1581"/>
      <c r="IFI47" s="1581"/>
      <c r="IFJ47" s="1581"/>
      <c r="IFK47" s="1581"/>
      <c r="IFL47" s="1581"/>
      <c r="IFM47" s="1581"/>
      <c r="IFN47" s="1581"/>
      <c r="IFO47" s="1581"/>
      <c r="IFP47" s="1581"/>
      <c r="IFQ47" s="1581"/>
      <c r="IFR47" s="1581"/>
      <c r="IFS47" s="1581"/>
      <c r="IFT47" s="1581"/>
      <c r="IFU47" s="1581"/>
      <c r="IFV47" s="1581"/>
      <c r="IFW47" s="1581"/>
      <c r="IFX47" s="1581"/>
      <c r="IFY47" s="1581"/>
      <c r="IFZ47" s="1581"/>
      <c r="IGA47" s="1581"/>
      <c r="IGB47" s="1581"/>
      <c r="IGC47" s="1581"/>
      <c r="IGD47" s="1581"/>
      <c r="IGE47" s="1581"/>
      <c r="IGF47" s="1581"/>
      <c r="IGG47" s="1581"/>
      <c r="IGH47" s="1581"/>
      <c r="IGI47" s="1581"/>
      <c r="IGJ47" s="1581"/>
      <c r="IGK47" s="1581"/>
      <c r="IGL47" s="1581"/>
      <c r="IGM47" s="1581"/>
      <c r="IGN47" s="1581"/>
      <c r="IGO47" s="1581"/>
      <c r="IGP47" s="1581"/>
      <c r="IGQ47" s="1581"/>
      <c r="IGR47" s="1581"/>
      <c r="IGS47" s="1581"/>
      <c r="IGT47" s="1581"/>
      <c r="IGU47" s="1581"/>
      <c r="IGV47" s="1581"/>
      <c r="IGW47" s="1581"/>
      <c r="IGX47" s="1581"/>
      <c r="IGY47" s="1581"/>
      <c r="IGZ47" s="1581"/>
      <c r="IHA47" s="1581"/>
      <c r="IHB47" s="1581"/>
      <c r="IHC47" s="1581"/>
      <c r="IHD47" s="1581"/>
      <c r="IHE47" s="1581"/>
      <c r="IHF47" s="1581"/>
      <c r="IHG47" s="1581"/>
      <c r="IHH47" s="1581"/>
      <c r="IHI47" s="1581"/>
      <c r="IHJ47" s="1581"/>
      <c r="IHK47" s="1581"/>
      <c r="IHL47" s="1581"/>
      <c r="IHM47" s="1581"/>
      <c r="IHN47" s="1581"/>
      <c r="IHO47" s="1581"/>
      <c r="IHP47" s="1581"/>
      <c r="IHQ47" s="1581"/>
      <c r="IHR47" s="1581"/>
      <c r="IHS47" s="1581"/>
      <c r="IHT47" s="1581"/>
      <c r="IHU47" s="1581"/>
      <c r="IHV47" s="1581"/>
      <c r="IHW47" s="1581"/>
      <c r="IHX47" s="1581"/>
      <c r="IHY47" s="1581"/>
      <c r="IHZ47" s="1581"/>
      <c r="IIA47" s="1581"/>
      <c r="IIB47" s="1581"/>
      <c r="IIC47" s="1581"/>
      <c r="IID47" s="1581"/>
      <c r="IIE47" s="1581"/>
      <c r="IIF47" s="1581"/>
      <c r="IIG47" s="1581"/>
      <c r="IIH47" s="1581"/>
      <c r="III47" s="1581"/>
      <c r="IIJ47" s="1581"/>
      <c r="IIK47" s="1581"/>
      <c r="IIL47" s="1581"/>
      <c r="IIM47" s="1581"/>
      <c r="IIN47" s="1581"/>
      <c r="IIO47" s="1581"/>
      <c r="IIP47" s="1581"/>
      <c r="IIQ47" s="1581"/>
      <c r="IIR47" s="1581"/>
      <c r="IIS47" s="1581"/>
      <c r="IIT47" s="1581"/>
      <c r="IIU47" s="1581"/>
      <c r="IIV47" s="1581"/>
      <c r="IIW47" s="1581"/>
      <c r="IIX47" s="1581"/>
      <c r="IIY47" s="1581"/>
      <c r="IIZ47" s="1581"/>
      <c r="IJA47" s="1581"/>
      <c r="IJB47" s="1581"/>
      <c r="IJC47" s="1581"/>
      <c r="IJD47" s="1581"/>
      <c r="IJE47" s="1581"/>
      <c r="IJF47" s="1581"/>
      <c r="IJG47" s="1581"/>
      <c r="IJH47" s="1581"/>
      <c r="IJI47" s="1581"/>
      <c r="IJJ47" s="1581"/>
      <c r="IJK47" s="1581"/>
      <c r="IJL47" s="1581"/>
      <c r="IJM47" s="1581"/>
      <c r="IJN47" s="1581"/>
      <c r="IJO47" s="1581"/>
      <c r="IJP47" s="1581"/>
      <c r="IJQ47" s="1581"/>
      <c r="IJR47" s="1581"/>
      <c r="IJS47" s="1581"/>
      <c r="IJT47" s="1581"/>
      <c r="IJU47" s="1581"/>
      <c r="IJV47" s="1581"/>
      <c r="IJW47" s="1581"/>
      <c r="IJX47" s="1581"/>
      <c r="IJY47" s="1581"/>
      <c r="IJZ47" s="1581"/>
      <c r="IKA47" s="1581"/>
      <c r="IKB47" s="1581"/>
      <c r="IKC47" s="1581"/>
      <c r="IKD47" s="1581"/>
      <c r="IKE47" s="1581"/>
      <c r="IKF47" s="1581"/>
      <c r="IKG47" s="1581"/>
      <c r="IKH47" s="1581"/>
      <c r="IKI47" s="1581"/>
      <c r="IKJ47" s="1581"/>
      <c r="IKK47" s="1581"/>
      <c r="IKL47" s="1581"/>
      <c r="IKM47" s="1581"/>
      <c r="IKN47" s="1581"/>
      <c r="IKO47" s="1581"/>
      <c r="IKP47" s="1581"/>
      <c r="IKQ47" s="1581"/>
      <c r="IKR47" s="1581"/>
      <c r="IKS47" s="1581"/>
      <c r="IKT47" s="1581"/>
      <c r="IKU47" s="1581"/>
      <c r="IKV47" s="1581"/>
      <c r="IKW47" s="1581"/>
      <c r="IKX47" s="1581"/>
      <c r="IKY47" s="1581"/>
      <c r="IKZ47" s="1581"/>
      <c r="ILA47" s="1581"/>
      <c r="ILB47" s="1581"/>
      <c r="ILC47" s="1581"/>
      <c r="ILD47" s="1581"/>
      <c r="ILE47" s="1581"/>
      <c r="ILF47" s="1581"/>
      <c r="ILG47" s="1581"/>
      <c r="ILH47" s="1581"/>
      <c r="ILI47" s="1581"/>
      <c r="ILJ47" s="1581"/>
      <c r="ILK47" s="1581"/>
      <c r="ILL47" s="1581"/>
      <c r="ILM47" s="1581"/>
      <c r="ILN47" s="1581"/>
      <c r="ILO47" s="1581"/>
      <c r="ILP47" s="1581"/>
      <c r="ILQ47" s="1581"/>
      <c r="ILR47" s="1581"/>
      <c r="ILS47" s="1581"/>
      <c r="ILT47" s="1581"/>
      <c r="ILU47" s="1581"/>
      <c r="ILV47" s="1581"/>
      <c r="ILW47" s="1581"/>
      <c r="ILX47" s="1581"/>
      <c r="ILY47" s="1581"/>
      <c r="ILZ47" s="1581"/>
      <c r="IMA47" s="1581"/>
      <c r="IMB47" s="1581"/>
      <c r="IMC47" s="1581"/>
      <c r="IMD47" s="1581"/>
      <c r="IME47" s="1581"/>
      <c r="IMF47" s="1581"/>
      <c r="IMG47" s="1581"/>
      <c r="IMH47" s="1581"/>
      <c r="IMI47" s="1581"/>
      <c r="IMJ47" s="1581"/>
      <c r="IMK47" s="1581"/>
      <c r="IML47" s="1581"/>
      <c r="IMM47" s="1581"/>
      <c r="IMN47" s="1581"/>
      <c r="IMO47" s="1581"/>
      <c r="IMP47" s="1581"/>
      <c r="IMQ47" s="1581"/>
      <c r="IMR47" s="1581"/>
      <c r="IMS47" s="1581"/>
      <c r="IMT47" s="1581"/>
      <c r="IMU47" s="1581"/>
      <c r="IMV47" s="1581"/>
      <c r="IMW47" s="1581"/>
      <c r="IMX47" s="1581"/>
      <c r="IMY47" s="1581"/>
      <c r="IMZ47" s="1581"/>
      <c r="INA47" s="1581"/>
      <c r="INB47" s="1581"/>
      <c r="INC47" s="1581"/>
      <c r="IND47" s="1581"/>
      <c r="INE47" s="1581"/>
      <c r="INF47" s="1581"/>
      <c r="ING47" s="1581"/>
      <c r="INH47" s="1581"/>
      <c r="INI47" s="1581"/>
      <c r="INJ47" s="1581"/>
      <c r="INK47" s="1581"/>
      <c r="INL47" s="1581"/>
      <c r="INM47" s="1581"/>
      <c r="INN47" s="1581"/>
      <c r="INO47" s="1581"/>
      <c r="INP47" s="1581"/>
      <c r="INQ47" s="1581"/>
      <c r="INR47" s="1581"/>
      <c r="INS47" s="1581"/>
      <c r="INT47" s="1581"/>
      <c r="INU47" s="1581"/>
      <c r="INV47" s="1581"/>
      <c r="INW47" s="1581"/>
      <c r="INX47" s="1581"/>
      <c r="INY47" s="1581"/>
      <c r="INZ47" s="1581"/>
      <c r="IOA47" s="1581"/>
      <c r="IOB47" s="1581"/>
      <c r="IOC47" s="1581"/>
      <c r="IOD47" s="1581"/>
      <c r="IOE47" s="1581"/>
      <c r="IOF47" s="1581"/>
      <c r="IOG47" s="1581"/>
      <c r="IOH47" s="1581"/>
      <c r="IOI47" s="1581"/>
      <c r="IOJ47" s="1581"/>
      <c r="IOK47" s="1581"/>
      <c r="IOL47" s="1581"/>
      <c r="IOM47" s="1581"/>
      <c r="ION47" s="1581"/>
      <c r="IOO47" s="1581"/>
      <c r="IOP47" s="1581"/>
      <c r="IOQ47" s="1581"/>
      <c r="IOR47" s="1581"/>
      <c r="IOS47" s="1581"/>
      <c r="IOT47" s="1581"/>
      <c r="IOU47" s="1581"/>
      <c r="IOV47" s="1581"/>
      <c r="IOW47" s="1581"/>
      <c r="IOX47" s="1581"/>
      <c r="IOY47" s="1581"/>
      <c r="IOZ47" s="1581"/>
      <c r="IPA47" s="1581"/>
      <c r="IPB47" s="1581"/>
      <c r="IPC47" s="1581"/>
      <c r="IPD47" s="1581"/>
      <c r="IPE47" s="1581"/>
      <c r="IPF47" s="1581"/>
      <c r="IPG47" s="1581"/>
      <c r="IPH47" s="1581"/>
      <c r="IPI47" s="1581"/>
      <c r="IPJ47" s="1581"/>
      <c r="IPK47" s="1581"/>
      <c r="IPL47" s="1581"/>
      <c r="IPM47" s="1581"/>
      <c r="IPN47" s="1581"/>
      <c r="IPO47" s="1581"/>
      <c r="IPP47" s="1581"/>
      <c r="IPQ47" s="1581"/>
      <c r="IPR47" s="1581"/>
      <c r="IPS47" s="1581"/>
      <c r="IPT47" s="1581"/>
      <c r="IPU47" s="1581"/>
      <c r="IPV47" s="1581"/>
      <c r="IPW47" s="1581"/>
      <c r="IPX47" s="1581"/>
      <c r="IPY47" s="1581"/>
      <c r="IPZ47" s="1581"/>
      <c r="IQA47" s="1581"/>
      <c r="IQB47" s="1581"/>
      <c r="IQC47" s="1581"/>
      <c r="IQD47" s="1581"/>
      <c r="IQE47" s="1581"/>
      <c r="IQF47" s="1581"/>
      <c r="IQG47" s="1581"/>
      <c r="IQH47" s="1581"/>
      <c r="IQI47" s="1581"/>
      <c r="IQJ47" s="1581"/>
      <c r="IQK47" s="1581"/>
      <c r="IQL47" s="1581"/>
      <c r="IQM47" s="1581"/>
      <c r="IQN47" s="1581"/>
      <c r="IQO47" s="1581"/>
      <c r="IQP47" s="1581"/>
      <c r="IQQ47" s="1581"/>
      <c r="IQR47" s="1581"/>
      <c r="IQS47" s="1581"/>
      <c r="IQT47" s="1581"/>
      <c r="IQU47" s="1581"/>
      <c r="IQV47" s="1581"/>
      <c r="IQW47" s="1581"/>
      <c r="IQX47" s="1581"/>
      <c r="IQY47" s="1581"/>
      <c r="IQZ47" s="1581"/>
      <c r="IRA47" s="1581"/>
      <c r="IRB47" s="1581"/>
      <c r="IRC47" s="1581"/>
      <c r="IRD47" s="1581"/>
      <c r="IRE47" s="1581"/>
      <c r="IRF47" s="1581"/>
      <c r="IRG47" s="1581"/>
      <c r="IRH47" s="1581"/>
      <c r="IRI47" s="1581"/>
      <c r="IRJ47" s="1581"/>
      <c r="IRK47" s="1581"/>
      <c r="IRL47" s="1581"/>
      <c r="IRM47" s="1581"/>
      <c r="IRN47" s="1581"/>
      <c r="IRO47" s="1581"/>
      <c r="IRP47" s="1581"/>
      <c r="IRQ47" s="1581"/>
      <c r="IRR47" s="1581"/>
      <c r="IRS47" s="1581"/>
      <c r="IRT47" s="1581"/>
      <c r="IRU47" s="1581"/>
      <c r="IRV47" s="1581"/>
      <c r="IRW47" s="1581"/>
      <c r="IRX47" s="1581"/>
      <c r="IRY47" s="1581"/>
      <c r="IRZ47" s="1581"/>
      <c r="ISA47" s="1581"/>
      <c r="ISB47" s="1581"/>
      <c r="ISC47" s="1581"/>
      <c r="ISD47" s="1581"/>
      <c r="ISE47" s="1581"/>
      <c r="ISF47" s="1581"/>
      <c r="ISG47" s="1581"/>
      <c r="ISH47" s="1581"/>
      <c r="ISI47" s="1581"/>
      <c r="ISJ47" s="1581"/>
      <c r="ISK47" s="1581"/>
      <c r="ISL47" s="1581"/>
      <c r="ISM47" s="1581"/>
      <c r="ISN47" s="1581"/>
      <c r="ISO47" s="1581"/>
      <c r="ISP47" s="1581"/>
      <c r="ISQ47" s="1581"/>
      <c r="ISR47" s="1581"/>
      <c r="ISS47" s="1581"/>
      <c r="IST47" s="1581"/>
      <c r="ISU47" s="1581"/>
      <c r="ISV47" s="1581"/>
      <c r="ISW47" s="1581"/>
      <c r="ISX47" s="1581"/>
      <c r="ISY47" s="1581"/>
      <c r="ISZ47" s="1581"/>
      <c r="ITA47" s="1581"/>
      <c r="ITB47" s="1581"/>
      <c r="ITC47" s="1581"/>
      <c r="ITD47" s="1581"/>
      <c r="ITE47" s="1581"/>
      <c r="ITF47" s="1581"/>
      <c r="ITG47" s="1581"/>
      <c r="ITH47" s="1581"/>
      <c r="ITI47" s="1581"/>
      <c r="ITJ47" s="1581"/>
      <c r="ITK47" s="1581"/>
      <c r="ITL47" s="1581"/>
      <c r="ITM47" s="1581"/>
      <c r="ITN47" s="1581"/>
      <c r="ITO47" s="1581"/>
      <c r="ITP47" s="1581"/>
      <c r="ITQ47" s="1581"/>
      <c r="ITR47" s="1581"/>
      <c r="ITS47" s="1581"/>
      <c r="ITT47" s="1581"/>
      <c r="ITU47" s="1581"/>
      <c r="ITV47" s="1581"/>
      <c r="ITW47" s="1581"/>
      <c r="ITX47" s="1581"/>
      <c r="ITY47" s="1581"/>
      <c r="ITZ47" s="1581"/>
      <c r="IUA47" s="1581"/>
      <c r="IUB47" s="1581"/>
      <c r="IUC47" s="1581"/>
      <c r="IUD47" s="1581"/>
      <c r="IUE47" s="1581"/>
      <c r="IUF47" s="1581"/>
      <c r="IUG47" s="1581"/>
      <c r="IUH47" s="1581"/>
      <c r="IUI47" s="1581"/>
      <c r="IUJ47" s="1581"/>
      <c r="IUK47" s="1581"/>
      <c r="IUL47" s="1581"/>
      <c r="IUM47" s="1581"/>
      <c r="IUN47" s="1581"/>
      <c r="IUO47" s="1581"/>
      <c r="IUP47" s="1581"/>
      <c r="IUQ47" s="1581"/>
      <c r="IUR47" s="1581"/>
      <c r="IUS47" s="1581"/>
      <c r="IUT47" s="1581"/>
      <c r="IUU47" s="1581"/>
      <c r="IUV47" s="1581"/>
      <c r="IUW47" s="1581"/>
      <c r="IUX47" s="1581"/>
      <c r="IUY47" s="1581"/>
      <c r="IUZ47" s="1581"/>
      <c r="IVA47" s="1581"/>
      <c r="IVB47" s="1581"/>
      <c r="IVC47" s="1581"/>
      <c r="IVD47" s="1581"/>
      <c r="IVE47" s="1581"/>
      <c r="IVF47" s="1581"/>
      <c r="IVG47" s="1581"/>
      <c r="IVH47" s="1581"/>
      <c r="IVI47" s="1581"/>
      <c r="IVJ47" s="1581"/>
      <c r="IVK47" s="1581"/>
      <c r="IVL47" s="1581"/>
      <c r="IVM47" s="1581"/>
      <c r="IVN47" s="1581"/>
      <c r="IVO47" s="1581"/>
      <c r="IVP47" s="1581"/>
      <c r="IVQ47" s="1581"/>
      <c r="IVR47" s="1581"/>
      <c r="IVS47" s="1581"/>
      <c r="IVT47" s="1581"/>
      <c r="IVU47" s="1581"/>
      <c r="IVV47" s="1581"/>
      <c r="IVW47" s="1581"/>
      <c r="IVX47" s="1581"/>
      <c r="IVY47" s="1581"/>
      <c r="IVZ47" s="1581"/>
      <c r="IWA47" s="1581"/>
      <c r="IWB47" s="1581"/>
      <c r="IWC47" s="1581"/>
      <c r="IWD47" s="1581"/>
      <c r="IWE47" s="1581"/>
      <c r="IWF47" s="1581"/>
      <c r="IWG47" s="1581"/>
      <c r="IWH47" s="1581"/>
      <c r="IWI47" s="1581"/>
      <c r="IWJ47" s="1581"/>
      <c r="IWK47" s="1581"/>
      <c r="IWL47" s="1581"/>
      <c r="IWM47" s="1581"/>
      <c r="IWN47" s="1581"/>
      <c r="IWO47" s="1581"/>
      <c r="IWP47" s="1581"/>
      <c r="IWQ47" s="1581"/>
      <c r="IWR47" s="1581"/>
      <c r="IWS47" s="1581"/>
      <c r="IWT47" s="1581"/>
      <c r="IWU47" s="1581"/>
      <c r="IWV47" s="1581"/>
      <c r="IWW47" s="1581"/>
      <c r="IWX47" s="1581"/>
      <c r="IWY47" s="1581"/>
      <c r="IWZ47" s="1581"/>
      <c r="IXA47" s="1581"/>
      <c r="IXB47" s="1581"/>
      <c r="IXC47" s="1581"/>
      <c r="IXD47" s="1581"/>
      <c r="IXE47" s="1581"/>
      <c r="IXF47" s="1581"/>
      <c r="IXG47" s="1581"/>
      <c r="IXH47" s="1581"/>
      <c r="IXI47" s="1581"/>
      <c r="IXJ47" s="1581"/>
      <c r="IXK47" s="1581"/>
      <c r="IXL47" s="1581"/>
      <c r="IXM47" s="1581"/>
      <c r="IXN47" s="1581"/>
      <c r="IXO47" s="1581"/>
      <c r="IXP47" s="1581"/>
      <c r="IXQ47" s="1581"/>
      <c r="IXR47" s="1581"/>
      <c r="IXS47" s="1581"/>
      <c r="IXT47" s="1581"/>
      <c r="IXU47" s="1581"/>
      <c r="IXV47" s="1581"/>
      <c r="IXW47" s="1581"/>
      <c r="IXX47" s="1581"/>
      <c r="IXY47" s="1581"/>
      <c r="IXZ47" s="1581"/>
      <c r="IYA47" s="1581"/>
      <c r="IYB47" s="1581"/>
      <c r="IYC47" s="1581"/>
      <c r="IYD47" s="1581"/>
      <c r="IYE47" s="1581"/>
      <c r="IYF47" s="1581"/>
      <c r="IYG47" s="1581"/>
      <c r="IYH47" s="1581"/>
      <c r="IYI47" s="1581"/>
      <c r="IYJ47" s="1581"/>
      <c r="IYK47" s="1581"/>
      <c r="IYL47" s="1581"/>
      <c r="IYM47" s="1581"/>
      <c r="IYN47" s="1581"/>
      <c r="IYO47" s="1581"/>
      <c r="IYP47" s="1581"/>
      <c r="IYQ47" s="1581"/>
      <c r="IYR47" s="1581"/>
      <c r="IYS47" s="1581"/>
      <c r="IYT47" s="1581"/>
      <c r="IYU47" s="1581"/>
      <c r="IYV47" s="1581"/>
      <c r="IYW47" s="1581"/>
      <c r="IYX47" s="1581"/>
      <c r="IYY47" s="1581"/>
      <c r="IYZ47" s="1581"/>
      <c r="IZA47" s="1581"/>
      <c r="IZB47" s="1581"/>
      <c r="IZC47" s="1581"/>
      <c r="IZD47" s="1581"/>
      <c r="IZE47" s="1581"/>
      <c r="IZF47" s="1581"/>
      <c r="IZG47" s="1581"/>
      <c r="IZH47" s="1581"/>
      <c r="IZI47" s="1581"/>
      <c r="IZJ47" s="1581"/>
      <c r="IZK47" s="1581"/>
      <c r="IZL47" s="1581"/>
      <c r="IZM47" s="1581"/>
      <c r="IZN47" s="1581"/>
      <c r="IZO47" s="1581"/>
      <c r="IZP47" s="1581"/>
      <c r="IZQ47" s="1581"/>
      <c r="IZR47" s="1581"/>
      <c r="IZS47" s="1581"/>
      <c r="IZT47" s="1581"/>
      <c r="IZU47" s="1581"/>
      <c r="IZV47" s="1581"/>
      <c r="IZW47" s="1581"/>
      <c r="IZX47" s="1581"/>
      <c r="IZY47" s="1581"/>
      <c r="IZZ47" s="1581"/>
      <c r="JAA47" s="1581"/>
      <c r="JAB47" s="1581"/>
      <c r="JAC47" s="1581"/>
      <c r="JAD47" s="1581"/>
      <c r="JAE47" s="1581"/>
      <c r="JAF47" s="1581"/>
      <c r="JAG47" s="1581"/>
      <c r="JAH47" s="1581"/>
      <c r="JAI47" s="1581"/>
      <c r="JAJ47" s="1581"/>
      <c r="JAK47" s="1581"/>
      <c r="JAL47" s="1581"/>
      <c r="JAM47" s="1581"/>
      <c r="JAN47" s="1581"/>
      <c r="JAO47" s="1581"/>
      <c r="JAP47" s="1581"/>
      <c r="JAQ47" s="1581"/>
      <c r="JAR47" s="1581"/>
      <c r="JAS47" s="1581"/>
      <c r="JAT47" s="1581"/>
      <c r="JAU47" s="1581"/>
      <c r="JAV47" s="1581"/>
      <c r="JAW47" s="1581"/>
      <c r="JAX47" s="1581"/>
      <c r="JAY47" s="1581"/>
      <c r="JAZ47" s="1581"/>
      <c r="JBA47" s="1581"/>
      <c r="JBB47" s="1581"/>
      <c r="JBC47" s="1581"/>
      <c r="JBD47" s="1581"/>
      <c r="JBE47" s="1581"/>
      <c r="JBF47" s="1581"/>
      <c r="JBG47" s="1581"/>
      <c r="JBH47" s="1581"/>
      <c r="JBI47" s="1581"/>
      <c r="JBJ47" s="1581"/>
      <c r="JBK47" s="1581"/>
      <c r="JBL47" s="1581"/>
      <c r="JBM47" s="1581"/>
      <c r="JBN47" s="1581"/>
      <c r="JBO47" s="1581"/>
      <c r="JBP47" s="1581"/>
      <c r="JBQ47" s="1581"/>
      <c r="JBR47" s="1581"/>
      <c r="JBS47" s="1581"/>
      <c r="JBT47" s="1581"/>
      <c r="JBU47" s="1581"/>
      <c r="JBV47" s="1581"/>
      <c r="JBW47" s="1581"/>
      <c r="JBX47" s="1581"/>
      <c r="JBY47" s="1581"/>
      <c r="JBZ47" s="1581"/>
      <c r="JCA47" s="1581"/>
      <c r="JCB47" s="1581"/>
      <c r="JCC47" s="1581"/>
      <c r="JCD47" s="1581"/>
      <c r="JCE47" s="1581"/>
      <c r="JCF47" s="1581"/>
      <c r="JCG47" s="1581"/>
      <c r="JCH47" s="1581"/>
      <c r="JCI47" s="1581"/>
      <c r="JCJ47" s="1581"/>
      <c r="JCK47" s="1581"/>
      <c r="JCL47" s="1581"/>
      <c r="JCM47" s="1581"/>
      <c r="JCN47" s="1581"/>
      <c r="JCO47" s="1581"/>
      <c r="JCP47" s="1581"/>
      <c r="JCQ47" s="1581"/>
      <c r="JCR47" s="1581"/>
      <c r="JCS47" s="1581"/>
      <c r="JCT47" s="1581"/>
      <c r="JCU47" s="1581"/>
      <c r="JCV47" s="1581"/>
      <c r="JCW47" s="1581"/>
      <c r="JCX47" s="1581"/>
      <c r="JCY47" s="1581"/>
      <c r="JCZ47" s="1581"/>
      <c r="JDA47" s="1581"/>
      <c r="JDB47" s="1581"/>
      <c r="JDC47" s="1581"/>
      <c r="JDD47" s="1581"/>
      <c r="JDE47" s="1581"/>
      <c r="JDF47" s="1581"/>
      <c r="JDG47" s="1581"/>
      <c r="JDH47" s="1581"/>
      <c r="JDI47" s="1581"/>
      <c r="JDJ47" s="1581"/>
      <c r="JDK47" s="1581"/>
      <c r="JDL47" s="1581"/>
      <c r="JDM47" s="1581"/>
      <c r="JDN47" s="1581"/>
      <c r="JDO47" s="1581"/>
      <c r="JDP47" s="1581"/>
      <c r="JDQ47" s="1581"/>
      <c r="JDR47" s="1581"/>
      <c r="JDS47" s="1581"/>
      <c r="JDT47" s="1581"/>
      <c r="JDU47" s="1581"/>
      <c r="JDV47" s="1581"/>
      <c r="JDW47" s="1581"/>
      <c r="JDX47" s="1581"/>
      <c r="JDY47" s="1581"/>
      <c r="JDZ47" s="1581"/>
      <c r="JEA47" s="1581"/>
      <c r="JEB47" s="1581"/>
      <c r="JEC47" s="1581"/>
      <c r="JED47" s="1581"/>
      <c r="JEE47" s="1581"/>
      <c r="JEF47" s="1581"/>
      <c r="JEG47" s="1581"/>
      <c r="JEH47" s="1581"/>
      <c r="JEI47" s="1581"/>
      <c r="JEJ47" s="1581"/>
      <c r="JEK47" s="1581"/>
      <c r="JEL47" s="1581"/>
      <c r="JEM47" s="1581"/>
      <c r="JEN47" s="1581"/>
      <c r="JEO47" s="1581"/>
      <c r="JEP47" s="1581"/>
      <c r="JEQ47" s="1581"/>
      <c r="JER47" s="1581"/>
      <c r="JES47" s="1581"/>
      <c r="JET47" s="1581"/>
      <c r="JEU47" s="1581"/>
      <c r="JEV47" s="1581"/>
      <c r="JEW47" s="1581"/>
      <c r="JEX47" s="1581"/>
      <c r="JEY47" s="1581"/>
      <c r="JEZ47" s="1581"/>
      <c r="JFA47" s="1581"/>
      <c r="JFB47" s="1581"/>
      <c r="JFC47" s="1581"/>
      <c r="JFD47" s="1581"/>
      <c r="JFE47" s="1581"/>
      <c r="JFF47" s="1581"/>
      <c r="JFG47" s="1581"/>
      <c r="JFH47" s="1581"/>
      <c r="JFI47" s="1581"/>
      <c r="JFJ47" s="1581"/>
      <c r="JFK47" s="1581"/>
      <c r="JFL47" s="1581"/>
      <c r="JFM47" s="1581"/>
      <c r="JFN47" s="1581"/>
      <c r="JFO47" s="1581"/>
      <c r="JFP47" s="1581"/>
      <c r="JFQ47" s="1581"/>
      <c r="JFR47" s="1581"/>
      <c r="JFS47" s="1581"/>
      <c r="JFT47" s="1581"/>
      <c r="JFU47" s="1581"/>
      <c r="JFV47" s="1581"/>
      <c r="JFW47" s="1581"/>
      <c r="JFX47" s="1581"/>
      <c r="JFY47" s="1581"/>
      <c r="JFZ47" s="1581"/>
      <c r="JGA47" s="1581"/>
      <c r="JGB47" s="1581"/>
      <c r="JGC47" s="1581"/>
      <c r="JGD47" s="1581"/>
      <c r="JGE47" s="1581"/>
      <c r="JGF47" s="1581"/>
      <c r="JGG47" s="1581"/>
      <c r="JGH47" s="1581"/>
      <c r="JGI47" s="1581"/>
      <c r="JGJ47" s="1581"/>
      <c r="JGK47" s="1581"/>
      <c r="JGL47" s="1581"/>
      <c r="JGM47" s="1581"/>
      <c r="JGN47" s="1581"/>
      <c r="JGO47" s="1581"/>
      <c r="JGP47" s="1581"/>
      <c r="JGQ47" s="1581"/>
      <c r="JGR47" s="1581"/>
      <c r="JGS47" s="1581"/>
      <c r="JGT47" s="1581"/>
      <c r="JGU47" s="1581"/>
      <c r="JGV47" s="1581"/>
      <c r="JGW47" s="1581"/>
      <c r="JGX47" s="1581"/>
      <c r="JGY47" s="1581"/>
      <c r="JGZ47" s="1581"/>
      <c r="JHA47" s="1581"/>
      <c r="JHB47" s="1581"/>
      <c r="JHC47" s="1581"/>
      <c r="JHD47" s="1581"/>
      <c r="JHE47" s="1581"/>
      <c r="JHF47" s="1581"/>
      <c r="JHG47" s="1581"/>
      <c r="JHH47" s="1581"/>
      <c r="JHI47" s="1581"/>
      <c r="JHJ47" s="1581"/>
      <c r="JHK47" s="1581"/>
      <c r="JHL47" s="1581"/>
      <c r="JHM47" s="1581"/>
      <c r="JHN47" s="1581"/>
      <c r="JHO47" s="1581"/>
      <c r="JHP47" s="1581"/>
      <c r="JHQ47" s="1581"/>
      <c r="JHR47" s="1581"/>
      <c r="JHS47" s="1581"/>
      <c r="JHT47" s="1581"/>
      <c r="JHU47" s="1581"/>
      <c r="JHV47" s="1581"/>
      <c r="JHW47" s="1581"/>
      <c r="JHX47" s="1581"/>
      <c r="JHY47" s="1581"/>
      <c r="JHZ47" s="1581"/>
      <c r="JIA47" s="1581"/>
      <c r="JIB47" s="1581"/>
      <c r="JIC47" s="1581"/>
      <c r="JID47" s="1581"/>
      <c r="JIE47" s="1581"/>
      <c r="JIF47" s="1581"/>
      <c r="JIG47" s="1581"/>
      <c r="JIH47" s="1581"/>
      <c r="JII47" s="1581"/>
      <c r="JIJ47" s="1581"/>
      <c r="JIK47" s="1581"/>
      <c r="JIL47" s="1581"/>
      <c r="JIM47" s="1581"/>
      <c r="JIN47" s="1581"/>
      <c r="JIO47" s="1581"/>
      <c r="JIP47" s="1581"/>
      <c r="JIQ47" s="1581"/>
      <c r="JIR47" s="1581"/>
      <c r="JIS47" s="1581"/>
      <c r="JIT47" s="1581"/>
      <c r="JIU47" s="1581"/>
      <c r="JIV47" s="1581"/>
      <c r="JIW47" s="1581"/>
      <c r="JIX47" s="1581"/>
      <c r="JIY47" s="1581"/>
      <c r="JIZ47" s="1581"/>
      <c r="JJA47" s="1581"/>
      <c r="JJB47" s="1581"/>
      <c r="JJC47" s="1581"/>
      <c r="JJD47" s="1581"/>
      <c r="JJE47" s="1581"/>
      <c r="JJF47" s="1581"/>
      <c r="JJG47" s="1581"/>
      <c r="JJH47" s="1581"/>
      <c r="JJI47" s="1581"/>
      <c r="JJJ47" s="1581"/>
      <c r="JJK47" s="1581"/>
      <c r="JJL47" s="1581"/>
      <c r="JJM47" s="1581"/>
      <c r="JJN47" s="1581"/>
      <c r="JJO47" s="1581"/>
      <c r="JJP47" s="1581"/>
      <c r="JJQ47" s="1581"/>
      <c r="JJR47" s="1581"/>
      <c r="JJS47" s="1581"/>
      <c r="JJT47" s="1581"/>
      <c r="JJU47" s="1581"/>
      <c r="JJV47" s="1581"/>
      <c r="JJW47" s="1581"/>
      <c r="JJX47" s="1581"/>
      <c r="JJY47" s="1581"/>
      <c r="JJZ47" s="1581"/>
      <c r="JKA47" s="1581"/>
      <c r="JKB47" s="1581"/>
      <c r="JKC47" s="1581"/>
      <c r="JKD47" s="1581"/>
      <c r="JKE47" s="1581"/>
      <c r="JKF47" s="1581"/>
      <c r="JKG47" s="1581"/>
      <c r="JKH47" s="1581"/>
      <c r="JKI47" s="1581"/>
      <c r="JKJ47" s="1581"/>
      <c r="JKK47" s="1581"/>
      <c r="JKL47" s="1581"/>
      <c r="JKM47" s="1581"/>
      <c r="JKN47" s="1581"/>
      <c r="JKO47" s="1581"/>
      <c r="JKP47" s="1581"/>
      <c r="JKQ47" s="1581"/>
      <c r="JKR47" s="1581"/>
      <c r="JKS47" s="1581"/>
      <c r="JKT47" s="1581"/>
      <c r="JKU47" s="1581"/>
      <c r="JKV47" s="1581"/>
      <c r="JKW47" s="1581"/>
      <c r="JKX47" s="1581"/>
      <c r="JKY47" s="1581"/>
      <c r="JKZ47" s="1581"/>
      <c r="JLA47" s="1581"/>
      <c r="JLB47" s="1581"/>
      <c r="JLC47" s="1581"/>
      <c r="JLD47" s="1581"/>
      <c r="JLE47" s="1581"/>
      <c r="JLF47" s="1581"/>
      <c r="JLG47" s="1581"/>
      <c r="JLH47" s="1581"/>
      <c r="JLI47" s="1581"/>
      <c r="JLJ47" s="1581"/>
      <c r="JLK47" s="1581"/>
      <c r="JLL47" s="1581"/>
      <c r="JLM47" s="1581"/>
      <c r="JLN47" s="1581"/>
      <c r="JLO47" s="1581"/>
      <c r="JLP47" s="1581"/>
      <c r="JLQ47" s="1581"/>
      <c r="JLR47" s="1581"/>
      <c r="JLS47" s="1581"/>
      <c r="JLT47" s="1581"/>
      <c r="JLU47" s="1581"/>
      <c r="JLV47" s="1581"/>
      <c r="JLW47" s="1581"/>
      <c r="JLX47" s="1581"/>
      <c r="JLY47" s="1581"/>
      <c r="JLZ47" s="1581"/>
      <c r="JMA47" s="1581"/>
      <c r="JMB47" s="1581"/>
      <c r="JMC47" s="1581"/>
      <c r="JMD47" s="1581"/>
      <c r="JME47" s="1581"/>
      <c r="JMF47" s="1581"/>
      <c r="JMG47" s="1581"/>
      <c r="JMH47" s="1581"/>
      <c r="JMI47" s="1581"/>
      <c r="JMJ47" s="1581"/>
      <c r="JMK47" s="1581"/>
      <c r="JML47" s="1581"/>
      <c r="JMM47" s="1581"/>
      <c r="JMN47" s="1581"/>
      <c r="JMO47" s="1581"/>
      <c r="JMP47" s="1581"/>
      <c r="JMQ47" s="1581"/>
      <c r="JMR47" s="1581"/>
      <c r="JMS47" s="1581"/>
      <c r="JMT47" s="1581"/>
      <c r="JMU47" s="1581"/>
      <c r="JMV47" s="1581"/>
      <c r="JMW47" s="1581"/>
      <c r="JMX47" s="1581"/>
      <c r="JMY47" s="1581"/>
      <c r="JMZ47" s="1581"/>
      <c r="JNA47" s="1581"/>
      <c r="JNB47" s="1581"/>
      <c r="JNC47" s="1581"/>
      <c r="JND47" s="1581"/>
      <c r="JNE47" s="1581"/>
      <c r="JNF47" s="1581"/>
      <c r="JNG47" s="1581"/>
      <c r="JNH47" s="1581"/>
      <c r="JNI47" s="1581"/>
      <c r="JNJ47" s="1581"/>
      <c r="JNK47" s="1581"/>
      <c r="JNL47" s="1581"/>
      <c r="JNM47" s="1581"/>
      <c r="JNN47" s="1581"/>
      <c r="JNO47" s="1581"/>
      <c r="JNP47" s="1581"/>
      <c r="JNQ47" s="1581"/>
      <c r="JNR47" s="1581"/>
      <c r="JNS47" s="1581"/>
      <c r="JNT47" s="1581"/>
      <c r="JNU47" s="1581"/>
      <c r="JNV47" s="1581"/>
      <c r="JNW47" s="1581"/>
      <c r="JNX47" s="1581"/>
      <c r="JNY47" s="1581"/>
      <c r="JNZ47" s="1581"/>
      <c r="JOA47" s="1581"/>
      <c r="JOB47" s="1581"/>
      <c r="JOC47" s="1581"/>
      <c r="JOD47" s="1581"/>
      <c r="JOE47" s="1581"/>
      <c r="JOF47" s="1581"/>
      <c r="JOG47" s="1581"/>
      <c r="JOH47" s="1581"/>
      <c r="JOI47" s="1581"/>
      <c r="JOJ47" s="1581"/>
      <c r="JOK47" s="1581"/>
      <c r="JOL47" s="1581"/>
      <c r="JOM47" s="1581"/>
      <c r="JON47" s="1581"/>
      <c r="JOO47" s="1581"/>
      <c r="JOP47" s="1581"/>
      <c r="JOQ47" s="1581"/>
      <c r="JOR47" s="1581"/>
      <c r="JOS47" s="1581"/>
      <c r="JOT47" s="1581"/>
      <c r="JOU47" s="1581"/>
      <c r="JOV47" s="1581"/>
      <c r="JOW47" s="1581"/>
      <c r="JOX47" s="1581"/>
      <c r="JOY47" s="1581"/>
      <c r="JOZ47" s="1581"/>
      <c r="JPA47" s="1581"/>
      <c r="JPB47" s="1581"/>
      <c r="JPC47" s="1581"/>
      <c r="JPD47" s="1581"/>
      <c r="JPE47" s="1581"/>
      <c r="JPF47" s="1581"/>
      <c r="JPG47" s="1581"/>
      <c r="JPH47" s="1581"/>
      <c r="JPI47" s="1581"/>
      <c r="JPJ47" s="1581"/>
      <c r="JPK47" s="1581"/>
      <c r="JPL47" s="1581"/>
      <c r="JPM47" s="1581"/>
      <c r="JPN47" s="1581"/>
      <c r="JPO47" s="1581"/>
      <c r="JPP47" s="1581"/>
      <c r="JPQ47" s="1581"/>
      <c r="JPR47" s="1581"/>
      <c r="JPS47" s="1581"/>
      <c r="JPT47" s="1581"/>
      <c r="JPU47" s="1581"/>
      <c r="JPV47" s="1581"/>
      <c r="JPW47" s="1581"/>
      <c r="JPX47" s="1581"/>
      <c r="JPY47" s="1581"/>
      <c r="JPZ47" s="1581"/>
      <c r="JQA47" s="1581"/>
      <c r="JQB47" s="1581"/>
      <c r="JQC47" s="1581"/>
      <c r="JQD47" s="1581"/>
      <c r="JQE47" s="1581"/>
      <c r="JQF47" s="1581"/>
      <c r="JQG47" s="1581"/>
      <c r="JQH47" s="1581"/>
      <c r="JQI47" s="1581"/>
      <c r="JQJ47" s="1581"/>
      <c r="JQK47" s="1581"/>
      <c r="JQL47" s="1581"/>
      <c r="JQM47" s="1581"/>
      <c r="JQN47" s="1581"/>
      <c r="JQO47" s="1581"/>
      <c r="JQP47" s="1581"/>
      <c r="JQQ47" s="1581"/>
      <c r="JQR47" s="1581"/>
      <c r="JQS47" s="1581"/>
      <c r="JQT47" s="1581"/>
      <c r="JQU47" s="1581"/>
      <c r="JQV47" s="1581"/>
      <c r="JQW47" s="1581"/>
      <c r="JQX47" s="1581"/>
      <c r="JQY47" s="1581"/>
      <c r="JQZ47" s="1581"/>
      <c r="JRA47" s="1581"/>
      <c r="JRB47" s="1581"/>
      <c r="JRC47" s="1581"/>
      <c r="JRD47" s="1581"/>
      <c r="JRE47" s="1581"/>
      <c r="JRF47" s="1581"/>
      <c r="JRG47" s="1581"/>
      <c r="JRH47" s="1581"/>
      <c r="JRI47" s="1581"/>
      <c r="JRJ47" s="1581"/>
      <c r="JRK47" s="1581"/>
      <c r="JRL47" s="1581"/>
      <c r="JRM47" s="1581"/>
      <c r="JRN47" s="1581"/>
      <c r="JRO47" s="1581"/>
      <c r="JRP47" s="1581"/>
      <c r="JRQ47" s="1581"/>
      <c r="JRR47" s="1581"/>
      <c r="JRS47" s="1581"/>
      <c r="JRT47" s="1581"/>
      <c r="JRU47" s="1581"/>
      <c r="JRV47" s="1581"/>
      <c r="JRW47" s="1581"/>
      <c r="JRX47" s="1581"/>
      <c r="JRY47" s="1581"/>
      <c r="JRZ47" s="1581"/>
      <c r="JSA47" s="1581"/>
      <c r="JSB47" s="1581"/>
      <c r="JSC47" s="1581"/>
      <c r="JSD47" s="1581"/>
      <c r="JSE47" s="1581"/>
      <c r="JSF47" s="1581"/>
      <c r="JSG47" s="1581"/>
      <c r="JSH47" s="1581"/>
      <c r="JSI47" s="1581"/>
      <c r="JSJ47" s="1581"/>
      <c r="JSK47" s="1581"/>
      <c r="JSL47" s="1581"/>
      <c r="JSM47" s="1581"/>
      <c r="JSN47" s="1581"/>
      <c r="JSO47" s="1581"/>
      <c r="JSP47" s="1581"/>
      <c r="JSQ47" s="1581"/>
      <c r="JSR47" s="1581"/>
      <c r="JSS47" s="1581"/>
      <c r="JST47" s="1581"/>
      <c r="JSU47" s="1581"/>
      <c r="JSV47" s="1581"/>
      <c r="JSW47" s="1581"/>
      <c r="JSX47" s="1581"/>
      <c r="JSY47" s="1581"/>
      <c r="JSZ47" s="1581"/>
      <c r="JTA47" s="1581"/>
      <c r="JTB47" s="1581"/>
      <c r="JTC47" s="1581"/>
      <c r="JTD47" s="1581"/>
      <c r="JTE47" s="1581"/>
      <c r="JTF47" s="1581"/>
      <c r="JTG47" s="1581"/>
      <c r="JTH47" s="1581"/>
      <c r="JTI47" s="1581"/>
      <c r="JTJ47" s="1581"/>
      <c r="JTK47" s="1581"/>
      <c r="JTL47" s="1581"/>
      <c r="JTM47" s="1581"/>
      <c r="JTN47" s="1581"/>
      <c r="JTO47" s="1581"/>
      <c r="JTP47" s="1581"/>
      <c r="JTQ47" s="1581"/>
      <c r="JTR47" s="1581"/>
      <c r="JTS47" s="1581"/>
      <c r="JTT47" s="1581"/>
      <c r="JTU47" s="1581"/>
      <c r="JTV47" s="1581"/>
      <c r="JTW47" s="1581"/>
      <c r="JTX47" s="1581"/>
      <c r="JTY47" s="1581"/>
      <c r="JTZ47" s="1581"/>
      <c r="JUA47" s="1581"/>
      <c r="JUB47" s="1581"/>
      <c r="JUC47" s="1581"/>
      <c r="JUD47" s="1581"/>
      <c r="JUE47" s="1581"/>
      <c r="JUF47" s="1581"/>
      <c r="JUG47" s="1581"/>
      <c r="JUH47" s="1581"/>
      <c r="JUI47" s="1581"/>
      <c r="JUJ47" s="1581"/>
      <c r="JUK47" s="1581"/>
      <c r="JUL47" s="1581"/>
      <c r="JUM47" s="1581"/>
      <c r="JUN47" s="1581"/>
      <c r="JUO47" s="1581"/>
      <c r="JUP47" s="1581"/>
      <c r="JUQ47" s="1581"/>
      <c r="JUR47" s="1581"/>
      <c r="JUS47" s="1581"/>
      <c r="JUT47" s="1581"/>
      <c r="JUU47" s="1581"/>
      <c r="JUV47" s="1581"/>
      <c r="JUW47" s="1581"/>
      <c r="JUX47" s="1581"/>
      <c r="JUY47" s="1581"/>
      <c r="JUZ47" s="1581"/>
      <c r="JVA47" s="1581"/>
      <c r="JVB47" s="1581"/>
      <c r="JVC47" s="1581"/>
      <c r="JVD47" s="1581"/>
      <c r="JVE47" s="1581"/>
      <c r="JVF47" s="1581"/>
      <c r="JVG47" s="1581"/>
      <c r="JVH47" s="1581"/>
      <c r="JVI47" s="1581"/>
      <c r="JVJ47" s="1581"/>
      <c r="JVK47" s="1581"/>
      <c r="JVL47" s="1581"/>
      <c r="JVM47" s="1581"/>
      <c r="JVN47" s="1581"/>
      <c r="JVO47" s="1581"/>
      <c r="JVP47" s="1581"/>
      <c r="JVQ47" s="1581"/>
      <c r="JVR47" s="1581"/>
      <c r="JVS47" s="1581"/>
      <c r="JVT47" s="1581"/>
      <c r="JVU47" s="1581"/>
      <c r="JVV47" s="1581"/>
      <c r="JVW47" s="1581"/>
      <c r="JVX47" s="1581"/>
      <c r="JVY47" s="1581"/>
      <c r="JVZ47" s="1581"/>
      <c r="JWA47" s="1581"/>
      <c r="JWB47" s="1581"/>
      <c r="JWC47" s="1581"/>
      <c r="JWD47" s="1581"/>
      <c r="JWE47" s="1581"/>
      <c r="JWF47" s="1581"/>
      <c r="JWG47" s="1581"/>
      <c r="JWH47" s="1581"/>
      <c r="JWI47" s="1581"/>
      <c r="JWJ47" s="1581"/>
      <c r="JWK47" s="1581"/>
      <c r="JWL47" s="1581"/>
      <c r="JWM47" s="1581"/>
      <c r="JWN47" s="1581"/>
      <c r="JWO47" s="1581"/>
      <c r="JWP47" s="1581"/>
      <c r="JWQ47" s="1581"/>
      <c r="JWR47" s="1581"/>
      <c r="JWS47" s="1581"/>
      <c r="JWT47" s="1581"/>
      <c r="JWU47" s="1581"/>
      <c r="JWV47" s="1581"/>
      <c r="JWW47" s="1581"/>
      <c r="JWX47" s="1581"/>
      <c r="JWY47" s="1581"/>
      <c r="JWZ47" s="1581"/>
      <c r="JXA47" s="1581"/>
      <c r="JXB47" s="1581"/>
      <c r="JXC47" s="1581"/>
      <c r="JXD47" s="1581"/>
      <c r="JXE47" s="1581"/>
      <c r="JXF47" s="1581"/>
      <c r="JXG47" s="1581"/>
      <c r="JXH47" s="1581"/>
      <c r="JXI47" s="1581"/>
      <c r="JXJ47" s="1581"/>
      <c r="JXK47" s="1581"/>
      <c r="JXL47" s="1581"/>
      <c r="JXM47" s="1581"/>
      <c r="JXN47" s="1581"/>
      <c r="JXO47" s="1581"/>
      <c r="JXP47" s="1581"/>
      <c r="JXQ47" s="1581"/>
      <c r="JXR47" s="1581"/>
      <c r="JXS47" s="1581"/>
      <c r="JXT47" s="1581"/>
      <c r="JXU47" s="1581"/>
      <c r="JXV47" s="1581"/>
      <c r="JXW47" s="1581"/>
      <c r="JXX47" s="1581"/>
      <c r="JXY47" s="1581"/>
      <c r="JXZ47" s="1581"/>
      <c r="JYA47" s="1581"/>
      <c r="JYB47" s="1581"/>
      <c r="JYC47" s="1581"/>
      <c r="JYD47" s="1581"/>
      <c r="JYE47" s="1581"/>
      <c r="JYF47" s="1581"/>
      <c r="JYG47" s="1581"/>
      <c r="JYH47" s="1581"/>
      <c r="JYI47" s="1581"/>
      <c r="JYJ47" s="1581"/>
      <c r="JYK47" s="1581"/>
      <c r="JYL47" s="1581"/>
      <c r="JYM47" s="1581"/>
      <c r="JYN47" s="1581"/>
      <c r="JYO47" s="1581"/>
      <c r="JYP47" s="1581"/>
      <c r="JYQ47" s="1581"/>
      <c r="JYR47" s="1581"/>
      <c r="JYS47" s="1581"/>
      <c r="JYT47" s="1581"/>
      <c r="JYU47" s="1581"/>
      <c r="JYV47" s="1581"/>
      <c r="JYW47" s="1581"/>
      <c r="JYX47" s="1581"/>
      <c r="JYY47" s="1581"/>
      <c r="JYZ47" s="1581"/>
      <c r="JZA47" s="1581"/>
      <c r="JZB47" s="1581"/>
      <c r="JZC47" s="1581"/>
      <c r="JZD47" s="1581"/>
      <c r="JZE47" s="1581"/>
      <c r="JZF47" s="1581"/>
      <c r="JZG47" s="1581"/>
      <c r="JZH47" s="1581"/>
      <c r="JZI47" s="1581"/>
      <c r="JZJ47" s="1581"/>
      <c r="JZK47" s="1581"/>
      <c r="JZL47" s="1581"/>
      <c r="JZM47" s="1581"/>
      <c r="JZN47" s="1581"/>
      <c r="JZO47" s="1581"/>
      <c r="JZP47" s="1581"/>
      <c r="JZQ47" s="1581"/>
      <c r="JZR47" s="1581"/>
      <c r="JZS47" s="1581"/>
      <c r="JZT47" s="1581"/>
      <c r="JZU47" s="1581"/>
      <c r="JZV47" s="1581"/>
      <c r="JZW47" s="1581"/>
      <c r="JZX47" s="1581"/>
      <c r="JZY47" s="1581"/>
      <c r="JZZ47" s="1581"/>
      <c r="KAA47" s="1581"/>
      <c r="KAB47" s="1581"/>
      <c r="KAC47" s="1581"/>
      <c r="KAD47" s="1581"/>
      <c r="KAE47" s="1581"/>
      <c r="KAF47" s="1581"/>
      <c r="KAG47" s="1581"/>
      <c r="KAH47" s="1581"/>
      <c r="KAI47" s="1581"/>
      <c r="KAJ47" s="1581"/>
      <c r="KAK47" s="1581"/>
      <c r="KAL47" s="1581"/>
      <c r="KAM47" s="1581"/>
      <c r="KAN47" s="1581"/>
      <c r="KAO47" s="1581"/>
      <c r="KAP47" s="1581"/>
      <c r="KAQ47" s="1581"/>
      <c r="KAR47" s="1581"/>
      <c r="KAS47" s="1581"/>
      <c r="KAT47" s="1581"/>
      <c r="KAU47" s="1581"/>
      <c r="KAV47" s="1581"/>
      <c r="KAW47" s="1581"/>
      <c r="KAX47" s="1581"/>
      <c r="KAY47" s="1581"/>
      <c r="KAZ47" s="1581"/>
      <c r="KBA47" s="1581"/>
      <c r="KBB47" s="1581"/>
      <c r="KBC47" s="1581"/>
      <c r="KBD47" s="1581"/>
      <c r="KBE47" s="1581"/>
      <c r="KBF47" s="1581"/>
      <c r="KBG47" s="1581"/>
      <c r="KBH47" s="1581"/>
      <c r="KBI47" s="1581"/>
      <c r="KBJ47" s="1581"/>
      <c r="KBK47" s="1581"/>
      <c r="KBL47" s="1581"/>
      <c r="KBM47" s="1581"/>
      <c r="KBN47" s="1581"/>
      <c r="KBO47" s="1581"/>
      <c r="KBP47" s="1581"/>
      <c r="KBQ47" s="1581"/>
      <c r="KBR47" s="1581"/>
      <c r="KBS47" s="1581"/>
      <c r="KBT47" s="1581"/>
      <c r="KBU47" s="1581"/>
      <c r="KBV47" s="1581"/>
      <c r="KBW47" s="1581"/>
      <c r="KBX47" s="1581"/>
      <c r="KBY47" s="1581"/>
      <c r="KBZ47" s="1581"/>
      <c r="KCA47" s="1581"/>
      <c r="KCB47" s="1581"/>
      <c r="KCC47" s="1581"/>
      <c r="KCD47" s="1581"/>
      <c r="KCE47" s="1581"/>
      <c r="KCF47" s="1581"/>
      <c r="KCG47" s="1581"/>
      <c r="KCH47" s="1581"/>
      <c r="KCI47" s="1581"/>
      <c r="KCJ47" s="1581"/>
      <c r="KCK47" s="1581"/>
      <c r="KCL47" s="1581"/>
      <c r="KCM47" s="1581"/>
      <c r="KCN47" s="1581"/>
      <c r="KCO47" s="1581"/>
      <c r="KCP47" s="1581"/>
      <c r="KCQ47" s="1581"/>
      <c r="KCR47" s="1581"/>
      <c r="KCS47" s="1581"/>
      <c r="KCT47" s="1581"/>
      <c r="KCU47" s="1581"/>
      <c r="KCV47" s="1581"/>
      <c r="KCW47" s="1581"/>
      <c r="KCX47" s="1581"/>
      <c r="KCY47" s="1581"/>
      <c r="KCZ47" s="1581"/>
      <c r="KDA47" s="1581"/>
      <c r="KDB47" s="1581"/>
      <c r="KDC47" s="1581"/>
      <c r="KDD47" s="1581"/>
      <c r="KDE47" s="1581"/>
      <c r="KDF47" s="1581"/>
      <c r="KDG47" s="1581"/>
      <c r="KDH47" s="1581"/>
      <c r="KDI47" s="1581"/>
      <c r="KDJ47" s="1581"/>
      <c r="KDK47" s="1581"/>
      <c r="KDL47" s="1581"/>
      <c r="KDM47" s="1581"/>
      <c r="KDN47" s="1581"/>
      <c r="KDO47" s="1581"/>
      <c r="KDP47" s="1581"/>
      <c r="KDQ47" s="1581"/>
      <c r="KDR47" s="1581"/>
      <c r="KDS47" s="1581"/>
      <c r="KDT47" s="1581"/>
      <c r="KDU47" s="1581"/>
      <c r="KDV47" s="1581"/>
      <c r="KDW47" s="1581"/>
      <c r="KDX47" s="1581"/>
      <c r="KDY47" s="1581"/>
      <c r="KDZ47" s="1581"/>
      <c r="KEA47" s="1581"/>
      <c r="KEB47" s="1581"/>
      <c r="KEC47" s="1581"/>
      <c r="KED47" s="1581"/>
      <c r="KEE47" s="1581"/>
      <c r="KEF47" s="1581"/>
      <c r="KEG47" s="1581"/>
      <c r="KEH47" s="1581"/>
      <c r="KEI47" s="1581"/>
      <c r="KEJ47" s="1581"/>
      <c r="KEK47" s="1581"/>
      <c r="KEL47" s="1581"/>
      <c r="KEM47" s="1581"/>
      <c r="KEN47" s="1581"/>
      <c r="KEO47" s="1581"/>
      <c r="KEP47" s="1581"/>
      <c r="KEQ47" s="1581"/>
      <c r="KER47" s="1581"/>
      <c r="KES47" s="1581"/>
      <c r="KET47" s="1581"/>
      <c r="KEU47" s="1581"/>
      <c r="KEV47" s="1581"/>
      <c r="KEW47" s="1581"/>
      <c r="KEX47" s="1581"/>
      <c r="KEY47" s="1581"/>
      <c r="KEZ47" s="1581"/>
      <c r="KFA47" s="1581"/>
      <c r="KFB47" s="1581"/>
      <c r="KFC47" s="1581"/>
      <c r="KFD47" s="1581"/>
      <c r="KFE47" s="1581"/>
      <c r="KFF47" s="1581"/>
      <c r="KFG47" s="1581"/>
      <c r="KFH47" s="1581"/>
      <c r="KFI47" s="1581"/>
      <c r="KFJ47" s="1581"/>
      <c r="KFK47" s="1581"/>
      <c r="KFL47" s="1581"/>
      <c r="KFM47" s="1581"/>
      <c r="KFN47" s="1581"/>
      <c r="KFO47" s="1581"/>
      <c r="KFP47" s="1581"/>
      <c r="KFQ47" s="1581"/>
      <c r="KFR47" s="1581"/>
      <c r="KFS47" s="1581"/>
      <c r="KFT47" s="1581"/>
      <c r="KFU47" s="1581"/>
      <c r="KFV47" s="1581"/>
      <c r="KFW47" s="1581"/>
      <c r="KFX47" s="1581"/>
      <c r="KFY47" s="1581"/>
      <c r="KFZ47" s="1581"/>
      <c r="KGA47" s="1581"/>
      <c r="KGB47" s="1581"/>
      <c r="KGC47" s="1581"/>
      <c r="KGD47" s="1581"/>
      <c r="KGE47" s="1581"/>
      <c r="KGF47" s="1581"/>
      <c r="KGG47" s="1581"/>
      <c r="KGH47" s="1581"/>
      <c r="KGI47" s="1581"/>
      <c r="KGJ47" s="1581"/>
      <c r="KGK47" s="1581"/>
      <c r="KGL47" s="1581"/>
      <c r="KGM47" s="1581"/>
      <c r="KGN47" s="1581"/>
      <c r="KGO47" s="1581"/>
      <c r="KGP47" s="1581"/>
      <c r="KGQ47" s="1581"/>
      <c r="KGR47" s="1581"/>
      <c r="KGS47" s="1581"/>
      <c r="KGT47" s="1581"/>
      <c r="KGU47" s="1581"/>
      <c r="KGV47" s="1581"/>
      <c r="KGW47" s="1581"/>
      <c r="KGX47" s="1581"/>
      <c r="KGY47" s="1581"/>
      <c r="KGZ47" s="1581"/>
      <c r="KHA47" s="1581"/>
      <c r="KHB47" s="1581"/>
      <c r="KHC47" s="1581"/>
      <c r="KHD47" s="1581"/>
      <c r="KHE47" s="1581"/>
      <c r="KHF47" s="1581"/>
      <c r="KHG47" s="1581"/>
      <c r="KHH47" s="1581"/>
      <c r="KHI47" s="1581"/>
      <c r="KHJ47" s="1581"/>
      <c r="KHK47" s="1581"/>
      <c r="KHL47" s="1581"/>
      <c r="KHM47" s="1581"/>
      <c r="KHN47" s="1581"/>
      <c r="KHO47" s="1581"/>
      <c r="KHP47" s="1581"/>
      <c r="KHQ47" s="1581"/>
      <c r="KHR47" s="1581"/>
      <c r="KHS47" s="1581"/>
      <c r="KHT47" s="1581"/>
      <c r="KHU47" s="1581"/>
      <c r="KHV47" s="1581"/>
      <c r="KHW47" s="1581"/>
      <c r="KHX47" s="1581"/>
      <c r="KHY47" s="1581"/>
      <c r="KHZ47" s="1581"/>
      <c r="KIA47" s="1581"/>
      <c r="KIB47" s="1581"/>
      <c r="KIC47" s="1581"/>
      <c r="KID47" s="1581"/>
      <c r="KIE47" s="1581"/>
      <c r="KIF47" s="1581"/>
      <c r="KIG47" s="1581"/>
      <c r="KIH47" s="1581"/>
      <c r="KII47" s="1581"/>
      <c r="KIJ47" s="1581"/>
      <c r="KIK47" s="1581"/>
      <c r="KIL47" s="1581"/>
      <c r="KIM47" s="1581"/>
      <c r="KIN47" s="1581"/>
      <c r="KIO47" s="1581"/>
      <c r="KIP47" s="1581"/>
      <c r="KIQ47" s="1581"/>
      <c r="KIR47" s="1581"/>
      <c r="KIS47" s="1581"/>
      <c r="KIT47" s="1581"/>
      <c r="KIU47" s="1581"/>
      <c r="KIV47" s="1581"/>
      <c r="KIW47" s="1581"/>
      <c r="KIX47" s="1581"/>
      <c r="KIY47" s="1581"/>
      <c r="KIZ47" s="1581"/>
      <c r="KJA47" s="1581"/>
      <c r="KJB47" s="1581"/>
      <c r="KJC47" s="1581"/>
      <c r="KJD47" s="1581"/>
      <c r="KJE47" s="1581"/>
      <c r="KJF47" s="1581"/>
      <c r="KJG47" s="1581"/>
      <c r="KJH47" s="1581"/>
      <c r="KJI47" s="1581"/>
      <c r="KJJ47" s="1581"/>
      <c r="KJK47" s="1581"/>
      <c r="KJL47" s="1581"/>
      <c r="KJM47" s="1581"/>
      <c r="KJN47" s="1581"/>
      <c r="KJO47" s="1581"/>
      <c r="KJP47" s="1581"/>
      <c r="KJQ47" s="1581"/>
      <c r="KJR47" s="1581"/>
      <c r="KJS47" s="1581"/>
      <c r="KJT47" s="1581"/>
      <c r="KJU47" s="1581"/>
      <c r="KJV47" s="1581"/>
      <c r="KJW47" s="1581"/>
      <c r="KJX47" s="1581"/>
      <c r="KJY47" s="1581"/>
      <c r="KJZ47" s="1581"/>
      <c r="KKA47" s="1581"/>
      <c r="KKB47" s="1581"/>
      <c r="KKC47" s="1581"/>
      <c r="KKD47" s="1581"/>
      <c r="KKE47" s="1581"/>
      <c r="KKF47" s="1581"/>
      <c r="KKG47" s="1581"/>
      <c r="KKH47" s="1581"/>
      <c r="KKI47" s="1581"/>
      <c r="KKJ47" s="1581"/>
      <c r="KKK47" s="1581"/>
      <c r="KKL47" s="1581"/>
      <c r="KKM47" s="1581"/>
      <c r="KKN47" s="1581"/>
      <c r="KKO47" s="1581"/>
      <c r="KKP47" s="1581"/>
      <c r="KKQ47" s="1581"/>
      <c r="KKR47" s="1581"/>
      <c r="KKS47" s="1581"/>
      <c r="KKT47" s="1581"/>
      <c r="KKU47" s="1581"/>
      <c r="KKV47" s="1581"/>
      <c r="KKW47" s="1581"/>
      <c r="KKX47" s="1581"/>
      <c r="KKY47" s="1581"/>
      <c r="KKZ47" s="1581"/>
      <c r="KLA47" s="1581"/>
      <c r="KLB47" s="1581"/>
      <c r="KLC47" s="1581"/>
      <c r="KLD47" s="1581"/>
      <c r="KLE47" s="1581"/>
      <c r="KLF47" s="1581"/>
      <c r="KLG47" s="1581"/>
      <c r="KLH47" s="1581"/>
      <c r="KLI47" s="1581"/>
      <c r="KLJ47" s="1581"/>
      <c r="KLK47" s="1581"/>
      <c r="KLL47" s="1581"/>
      <c r="KLM47" s="1581"/>
      <c r="KLN47" s="1581"/>
      <c r="KLO47" s="1581"/>
      <c r="KLP47" s="1581"/>
      <c r="KLQ47" s="1581"/>
      <c r="KLR47" s="1581"/>
      <c r="KLS47" s="1581"/>
      <c r="KLT47" s="1581"/>
      <c r="KLU47" s="1581"/>
      <c r="KLV47" s="1581"/>
      <c r="KLW47" s="1581"/>
      <c r="KLX47" s="1581"/>
      <c r="KLY47" s="1581"/>
      <c r="KLZ47" s="1581"/>
      <c r="KMA47" s="1581"/>
      <c r="KMB47" s="1581"/>
      <c r="KMC47" s="1581"/>
      <c r="KMD47" s="1581"/>
      <c r="KME47" s="1581"/>
      <c r="KMF47" s="1581"/>
      <c r="KMG47" s="1581"/>
      <c r="KMH47" s="1581"/>
      <c r="KMI47" s="1581"/>
      <c r="KMJ47" s="1581"/>
      <c r="KMK47" s="1581"/>
      <c r="KML47" s="1581"/>
      <c r="KMM47" s="1581"/>
      <c r="KMN47" s="1581"/>
      <c r="KMO47" s="1581"/>
      <c r="KMP47" s="1581"/>
      <c r="KMQ47" s="1581"/>
      <c r="KMR47" s="1581"/>
      <c r="KMS47" s="1581"/>
      <c r="KMT47" s="1581"/>
      <c r="KMU47" s="1581"/>
      <c r="KMV47" s="1581"/>
      <c r="KMW47" s="1581"/>
      <c r="KMX47" s="1581"/>
      <c r="KMY47" s="1581"/>
      <c r="KMZ47" s="1581"/>
      <c r="KNA47" s="1581"/>
      <c r="KNB47" s="1581"/>
      <c r="KNC47" s="1581"/>
      <c r="KND47" s="1581"/>
      <c r="KNE47" s="1581"/>
      <c r="KNF47" s="1581"/>
      <c r="KNG47" s="1581"/>
      <c r="KNH47" s="1581"/>
      <c r="KNI47" s="1581"/>
      <c r="KNJ47" s="1581"/>
      <c r="KNK47" s="1581"/>
      <c r="KNL47" s="1581"/>
      <c r="KNM47" s="1581"/>
      <c r="KNN47" s="1581"/>
      <c r="KNO47" s="1581"/>
      <c r="KNP47" s="1581"/>
      <c r="KNQ47" s="1581"/>
      <c r="KNR47" s="1581"/>
      <c r="KNS47" s="1581"/>
      <c r="KNT47" s="1581"/>
      <c r="KNU47" s="1581"/>
      <c r="KNV47" s="1581"/>
      <c r="KNW47" s="1581"/>
      <c r="KNX47" s="1581"/>
      <c r="KNY47" s="1581"/>
      <c r="KNZ47" s="1581"/>
      <c r="KOA47" s="1581"/>
      <c r="KOB47" s="1581"/>
      <c r="KOC47" s="1581"/>
      <c r="KOD47" s="1581"/>
      <c r="KOE47" s="1581"/>
      <c r="KOF47" s="1581"/>
      <c r="KOG47" s="1581"/>
      <c r="KOH47" s="1581"/>
      <c r="KOI47" s="1581"/>
      <c r="KOJ47" s="1581"/>
      <c r="KOK47" s="1581"/>
      <c r="KOL47" s="1581"/>
      <c r="KOM47" s="1581"/>
      <c r="KON47" s="1581"/>
      <c r="KOO47" s="1581"/>
      <c r="KOP47" s="1581"/>
      <c r="KOQ47" s="1581"/>
      <c r="KOR47" s="1581"/>
      <c r="KOS47" s="1581"/>
      <c r="KOT47" s="1581"/>
      <c r="KOU47" s="1581"/>
      <c r="KOV47" s="1581"/>
      <c r="KOW47" s="1581"/>
      <c r="KOX47" s="1581"/>
      <c r="KOY47" s="1581"/>
      <c r="KOZ47" s="1581"/>
      <c r="KPA47" s="1581"/>
      <c r="KPB47" s="1581"/>
      <c r="KPC47" s="1581"/>
      <c r="KPD47" s="1581"/>
      <c r="KPE47" s="1581"/>
      <c r="KPF47" s="1581"/>
      <c r="KPG47" s="1581"/>
      <c r="KPH47" s="1581"/>
      <c r="KPI47" s="1581"/>
      <c r="KPJ47" s="1581"/>
      <c r="KPK47" s="1581"/>
      <c r="KPL47" s="1581"/>
      <c r="KPM47" s="1581"/>
      <c r="KPN47" s="1581"/>
      <c r="KPO47" s="1581"/>
      <c r="KPP47" s="1581"/>
      <c r="KPQ47" s="1581"/>
      <c r="KPR47" s="1581"/>
      <c r="KPS47" s="1581"/>
      <c r="KPT47" s="1581"/>
      <c r="KPU47" s="1581"/>
      <c r="KPV47" s="1581"/>
      <c r="KPW47" s="1581"/>
      <c r="KPX47" s="1581"/>
      <c r="KPY47" s="1581"/>
      <c r="KPZ47" s="1581"/>
      <c r="KQA47" s="1581"/>
      <c r="KQB47" s="1581"/>
      <c r="KQC47" s="1581"/>
      <c r="KQD47" s="1581"/>
      <c r="KQE47" s="1581"/>
      <c r="KQF47" s="1581"/>
      <c r="KQG47" s="1581"/>
      <c r="KQH47" s="1581"/>
      <c r="KQI47" s="1581"/>
      <c r="KQJ47" s="1581"/>
      <c r="KQK47" s="1581"/>
      <c r="KQL47" s="1581"/>
      <c r="KQM47" s="1581"/>
      <c r="KQN47" s="1581"/>
      <c r="KQO47" s="1581"/>
      <c r="KQP47" s="1581"/>
      <c r="KQQ47" s="1581"/>
      <c r="KQR47" s="1581"/>
      <c r="KQS47" s="1581"/>
      <c r="KQT47" s="1581"/>
      <c r="KQU47" s="1581"/>
      <c r="KQV47" s="1581"/>
      <c r="KQW47" s="1581"/>
      <c r="KQX47" s="1581"/>
      <c r="KQY47" s="1581"/>
      <c r="KQZ47" s="1581"/>
      <c r="KRA47" s="1581"/>
      <c r="KRB47" s="1581"/>
      <c r="KRC47" s="1581"/>
      <c r="KRD47" s="1581"/>
      <c r="KRE47" s="1581"/>
      <c r="KRF47" s="1581"/>
      <c r="KRG47" s="1581"/>
      <c r="KRH47" s="1581"/>
      <c r="KRI47" s="1581"/>
      <c r="KRJ47" s="1581"/>
      <c r="KRK47" s="1581"/>
      <c r="KRL47" s="1581"/>
      <c r="KRM47" s="1581"/>
      <c r="KRN47" s="1581"/>
      <c r="KRO47" s="1581"/>
      <c r="KRP47" s="1581"/>
      <c r="KRQ47" s="1581"/>
      <c r="KRR47" s="1581"/>
      <c r="KRS47" s="1581"/>
      <c r="KRT47" s="1581"/>
      <c r="KRU47" s="1581"/>
      <c r="KRV47" s="1581"/>
      <c r="KRW47" s="1581"/>
      <c r="KRX47" s="1581"/>
      <c r="KRY47" s="1581"/>
      <c r="KRZ47" s="1581"/>
      <c r="KSA47" s="1581"/>
      <c r="KSB47" s="1581"/>
      <c r="KSC47" s="1581"/>
      <c r="KSD47" s="1581"/>
      <c r="KSE47" s="1581"/>
      <c r="KSF47" s="1581"/>
      <c r="KSG47" s="1581"/>
      <c r="KSH47" s="1581"/>
      <c r="KSI47" s="1581"/>
      <c r="KSJ47" s="1581"/>
      <c r="KSK47" s="1581"/>
      <c r="KSL47" s="1581"/>
      <c r="KSM47" s="1581"/>
      <c r="KSN47" s="1581"/>
      <c r="KSO47" s="1581"/>
      <c r="KSP47" s="1581"/>
      <c r="KSQ47" s="1581"/>
      <c r="KSR47" s="1581"/>
      <c r="KSS47" s="1581"/>
      <c r="KST47" s="1581"/>
      <c r="KSU47" s="1581"/>
      <c r="KSV47" s="1581"/>
      <c r="KSW47" s="1581"/>
      <c r="KSX47" s="1581"/>
      <c r="KSY47" s="1581"/>
      <c r="KSZ47" s="1581"/>
      <c r="KTA47" s="1581"/>
      <c r="KTB47" s="1581"/>
      <c r="KTC47" s="1581"/>
      <c r="KTD47" s="1581"/>
      <c r="KTE47" s="1581"/>
      <c r="KTF47" s="1581"/>
      <c r="KTG47" s="1581"/>
      <c r="KTH47" s="1581"/>
      <c r="KTI47" s="1581"/>
      <c r="KTJ47" s="1581"/>
      <c r="KTK47" s="1581"/>
      <c r="KTL47" s="1581"/>
      <c r="KTM47" s="1581"/>
      <c r="KTN47" s="1581"/>
      <c r="KTO47" s="1581"/>
      <c r="KTP47" s="1581"/>
      <c r="KTQ47" s="1581"/>
      <c r="KTR47" s="1581"/>
      <c r="KTS47" s="1581"/>
      <c r="KTT47" s="1581"/>
      <c r="KTU47" s="1581"/>
      <c r="KTV47" s="1581"/>
      <c r="KTW47" s="1581"/>
      <c r="KTX47" s="1581"/>
      <c r="KTY47" s="1581"/>
      <c r="KTZ47" s="1581"/>
      <c r="KUA47" s="1581"/>
      <c r="KUB47" s="1581"/>
      <c r="KUC47" s="1581"/>
      <c r="KUD47" s="1581"/>
      <c r="KUE47" s="1581"/>
      <c r="KUF47" s="1581"/>
      <c r="KUG47" s="1581"/>
      <c r="KUH47" s="1581"/>
      <c r="KUI47" s="1581"/>
      <c r="KUJ47" s="1581"/>
      <c r="KUK47" s="1581"/>
      <c r="KUL47" s="1581"/>
      <c r="KUM47" s="1581"/>
      <c r="KUN47" s="1581"/>
      <c r="KUO47" s="1581"/>
      <c r="KUP47" s="1581"/>
      <c r="KUQ47" s="1581"/>
      <c r="KUR47" s="1581"/>
      <c r="KUS47" s="1581"/>
      <c r="KUT47" s="1581"/>
      <c r="KUU47" s="1581"/>
      <c r="KUV47" s="1581"/>
      <c r="KUW47" s="1581"/>
      <c r="KUX47" s="1581"/>
      <c r="KUY47" s="1581"/>
      <c r="KUZ47" s="1581"/>
      <c r="KVA47" s="1581"/>
      <c r="KVB47" s="1581"/>
      <c r="KVC47" s="1581"/>
      <c r="KVD47" s="1581"/>
      <c r="KVE47" s="1581"/>
      <c r="KVF47" s="1581"/>
      <c r="KVG47" s="1581"/>
      <c r="KVH47" s="1581"/>
      <c r="KVI47" s="1581"/>
      <c r="KVJ47" s="1581"/>
      <c r="KVK47" s="1581"/>
      <c r="KVL47" s="1581"/>
      <c r="KVM47" s="1581"/>
      <c r="KVN47" s="1581"/>
      <c r="KVO47" s="1581"/>
      <c r="KVP47" s="1581"/>
      <c r="KVQ47" s="1581"/>
      <c r="KVR47" s="1581"/>
      <c r="KVS47" s="1581"/>
      <c r="KVT47" s="1581"/>
      <c r="KVU47" s="1581"/>
      <c r="KVV47" s="1581"/>
      <c r="KVW47" s="1581"/>
      <c r="KVX47" s="1581"/>
      <c r="KVY47" s="1581"/>
      <c r="KVZ47" s="1581"/>
      <c r="KWA47" s="1581"/>
      <c r="KWB47" s="1581"/>
      <c r="KWC47" s="1581"/>
      <c r="KWD47" s="1581"/>
      <c r="KWE47" s="1581"/>
      <c r="KWF47" s="1581"/>
      <c r="KWG47" s="1581"/>
      <c r="KWH47" s="1581"/>
      <c r="KWI47" s="1581"/>
      <c r="KWJ47" s="1581"/>
      <c r="KWK47" s="1581"/>
      <c r="KWL47" s="1581"/>
      <c r="KWM47" s="1581"/>
      <c r="KWN47" s="1581"/>
      <c r="KWO47" s="1581"/>
      <c r="KWP47" s="1581"/>
      <c r="KWQ47" s="1581"/>
      <c r="KWR47" s="1581"/>
      <c r="KWS47" s="1581"/>
      <c r="KWT47" s="1581"/>
      <c r="KWU47" s="1581"/>
      <c r="KWV47" s="1581"/>
      <c r="KWW47" s="1581"/>
      <c r="KWX47" s="1581"/>
      <c r="KWY47" s="1581"/>
      <c r="KWZ47" s="1581"/>
      <c r="KXA47" s="1581"/>
      <c r="KXB47" s="1581"/>
      <c r="KXC47" s="1581"/>
      <c r="KXD47" s="1581"/>
      <c r="KXE47" s="1581"/>
      <c r="KXF47" s="1581"/>
      <c r="KXG47" s="1581"/>
      <c r="KXH47" s="1581"/>
      <c r="KXI47" s="1581"/>
      <c r="KXJ47" s="1581"/>
      <c r="KXK47" s="1581"/>
      <c r="KXL47" s="1581"/>
      <c r="KXM47" s="1581"/>
      <c r="KXN47" s="1581"/>
      <c r="KXO47" s="1581"/>
      <c r="KXP47" s="1581"/>
      <c r="KXQ47" s="1581"/>
      <c r="KXR47" s="1581"/>
      <c r="KXS47" s="1581"/>
      <c r="KXT47" s="1581"/>
      <c r="KXU47" s="1581"/>
      <c r="KXV47" s="1581"/>
      <c r="KXW47" s="1581"/>
      <c r="KXX47" s="1581"/>
      <c r="KXY47" s="1581"/>
      <c r="KXZ47" s="1581"/>
      <c r="KYA47" s="1581"/>
      <c r="KYB47" s="1581"/>
      <c r="KYC47" s="1581"/>
      <c r="KYD47" s="1581"/>
      <c r="KYE47" s="1581"/>
      <c r="KYF47" s="1581"/>
      <c r="KYG47" s="1581"/>
      <c r="KYH47" s="1581"/>
      <c r="KYI47" s="1581"/>
      <c r="KYJ47" s="1581"/>
      <c r="KYK47" s="1581"/>
      <c r="KYL47" s="1581"/>
      <c r="KYM47" s="1581"/>
      <c r="KYN47" s="1581"/>
      <c r="KYO47" s="1581"/>
      <c r="KYP47" s="1581"/>
      <c r="KYQ47" s="1581"/>
      <c r="KYR47" s="1581"/>
      <c r="KYS47" s="1581"/>
      <c r="KYT47" s="1581"/>
      <c r="KYU47" s="1581"/>
      <c r="KYV47" s="1581"/>
      <c r="KYW47" s="1581"/>
      <c r="KYX47" s="1581"/>
      <c r="KYY47" s="1581"/>
      <c r="KYZ47" s="1581"/>
      <c r="KZA47" s="1581"/>
      <c r="KZB47" s="1581"/>
      <c r="KZC47" s="1581"/>
      <c r="KZD47" s="1581"/>
      <c r="KZE47" s="1581"/>
      <c r="KZF47" s="1581"/>
      <c r="KZG47" s="1581"/>
      <c r="KZH47" s="1581"/>
      <c r="KZI47" s="1581"/>
      <c r="KZJ47" s="1581"/>
      <c r="KZK47" s="1581"/>
      <c r="KZL47" s="1581"/>
      <c r="KZM47" s="1581"/>
      <c r="KZN47" s="1581"/>
      <c r="KZO47" s="1581"/>
      <c r="KZP47" s="1581"/>
      <c r="KZQ47" s="1581"/>
      <c r="KZR47" s="1581"/>
      <c r="KZS47" s="1581"/>
      <c r="KZT47" s="1581"/>
      <c r="KZU47" s="1581"/>
      <c r="KZV47" s="1581"/>
      <c r="KZW47" s="1581"/>
      <c r="KZX47" s="1581"/>
      <c r="KZY47" s="1581"/>
      <c r="KZZ47" s="1581"/>
      <c r="LAA47" s="1581"/>
      <c r="LAB47" s="1581"/>
      <c r="LAC47" s="1581"/>
      <c r="LAD47" s="1581"/>
      <c r="LAE47" s="1581"/>
      <c r="LAF47" s="1581"/>
      <c r="LAG47" s="1581"/>
      <c r="LAH47" s="1581"/>
      <c r="LAI47" s="1581"/>
      <c r="LAJ47" s="1581"/>
      <c r="LAK47" s="1581"/>
      <c r="LAL47" s="1581"/>
      <c r="LAM47" s="1581"/>
      <c r="LAN47" s="1581"/>
      <c r="LAO47" s="1581"/>
      <c r="LAP47" s="1581"/>
      <c r="LAQ47" s="1581"/>
      <c r="LAR47" s="1581"/>
      <c r="LAS47" s="1581"/>
      <c r="LAT47" s="1581"/>
      <c r="LAU47" s="1581"/>
      <c r="LAV47" s="1581"/>
      <c r="LAW47" s="1581"/>
      <c r="LAX47" s="1581"/>
      <c r="LAY47" s="1581"/>
      <c r="LAZ47" s="1581"/>
      <c r="LBA47" s="1581"/>
      <c r="LBB47" s="1581"/>
      <c r="LBC47" s="1581"/>
      <c r="LBD47" s="1581"/>
      <c r="LBE47" s="1581"/>
      <c r="LBF47" s="1581"/>
      <c r="LBG47" s="1581"/>
      <c r="LBH47" s="1581"/>
      <c r="LBI47" s="1581"/>
      <c r="LBJ47" s="1581"/>
      <c r="LBK47" s="1581"/>
      <c r="LBL47" s="1581"/>
      <c r="LBM47" s="1581"/>
      <c r="LBN47" s="1581"/>
      <c r="LBO47" s="1581"/>
      <c r="LBP47" s="1581"/>
      <c r="LBQ47" s="1581"/>
      <c r="LBR47" s="1581"/>
      <c r="LBS47" s="1581"/>
      <c r="LBT47" s="1581"/>
      <c r="LBU47" s="1581"/>
      <c r="LBV47" s="1581"/>
      <c r="LBW47" s="1581"/>
      <c r="LBX47" s="1581"/>
      <c r="LBY47" s="1581"/>
      <c r="LBZ47" s="1581"/>
      <c r="LCA47" s="1581"/>
      <c r="LCB47" s="1581"/>
      <c r="LCC47" s="1581"/>
      <c r="LCD47" s="1581"/>
      <c r="LCE47" s="1581"/>
      <c r="LCF47" s="1581"/>
      <c r="LCG47" s="1581"/>
      <c r="LCH47" s="1581"/>
      <c r="LCI47" s="1581"/>
      <c r="LCJ47" s="1581"/>
      <c r="LCK47" s="1581"/>
      <c r="LCL47" s="1581"/>
      <c r="LCM47" s="1581"/>
      <c r="LCN47" s="1581"/>
      <c r="LCO47" s="1581"/>
      <c r="LCP47" s="1581"/>
      <c r="LCQ47" s="1581"/>
      <c r="LCR47" s="1581"/>
      <c r="LCS47" s="1581"/>
      <c r="LCT47" s="1581"/>
      <c r="LCU47" s="1581"/>
      <c r="LCV47" s="1581"/>
      <c r="LCW47" s="1581"/>
      <c r="LCX47" s="1581"/>
      <c r="LCY47" s="1581"/>
      <c r="LCZ47" s="1581"/>
      <c r="LDA47" s="1581"/>
      <c r="LDB47" s="1581"/>
      <c r="LDC47" s="1581"/>
      <c r="LDD47" s="1581"/>
      <c r="LDE47" s="1581"/>
      <c r="LDF47" s="1581"/>
      <c r="LDG47" s="1581"/>
      <c r="LDH47" s="1581"/>
      <c r="LDI47" s="1581"/>
      <c r="LDJ47" s="1581"/>
      <c r="LDK47" s="1581"/>
      <c r="LDL47" s="1581"/>
      <c r="LDM47" s="1581"/>
      <c r="LDN47" s="1581"/>
      <c r="LDO47" s="1581"/>
      <c r="LDP47" s="1581"/>
      <c r="LDQ47" s="1581"/>
      <c r="LDR47" s="1581"/>
      <c r="LDS47" s="1581"/>
      <c r="LDT47" s="1581"/>
      <c r="LDU47" s="1581"/>
      <c r="LDV47" s="1581"/>
      <c r="LDW47" s="1581"/>
      <c r="LDX47" s="1581"/>
      <c r="LDY47" s="1581"/>
      <c r="LDZ47" s="1581"/>
      <c r="LEA47" s="1581"/>
      <c r="LEB47" s="1581"/>
      <c r="LEC47" s="1581"/>
      <c r="LED47" s="1581"/>
      <c r="LEE47" s="1581"/>
      <c r="LEF47" s="1581"/>
      <c r="LEG47" s="1581"/>
      <c r="LEH47" s="1581"/>
      <c r="LEI47" s="1581"/>
      <c r="LEJ47" s="1581"/>
      <c r="LEK47" s="1581"/>
      <c r="LEL47" s="1581"/>
      <c r="LEM47" s="1581"/>
      <c r="LEN47" s="1581"/>
      <c r="LEO47" s="1581"/>
      <c r="LEP47" s="1581"/>
      <c r="LEQ47" s="1581"/>
      <c r="LER47" s="1581"/>
      <c r="LES47" s="1581"/>
      <c r="LET47" s="1581"/>
      <c r="LEU47" s="1581"/>
      <c r="LEV47" s="1581"/>
      <c r="LEW47" s="1581"/>
      <c r="LEX47" s="1581"/>
      <c r="LEY47" s="1581"/>
      <c r="LEZ47" s="1581"/>
      <c r="LFA47" s="1581"/>
      <c r="LFB47" s="1581"/>
      <c r="LFC47" s="1581"/>
      <c r="LFD47" s="1581"/>
      <c r="LFE47" s="1581"/>
      <c r="LFF47" s="1581"/>
      <c r="LFG47" s="1581"/>
      <c r="LFH47" s="1581"/>
      <c r="LFI47" s="1581"/>
      <c r="LFJ47" s="1581"/>
      <c r="LFK47" s="1581"/>
      <c r="LFL47" s="1581"/>
      <c r="LFM47" s="1581"/>
      <c r="LFN47" s="1581"/>
      <c r="LFO47" s="1581"/>
      <c r="LFP47" s="1581"/>
      <c r="LFQ47" s="1581"/>
      <c r="LFR47" s="1581"/>
      <c r="LFS47" s="1581"/>
      <c r="LFT47" s="1581"/>
      <c r="LFU47" s="1581"/>
      <c r="LFV47" s="1581"/>
      <c r="LFW47" s="1581"/>
      <c r="LFX47" s="1581"/>
      <c r="LFY47" s="1581"/>
      <c r="LFZ47" s="1581"/>
      <c r="LGA47" s="1581"/>
      <c r="LGB47" s="1581"/>
      <c r="LGC47" s="1581"/>
      <c r="LGD47" s="1581"/>
      <c r="LGE47" s="1581"/>
      <c r="LGF47" s="1581"/>
      <c r="LGG47" s="1581"/>
      <c r="LGH47" s="1581"/>
      <c r="LGI47" s="1581"/>
      <c r="LGJ47" s="1581"/>
      <c r="LGK47" s="1581"/>
      <c r="LGL47" s="1581"/>
      <c r="LGM47" s="1581"/>
      <c r="LGN47" s="1581"/>
      <c r="LGO47" s="1581"/>
      <c r="LGP47" s="1581"/>
      <c r="LGQ47" s="1581"/>
      <c r="LGR47" s="1581"/>
      <c r="LGS47" s="1581"/>
      <c r="LGT47" s="1581"/>
      <c r="LGU47" s="1581"/>
      <c r="LGV47" s="1581"/>
      <c r="LGW47" s="1581"/>
      <c r="LGX47" s="1581"/>
      <c r="LGY47" s="1581"/>
      <c r="LGZ47" s="1581"/>
      <c r="LHA47" s="1581"/>
      <c r="LHB47" s="1581"/>
      <c r="LHC47" s="1581"/>
      <c r="LHD47" s="1581"/>
      <c r="LHE47" s="1581"/>
      <c r="LHF47" s="1581"/>
      <c r="LHG47" s="1581"/>
      <c r="LHH47" s="1581"/>
      <c r="LHI47" s="1581"/>
      <c r="LHJ47" s="1581"/>
      <c r="LHK47" s="1581"/>
      <c r="LHL47" s="1581"/>
      <c r="LHM47" s="1581"/>
      <c r="LHN47" s="1581"/>
      <c r="LHO47" s="1581"/>
      <c r="LHP47" s="1581"/>
      <c r="LHQ47" s="1581"/>
      <c r="LHR47" s="1581"/>
      <c r="LHS47" s="1581"/>
      <c r="LHT47" s="1581"/>
      <c r="LHU47" s="1581"/>
      <c r="LHV47" s="1581"/>
      <c r="LHW47" s="1581"/>
      <c r="LHX47" s="1581"/>
      <c r="LHY47" s="1581"/>
      <c r="LHZ47" s="1581"/>
      <c r="LIA47" s="1581"/>
      <c r="LIB47" s="1581"/>
      <c r="LIC47" s="1581"/>
      <c r="LID47" s="1581"/>
      <c r="LIE47" s="1581"/>
      <c r="LIF47" s="1581"/>
      <c r="LIG47" s="1581"/>
      <c r="LIH47" s="1581"/>
      <c r="LII47" s="1581"/>
      <c r="LIJ47" s="1581"/>
      <c r="LIK47" s="1581"/>
      <c r="LIL47" s="1581"/>
      <c r="LIM47" s="1581"/>
      <c r="LIN47" s="1581"/>
      <c r="LIO47" s="1581"/>
      <c r="LIP47" s="1581"/>
      <c r="LIQ47" s="1581"/>
      <c r="LIR47" s="1581"/>
      <c r="LIS47" s="1581"/>
      <c r="LIT47" s="1581"/>
      <c r="LIU47" s="1581"/>
      <c r="LIV47" s="1581"/>
      <c r="LIW47" s="1581"/>
      <c r="LIX47" s="1581"/>
      <c r="LIY47" s="1581"/>
      <c r="LIZ47" s="1581"/>
      <c r="LJA47" s="1581"/>
      <c r="LJB47" s="1581"/>
      <c r="LJC47" s="1581"/>
      <c r="LJD47" s="1581"/>
      <c r="LJE47" s="1581"/>
      <c r="LJF47" s="1581"/>
      <c r="LJG47" s="1581"/>
      <c r="LJH47" s="1581"/>
      <c r="LJI47" s="1581"/>
      <c r="LJJ47" s="1581"/>
      <c r="LJK47" s="1581"/>
      <c r="LJL47" s="1581"/>
      <c r="LJM47" s="1581"/>
      <c r="LJN47" s="1581"/>
      <c r="LJO47" s="1581"/>
      <c r="LJP47" s="1581"/>
      <c r="LJQ47" s="1581"/>
      <c r="LJR47" s="1581"/>
      <c r="LJS47" s="1581"/>
      <c r="LJT47" s="1581"/>
      <c r="LJU47" s="1581"/>
      <c r="LJV47" s="1581"/>
      <c r="LJW47" s="1581"/>
      <c r="LJX47" s="1581"/>
      <c r="LJY47" s="1581"/>
      <c r="LJZ47" s="1581"/>
      <c r="LKA47" s="1581"/>
      <c r="LKB47" s="1581"/>
      <c r="LKC47" s="1581"/>
      <c r="LKD47" s="1581"/>
      <c r="LKE47" s="1581"/>
      <c r="LKF47" s="1581"/>
      <c r="LKG47" s="1581"/>
      <c r="LKH47" s="1581"/>
      <c r="LKI47" s="1581"/>
      <c r="LKJ47" s="1581"/>
      <c r="LKK47" s="1581"/>
      <c r="LKL47" s="1581"/>
      <c r="LKM47" s="1581"/>
      <c r="LKN47" s="1581"/>
      <c r="LKO47" s="1581"/>
      <c r="LKP47" s="1581"/>
      <c r="LKQ47" s="1581"/>
      <c r="LKR47" s="1581"/>
      <c r="LKS47" s="1581"/>
      <c r="LKT47" s="1581"/>
      <c r="LKU47" s="1581"/>
      <c r="LKV47" s="1581"/>
      <c r="LKW47" s="1581"/>
      <c r="LKX47" s="1581"/>
      <c r="LKY47" s="1581"/>
      <c r="LKZ47" s="1581"/>
      <c r="LLA47" s="1581"/>
      <c r="LLB47" s="1581"/>
      <c r="LLC47" s="1581"/>
      <c r="LLD47" s="1581"/>
      <c r="LLE47" s="1581"/>
      <c r="LLF47" s="1581"/>
      <c r="LLG47" s="1581"/>
      <c r="LLH47" s="1581"/>
      <c r="LLI47" s="1581"/>
      <c r="LLJ47" s="1581"/>
      <c r="LLK47" s="1581"/>
      <c r="LLL47" s="1581"/>
      <c r="LLM47" s="1581"/>
      <c r="LLN47" s="1581"/>
      <c r="LLO47" s="1581"/>
      <c r="LLP47" s="1581"/>
      <c r="LLQ47" s="1581"/>
      <c r="LLR47" s="1581"/>
      <c r="LLS47" s="1581"/>
      <c r="LLT47" s="1581"/>
      <c r="LLU47" s="1581"/>
      <c r="LLV47" s="1581"/>
      <c r="LLW47" s="1581"/>
      <c r="LLX47" s="1581"/>
      <c r="LLY47" s="1581"/>
      <c r="LLZ47" s="1581"/>
      <c r="LMA47" s="1581"/>
      <c r="LMB47" s="1581"/>
      <c r="LMC47" s="1581"/>
      <c r="LMD47" s="1581"/>
      <c r="LME47" s="1581"/>
      <c r="LMF47" s="1581"/>
      <c r="LMG47" s="1581"/>
      <c r="LMH47" s="1581"/>
      <c r="LMI47" s="1581"/>
      <c r="LMJ47" s="1581"/>
      <c r="LMK47" s="1581"/>
      <c r="LML47" s="1581"/>
      <c r="LMM47" s="1581"/>
      <c r="LMN47" s="1581"/>
      <c r="LMO47" s="1581"/>
      <c r="LMP47" s="1581"/>
      <c r="LMQ47" s="1581"/>
      <c r="LMR47" s="1581"/>
      <c r="LMS47" s="1581"/>
      <c r="LMT47" s="1581"/>
      <c r="LMU47" s="1581"/>
      <c r="LMV47" s="1581"/>
      <c r="LMW47" s="1581"/>
      <c r="LMX47" s="1581"/>
      <c r="LMY47" s="1581"/>
      <c r="LMZ47" s="1581"/>
      <c r="LNA47" s="1581"/>
      <c r="LNB47" s="1581"/>
      <c r="LNC47" s="1581"/>
      <c r="LND47" s="1581"/>
      <c r="LNE47" s="1581"/>
      <c r="LNF47" s="1581"/>
      <c r="LNG47" s="1581"/>
      <c r="LNH47" s="1581"/>
      <c r="LNI47" s="1581"/>
      <c r="LNJ47" s="1581"/>
      <c r="LNK47" s="1581"/>
      <c r="LNL47" s="1581"/>
      <c r="LNM47" s="1581"/>
      <c r="LNN47" s="1581"/>
      <c r="LNO47" s="1581"/>
      <c r="LNP47" s="1581"/>
      <c r="LNQ47" s="1581"/>
      <c r="LNR47" s="1581"/>
      <c r="LNS47" s="1581"/>
      <c r="LNT47" s="1581"/>
      <c r="LNU47" s="1581"/>
      <c r="LNV47" s="1581"/>
      <c r="LNW47" s="1581"/>
      <c r="LNX47" s="1581"/>
      <c r="LNY47" s="1581"/>
      <c r="LNZ47" s="1581"/>
      <c r="LOA47" s="1581"/>
      <c r="LOB47" s="1581"/>
      <c r="LOC47" s="1581"/>
      <c r="LOD47" s="1581"/>
      <c r="LOE47" s="1581"/>
      <c r="LOF47" s="1581"/>
      <c r="LOG47" s="1581"/>
      <c r="LOH47" s="1581"/>
      <c r="LOI47" s="1581"/>
      <c r="LOJ47" s="1581"/>
      <c r="LOK47" s="1581"/>
      <c r="LOL47" s="1581"/>
      <c r="LOM47" s="1581"/>
      <c r="LON47" s="1581"/>
      <c r="LOO47" s="1581"/>
      <c r="LOP47" s="1581"/>
      <c r="LOQ47" s="1581"/>
      <c r="LOR47" s="1581"/>
      <c r="LOS47" s="1581"/>
      <c r="LOT47" s="1581"/>
      <c r="LOU47" s="1581"/>
      <c r="LOV47" s="1581"/>
      <c r="LOW47" s="1581"/>
      <c r="LOX47" s="1581"/>
      <c r="LOY47" s="1581"/>
      <c r="LOZ47" s="1581"/>
      <c r="LPA47" s="1581"/>
      <c r="LPB47" s="1581"/>
      <c r="LPC47" s="1581"/>
      <c r="LPD47" s="1581"/>
      <c r="LPE47" s="1581"/>
      <c r="LPF47" s="1581"/>
      <c r="LPG47" s="1581"/>
      <c r="LPH47" s="1581"/>
      <c r="LPI47" s="1581"/>
      <c r="LPJ47" s="1581"/>
      <c r="LPK47" s="1581"/>
      <c r="LPL47" s="1581"/>
      <c r="LPM47" s="1581"/>
      <c r="LPN47" s="1581"/>
      <c r="LPO47" s="1581"/>
      <c r="LPP47" s="1581"/>
      <c r="LPQ47" s="1581"/>
      <c r="LPR47" s="1581"/>
      <c r="LPS47" s="1581"/>
      <c r="LPT47" s="1581"/>
      <c r="LPU47" s="1581"/>
      <c r="LPV47" s="1581"/>
      <c r="LPW47" s="1581"/>
      <c r="LPX47" s="1581"/>
      <c r="LPY47" s="1581"/>
      <c r="LPZ47" s="1581"/>
      <c r="LQA47" s="1581"/>
      <c r="LQB47" s="1581"/>
      <c r="LQC47" s="1581"/>
      <c r="LQD47" s="1581"/>
      <c r="LQE47" s="1581"/>
      <c r="LQF47" s="1581"/>
      <c r="LQG47" s="1581"/>
      <c r="LQH47" s="1581"/>
      <c r="LQI47" s="1581"/>
      <c r="LQJ47" s="1581"/>
      <c r="LQK47" s="1581"/>
      <c r="LQL47" s="1581"/>
      <c r="LQM47" s="1581"/>
      <c r="LQN47" s="1581"/>
      <c r="LQO47" s="1581"/>
      <c r="LQP47" s="1581"/>
      <c r="LQQ47" s="1581"/>
      <c r="LQR47" s="1581"/>
      <c r="LQS47" s="1581"/>
      <c r="LQT47" s="1581"/>
      <c r="LQU47" s="1581"/>
      <c r="LQV47" s="1581"/>
      <c r="LQW47" s="1581"/>
      <c r="LQX47" s="1581"/>
      <c r="LQY47" s="1581"/>
      <c r="LQZ47" s="1581"/>
      <c r="LRA47" s="1581"/>
      <c r="LRB47" s="1581"/>
      <c r="LRC47" s="1581"/>
      <c r="LRD47" s="1581"/>
      <c r="LRE47" s="1581"/>
      <c r="LRF47" s="1581"/>
      <c r="LRG47" s="1581"/>
      <c r="LRH47" s="1581"/>
      <c r="LRI47" s="1581"/>
      <c r="LRJ47" s="1581"/>
      <c r="LRK47" s="1581"/>
      <c r="LRL47" s="1581"/>
      <c r="LRM47" s="1581"/>
      <c r="LRN47" s="1581"/>
      <c r="LRO47" s="1581"/>
      <c r="LRP47" s="1581"/>
      <c r="LRQ47" s="1581"/>
      <c r="LRR47" s="1581"/>
      <c r="LRS47" s="1581"/>
      <c r="LRT47" s="1581"/>
      <c r="LRU47" s="1581"/>
      <c r="LRV47" s="1581"/>
      <c r="LRW47" s="1581"/>
      <c r="LRX47" s="1581"/>
      <c r="LRY47" s="1581"/>
      <c r="LRZ47" s="1581"/>
      <c r="LSA47" s="1581"/>
      <c r="LSB47" s="1581"/>
      <c r="LSC47" s="1581"/>
      <c r="LSD47" s="1581"/>
      <c r="LSE47" s="1581"/>
      <c r="LSF47" s="1581"/>
      <c r="LSG47" s="1581"/>
      <c r="LSH47" s="1581"/>
      <c r="LSI47" s="1581"/>
      <c r="LSJ47" s="1581"/>
      <c r="LSK47" s="1581"/>
      <c r="LSL47" s="1581"/>
      <c r="LSM47" s="1581"/>
      <c r="LSN47" s="1581"/>
      <c r="LSO47" s="1581"/>
      <c r="LSP47" s="1581"/>
      <c r="LSQ47" s="1581"/>
      <c r="LSR47" s="1581"/>
      <c r="LSS47" s="1581"/>
      <c r="LST47" s="1581"/>
      <c r="LSU47" s="1581"/>
      <c r="LSV47" s="1581"/>
      <c r="LSW47" s="1581"/>
      <c r="LSX47" s="1581"/>
      <c r="LSY47" s="1581"/>
      <c r="LSZ47" s="1581"/>
      <c r="LTA47" s="1581"/>
      <c r="LTB47" s="1581"/>
      <c r="LTC47" s="1581"/>
      <c r="LTD47" s="1581"/>
      <c r="LTE47" s="1581"/>
      <c r="LTF47" s="1581"/>
      <c r="LTG47" s="1581"/>
      <c r="LTH47" s="1581"/>
      <c r="LTI47" s="1581"/>
      <c r="LTJ47" s="1581"/>
      <c r="LTK47" s="1581"/>
      <c r="LTL47" s="1581"/>
      <c r="LTM47" s="1581"/>
      <c r="LTN47" s="1581"/>
      <c r="LTO47" s="1581"/>
      <c r="LTP47" s="1581"/>
      <c r="LTQ47" s="1581"/>
      <c r="LTR47" s="1581"/>
      <c r="LTS47" s="1581"/>
      <c r="LTT47" s="1581"/>
      <c r="LTU47" s="1581"/>
      <c r="LTV47" s="1581"/>
      <c r="LTW47" s="1581"/>
      <c r="LTX47" s="1581"/>
      <c r="LTY47" s="1581"/>
      <c r="LTZ47" s="1581"/>
      <c r="LUA47" s="1581"/>
      <c r="LUB47" s="1581"/>
      <c r="LUC47" s="1581"/>
      <c r="LUD47" s="1581"/>
      <c r="LUE47" s="1581"/>
      <c r="LUF47" s="1581"/>
      <c r="LUG47" s="1581"/>
      <c r="LUH47" s="1581"/>
      <c r="LUI47" s="1581"/>
      <c r="LUJ47" s="1581"/>
      <c r="LUK47" s="1581"/>
      <c r="LUL47" s="1581"/>
      <c r="LUM47" s="1581"/>
      <c r="LUN47" s="1581"/>
      <c r="LUO47" s="1581"/>
      <c r="LUP47" s="1581"/>
      <c r="LUQ47" s="1581"/>
      <c r="LUR47" s="1581"/>
      <c r="LUS47" s="1581"/>
      <c r="LUT47" s="1581"/>
      <c r="LUU47" s="1581"/>
      <c r="LUV47" s="1581"/>
      <c r="LUW47" s="1581"/>
      <c r="LUX47" s="1581"/>
      <c r="LUY47" s="1581"/>
      <c r="LUZ47" s="1581"/>
      <c r="LVA47" s="1581"/>
      <c r="LVB47" s="1581"/>
      <c r="LVC47" s="1581"/>
      <c r="LVD47" s="1581"/>
      <c r="LVE47" s="1581"/>
      <c r="LVF47" s="1581"/>
      <c r="LVG47" s="1581"/>
      <c r="LVH47" s="1581"/>
      <c r="LVI47" s="1581"/>
      <c r="LVJ47" s="1581"/>
      <c r="LVK47" s="1581"/>
      <c r="LVL47" s="1581"/>
      <c r="LVM47" s="1581"/>
      <c r="LVN47" s="1581"/>
      <c r="LVO47" s="1581"/>
      <c r="LVP47" s="1581"/>
      <c r="LVQ47" s="1581"/>
      <c r="LVR47" s="1581"/>
      <c r="LVS47" s="1581"/>
      <c r="LVT47" s="1581"/>
      <c r="LVU47" s="1581"/>
      <c r="LVV47" s="1581"/>
      <c r="LVW47" s="1581"/>
      <c r="LVX47" s="1581"/>
      <c r="LVY47" s="1581"/>
      <c r="LVZ47" s="1581"/>
      <c r="LWA47" s="1581"/>
      <c r="LWB47" s="1581"/>
      <c r="LWC47" s="1581"/>
      <c r="LWD47" s="1581"/>
      <c r="LWE47" s="1581"/>
      <c r="LWF47" s="1581"/>
      <c r="LWG47" s="1581"/>
      <c r="LWH47" s="1581"/>
      <c r="LWI47" s="1581"/>
      <c r="LWJ47" s="1581"/>
      <c r="LWK47" s="1581"/>
      <c r="LWL47" s="1581"/>
      <c r="LWM47" s="1581"/>
      <c r="LWN47" s="1581"/>
      <c r="LWO47" s="1581"/>
      <c r="LWP47" s="1581"/>
      <c r="LWQ47" s="1581"/>
      <c r="LWR47" s="1581"/>
      <c r="LWS47" s="1581"/>
      <c r="LWT47" s="1581"/>
      <c r="LWU47" s="1581"/>
      <c r="LWV47" s="1581"/>
      <c r="LWW47" s="1581"/>
      <c r="LWX47" s="1581"/>
      <c r="LWY47" s="1581"/>
      <c r="LWZ47" s="1581"/>
      <c r="LXA47" s="1581"/>
      <c r="LXB47" s="1581"/>
      <c r="LXC47" s="1581"/>
      <c r="LXD47" s="1581"/>
      <c r="LXE47" s="1581"/>
      <c r="LXF47" s="1581"/>
      <c r="LXG47" s="1581"/>
      <c r="LXH47" s="1581"/>
      <c r="LXI47" s="1581"/>
      <c r="LXJ47" s="1581"/>
      <c r="LXK47" s="1581"/>
      <c r="LXL47" s="1581"/>
      <c r="LXM47" s="1581"/>
      <c r="LXN47" s="1581"/>
      <c r="LXO47" s="1581"/>
      <c r="LXP47" s="1581"/>
      <c r="LXQ47" s="1581"/>
      <c r="LXR47" s="1581"/>
      <c r="LXS47" s="1581"/>
      <c r="LXT47" s="1581"/>
      <c r="LXU47" s="1581"/>
      <c r="LXV47" s="1581"/>
      <c r="LXW47" s="1581"/>
      <c r="LXX47" s="1581"/>
      <c r="LXY47" s="1581"/>
      <c r="LXZ47" s="1581"/>
      <c r="LYA47" s="1581"/>
      <c r="LYB47" s="1581"/>
      <c r="LYC47" s="1581"/>
      <c r="LYD47" s="1581"/>
      <c r="LYE47" s="1581"/>
      <c r="LYF47" s="1581"/>
      <c r="LYG47" s="1581"/>
      <c r="LYH47" s="1581"/>
      <c r="LYI47" s="1581"/>
      <c r="LYJ47" s="1581"/>
      <c r="LYK47" s="1581"/>
      <c r="LYL47" s="1581"/>
      <c r="LYM47" s="1581"/>
      <c r="LYN47" s="1581"/>
      <c r="LYO47" s="1581"/>
      <c r="LYP47" s="1581"/>
      <c r="LYQ47" s="1581"/>
      <c r="LYR47" s="1581"/>
      <c r="LYS47" s="1581"/>
      <c r="LYT47" s="1581"/>
      <c r="LYU47" s="1581"/>
      <c r="LYV47" s="1581"/>
      <c r="LYW47" s="1581"/>
      <c r="LYX47" s="1581"/>
      <c r="LYY47" s="1581"/>
      <c r="LYZ47" s="1581"/>
      <c r="LZA47" s="1581"/>
      <c r="LZB47" s="1581"/>
      <c r="LZC47" s="1581"/>
      <c r="LZD47" s="1581"/>
      <c r="LZE47" s="1581"/>
      <c r="LZF47" s="1581"/>
      <c r="LZG47" s="1581"/>
      <c r="LZH47" s="1581"/>
      <c r="LZI47" s="1581"/>
      <c r="LZJ47" s="1581"/>
      <c r="LZK47" s="1581"/>
      <c r="LZL47" s="1581"/>
      <c r="LZM47" s="1581"/>
      <c r="LZN47" s="1581"/>
      <c r="LZO47" s="1581"/>
      <c r="LZP47" s="1581"/>
      <c r="LZQ47" s="1581"/>
      <c r="LZR47" s="1581"/>
      <c r="LZS47" s="1581"/>
      <c r="LZT47" s="1581"/>
      <c r="LZU47" s="1581"/>
      <c r="LZV47" s="1581"/>
      <c r="LZW47" s="1581"/>
      <c r="LZX47" s="1581"/>
      <c r="LZY47" s="1581"/>
      <c r="LZZ47" s="1581"/>
      <c r="MAA47" s="1581"/>
      <c r="MAB47" s="1581"/>
      <c r="MAC47" s="1581"/>
      <c r="MAD47" s="1581"/>
      <c r="MAE47" s="1581"/>
      <c r="MAF47" s="1581"/>
      <c r="MAG47" s="1581"/>
      <c r="MAH47" s="1581"/>
      <c r="MAI47" s="1581"/>
      <c r="MAJ47" s="1581"/>
      <c r="MAK47" s="1581"/>
      <c r="MAL47" s="1581"/>
      <c r="MAM47" s="1581"/>
      <c r="MAN47" s="1581"/>
      <c r="MAO47" s="1581"/>
      <c r="MAP47" s="1581"/>
      <c r="MAQ47" s="1581"/>
      <c r="MAR47" s="1581"/>
      <c r="MAS47" s="1581"/>
      <c r="MAT47" s="1581"/>
      <c r="MAU47" s="1581"/>
      <c r="MAV47" s="1581"/>
      <c r="MAW47" s="1581"/>
      <c r="MAX47" s="1581"/>
      <c r="MAY47" s="1581"/>
      <c r="MAZ47" s="1581"/>
      <c r="MBA47" s="1581"/>
      <c r="MBB47" s="1581"/>
      <c r="MBC47" s="1581"/>
      <c r="MBD47" s="1581"/>
      <c r="MBE47" s="1581"/>
      <c r="MBF47" s="1581"/>
      <c r="MBG47" s="1581"/>
      <c r="MBH47" s="1581"/>
      <c r="MBI47" s="1581"/>
      <c r="MBJ47" s="1581"/>
      <c r="MBK47" s="1581"/>
      <c r="MBL47" s="1581"/>
      <c r="MBM47" s="1581"/>
      <c r="MBN47" s="1581"/>
      <c r="MBO47" s="1581"/>
      <c r="MBP47" s="1581"/>
      <c r="MBQ47" s="1581"/>
      <c r="MBR47" s="1581"/>
      <c r="MBS47" s="1581"/>
      <c r="MBT47" s="1581"/>
      <c r="MBU47" s="1581"/>
      <c r="MBV47" s="1581"/>
      <c r="MBW47" s="1581"/>
      <c r="MBX47" s="1581"/>
      <c r="MBY47" s="1581"/>
      <c r="MBZ47" s="1581"/>
      <c r="MCA47" s="1581"/>
      <c r="MCB47" s="1581"/>
      <c r="MCC47" s="1581"/>
      <c r="MCD47" s="1581"/>
      <c r="MCE47" s="1581"/>
      <c r="MCF47" s="1581"/>
      <c r="MCG47" s="1581"/>
      <c r="MCH47" s="1581"/>
      <c r="MCI47" s="1581"/>
      <c r="MCJ47" s="1581"/>
      <c r="MCK47" s="1581"/>
      <c r="MCL47" s="1581"/>
      <c r="MCM47" s="1581"/>
      <c r="MCN47" s="1581"/>
      <c r="MCO47" s="1581"/>
      <c r="MCP47" s="1581"/>
      <c r="MCQ47" s="1581"/>
      <c r="MCR47" s="1581"/>
      <c r="MCS47" s="1581"/>
      <c r="MCT47" s="1581"/>
      <c r="MCU47" s="1581"/>
      <c r="MCV47" s="1581"/>
      <c r="MCW47" s="1581"/>
      <c r="MCX47" s="1581"/>
      <c r="MCY47" s="1581"/>
      <c r="MCZ47" s="1581"/>
      <c r="MDA47" s="1581"/>
      <c r="MDB47" s="1581"/>
      <c r="MDC47" s="1581"/>
      <c r="MDD47" s="1581"/>
      <c r="MDE47" s="1581"/>
      <c r="MDF47" s="1581"/>
      <c r="MDG47" s="1581"/>
      <c r="MDH47" s="1581"/>
      <c r="MDI47" s="1581"/>
      <c r="MDJ47" s="1581"/>
      <c r="MDK47" s="1581"/>
      <c r="MDL47" s="1581"/>
      <c r="MDM47" s="1581"/>
      <c r="MDN47" s="1581"/>
      <c r="MDO47" s="1581"/>
      <c r="MDP47" s="1581"/>
      <c r="MDQ47" s="1581"/>
      <c r="MDR47" s="1581"/>
      <c r="MDS47" s="1581"/>
      <c r="MDT47" s="1581"/>
      <c r="MDU47" s="1581"/>
      <c r="MDV47" s="1581"/>
      <c r="MDW47" s="1581"/>
      <c r="MDX47" s="1581"/>
      <c r="MDY47" s="1581"/>
      <c r="MDZ47" s="1581"/>
      <c r="MEA47" s="1581"/>
      <c r="MEB47" s="1581"/>
      <c r="MEC47" s="1581"/>
      <c r="MED47" s="1581"/>
      <c r="MEE47" s="1581"/>
      <c r="MEF47" s="1581"/>
      <c r="MEG47" s="1581"/>
      <c r="MEH47" s="1581"/>
      <c r="MEI47" s="1581"/>
      <c r="MEJ47" s="1581"/>
      <c r="MEK47" s="1581"/>
      <c r="MEL47" s="1581"/>
      <c r="MEM47" s="1581"/>
      <c r="MEN47" s="1581"/>
      <c r="MEO47" s="1581"/>
      <c r="MEP47" s="1581"/>
      <c r="MEQ47" s="1581"/>
      <c r="MER47" s="1581"/>
      <c r="MES47" s="1581"/>
      <c r="MET47" s="1581"/>
      <c r="MEU47" s="1581"/>
      <c r="MEV47" s="1581"/>
      <c r="MEW47" s="1581"/>
      <c r="MEX47" s="1581"/>
      <c r="MEY47" s="1581"/>
      <c r="MEZ47" s="1581"/>
      <c r="MFA47" s="1581"/>
      <c r="MFB47" s="1581"/>
      <c r="MFC47" s="1581"/>
      <c r="MFD47" s="1581"/>
      <c r="MFE47" s="1581"/>
      <c r="MFF47" s="1581"/>
      <c r="MFG47" s="1581"/>
      <c r="MFH47" s="1581"/>
      <c r="MFI47" s="1581"/>
      <c r="MFJ47" s="1581"/>
      <c r="MFK47" s="1581"/>
      <c r="MFL47" s="1581"/>
      <c r="MFM47" s="1581"/>
      <c r="MFN47" s="1581"/>
      <c r="MFO47" s="1581"/>
      <c r="MFP47" s="1581"/>
      <c r="MFQ47" s="1581"/>
      <c r="MFR47" s="1581"/>
      <c r="MFS47" s="1581"/>
      <c r="MFT47" s="1581"/>
      <c r="MFU47" s="1581"/>
      <c r="MFV47" s="1581"/>
      <c r="MFW47" s="1581"/>
      <c r="MFX47" s="1581"/>
      <c r="MFY47" s="1581"/>
      <c r="MFZ47" s="1581"/>
      <c r="MGA47" s="1581"/>
      <c r="MGB47" s="1581"/>
      <c r="MGC47" s="1581"/>
      <c r="MGD47" s="1581"/>
      <c r="MGE47" s="1581"/>
      <c r="MGF47" s="1581"/>
      <c r="MGG47" s="1581"/>
      <c r="MGH47" s="1581"/>
      <c r="MGI47" s="1581"/>
      <c r="MGJ47" s="1581"/>
      <c r="MGK47" s="1581"/>
      <c r="MGL47" s="1581"/>
      <c r="MGM47" s="1581"/>
      <c r="MGN47" s="1581"/>
      <c r="MGO47" s="1581"/>
      <c r="MGP47" s="1581"/>
      <c r="MGQ47" s="1581"/>
      <c r="MGR47" s="1581"/>
      <c r="MGS47" s="1581"/>
      <c r="MGT47" s="1581"/>
      <c r="MGU47" s="1581"/>
      <c r="MGV47" s="1581"/>
      <c r="MGW47" s="1581"/>
      <c r="MGX47" s="1581"/>
      <c r="MGY47" s="1581"/>
      <c r="MGZ47" s="1581"/>
      <c r="MHA47" s="1581"/>
      <c r="MHB47" s="1581"/>
      <c r="MHC47" s="1581"/>
      <c r="MHD47" s="1581"/>
      <c r="MHE47" s="1581"/>
      <c r="MHF47" s="1581"/>
      <c r="MHG47" s="1581"/>
      <c r="MHH47" s="1581"/>
      <c r="MHI47" s="1581"/>
      <c r="MHJ47" s="1581"/>
      <c r="MHK47" s="1581"/>
      <c r="MHL47" s="1581"/>
      <c r="MHM47" s="1581"/>
      <c r="MHN47" s="1581"/>
      <c r="MHO47" s="1581"/>
      <c r="MHP47" s="1581"/>
      <c r="MHQ47" s="1581"/>
      <c r="MHR47" s="1581"/>
      <c r="MHS47" s="1581"/>
      <c r="MHT47" s="1581"/>
      <c r="MHU47" s="1581"/>
      <c r="MHV47" s="1581"/>
      <c r="MHW47" s="1581"/>
      <c r="MHX47" s="1581"/>
      <c r="MHY47" s="1581"/>
      <c r="MHZ47" s="1581"/>
      <c r="MIA47" s="1581"/>
      <c r="MIB47" s="1581"/>
      <c r="MIC47" s="1581"/>
      <c r="MID47" s="1581"/>
      <c r="MIE47" s="1581"/>
      <c r="MIF47" s="1581"/>
      <c r="MIG47" s="1581"/>
      <c r="MIH47" s="1581"/>
      <c r="MII47" s="1581"/>
      <c r="MIJ47" s="1581"/>
      <c r="MIK47" s="1581"/>
      <c r="MIL47" s="1581"/>
      <c r="MIM47" s="1581"/>
      <c r="MIN47" s="1581"/>
      <c r="MIO47" s="1581"/>
      <c r="MIP47" s="1581"/>
      <c r="MIQ47" s="1581"/>
      <c r="MIR47" s="1581"/>
      <c r="MIS47" s="1581"/>
      <c r="MIT47" s="1581"/>
      <c r="MIU47" s="1581"/>
      <c r="MIV47" s="1581"/>
      <c r="MIW47" s="1581"/>
      <c r="MIX47" s="1581"/>
      <c r="MIY47" s="1581"/>
      <c r="MIZ47" s="1581"/>
      <c r="MJA47" s="1581"/>
      <c r="MJB47" s="1581"/>
      <c r="MJC47" s="1581"/>
      <c r="MJD47" s="1581"/>
      <c r="MJE47" s="1581"/>
      <c r="MJF47" s="1581"/>
      <c r="MJG47" s="1581"/>
      <c r="MJH47" s="1581"/>
      <c r="MJI47" s="1581"/>
      <c r="MJJ47" s="1581"/>
      <c r="MJK47" s="1581"/>
      <c r="MJL47" s="1581"/>
      <c r="MJM47" s="1581"/>
      <c r="MJN47" s="1581"/>
      <c r="MJO47" s="1581"/>
      <c r="MJP47" s="1581"/>
      <c r="MJQ47" s="1581"/>
      <c r="MJR47" s="1581"/>
      <c r="MJS47" s="1581"/>
      <c r="MJT47" s="1581"/>
      <c r="MJU47" s="1581"/>
      <c r="MJV47" s="1581"/>
      <c r="MJW47" s="1581"/>
      <c r="MJX47" s="1581"/>
      <c r="MJY47" s="1581"/>
      <c r="MJZ47" s="1581"/>
      <c r="MKA47" s="1581"/>
      <c r="MKB47" s="1581"/>
      <c r="MKC47" s="1581"/>
      <c r="MKD47" s="1581"/>
      <c r="MKE47" s="1581"/>
      <c r="MKF47" s="1581"/>
      <c r="MKG47" s="1581"/>
      <c r="MKH47" s="1581"/>
      <c r="MKI47" s="1581"/>
      <c r="MKJ47" s="1581"/>
      <c r="MKK47" s="1581"/>
      <c r="MKL47" s="1581"/>
      <c r="MKM47" s="1581"/>
      <c r="MKN47" s="1581"/>
      <c r="MKO47" s="1581"/>
      <c r="MKP47" s="1581"/>
      <c r="MKQ47" s="1581"/>
      <c r="MKR47" s="1581"/>
      <c r="MKS47" s="1581"/>
      <c r="MKT47" s="1581"/>
      <c r="MKU47" s="1581"/>
      <c r="MKV47" s="1581"/>
      <c r="MKW47" s="1581"/>
      <c r="MKX47" s="1581"/>
      <c r="MKY47" s="1581"/>
      <c r="MKZ47" s="1581"/>
      <c r="MLA47" s="1581"/>
      <c r="MLB47" s="1581"/>
      <c r="MLC47" s="1581"/>
      <c r="MLD47" s="1581"/>
      <c r="MLE47" s="1581"/>
      <c r="MLF47" s="1581"/>
      <c r="MLG47" s="1581"/>
      <c r="MLH47" s="1581"/>
      <c r="MLI47" s="1581"/>
      <c r="MLJ47" s="1581"/>
      <c r="MLK47" s="1581"/>
      <c r="MLL47" s="1581"/>
      <c r="MLM47" s="1581"/>
      <c r="MLN47" s="1581"/>
      <c r="MLO47" s="1581"/>
      <c r="MLP47" s="1581"/>
      <c r="MLQ47" s="1581"/>
      <c r="MLR47" s="1581"/>
      <c r="MLS47" s="1581"/>
      <c r="MLT47" s="1581"/>
      <c r="MLU47" s="1581"/>
      <c r="MLV47" s="1581"/>
      <c r="MLW47" s="1581"/>
      <c r="MLX47" s="1581"/>
      <c r="MLY47" s="1581"/>
      <c r="MLZ47" s="1581"/>
      <c r="MMA47" s="1581"/>
      <c r="MMB47" s="1581"/>
      <c r="MMC47" s="1581"/>
      <c r="MMD47" s="1581"/>
      <c r="MME47" s="1581"/>
      <c r="MMF47" s="1581"/>
      <c r="MMG47" s="1581"/>
      <c r="MMH47" s="1581"/>
      <c r="MMI47" s="1581"/>
      <c r="MMJ47" s="1581"/>
      <c r="MMK47" s="1581"/>
      <c r="MML47" s="1581"/>
      <c r="MMM47" s="1581"/>
      <c r="MMN47" s="1581"/>
      <c r="MMO47" s="1581"/>
      <c r="MMP47" s="1581"/>
      <c r="MMQ47" s="1581"/>
      <c r="MMR47" s="1581"/>
      <c r="MMS47" s="1581"/>
      <c r="MMT47" s="1581"/>
      <c r="MMU47" s="1581"/>
      <c r="MMV47" s="1581"/>
      <c r="MMW47" s="1581"/>
      <c r="MMX47" s="1581"/>
      <c r="MMY47" s="1581"/>
      <c r="MMZ47" s="1581"/>
      <c r="MNA47" s="1581"/>
      <c r="MNB47" s="1581"/>
      <c r="MNC47" s="1581"/>
      <c r="MND47" s="1581"/>
      <c r="MNE47" s="1581"/>
      <c r="MNF47" s="1581"/>
      <c r="MNG47" s="1581"/>
      <c r="MNH47" s="1581"/>
      <c r="MNI47" s="1581"/>
      <c r="MNJ47" s="1581"/>
      <c r="MNK47" s="1581"/>
      <c r="MNL47" s="1581"/>
      <c r="MNM47" s="1581"/>
      <c r="MNN47" s="1581"/>
      <c r="MNO47" s="1581"/>
      <c r="MNP47" s="1581"/>
      <c r="MNQ47" s="1581"/>
      <c r="MNR47" s="1581"/>
      <c r="MNS47" s="1581"/>
      <c r="MNT47" s="1581"/>
      <c r="MNU47" s="1581"/>
      <c r="MNV47" s="1581"/>
      <c r="MNW47" s="1581"/>
      <c r="MNX47" s="1581"/>
      <c r="MNY47" s="1581"/>
      <c r="MNZ47" s="1581"/>
      <c r="MOA47" s="1581"/>
      <c r="MOB47" s="1581"/>
      <c r="MOC47" s="1581"/>
      <c r="MOD47" s="1581"/>
      <c r="MOE47" s="1581"/>
      <c r="MOF47" s="1581"/>
      <c r="MOG47" s="1581"/>
      <c r="MOH47" s="1581"/>
      <c r="MOI47" s="1581"/>
      <c r="MOJ47" s="1581"/>
      <c r="MOK47" s="1581"/>
      <c r="MOL47" s="1581"/>
      <c r="MOM47" s="1581"/>
      <c r="MON47" s="1581"/>
      <c r="MOO47" s="1581"/>
      <c r="MOP47" s="1581"/>
      <c r="MOQ47" s="1581"/>
      <c r="MOR47" s="1581"/>
      <c r="MOS47" s="1581"/>
      <c r="MOT47" s="1581"/>
      <c r="MOU47" s="1581"/>
      <c r="MOV47" s="1581"/>
      <c r="MOW47" s="1581"/>
      <c r="MOX47" s="1581"/>
      <c r="MOY47" s="1581"/>
      <c r="MOZ47" s="1581"/>
      <c r="MPA47" s="1581"/>
      <c r="MPB47" s="1581"/>
      <c r="MPC47" s="1581"/>
      <c r="MPD47" s="1581"/>
      <c r="MPE47" s="1581"/>
      <c r="MPF47" s="1581"/>
      <c r="MPG47" s="1581"/>
      <c r="MPH47" s="1581"/>
      <c r="MPI47" s="1581"/>
      <c r="MPJ47" s="1581"/>
      <c r="MPK47" s="1581"/>
      <c r="MPL47" s="1581"/>
      <c r="MPM47" s="1581"/>
      <c r="MPN47" s="1581"/>
      <c r="MPO47" s="1581"/>
      <c r="MPP47" s="1581"/>
      <c r="MPQ47" s="1581"/>
      <c r="MPR47" s="1581"/>
      <c r="MPS47" s="1581"/>
      <c r="MPT47" s="1581"/>
      <c r="MPU47" s="1581"/>
      <c r="MPV47" s="1581"/>
      <c r="MPW47" s="1581"/>
      <c r="MPX47" s="1581"/>
      <c r="MPY47" s="1581"/>
      <c r="MPZ47" s="1581"/>
      <c r="MQA47" s="1581"/>
      <c r="MQB47" s="1581"/>
      <c r="MQC47" s="1581"/>
      <c r="MQD47" s="1581"/>
      <c r="MQE47" s="1581"/>
      <c r="MQF47" s="1581"/>
      <c r="MQG47" s="1581"/>
      <c r="MQH47" s="1581"/>
      <c r="MQI47" s="1581"/>
      <c r="MQJ47" s="1581"/>
      <c r="MQK47" s="1581"/>
      <c r="MQL47" s="1581"/>
      <c r="MQM47" s="1581"/>
      <c r="MQN47" s="1581"/>
      <c r="MQO47" s="1581"/>
      <c r="MQP47" s="1581"/>
      <c r="MQQ47" s="1581"/>
      <c r="MQR47" s="1581"/>
      <c r="MQS47" s="1581"/>
      <c r="MQT47" s="1581"/>
      <c r="MQU47" s="1581"/>
      <c r="MQV47" s="1581"/>
      <c r="MQW47" s="1581"/>
      <c r="MQX47" s="1581"/>
      <c r="MQY47" s="1581"/>
      <c r="MQZ47" s="1581"/>
      <c r="MRA47" s="1581"/>
      <c r="MRB47" s="1581"/>
      <c r="MRC47" s="1581"/>
      <c r="MRD47" s="1581"/>
      <c r="MRE47" s="1581"/>
      <c r="MRF47" s="1581"/>
      <c r="MRG47" s="1581"/>
      <c r="MRH47" s="1581"/>
      <c r="MRI47" s="1581"/>
      <c r="MRJ47" s="1581"/>
      <c r="MRK47" s="1581"/>
      <c r="MRL47" s="1581"/>
      <c r="MRM47" s="1581"/>
      <c r="MRN47" s="1581"/>
      <c r="MRO47" s="1581"/>
      <c r="MRP47" s="1581"/>
      <c r="MRQ47" s="1581"/>
      <c r="MRR47" s="1581"/>
      <c r="MRS47" s="1581"/>
      <c r="MRT47" s="1581"/>
      <c r="MRU47" s="1581"/>
      <c r="MRV47" s="1581"/>
      <c r="MRW47" s="1581"/>
      <c r="MRX47" s="1581"/>
      <c r="MRY47" s="1581"/>
      <c r="MRZ47" s="1581"/>
      <c r="MSA47" s="1581"/>
      <c r="MSB47" s="1581"/>
      <c r="MSC47" s="1581"/>
      <c r="MSD47" s="1581"/>
      <c r="MSE47" s="1581"/>
      <c r="MSF47" s="1581"/>
      <c r="MSG47" s="1581"/>
      <c r="MSH47" s="1581"/>
      <c r="MSI47" s="1581"/>
      <c r="MSJ47" s="1581"/>
      <c r="MSK47" s="1581"/>
      <c r="MSL47" s="1581"/>
      <c r="MSM47" s="1581"/>
      <c r="MSN47" s="1581"/>
      <c r="MSO47" s="1581"/>
      <c r="MSP47" s="1581"/>
      <c r="MSQ47" s="1581"/>
      <c r="MSR47" s="1581"/>
      <c r="MSS47" s="1581"/>
      <c r="MST47" s="1581"/>
      <c r="MSU47" s="1581"/>
      <c r="MSV47" s="1581"/>
      <c r="MSW47" s="1581"/>
      <c r="MSX47" s="1581"/>
      <c r="MSY47" s="1581"/>
      <c r="MSZ47" s="1581"/>
      <c r="MTA47" s="1581"/>
      <c r="MTB47" s="1581"/>
      <c r="MTC47" s="1581"/>
      <c r="MTD47" s="1581"/>
      <c r="MTE47" s="1581"/>
      <c r="MTF47" s="1581"/>
      <c r="MTG47" s="1581"/>
      <c r="MTH47" s="1581"/>
      <c r="MTI47" s="1581"/>
      <c r="MTJ47" s="1581"/>
      <c r="MTK47" s="1581"/>
      <c r="MTL47" s="1581"/>
      <c r="MTM47" s="1581"/>
      <c r="MTN47" s="1581"/>
      <c r="MTO47" s="1581"/>
      <c r="MTP47" s="1581"/>
      <c r="MTQ47" s="1581"/>
      <c r="MTR47" s="1581"/>
      <c r="MTS47" s="1581"/>
      <c r="MTT47" s="1581"/>
      <c r="MTU47" s="1581"/>
      <c r="MTV47" s="1581"/>
      <c r="MTW47" s="1581"/>
      <c r="MTX47" s="1581"/>
      <c r="MTY47" s="1581"/>
      <c r="MTZ47" s="1581"/>
      <c r="MUA47" s="1581"/>
      <c r="MUB47" s="1581"/>
      <c r="MUC47" s="1581"/>
      <c r="MUD47" s="1581"/>
      <c r="MUE47" s="1581"/>
      <c r="MUF47" s="1581"/>
      <c r="MUG47" s="1581"/>
      <c r="MUH47" s="1581"/>
      <c r="MUI47" s="1581"/>
      <c r="MUJ47" s="1581"/>
      <c r="MUK47" s="1581"/>
      <c r="MUL47" s="1581"/>
      <c r="MUM47" s="1581"/>
      <c r="MUN47" s="1581"/>
      <c r="MUO47" s="1581"/>
      <c r="MUP47" s="1581"/>
      <c r="MUQ47" s="1581"/>
      <c r="MUR47" s="1581"/>
      <c r="MUS47" s="1581"/>
      <c r="MUT47" s="1581"/>
      <c r="MUU47" s="1581"/>
      <c r="MUV47" s="1581"/>
      <c r="MUW47" s="1581"/>
      <c r="MUX47" s="1581"/>
      <c r="MUY47" s="1581"/>
      <c r="MUZ47" s="1581"/>
      <c r="MVA47" s="1581"/>
      <c r="MVB47" s="1581"/>
      <c r="MVC47" s="1581"/>
      <c r="MVD47" s="1581"/>
      <c r="MVE47" s="1581"/>
      <c r="MVF47" s="1581"/>
      <c r="MVG47" s="1581"/>
      <c r="MVH47" s="1581"/>
      <c r="MVI47" s="1581"/>
      <c r="MVJ47" s="1581"/>
      <c r="MVK47" s="1581"/>
      <c r="MVL47" s="1581"/>
      <c r="MVM47" s="1581"/>
      <c r="MVN47" s="1581"/>
      <c r="MVO47" s="1581"/>
      <c r="MVP47" s="1581"/>
      <c r="MVQ47" s="1581"/>
      <c r="MVR47" s="1581"/>
      <c r="MVS47" s="1581"/>
      <c r="MVT47" s="1581"/>
      <c r="MVU47" s="1581"/>
      <c r="MVV47" s="1581"/>
      <c r="MVW47" s="1581"/>
      <c r="MVX47" s="1581"/>
      <c r="MVY47" s="1581"/>
      <c r="MVZ47" s="1581"/>
      <c r="MWA47" s="1581"/>
      <c r="MWB47" s="1581"/>
      <c r="MWC47" s="1581"/>
      <c r="MWD47" s="1581"/>
      <c r="MWE47" s="1581"/>
      <c r="MWF47" s="1581"/>
      <c r="MWG47" s="1581"/>
      <c r="MWH47" s="1581"/>
      <c r="MWI47" s="1581"/>
      <c r="MWJ47" s="1581"/>
      <c r="MWK47" s="1581"/>
      <c r="MWL47" s="1581"/>
      <c r="MWM47" s="1581"/>
      <c r="MWN47" s="1581"/>
      <c r="MWO47" s="1581"/>
      <c r="MWP47" s="1581"/>
      <c r="MWQ47" s="1581"/>
      <c r="MWR47" s="1581"/>
      <c r="MWS47" s="1581"/>
      <c r="MWT47" s="1581"/>
      <c r="MWU47" s="1581"/>
      <c r="MWV47" s="1581"/>
      <c r="MWW47" s="1581"/>
      <c r="MWX47" s="1581"/>
      <c r="MWY47" s="1581"/>
      <c r="MWZ47" s="1581"/>
      <c r="MXA47" s="1581"/>
      <c r="MXB47" s="1581"/>
      <c r="MXC47" s="1581"/>
      <c r="MXD47" s="1581"/>
      <c r="MXE47" s="1581"/>
      <c r="MXF47" s="1581"/>
      <c r="MXG47" s="1581"/>
      <c r="MXH47" s="1581"/>
      <c r="MXI47" s="1581"/>
      <c r="MXJ47" s="1581"/>
      <c r="MXK47" s="1581"/>
      <c r="MXL47" s="1581"/>
      <c r="MXM47" s="1581"/>
      <c r="MXN47" s="1581"/>
      <c r="MXO47" s="1581"/>
      <c r="MXP47" s="1581"/>
      <c r="MXQ47" s="1581"/>
      <c r="MXR47" s="1581"/>
      <c r="MXS47" s="1581"/>
      <c r="MXT47" s="1581"/>
      <c r="MXU47" s="1581"/>
      <c r="MXV47" s="1581"/>
      <c r="MXW47" s="1581"/>
      <c r="MXX47" s="1581"/>
      <c r="MXY47" s="1581"/>
      <c r="MXZ47" s="1581"/>
      <c r="MYA47" s="1581"/>
      <c r="MYB47" s="1581"/>
      <c r="MYC47" s="1581"/>
      <c r="MYD47" s="1581"/>
      <c r="MYE47" s="1581"/>
      <c r="MYF47" s="1581"/>
      <c r="MYG47" s="1581"/>
      <c r="MYH47" s="1581"/>
      <c r="MYI47" s="1581"/>
      <c r="MYJ47" s="1581"/>
      <c r="MYK47" s="1581"/>
      <c r="MYL47" s="1581"/>
      <c r="MYM47" s="1581"/>
      <c r="MYN47" s="1581"/>
      <c r="MYO47" s="1581"/>
      <c r="MYP47" s="1581"/>
      <c r="MYQ47" s="1581"/>
      <c r="MYR47" s="1581"/>
      <c r="MYS47" s="1581"/>
      <c r="MYT47" s="1581"/>
      <c r="MYU47" s="1581"/>
      <c r="MYV47" s="1581"/>
      <c r="MYW47" s="1581"/>
      <c r="MYX47" s="1581"/>
      <c r="MYY47" s="1581"/>
      <c r="MYZ47" s="1581"/>
      <c r="MZA47" s="1581"/>
      <c r="MZB47" s="1581"/>
      <c r="MZC47" s="1581"/>
      <c r="MZD47" s="1581"/>
      <c r="MZE47" s="1581"/>
      <c r="MZF47" s="1581"/>
      <c r="MZG47" s="1581"/>
      <c r="MZH47" s="1581"/>
      <c r="MZI47" s="1581"/>
      <c r="MZJ47" s="1581"/>
      <c r="MZK47" s="1581"/>
      <c r="MZL47" s="1581"/>
      <c r="MZM47" s="1581"/>
      <c r="MZN47" s="1581"/>
      <c r="MZO47" s="1581"/>
      <c r="MZP47" s="1581"/>
      <c r="MZQ47" s="1581"/>
      <c r="MZR47" s="1581"/>
      <c r="MZS47" s="1581"/>
      <c r="MZT47" s="1581"/>
      <c r="MZU47" s="1581"/>
      <c r="MZV47" s="1581"/>
      <c r="MZW47" s="1581"/>
      <c r="MZX47" s="1581"/>
      <c r="MZY47" s="1581"/>
      <c r="MZZ47" s="1581"/>
      <c r="NAA47" s="1581"/>
      <c r="NAB47" s="1581"/>
      <c r="NAC47" s="1581"/>
      <c r="NAD47" s="1581"/>
      <c r="NAE47" s="1581"/>
      <c r="NAF47" s="1581"/>
      <c r="NAG47" s="1581"/>
      <c r="NAH47" s="1581"/>
      <c r="NAI47" s="1581"/>
      <c r="NAJ47" s="1581"/>
      <c r="NAK47" s="1581"/>
      <c r="NAL47" s="1581"/>
      <c r="NAM47" s="1581"/>
      <c r="NAN47" s="1581"/>
      <c r="NAO47" s="1581"/>
      <c r="NAP47" s="1581"/>
      <c r="NAQ47" s="1581"/>
      <c r="NAR47" s="1581"/>
      <c r="NAS47" s="1581"/>
      <c r="NAT47" s="1581"/>
      <c r="NAU47" s="1581"/>
      <c r="NAV47" s="1581"/>
      <c r="NAW47" s="1581"/>
      <c r="NAX47" s="1581"/>
      <c r="NAY47" s="1581"/>
      <c r="NAZ47" s="1581"/>
      <c r="NBA47" s="1581"/>
      <c r="NBB47" s="1581"/>
      <c r="NBC47" s="1581"/>
      <c r="NBD47" s="1581"/>
      <c r="NBE47" s="1581"/>
      <c r="NBF47" s="1581"/>
      <c r="NBG47" s="1581"/>
      <c r="NBH47" s="1581"/>
      <c r="NBI47" s="1581"/>
      <c r="NBJ47" s="1581"/>
      <c r="NBK47" s="1581"/>
      <c r="NBL47" s="1581"/>
      <c r="NBM47" s="1581"/>
      <c r="NBN47" s="1581"/>
      <c r="NBO47" s="1581"/>
      <c r="NBP47" s="1581"/>
      <c r="NBQ47" s="1581"/>
      <c r="NBR47" s="1581"/>
      <c r="NBS47" s="1581"/>
      <c r="NBT47" s="1581"/>
      <c r="NBU47" s="1581"/>
      <c r="NBV47" s="1581"/>
      <c r="NBW47" s="1581"/>
      <c r="NBX47" s="1581"/>
      <c r="NBY47" s="1581"/>
      <c r="NBZ47" s="1581"/>
      <c r="NCA47" s="1581"/>
      <c r="NCB47" s="1581"/>
      <c r="NCC47" s="1581"/>
      <c r="NCD47" s="1581"/>
      <c r="NCE47" s="1581"/>
      <c r="NCF47" s="1581"/>
      <c r="NCG47" s="1581"/>
      <c r="NCH47" s="1581"/>
      <c r="NCI47" s="1581"/>
      <c r="NCJ47" s="1581"/>
      <c r="NCK47" s="1581"/>
      <c r="NCL47" s="1581"/>
      <c r="NCM47" s="1581"/>
      <c r="NCN47" s="1581"/>
      <c r="NCO47" s="1581"/>
      <c r="NCP47" s="1581"/>
      <c r="NCQ47" s="1581"/>
      <c r="NCR47" s="1581"/>
      <c r="NCS47" s="1581"/>
      <c r="NCT47" s="1581"/>
      <c r="NCU47" s="1581"/>
      <c r="NCV47" s="1581"/>
      <c r="NCW47" s="1581"/>
      <c r="NCX47" s="1581"/>
      <c r="NCY47" s="1581"/>
      <c r="NCZ47" s="1581"/>
      <c r="NDA47" s="1581"/>
      <c r="NDB47" s="1581"/>
      <c r="NDC47" s="1581"/>
      <c r="NDD47" s="1581"/>
      <c r="NDE47" s="1581"/>
      <c r="NDF47" s="1581"/>
      <c r="NDG47" s="1581"/>
      <c r="NDH47" s="1581"/>
      <c r="NDI47" s="1581"/>
      <c r="NDJ47" s="1581"/>
      <c r="NDK47" s="1581"/>
      <c r="NDL47" s="1581"/>
      <c r="NDM47" s="1581"/>
      <c r="NDN47" s="1581"/>
      <c r="NDO47" s="1581"/>
      <c r="NDP47" s="1581"/>
      <c r="NDQ47" s="1581"/>
      <c r="NDR47" s="1581"/>
      <c r="NDS47" s="1581"/>
      <c r="NDT47" s="1581"/>
      <c r="NDU47" s="1581"/>
      <c r="NDV47" s="1581"/>
      <c r="NDW47" s="1581"/>
      <c r="NDX47" s="1581"/>
      <c r="NDY47" s="1581"/>
      <c r="NDZ47" s="1581"/>
      <c r="NEA47" s="1581"/>
      <c r="NEB47" s="1581"/>
      <c r="NEC47" s="1581"/>
      <c r="NED47" s="1581"/>
      <c r="NEE47" s="1581"/>
      <c r="NEF47" s="1581"/>
      <c r="NEG47" s="1581"/>
      <c r="NEH47" s="1581"/>
      <c r="NEI47" s="1581"/>
      <c r="NEJ47" s="1581"/>
      <c r="NEK47" s="1581"/>
      <c r="NEL47" s="1581"/>
      <c r="NEM47" s="1581"/>
      <c r="NEN47" s="1581"/>
      <c r="NEO47" s="1581"/>
      <c r="NEP47" s="1581"/>
      <c r="NEQ47" s="1581"/>
      <c r="NER47" s="1581"/>
      <c r="NES47" s="1581"/>
      <c r="NET47" s="1581"/>
      <c r="NEU47" s="1581"/>
      <c r="NEV47" s="1581"/>
      <c r="NEW47" s="1581"/>
      <c r="NEX47" s="1581"/>
      <c r="NEY47" s="1581"/>
      <c r="NEZ47" s="1581"/>
      <c r="NFA47" s="1581"/>
      <c r="NFB47" s="1581"/>
      <c r="NFC47" s="1581"/>
      <c r="NFD47" s="1581"/>
      <c r="NFE47" s="1581"/>
      <c r="NFF47" s="1581"/>
      <c r="NFG47" s="1581"/>
      <c r="NFH47" s="1581"/>
      <c r="NFI47" s="1581"/>
      <c r="NFJ47" s="1581"/>
      <c r="NFK47" s="1581"/>
      <c r="NFL47" s="1581"/>
      <c r="NFM47" s="1581"/>
      <c r="NFN47" s="1581"/>
      <c r="NFO47" s="1581"/>
      <c r="NFP47" s="1581"/>
      <c r="NFQ47" s="1581"/>
      <c r="NFR47" s="1581"/>
      <c r="NFS47" s="1581"/>
      <c r="NFT47" s="1581"/>
      <c r="NFU47" s="1581"/>
      <c r="NFV47" s="1581"/>
      <c r="NFW47" s="1581"/>
      <c r="NFX47" s="1581"/>
      <c r="NFY47" s="1581"/>
      <c r="NFZ47" s="1581"/>
      <c r="NGA47" s="1581"/>
      <c r="NGB47" s="1581"/>
      <c r="NGC47" s="1581"/>
      <c r="NGD47" s="1581"/>
      <c r="NGE47" s="1581"/>
      <c r="NGF47" s="1581"/>
      <c r="NGG47" s="1581"/>
      <c r="NGH47" s="1581"/>
      <c r="NGI47" s="1581"/>
      <c r="NGJ47" s="1581"/>
      <c r="NGK47" s="1581"/>
      <c r="NGL47" s="1581"/>
      <c r="NGM47" s="1581"/>
      <c r="NGN47" s="1581"/>
      <c r="NGO47" s="1581"/>
      <c r="NGP47" s="1581"/>
      <c r="NGQ47" s="1581"/>
      <c r="NGR47" s="1581"/>
      <c r="NGS47" s="1581"/>
      <c r="NGT47" s="1581"/>
      <c r="NGU47" s="1581"/>
      <c r="NGV47" s="1581"/>
      <c r="NGW47" s="1581"/>
      <c r="NGX47" s="1581"/>
      <c r="NGY47" s="1581"/>
      <c r="NGZ47" s="1581"/>
      <c r="NHA47" s="1581"/>
      <c r="NHB47" s="1581"/>
      <c r="NHC47" s="1581"/>
      <c r="NHD47" s="1581"/>
      <c r="NHE47" s="1581"/>
      <c r="NHF47" s="1581"/>
      <c r="NHG47" s="1581"/>
      <c r="NHH47" s="1581"/>
      <c r="NHI47" s="1581"/>
      <c r="NHJ47" s="1581"/>
      <c r="NHK47" s="1581"/>
      <c r="NHL47" s="1581"/>
      <c r="NHM47" s="1581"/>
      <c r="NHN47" s="1581"/>
      <c r="NHO47" s="1581"/>
      <c r="NHP47" s="1581"/>
      <c r="NHQ47" s="1581"/>
      <c r="NHR47" s="1581"/>
      <c r="NHS47" s="1581"/>
      <c r="NHT47" s="1581"/>
      <c r="NHU47" s="1581"/>
      <c r="NHV47" s="1581"/>
      <c r="NHW47" s="1581"/>
      <c r="NHX47" s="1581"/>
      <c r="NHY47" s="1581"/>
      <c r="NHZ47" s="1581"/>
      <c r="NIA47" s="1581"/>
      <c r="NIB47" s="1581"/>
      <c r="NIC47" s="1581"/>
      <c r="NID47" s="1581"/>
      <c r="NIE47" s="1581"/>
      <c r="NIF47" s="1581"/>
      <c r="NIG47" s="1581"/>
      <c r="NIH47" s="1581"/>
      <c r="NII47" s="1581"/>
      <c r="NIJ47" s="1581"/>
      <c r="NIK47" s="1581"/>
      <c r="NIL47" s="1581"/>
      <c r="NIM47" s="1581"/>
      <c r="NIN47" s="1581"/>
      <c r="NIO47" s="1581"/>
      <c r="NIP47" s="1581"/>
      <c r="NIQ47" s="1581"/>
      <c r="NIR47" s="1581"/>
      <c r="NIS47" s="1581"/>
      <c r="NIT47" s="1581"/>
      <c r="NIU47" s="1581"/>
      <c r="NIV47" s="1581"/>
      <c r="NIW47" s="1581"/>
      <c r="NIX47" s="1581"/>
      <c r="NIY47" s="1581"/>
      <c r="NIZ47" s="1581"/>
      <c r="NJA47" s="1581"/>
      <c r="NJB47" s="1581"/>
      <c r="NJC47" s="1581"/>
      <c r="NJD47" s="1581"/>
      <c r="NJE47" s="1581"/>
      <c r="NJF47" s="1581"/>
      <c r="NJG47" s="1581"/>
      <c r="NJH47" s="1581"/>
      <c r="NJI47" s="1581"/>
      <c r="NJJ47" s="1581"/>
      <c r="NJK47" s="1581"/>
      <c r="NJL47" s="1581"/>
      <c r="NJM47" s="1581"/>
      <c r="NJN47" s="1581"/>
      <c r="NJO47" s="1581"/>
      <c r="NJP47" s="1581"/>
      <c r="NJQ47" s="1581"/>
      <c r="NJR47" s="1581"/>
      <c r="NJS47" s="1581"/>
      <c r="NJT47" s="1581"/>
      <c r="NJU47" s="1581"/>
      <c r="NJV47" s="1581"/>
      <c r="NJW47" s="1581"/>
      <c r="NJX47" s="1581"/>
      <c r="NJY47" s="1581"/>
      <c r="NJZ47" s="1581"/>
      <c r="NKA47" s="1581"/>
      <c r="NKB47" s="1581"/>
      <c r="NKC47" s="1581"/>
      <c r="NKD47" s="1581"/>
      <c r="NKE47" s="1581"/>
      <c r="NKF47" s="1581"/>
      <c r="NKG47" s="1581"/>
      <c r="NKH47" s="1581"/>
      <c r="NKI47" s="1581"/>
      <c r="NKJ47" s="1581"/>
      <c r="NKK47" s="1581"/>
      <c r="NKL47" s="1581"/>
      <c r="NKM47" s="1581"/>
      <c r="NKN47" s="1581"/>
      <c r="NKO47" s="1581"/>
      <c r="NKP47" s="1581"/>
      <c r="NKQ47" s="1581"/>
      <c r="NKR47" s="1581"/>
      <c r="NKS47" s="1581"/>
      <c r="NKT47" s="1581"/>
      <c r="NKU47" s="1581"/>
      <c r="NKV47" s="1581"/>
      <c r="NKW47" s="1581"/>
      <c r="NKX47" s="1581"/>
      <c r="NKY47" s="1581"/>
      <c r="NKZ47" s="1581"/>
      <c r="NLA47" s="1581"/>
      <c r="NLB47" s="1581"/>
      <c r="NLC47" s="1581"/>
      <c r="NLD47" s="1581"/>
      <c r="NLE47" s="1581"/>
      <c r="NLF47" s="1581"/>
      <c r="NLG47" s="1581"/>
      <c r="NLH47" s="1581"/>
      <c r="NLI47" s="1581"/>
      <c r="NLJ47" s="1581"/>
      <c r="NLK47" s="1581"/>
      <c r="NLL47" s="1581"/>
      <c r="NLM47" s="1581"/>
      <c r="NLN47" s="1581"/>
      <c r="NLO47" s="1581"/>
      <c r="NLP47" s="1581"/>
      <c r="NLQ47" s="1581"/>
      <c r="NLR47" s="1581"/>
      <c r="NLS47" s="1581"/>
      <c r="NLT47" s="1581"/>
      <c r="NLU47" s="1581"/>
      <c r="NLV47" s="1581"/>
      <c r="NLW47" s="1581"/>
      <c r="NLX47" s="1581"/>
      <c r="NLY47" s="1581"/>
      <c r="NLZ47" s="1581"/>
      <c r="NMA47" s="1581"/>
      <c r="NMB47" s="1581"/>
      <c r="NMC47" s="1581"/>
      <c r="NMD47" s="1581"/>
      <c r="NME47" s="1581"/>
      <c r="NMF47" s="1581"/>
      <c r="NMG47" s="1581"/>
      <c r="NMH47" s="1581"/>
      <c r="NMI47" s="1581"/>
      <c r="NMJ47" s="1581"/>
      <c r="NMK47" s="1581"/>
      <c r="NML47" s="1581"/>
      <c r="NMM47" s="1581"/>
      <c r="NMN47" s="1581"/>
      <c r="NMO47" s="1581"/>
      <c r="NMP47" s="1581"/>
      <c r="NMQ47" s="1581"/>
      <c r="NMR47" s="1581"/>
      <c r="NMS47" s="1581"/>
      <c r="NMT47" s="1581"/>
      <c r="NMU47" s="1581"/>
      <c r="NMV47" s="1581"/>
      <c r="NMW47" s="1581"/>
      <c r="NMX47" s="1581"/>
      <c r="NMY47" s="1581"/>
      <c r="NMZ47" s="1581"/>
      <c r="NNA47" s="1581"/>
      <c r="NNB47" s="1581"/>
      <c r="NNC47" s="1581"/>
      <c r="NND47" s="1581"/>
      <c r="NNE47" s="1581"/>
      <c r="NNF47" s="1581"/>
      <c r="NNG47" s="1581"/>
      <c r="NNH47" s="1581"/>
      <c r="NNI47" s="1581"/>
      <c r="NNJ47" s="1581"/>
      <c r="NNK47" s="1581"/>
      <c r="NNL47" s="1581"/>
      <c r="NNM47" s="1581"/>
      <c r="NNN47" s="1581"/>
      <c r="NNO47" s="1581"/>
      <c r="NNP47" s="1581"/>
      <c r="NNQ47" s="1581"/>
      <c r="NNR47" s="1581"/>
      <c r="NNS47" s="1581"/>
      <c r="NNT47" s="1581"/>
      <c r="NNU47" s="1581"/>
      <c r="NNV47" s="1581"/>
      <c r="NNW47" s="1581"/>
      <c r="NNX47" s="1581"/>
      <c r="NNY47" s="1581"/>
      <c r="NNZ47" s="1581"/>
      <c r="NOA47" s="1581"/>
      <c r="NOB47" s="1581"/>
      <c r="NOC47" s="1581"/>
      <c r="NOD47" s="1581"/>
      <c r="NOE47" s="1581"/>
      <c r="NOF47" s="1581"/>
      <c r="NOG47" s="1581"/>
      <c r="NOH47" s="1581"/>
      <c r="NOI47" s="1581"/>
      <c r="NOJ47" s="1581"/>
      <c r="NOK47" s="1581"/>
      <c r="NOL47" s="1581"/>
      <c r="NOM47" s="1581"/>
      <c r="NON47" s="1581"/>
      <c r="NOO47" s="1581"/>
      <c r="NOP47" s="1581"/>
      <c r="NOQ47" s="1581"/>
      <c r="NOR47" s="1581"/>
      <c r="NOS47" s="1581"/>
      <c r="NOT47" s="1581"/>
      <c r="NOU47" s="1581"/>
      <c r="NOV47" s="1581"/>
      <c r="NOW47" s="1581"/>
      <c r="NOX47" s="1581"/>
      <c r="NOY47" s="1581"/>
      <c r="NOZ47" s="1581"/>
      <c r="NPA47" s="1581"/>
      <c r="NPB47" s="1581"/>
      <c r="NPC47" s="1581"/>
      <c r="NPD47" s="1581"/>
      <c r="NPE47" s="1581"/>
      <c r="NPF47" s="1581"/>
      <c r="NPG47" s="1581"/>
      <c r="NPH47" s="1581"/>
      <c r="NPI47" s="1581"/>
      <c r="NPJ47" s="1581"/>
      <c r="NPK47" s="1581"/>
      <c r="NPL47" s="1581"/>
      <c r="NPM47" s="1581"/>
      <c r="NPN47" s="1581"/>
      <c r="NPO47" s="1581"/>
      <c r="NPP47" s="1581"/>
      <c r="NPQ47" s="1581"/>
      <c r="NPR47" s="1581"/>
      <c r="NPS47" s="1581"/>
      <c r="NPT47" s="1581"/>
      <c r="NPU47" s="1581"/>
      <c r="NPV47" s="1581"/>
      <c r="NPW47" s="1581"/>
      <c r="NPX47" s="1581"/>
      <c r="NPY47" s="1581"/>
      <c r="NPZ47" s="1581"/>
      <c r="NQA47" s="1581"/>
      <c r="NQB47" s="1581"/>
      <c r="NQC47" s="1581"/>
      <c r="NQD47" s="1581"/>
      <c r="NQE47" s="1581"/>
      <c r="NQF47" s="1581"/>
      <c r="NQG47" s="1581"/>
      <c r="NQH47" s="1581"/>
      <c r="NQI47" s="1581"/>
      <c r="NQJ47" s="1581"/>
      <c r="NQK47" s="1581"/>
      <c r="NQL47" s="1581"/>
      <c r="NQM47" s="1581"/>
      <c r="NQN47" s="1581"/>
      <c r="NQO47" s="1581"/>
      <c r="NQP47" s="1581"/>
      <c r="NQQ47" s="1581"/>
      <c r="NQR47" s="1581"/>
      <c r="NQS47" s="1581"/>
      <c r="NQT47" s="1581"/>
      <c r="NQU47" s="1581"/>
      <c r="NQV47" s="1581"/>
      <c r="NQW47" s="1581"/>
      <c r="NQX47" s="1581"/>
      <c r="NQY47" s="1581"/>
      <c r="NQZ47" s="1581"/>
      <c r="NRA47" s="1581"/>
      <c r="NRB47" s="1581"/>
      <c r="NRC47" s="1581"/>
      <c r="NRD47" s="1581"/>
      <c r="NRE47" s="1581"/>
      <c r="NRF47" s="1581"/>
      <c r="NRG47" s="1581"/>
      <c r="NRH47" s="1581"/>
      <c r="NRI47" s="1581"/>
      <c r="NRJ47" s="1581"/>
      <c r="NRK47" s="1581"/>
      <c r="NRL47" s="1581"/>
      <c r="NRM47" s="1581"/>
      <c r="NRN47" s="1581"/>
      <c r="NRO47" s="1581"/>
      <c r="NRP47" s="1581"/>
      <c r="NRQ47" s="1581"/>
      <c r="NRR47" s="1581"/>
      <c r="NRS47" s="1581"/>
      <c r="NRT47" s="1581"/>
      <c r="NRU47" s="1581"/>
      <c r="NRV47" s="1581"/>
      <c r="NRW47" s="1581"/>
      <c r="NRX47" s="1581"/>
      <c r="NRY47" s="1581"/>
      <c r="NRZ47" s="1581"/>
      <c r="NSA47" s="1581"/>
      <c r="NSB47" s="1581"/>
      <c r="NSC47" s="1581"/>
      <c r="NSD47" s="1581"/>
      <c r="NSE47" s="1581"/>
      <c r="NSF47" s="1581"/>
      <c r="NSG47" s="1581"/>
      <c r="NSH47" s="1581"/>
      <c r="NSI47" s="1581"/>
      <c r="NSJ47" s="1581"/>
      <c r="NSK47" s="1581"/>
      <c r="NSL47" s="1581"/>
      <c r="NSM47" s="1581"/>
      <c r="NSN47" s="1581"/>
      <c r="NSO47" s="1581"/>
      <c r="NSP47" s="1581"/>
      <c r="NSQ47" s="1581"/>
      <c r="NSR47" s="1581"/>
      <c r="NSS47" s="1581"/>
      <c r="NST47" s="1581"/>
      <c r="NSU47" s="1581"/>
      <c r="NSV47" s="1581"/>
      <c r="NSW47" s="1581"/>
      <c r="NSX47" s="1581"/>
      <c r="NSY47" s="1581"/>
      <c r="NSZ47" s="1581"/>
      <c r="NTA47" s="1581"/>
      <c r="NTB47" s="1581"/>
      <c r="NTC47" s="1581"/>
      <c r="NTD47" s="1581"/>
      <c r="NTE47" s="1581"/>
      <c r="NTF47" s="1581"/>
      <c r="NTG47" s="1581"/>
      <c r="NTH47" s="1581"/>
      <c r="NTI47" s="1581"/>
      <c r="NTJ47" s="1581"/>
      <c r="NTK47" s="1581"/>
      <c r="NTL47" s="1581"/>
      <c r="NTM47" s="1581"/>
      <c r="NTN47" s="1581"/>
      <c r="NTO47" s="1581"/>
      <c r="NTP47" s="1581"/>
      <c r="NTQ47" s="1581"/>
      <c r="NTR47" s="1581"/>
      <c r="NTS47" s="1581"/>
      <c r="NTT47" s="1581"/>
      <c r="NTU47" s="1581"/>
      <c r="NTV47" s="1581"/>
      <c r="NTW47" s="1581"/>
      <c r="NTX47" s="1581"/>
      <c r="NTY47" s="1581"/>
      <c r="NTZ47" s="1581"/>
      <c r="NUA47" s="1581"/>
      <c r="NUB47" s="1581"/>
      <c r="NUC47" s="1581"/>
      <c r="NUD47" s="1581"/>
      <c r="NUE47" s="1581"/>
      <c r="NUF47" s="1581"/>
      <c r="NUG47" s="1581"/>
      <c r="NUH47" s="1581"/>
      <c r="NUI47" s="1581"/>
      <c r="NUJ47" s="1581"/>
      <c r="NUK47" s="1581"/>
      <c r="NUL47" s="1581"/>
      <c r="NUM47" s="1581"/>
      <c r="NUN47" s="1581"/>
      <c r="NUO47" s="1581"/>
      <c r="NUP47" s="1581"/>
      <c r="NUQ47" s="1581"/>
      <c r="NUR47" s="1581"/>
      <c r="NUS47" s="1581"/>
      <c r="NUT47" s="1581"/>
      <c r="NUU47" s="1581"/>
      <c r="NUV47" s="1581"/>
      <c r="NUW47" s="1581"/>
      <c r="NUX47" s="1581"/>
      <c r="NUY47" s="1581"/>
      <c r="NUZ47" s="1581"/>
      <c r="NVA47" s="1581"/>
      <c r="NVB47" s="1581"/>
      <c r="NVC47" s="1581"/>
      <c r="NVD47" s="1581"/>
      <c r="NVE47" s="1581"/>
      <c r="NVF47" s="1581"/>
      <c r="NVG47" s="1581"/>
      <c r="NVH47" s="1581"/>
      <c r="NVI47" s="1581"/>
      <c r="NVJ47" s="1581"/>
      <c r="NVK47" s="1581"/>
      <c r="NVL47" s="1581"/>
      <c r="NVM47" s="1581"/>
      <c r="NVN47" s="1581"/>
      <c r="NVO47" s="1581"/>
      <c r="NVP47" s="1581"/>
      <c r="NVQ47" s="1581"/>
      <c r="NVR47" s="1581"/>
      <c r="NVS47" s="1581"/>
      <c r="NVT47" s="1581"/>
      <c r="NVU47" s="1581"/>
      <c r="NVV47" s="1581"/>
      <c r="NVW47" s="1581"/>
      <c r="NVX47" s="1581"/>
      <c r="NVY47" s="1581"/>
      <c r="NVZ47" s="1581"/>
      <c r="NWA47" s="1581"/>
      <c r="NWB47" s="1581"/>
      <c r="NWC47" s="1581"/>
      <c r="NWD47" s="1581"/>
      <c r="NWE47" s="1581"/>
      <c r="NWF47" s="1581"/>
      <c r="NWG47" s="1581"/>
      <c r="NWH47" s="1581"/>
      <c r="NWI47" s="1581"/>
      <c r="NWJ47" s="1581"/>
      <c r="NWK47" s="1581"/>
      <c r="NWL47" s="1581"/>
      <c r="NWM47" s="1581"/>
      <c r="NWN47" s="1581"/>
      <c r="NWO47" s="1581"/>
      <c r="NWP47" s="1581"/>
      <c r="NWQ47" s="1581"/>
      <c r="NWR47" s="1581"/>
      <c r="NWS47" s="1581"/>
      <c r="NWT47" s="1581"/>
      <c r="NWU47" s="1581"/>
      <c r="NWV47" s="1581"/>
      <c r="NWW47" s="1581"/>
      <c r="NWX47" s="1581"/>
      <c r="NWY47" s="1581"/>
      <c r="NWZ47" s="1581"/>
      <c r="NXA47" s="1581"/>
      <c r="NXB47" s="1581"/>
      <c r="NXC47" s="1581"/>
      <c r="NXD47" s="1581"/>
      <c r="NXE47" s="1581"/>
      <c r="NXF47" s="1581"/>
      <c r="NXG47" s="1581"/>
      <c r="NXH47" s="1581"/>
      <c r="NXI47" s="1581"/>
      <c r="NXJ47" s="1581"/>
      <c r="NXK47" s="1581"/>
      <c r="NXL47" s="1581"/>
      <c r="NXM47" s="1581"/>
      <c r="NXN47" s="1581"/>
      <c r="NXO47" s="1581"/>
      <c r="NXP47" s="1581"/>
      <c r="NXQ47" s="1581"/>
      <c r="NXR47" s="1581"/>
      <c r="NXS47" s="1581"/>
      <c r="NXT47" s="1581"/>
      <c r="NXU47" s="1581"/>
      <c r="NXV47" s="1581"/>
      <c r="NXW47" s="1581"/>
      <c r="NXX47" s="1581"/>
      <c r="NXY47" s="1581"/>
      <c r="NXZ47" s="1581"/>
      <c r="NYA47" s="1581"/>
      <c r="NYB47" s="1581"/>
      <c r="NYC47" s="1581"/>
      <c r="NYD47" s="1581"/>
      <c r="NYE47" s="1581"/>
      <c r="NYF47" s="1581"/>
      <c r="NYG47" s="1581"/>
      <c r="NYH47" s="1581"/>
      <c r="NYI47" s="1581"/>
      <c r="NYJ47" s="1581"/>
      <c r="NYK47" s="1581"/>
      <c r="NYL47" s="1581"/>
      <c r="NYM47" s="1581"/>
      <c r="NYN47" s="1581"/>
      <c r="NYO47" s="1581"/>
      <c r="NYP47" s="1581"/>
      <c r="NYQ47" s="1581"/>
      <c r="NYR47" s="1581"/>
      <c r="NYS47" s="1581"/>
      <c r="NYT47" s="1581"/>
      <c r="NYU47" s="1581"/>
      <c r="NYV47" s="1581"/>
      <c r="NYW47" s="1581"/>
      <c r="NYX47" s="1581"/>
      <c r="NYY47" s="1581"/>
      <c r="NYZ47" s="1581"/>
      <c r="NZA47" s="1581"/>
      <c r="NZB47" s="1581"/>
      <c r="NZC47" s="1581"/>
      <c r="NZD47" s="1581"/>
      <c r="NZE47" s="1581"/>
      <c r="NZF47" s="1581"/>
      <c r="NZG47" s="1581"/>
      <c r="NZH47" s="1581"/>
      <c r="NZI47" s="1581"/>
      <c r="NZJ47" s="1581"/>
      <c r="NZK47" s="1581"/>
      <c r="NZL47" s="1581"/>
      <c r="NZM47" s="1581"/>
      <c r="NZN47" s="1581"/>
      <c r="NZO47" s="1581"/>
      <c r="NZP47" s="1581"/>
      <c r="NZQ47" s="1581"/>
      <c r="NZR47" s="1581"/>
      <c r="NZS47" s="1581"/>
      <c r="NZT47" s="1581"/>
      <c r="NZU47" s="1581"/>
      <c r="NZV47" s="1581"/>
      <c r="NZW47" s="1581"/>
      <c r="NZX47" s="1581"/>
      <c r="NZY47" s="1581"/>
      <c r="NZZ47" s="1581"/>
      <c r="OAA47" s="1581"/>
      <c r="OAB47" s="1581"/>
      <c r="OAC47" s="1581"/>
      <c r="OAD47" s="1581"/>
      <c r="OAE47" s="1581"/>
      <c r="OAF47" s="1581"/>
      <c r="OAG47" s="1581"/>
      <c r="OAH47" s="1581"/>
      <c r="OAI47" s="1581"/>
      <c r="OAJ47" s="1581"/>
      <c r="OAK47" s="1581"/>
      <c r="OAL47" s="1581"/>
      <c r="OAM47" s="1581"/>
      <c r="OAN47" s="1581"/>
      <c r="OAO47" s="1581"/>
      <c r="OAP47" s="1581"/>
      <c r="OAQ47" s="1581"/>
      <c r="OAR47" s="1581"/>
      <c r="OAS47" s="1581"/>
      <c r="OAT47" s="1581"/>
      <c r="OAU47" s="1581"/>
      <c r="OAV47" s="1581"/>
      <c r="OAW47" s="1581"/>
      <c r="OAX47" s="1581"/>
      <c r="OAY47" s="1581"/>
      <c r="OAZ47" s="1581"/>
      <c r="OBA47" s="1581"/>
      <c r="OBB47" s="1581"/>
      <c r="OBC47" s="1581"/>
      <c r="OBD47" s="1581"/>
      <c r="OBE47" s="1581"/>
      <c r="OBF47" s="1581"/>
      <c r="OBG47" s="1581"/>
      <c r="OBH47" s="1581"/>
      <c r="OBI47" s="1581"/>
      <c r="OBJ47" s="1581"/>
      <c r="OBK47" s="1581"/>
      <c r="OBL47" s="1581"/>
      <c r="OBM47" s="1581"/>
      <c r="OBN47" s="1581"/>
      <c r="OBO47" s="1581"/>
      <c r="OBP47" s="1581"/>
      <c r="OBQ47" s="1581"/>
      <c r="OBR47" s="1581"/>
      <c r="OBS47" s="1581"/>
      <c r="OBT47" s="1581"/>
      <c r="OBU47" s="1581"/>
      <c r="OBV47" s="1581"/>
      <c r="OBW47" s="1581"/>
      <c r="OBX47" s="1581"/>
      <c r="OBY47" s="1581"/>
      <c r="OBZ47" s="1581"/>
      <c r="OCA47" s="1581"/>
      <c r="OCB47" s="1581"/>
      <c r="OCC47" s="1581"/>
      <c r="OCD47" s="1581"/>
      <c r="OCE47" s="1581"/>
      <c r="OCF47" s="1581"/>
      <c r="OCG47" s="1581"/>
      <c r="OCH47" s="1581"/>
      <c r="OCI47" s="1581"/>
      <c r="OCJ47" s="1581"/>
      <c r="OCK47" s="1581"/>
      <c r="OCL47" s="1581"/>
      <c r="OCM47" s="1581"/>
      <c r="OCN47" s="1581"/>
      <c r="OCO47" s="1581"/>
      <c r="OCP47" s="1581"/>
      <c r="OCQ47" s="1581"/>
      <c r="OCR47" s="1581"/>
      <c r="OCS47" s="1581"/>
      <c r="OCT47" s="1581"/>
      <c r="OCU47" s="1581"/>
      <c r="OCV47" s="1581"/>
      <c r="OCW47" s="1581"/>
      <c r="OCX47" s="1581"/>
      <c r="OCY47" s="1581"/>
      <c r="OCZ47" s="1581"/>
      <c r="ODA47" s="1581"/>
      <c r="ODB47" s="1581"/>
      <c r="ODC47" s="1581"/>
      <c r="ODD47" s="1581"/>
      <c r="ODE47" s="1581"/>
      <c r="ODF47" s="1581"/>
      <c r="ODG47" s="1581"/>
      <c r="ODH47" s="1581"/>
      <c r="ODI47" s="1581"/>
      <c r="ODJ47" s="1581"/>
      <c r="ODK47" s="1581"/>
      <c r="ODL47" s="1581"/>
      <c r="ODM47" s="1581"/>
      <c r="ODN47" s="1581"/>
      <c r="ODO47" s="1581"/>
      <c r="ODP47" s="1581"/>
      <c r="ODQ47" s="1581"/>
      <c r="ODR47" s="1581"/>
      <c r="ODS47" s="1581"/>
      <c r="ODT47" s="1581"/>
      <c r="ODU47" s="1581"/>
      <c r="ODV47" s="1581"/>
      <c r="ODW47" s="1581"/>
      <c r="ODX47" s="1581"/>
      <c r="ODY47" s="1581"/>
      <c r="ODZ47" s="1581"/>
      <c r="OEA47" s="1581"/>
      <c r="OEB47" s="1581"/>
      <c r="OEC47" s="1581"/>
      <c r="OED47" s="1581"/>
      <c r="OEE47" s="1581"/>
      <c r="OEF47" s="1581"/>
      <c r="OEG47" s="1581"/>
      <c r="OEH47" s="1581"/>
      <c r="OEI47" s="1581"/>
      <c r="OEJ47" s="1581"/>
      <c r="OEK47" s="1581"/>
      <c r="OEL47" s="1581"/>
      <c r="OEM47" s="1581"/>
      <c r="OEN47" s="1581"/>
      <c r="OEO47" s="1581"/>
      <c r="OEP47" s="1581"/>
      <c r="OEQ47" s="1581"/>
      <c r="OER47" s="1581"/>
      <c r="OES47" s="1581"/>
      <c r="OET47" s="1581"/>
      <c r="OEU47" s="1581"/>
      <c r="OEV47" s="1581"/>
      <c r="OEW47" s="1581"/>
      <c r="OEX47" s="1581"/>
      <c r="OEY47" s="1581"/>
      <c r="OEZ47" s="1581"/>
      <c r="OFA47" s="1581"/>
      <c r="OFB47" s="1581"/>
      <c r="OFC47" s="1581"/>
      <c r="OFD47" s="1581"/>
      <c r="OFE47" s="1581"/>
      <c r="OFF47" s="1581"/>
      <c r="OFG47" s="1581"/>
      <c r="OFH47" s="1581"/>
      <c r="OFI47" s="1581"/>
      <c r="OFJ47" s="1581"/>
      <c r="OFK47" s="1581"/>
      <c r="OFL47" s="1581"/>
      <c r="OFM47" s="1581"/>
      <c r="OFN47" s="1581"/>
      <c r="OFO47" s="1581"/>
      <c r="OFP47" s="1581"/>
      <c r="OFQ47" s="1581"/>
      <c r="OFR47" s="1581"/>
      <c r="OFS47" s="1581"/>
      <c r="OFT47" s="1581"/>
      <c r="OFU47" s="1581"/>
      <c r="OFV47" s="1581"/>
      <c r="OFW47" s="1581"/>
      <c r="OFX47" s="1581"/>
      <c r="OFY47" s="1581"/>
      <c r="OFZ47" s="1581"/>
      <c r="OGA47" s="1581"/>
      <c r="OGB47" s="1581"/>
      <c r="OGC47" s="1581"/>
      <c r="OGD47" s="1581"/>
      <c r="OGE47" s="1581"/>
      <c r="OGF47" s="1581"/>
      <c r="OGG47" s="1581"/>
      <c r="OGH47" s="1581"/>
      <c r="OGI47" s="1581"/>
      <c r="OGJ47" s="1581"/>
      <c r="OGK47" s="1581"/>
      <c r="OGL47" s="1581"/>
      <c r="OGM47" s="1581"/>
      <c r="OGN47" s="1581"/>
      <c r="OGO47" s="1581"/>
      <c r="OGP47" s="1581"/>
      <c r="OGQ47" s="1581"/>
      <c r="OGR47" s="1581"/>
      <c r="OGS47" s="1581"/>
      <c r="OGT47" s="1581"/>
      <c r="OGU47" s="1581"/>
      <c r="OGV47" s="1581"/>
      <c r="OGW47" s="1581"/>
      <c r="OGX47" s="1581"/>
      <c r="OGY47" s="1581"/>
      <c r="OGZ47" s="1581"/>
      <c r="OHA47" s="1581"/>
      <c r="OHB47" s="1581"/>
      <c r="OHC47" s="1581"/>
      <c r="OHD47" s="1581"/>
      <c r="OHE47" s="1581"/>
      <c r="OHF47" s="1581"/>
      <c r="OHG47" s="1581"/>
      <c r="OHH47" s="1581"/>
      <c r="OHI47" s="1581"/>
      <c r="OHJ47" s="1581"/>
      <c r="OHK47" s="1581"/>
      <c r="OHL47" s="1581"/>
      <c r="OHM47" s="1581"/>
      <c r="OHN47" s="1581"/>
      <c r="OHO47" s="1581"/>
      <c r="OHP47" s="1581"/>
      <c r="OHQ47" s="1581"/>
      <c r="OHR47" s="1581"/>
      <c r="OHS47" s="1581"/>
      <c r="OHT47" s="1581"/>
      <c r="OHU47" s="1581"/>
      <c r="OHV47" s="1581"/>
      <c r="OHW47" s="1581"/>
      <c r="OHX47" s="1581"/>
      <c r="OHY47" s="1581"/>
      <c r="OHZ47" s="1581"/>
      <c r="OIA47" s="1581"/>
      <c r="OIB47" s="1581"/>
      <c r="OIC47" s="1581"/>
      <c r="OID47" s="1581"/>
      <c r="OIE47" s="1581"/>
      <c r="OIF47" s="1581"/>
      <c r="OIG47" s="1581"/>
      <c r="OIH47" s="1581"/>
      <c r="OII47" s="1581"/>
      <c r="OIJ47" s="1581"/>
      <c r="OIK47" s="1581"/>
      <c r="OIL47" s="1581"/>
      <c r="OIM47" s="1581"/>
      <c r="OIN47" s="1581"/>
      <c r="OIO47" s="1581"/>
      <c r="OIP47" s="1581"/>
      <c r="OIQ47" s="1581"/>
      <c r="OIR47" s="1581"/>
      <c r="OIS47" s="1581"/>
      <c r="OIT47" s="1581"/>
      <c r="OIU47" s="1581"/>
      <c r="OIV47" s="1581"/>
      <c r="OIW47" s="1581"/>
      <c r="OIX47" s="1581"/>
      <c r="OIY47" s="1581"/>
      <c r="OIZ47" s="1581"/>
      <c r="OJA47" s="1581"/>
      <c r="OJB47" s="1581"/>
      <c r="OJC47" s="1581"/>
      <c r="OJD47" s="1581"/>
      <c r="OJE47" s="1581"/>
      <c r="OJF47" s="1581"/>
      <c r="OJG47" s="1581"/>
      <c r="OJH47" s="1581"/>
      <c r="OJI47" s="1581"/>
      <c r="OJJ47" s="1581"/>
      <c r="OJK47" s="1581"/>
      <c r="OJL47" s="1581"/>
      <c r="OJM47" s="1581"/>
      <c r="OJN47" s="1581"/>
      <c r="OJO47" s="1581"/>
      <c r="OJP47" s="1581"/>
      <c r="OJQ47" s="1581"/>
      <c r="OJR47" s="1581"/>
      <c r="OJS47" s="1581"/>
      <c r="OJT47" s="1581"/>
      <c r="OJU47" s="1581"/>
      <c r="OJV47" s="1581"/>
      <c r="OJW47" s="1581"/>
      <c r="OJX47" s="1581"/>
      <c r="OJY47" s="1581"/>
      <c r="OJZ47" s="1581"/>
      <c r="OKA47" s="1581"/>
      <c r="OKB47" s="1581"/>
      <c r="OKC47" s="1581"/>
      <c r="OKD47" s="1581"/>
      <c r="OKE47" s="1581"/>
      <c r="OKF47" s="1581"/>
      <c r="OKG47" s="1581"/>
      <c r="OKH47" s="1581"/>
      <c r="OKI47" s="1581"/>
      <c r="OKJ47" s="1581"/>
      <c r="OKK47" s="1581"/>
      <c r="OKL47" s="1581"/>
      <c r="OKM47" s="1581"/>
      <c r="OKN47" s="1581"/>
      <c r="OKO47" s="1581"/>
      <c r="OKP47" s="1581"/>
      <c r="OKQ47" s="1581"/>
      <c r="OKR47" s="1581"/>
      <c r="OKS47" s="1581"/>
      <c r="OKT47" s="1581"/>
      <c r="OKU47" s="1581"/>
      <c r="OKV47" s="1581"/>
      <c r="OKW47" s="1581"/>
      <c r="OKX47" s="1581"/>
      <c r="OKY47" s="1581"/>
      <c r="OKZ47" s="1581"/>
      <c r="OLA47" s="1581"/>
      <c r="OLB47" s="1581"/>
      <c r="OLC47" s="1581"/>
      <c r="OLD47" s="1581"/>
      <c r="OLE47" s="1581"/>
      <c r="OLF47" s="1581"/>
      <c r="OLG47" s="1581"/>
      <c r="OLH47" s="1581"/>
      <c r="OLI47" s="1581"/>
      <c r="OLJ47" s="1581"/>
      <c r="OLK47" s="1581"/>
      <c r="OLL47" s="1581"/>
      <c r="OLM47" s="1581"/>
      <c r="OLN47" s="1581"/>
      <c r="OLO47" s="1581"/>
      <c r="OLP47" s="1581"/>
      <c r="OLQ47" s="1581"/>
      <c r="OLR47" s="1581"/>
      <c r="OLS47" s="1581"/>
      <c r="OLT47" s="1581"/>
      <c r="OLU47" s="1581"/>
      <c r="OLV47" s="1581"/>
      <c r="OLW47" s="1581"/>
      <c r="OLX47" s="1581"/>
      <c r="OLY47" s="1581"/>
      <c r="OLZ47" s="1581"/>
      <c r="OMA47" s="1581"/>
      <c r="OMB47" s="1581"/>
      <c r="OMC47" s="1581"/>
      <c r="OMD47" s="1581"/>
      <c r="OME47" s="1581"/>
      <c r="OMF47" s="1581"/>
      <c r="OMG47" s="1581"/>
      <c r="OMH47" s="1581"/>
      <c r="OMI47" s="1581"/>
      <c r="OMJ47" s="1581"/>
      <c r="OMK47" s="1581"/>
      <c r="OML47" s="1581"/>
      <c r="OMM47" s="1581"/>
      <c r="OMN47" s="1581"/>
      <c r="OMO47" s="1581"/>
      <c r="OMP47" s="1581"/>
      <c r="OMQ47" s="1581"/>
      <c r="OMR47" s="1581"/>
      <c r="OMS47" s="1581"/>
      <c r="OMT47" s="1581"/>
      <c r="OMU47" s="1581"/>
      <c r="OMV47" s="1581"/>
      <c r="OMW47" s="1581"/>
      <c r="OMX47" s="1581"/>
      <c r="OMY47" s="1581"/>
      <c r="OMZ47" s="1581"/>
      <c r="ONA47" s="1581"/>
      <c r="ONB47" s="1581"/>
      <c r="ONC47" s="1581"/>
      <c r="OND47" s="1581"/>
      <c r="ONE47" s="1581"/>
      <c r="ONF47" s="1581"/>
      <c r="ONG47" s="1581"/>
      <c r="ONH47" s="1581"/>
      <c r="ONI47" s="1581"/>
      <c r="ONJ47" s="1581"/>
      <c r="ONK47" s="1581"/>
      <c r="ONL47" s="1581"/>
      <c r="ONM47" s="1581"/>
      <c r="ONN47" s="1581"/>
      <c r="ONO47" s="1581"/>
      <c r="ONP47" s="1581"/>
      <c r="ONQ47" s="1581"/>
      <c r="ONR47" s="1581"/>
      <c r="ONS47" s="1581"/>
      <c r="ONT47" s="1581"/>
      <c r="ONU47" s="1581"/>
      <c r="ONV47" s="1581"/>
      <c r="ONW47" s="1581"/>
      <c r="ONX47" s="1581"/>
      <c r="ONY47" s="1581"/>
      <c r="ONZ47" s="1581"/>
      <c r="OOA47" s="1581"/>
      <c r="OOB47" s="1581"/>
      <c r="OOC47" s="1581"/>
      <c r="OOD47" s="1581"/>
      <c r="OOE47" s="1581"/>
      <c r="OOF47" s="1581"/>
      <c r="OOG47" s="1581"/>
      <c r="OOH47" s="1581"/>
      <c r="OOI47" s="1581"/>
      <c r="OOJ47" s="1581"/>
      <c r="OOK47" s="1581"/>
      <c r="OOL47" s="1581"/>
      <c r="OOM47" s="1581"/>
      <c r="OON47" s="1581"/>
      <c r="OOO47" s="1581"/>
      <c r="OOP47" s="1581"/>
      <c r="OOQ47" s="1581"/>
      <c r="OOR47" s="1581"/>
      <c r="OOS47" s="1581"/>
      <c r="OOT47" s="1581"/>
      <c r="OOU47" s="1581"/>
      <c r="OOV47" s="1581"/>
      <c r="OOW47" s="1581"/>
      <c r="OOX47" s="1581"/>
      <c r="OOY47" s="1581"/>
      <c r="OOZ47" s="1581"/>
      <c r="OPA47" s="1581"/>
      <c r="OPB47" s="1581"/>
      <c r="OPC47" s="1581"/>
      <c r="OPD47" s="1581"/>
      <c r="OPE47" s="1581"/>
      <c r="OPF47" s="1581"/>
      <c r="OPG47" s="1581"/>
      <c r="OPH47" s="1581"/>
      <c r="OPI47" s="1581"/>
      <c r="OPJ47" s="1581"/>
      <c r="OPK47" s="1581"/>
      <c r="OPL47" s="1581"/>
      <c r="OPM47" s="1581"/>
      <c r="OPN47" s="1581"/>
      <c r="OPO47" s="1581"/>
      <c r="OPP47" s="1581"/>
      <c r="OPQ47" s="1581"/>
      <c r="OPR47" s="1581"/>
      <c r="OPS47" s="1581"/>
      <c r="OPT47" s="1581"/>
      <c r="OPU47" s="1581"/>
      <c r="OPV47" s="1581"/>
      <c r="OPW47" s="1581"/>
      <c r="OPX47" s="1581"/>
      <c r="OPY47" s="1581"/>
      <c r="OPZ47" s="1581"/>
      <c r="OQA47" s="1581"/>
      <c r="OQB47" s="1581"/>
      <c r="OQC47" s="1581"/>
      <c r="OQD47" s="1581"/>
      <c r="OQE47" s="1581"/>
      <c r="OQF47" s="1581"/>
      <c r="OQG47" s="1581"/>
      <c r="OQH47" s="1581"/>
      <c r="OQI47" s="1581"/>
      <c r="OQJ47" s="1581"/>
      <c r="OQK47" s="1581"/>
      <c r="OQL47" s="1581"/>
      <c r="OQM47" s="1581"/>
      <c r="OQN47" s="1581"/>
      <c r="OQO47" s="1581"/>
      <c r="OQP47" s="1581"/>
      <c r="OQQ47" s="1581"/>
      <c r="OQR47" s="1581"/>
      <c r="OQS47" s="1581"/>
      <c r="OQT47" s="1581"/>
      <c r="OQU47" s="1581"/>
      <c r="OQV47" s="1581"/>
      <c r="OQW47" s="1581"/>
      <c r="OQX47" s="1581"/>
      <c r="OQY47" s="1581"/>
      <c r="OQZ47" s="1581"/>
      <c r="ORA47" s="1581"/>
      <c r="ORB47" s="1581"/>
      <c r="ORC47" s="1581"/>
      <c r="ORD47" s="1581"/>
      <c r="ORE47" s="1581"/>
      <c r="ORF47" s="1581"/>
      <c r="ORG47" s="1581"/>
      <c r="ORH47" s="1581"/>
      <c r="ORI47" s="1581"/>
      <c r="ORJ47" s="1581"/>
      <c r="ORK47" s="1581"/>
      <c r="ORL47" s="1581"/>
      <c r="ORM47" s="1581"/>
      <c r="ORN47" s="1581"/>
      <c r="ORO47" s="1581"/>
      <c r="ORP47" s="1581"/>
      <c r="ORQ47" s="1581"/>
      <c r="ORR47" s="1581"/>
      <c r="ORS47" s="1581"/>
      <c r="ORT47" s="1581"/>
      <c r="ORU47" s="1581"/>
      <c r="ORV47" s="1581"/>
      <c r="ORW47" s="1581"/>
      <c r="ORX47" s="1581"/>
      <c r="ORY47" s="1581"/>
      <c r="ORZ47" s="1581"/>
      <c r="OSA47" s="1581"/>
      <c r="OSB47" s="1581"/>
      <c r="OSC47" s="1581"/>
      <c r="OSD47" s="1581"/>
      <c r="OSE47" s="1581"/>
      <c r="OSF47" s="1581"/>
      <c r="OSG47" s="1581"/>
      <c r="OSH47" s="1581"/>
      <c r="OSI47" s="1581"/>
      <c r="OSJ47" s="1581"/>
      <c r="OSK47" s="1581"/>
      <c r="OSL47" s="1581"/>
      <c r="OSM47" s="1581"/>
      <c r="OSN47" s="1581"/>
      <c r="OSO47" s="1581"/>
      <c r="OSP47" s="1581"/>
      <c r="OSQ47" s="1581"/>
      <c r="OSR47" s="1581"/>
      <c r="OSS47" s="1581"/>
      <c r="OST47" s="1581"/>
      <c r="OSU47" s="1581"/>
      <c r="OSV47" s="1581"/>
      <c r="OSW47" s="1581"/>
      <c r="OSX47" s="1581"/>
      <c r="OSY47" s="1581"/>
      <c r="OSZ47" s="1581"/>
      <c r="OTA47" s="1581"/>
      <c r="OTB47" s="1581"/>
      <c r="OTC47" s="1581"/>
      <c r="OTD47" s="1581"/>
      <c r="OTE47" s="1581"/>
      <c r="OTF47" s="1581"/>
      <c r="OTG47" s="1581"/>
      <c r="OTH47" s="1581"/>
      <c r="OTI47" s="1581"/>
      <c r="OTJ47" s="1581"/>
      <c r="OTK47" s="1581"/>
      <c r="OTL47" s="1581"/>
      <c r="OTM47" s="1581"/>
      <c r="OTN47" s="1581"/>
      <c r="OTO47" s="1581"/>
      <c r="OTP47" s="1581"/>
      <c r="OTQ47" s="1581"/>
      <c r="OTR47" s="1581"/>
      <c r="OTS47" s="1581"/>
      <c r="OTT47" s="1581"/>
      <c r="OTU47" s="1581"/>
      <c r="OTV47" s="1581"/>
      <c r="OTW47" s="1581"/>
      <c r="OTX47" s="1581"/>
      <c r="OTY47" s="1581"/>
      <c r="OTZ47" s="1581"/>
      <c r="OUA47" s="1581"/>
      <c r="OUB47" s="1581"/>
      <c r="OUC47" s="1581"/>
      <c r="OUD47" s="1581"/>
      <c r="OUE47" s="1581"/>
      <c r="OUF47" s="1581"/>
      <c r="OUG47" s="1581"/>
      <c r="OUH47" s="1581"/>
      <c r="OUI47" s="1581"/>
      <c r="OUJ47" s="1581"/>
      <c r="OUK47" s="1581"/>
      <c r="OUL47" s="1581"/>
      <c r="OUM47" s="1581"/>
      <c r="OUN47" s="1581"/>
      <c r="OUO47" s="1581"/>
      <c r="OUP47" s="1581"/>
      <c r="OUQ47" s="1581"/>
      <c r="OUR47" s="1581"/>
      <c r="OUS47" s="1581"/>
      <c r="OUT47" s="1581"/>
      <c r="OUU47" s="1581"/>
      <c r="OUV47" s="1581"/>
      <c r="OUW47" s="1581"/>
      <c r="OUX47" s="1581"/>
      <c r="OUY47" s="1581"/>
      <c r="OUZ47" s="1581"/>
      <c r="OVA47" s="1581"/>
      <c r="OVB47" s="1581"/>
      <c r="OVC47" s="1581"/>
      <c r="OVD47" s="1581"/>
      <c r="OVE47" s="1581"/>
      <c r="OVF47" s="1581"/>
      <c r="OVG47" s="1581"/>
      <c r="OVH47" s="1581"/>
      <c r="OVI47" s="1581"/>
      <c r="OVJ47" s="1581"/>
      <c r="OVK47" s="1581"/>
      <c r="OVL47" s="1581"/>
      <c r="OVM47" s="1581"/>
      <c r="OVN47" s="1581"/>
      <c r="OVO47" s="1581"/>
      <c r="OVP47" s="1581"/>
      <c r="OVQ47" s="1581"/>
      <c r="OVR47" s="1581"/>
      <c r="OVS47" s="1581"/>
      <c r="OVT47" s="1581"/>
      <c r="OVU47" s="1581"/>
      <c r="OVV47" s="1581"/>
      <c r="OVW47" s="1581"/>
      <c r="OVX47" s="1581"/>
      <c r="OVY47" s="1581"/>
      <c r="OVZ47" s="1581"/>
      <c r="OWA47" s="1581"/>
      <c r="OWB47" s="1581"/>
      <c r="OWC47" s="1581"/>
      <c r="OWD47" s="1581"/>
      <c r="OWE47" s="1581"/>
      <c r="OWF47" s="1581"/>
      <c r="OWG47" s="1581"/>
      <c r="OWH47" s="1581"/>
      <c r="OWI47" s="1581"/>
      <c r="OWJ47" s="1581"/>
      <c r="OWK47" s="1581"/>
      <c r="OWL47" s="1581"/>
      <c r="OWM47" s="1581"/>
      <c r="OWN47" s="1581"/>
      <c r="OWO47" s="1581"/>
      <c r="OWP47" s="1581"/>
      <c r="OWQ47" s="1581"/>
      <c r="OWR47" s="1581"/>
      <c r="OWS47" s="1581"/>
      <c r="OWT47" s="1581"/>
      <c r="OWU47" s="1581"/>
      <c r="OWV47" s="1581"/>
      <c r="OWW47" s="1581"/>
      <c r="OWX47" s="1581"/>
      <c r="OWY47" s="1581"/>
      <c r="OWZ47" s="1581"/>
      <c r="OXA47" s="1581"/>
      <c r="OXB47" s="1581"/>
      <c r="OXC47" s="1581"/>
      <c r="OXD47" s="1581"/>
      <c r="OXE47" s="1581"/>
      <c r="OXF47" s="1581"/>
      <c r="OXG47" s="1581"/>
      <c r="OXH47" s="1581"/>
      <c r="OXI47" s="1581"/>
      <c r="OXJ47" s="1581"/>
      <c r="OXK47" s="1581"/>
      <c r="OXL47" s="1581"/>
      <c r="OXM47" s="1581"/>
      <c r="OXN47" s="1581"/>
      <c r="OXO47" s="1581"/>
      <c r="OXP47" s="1581"/>
      <c r="OXQ47" s="1581"/>
      <c r="OXR47" s="1581"/>
      <c r="OXS47" s="1581"/>
      <c r="OXT47" s="1581"/>
      <c r="OXU47" s="1581"/>
      <c r="OXV47" s="1581"/>
      <c r="OXW47" s="1581"/>
      <c r="OXX47" s="1581"/>
      <c r="OXY47" s="1581"/>
      <c r="OXZ47" s="1581"/>
      <c r="OYA47" s="1581"/>
      <c r="OYB47" s="1581"/>
      <c r="OYC47" s="1581"/>
      <c r="OYD47" s="1581"/>
      <c r="OYE47" s="1581"/>
      <c r="OYF47" s="1581"/>
      <c r="OYG47" s="1581"/>
      <c r="OYH47" s="1581"/>
      <c r="OYI47" s="1581"/>
      <c r="OYJ47" s="1581"/>
      <c r="OYK47" s="1581"/>
      <c r="OYL47" s="1581"/>
      <c r="OYM47" s="1581"/>
      <c r="OYN47" s="1581"/>
      <c r="OYO47" s="1581"/>
      <c r="OYP47" s="1581"/>
      <c r="OYQ47" s="1581"/>
      <c r="OYR47" s="1581"/>
      <c r="OYS47" s="1581"/>
      <c r="OYT47" s="1581"/>
      <c r="OYU47" s="1581"/>
      <c r="OYV47" s="1581"/>
      <c r="OYW47" s="1581"/>
      <c r="OYX47" s="1581"/>
      <c r="OYY47" s="1581"/>
      <c r="OYZ47" s="1581"/>
      <c r="OZA47" s="1581"/>
      <c r="OZB47" s="1581"/>
      <c r="OZC47" s="1581"/>
      <c r="OZD47" s="1581"/>
      <c r="OZE47" s="1581"/>
      <c r="OZF47" s="1581"/>
      <c r="OZG47" s="1581"/>
      <c r="OZH47" s="1581"/>
      <c r="OZI47" s="1581"/>
      <c r="OZJ47" s="1581"/>
      <c r="OZK47" s="1581"/>
      <c r="OZL47" s="1581"/>
      <c r="OZM47" s="1581"/>
      <c r="OZN47" s="1581"/>
      <c r="OZO47" s="1581"/>
      <c r="OZP47" s="1581"/>
      <c r="OZQ47" s="1581"/>
      <c r="OZR47" s="1581"/>
      <c r="OZS47" s="1581"/>
      <c r="OZT47" s="1581"/>
      <c r="OZU47" s="1581"/>
      <c r="OZV47" s="1581"/>
      <c r="OZW47" s="1581"/>
      <c r="OZX47" s="1581"/>
      <c r="OZY47" s="1581"/>
      <c r="OZZ47" s="1581"/>
      <c r="PAA47" s="1581"/>
      <c r="PAB47" s="1581"/>
      <c r="PAC47" s="1581"/>
      <c r="PAD47" s="1581"/>
      <c r="PAE47" s="1581"/>
      <c r="PAF47" s="1581"/>
      <c r="PAG47" s="1581"/>
      <c r="PAH47" s="1581"/>
      <c r="PAI47" s="1581"/>
      <c r="PAJ47" s="1581"/>
      <c r="PAK47" s="1581"/>
      <c r="PAL47" s="1581"/>
      <c r="PAM47" s="1581"/>
      <c r="PAN47" s="1581"/>
      <c r="PAO47" s="1581"/>
      <c r="PAP47" s="1581"/>
      <c r="PAQ47" s="1581"/>
      <c r="PAR47" s="1581"/>
      <c r="PAS47" s="1581"/>
      <c r="PAT47" s="1581"/>
      <c r="PAU47" s="1581"/>
      <c r="PAV47" s="1581"/>
      <c r="PAW47" s="1581"/>
      <c r="PAX47" s="1581"/>
      <c r="PAY47" s="1581"/>
      <c r="PAZ47" s="1581"/>
      <c r="PBA47" s="1581"/>
      <c r="PBB47" s="1581"/>
      <c r="PBC47" s="1581"/>
      <c r="PBD47" s="1581"/>
      <c r="PBE47" s="1581"/>
      <c r="PBF47" s="1581"/>
      <c r="PBG47" s="1581"/>
      <c r="PBH47" s="1581"/>
      <c r="PBI47" s="1581"/>
      <c r="PBJ47" s="1581"/>
      <c r="PBK47" s="1581"/>
      <c r="PBL47" s="1581"/>
      <c r="PBM47" s="1581"/>
      <c r="PBN47" s="1581"/>
      <c r="PBO47" s="1581"/>
      <c r="PBP47" s="1581"/>
      <c r="PBQ47" s="1581"/>
      <c r="PBR47" s="1581"/>
      <c r="PBS47" s="1581"/>
      <c r="PBT47" s="1581"/>
      <c r="PBU47" s="1581"/>
      <c r="PBV47" s="1581"/>
      <c r="PBW47" s="1581"/>
      <c r="PBX47" s="1581"/>
      <c r="PBY47" s="1581"/>
      <c r="PBZ47" s="1581"/>
      <c r="PCA47" s="1581"/>
      <c r="PCB47" s="1581"/>
      <c r="PCC47" s="1581"/>
      <c r="PCD47" s="1581"/>
      <c r="PCE47" s="1581"/>
      <c r="PCF47" s="1581"/>
      <c r="PCG47" s="1581"/>
      <c r="PCH47" s="1581"/>
      <c r="PCI47" s="1581"/>
      <c r="PCJ47" s="1581"/>
      <c r="PCK47" s="1581"/>
      <c r="PCL47" s="1581"/>
      <c r="PCM47" s="1581"/>
      <c r="PCN47" s="1581"/>
      <c r="PCO47" s="1581"/>
      <c r="PCP47" s="1581"/>
      <c r="PCQ47" s="1581"/>
      <c r="PCR47" s="1581"/>
      <c r="PCS47" s="1581"/>
      <c r="PCT47" s="1581"/>
      <c r="PCU47" s="1581"/>
      <c r="PCV47" s="1581"/>
      <c r="PCW47" s="1581"/>
      <c r="PCX47" s="1581"/>
      <c r="PCY47" s="1581"/>
      <c r="PCZ47" s="1581"/>
      <c r="PDA47" s="1581"/>
      <c r="PDB47" s="1581"/>
      <c r="PDC47" s="1581"/>
      <c r="PDD47" s="1581"/>
      <c r="PDE47" s="1581"/>
      <c r="PDF47" s="1581"/>
      <c r="PDG47" s="1581"/>
      <c r="PDH47" s="1581"/>
      <c r="PDI47" s="1581"/>
      <c r="PDJ47" s="1581"/>
      <c r="PDK47" s="1581"/>
      <c r="PDL47" s="1581"/>
      <c r="PDM47" s="1581"/>
      <c r="PDN47" s="1581"/>
      <c r="PDO47" s="1581"/>
      <c r="PDP47" s="1581"/>
      <c r="PDQ47" s="1581"/>
      <c r="PDR47" s="1581"/>
      <c r="PDS47" s="1581"/>
      <c r="PDT47" s="1581"/>
      <c r="PDU47" s="1581"/>
      <c r="PDV47" s="1581"/>
      <c r="PDW47" s="1581"/>
      <c r="PDX47" s="1581"/>
      <c r="PDY47" s="1581"/>
      <c r="PDZ47" s="1581"/>
      <c r="PEA47" s="1581"/>
      <c r="PEB47" s="1581"/>
      <c r="PEC47" s="1581"/>
      <c r="PED47" s="1581"/>
      <c r="PEE47" s="1581"/>
      <c r="PEF47" s="1581"/>
      <c r="PEG47" s="1581"/>
      <c r="PEH47" s="1581"/>
      <c r="PEI47" s="1581"/>
      <c r="PEJ47" s="1581"/>
      <c r="PEK47" s="1581"/>
      <c r="PEL47" s="1581"/>
      <c r="PEM47" s="1581"/>
      <c r="PEN47" s="1581"/>
      <c r="PEO47" s="1581"/>
      <c r="PEP47" s="1581"/>
      <c r="PEQ47" s="1581"/>
      <c r="PER47" s="1581"/>
      <c r="PES47" s="1581"/>
      <c r="PET47" s="1581"/>
      <c r="PEU47" s="1581"/>
      <c r="PEV47" s="1581"/>
      <c r="PEW47" s="1581"/>
      <c r="PEX47" s="1581"/>
      <c r="PEY47" s="1581"/>
      <c r="PEZ47" s="1581"/>
      <c r="PFA47" s="1581"/>
      <c r="PFB47" s="1581"/>
      <c r="PFC47" s="1581"/>
      <c r="PFD47" s="1581"/>
      <c r="PFE47" s="1581"/>
      <c r="PFF47" s="1581"/>
      <c r="PFG47" s="1581"/>
      <c r="PFH47" s="1581"/>
      <c r="PFI47" s="1581"/>
      <c r="PFJ47" s="1581"/>
      <c r="PFK47" s="1581"/>
      <c r="PFL47" s="1581"/>
      <c r="PFM47" s="1581"/>
      <c r="PFN47" s="1581"/>
      <c r="PFO47" s="1581"/>
      <c r="PFP47" s="1581"/>
      <c r="PFQ47" s="1581"/>
      <c r="PFR47" s="1581"/>
      <c r="PFS47" s="1581"/>
      <c r="PFT47" s="1581"/>
      <c r="PFU47" s="1581"/>
      <c r="PFV47" s="1581"/>
      <c r="PFW47" s="1581"/>
      <c r="PFX47" s="1581"/>
      <c r="PFY47" s="1581"/>
      <c r="PFZ47" s="1581"/>
      <c r="PGA47" s="1581"/>
      <c r="PGB47" s="1581"/>
      <c r="PGC47" s="1581"/>
      <c r="PGD47" s="1581"/>
      <c r="PGE47" s="1581"/>
      <c r="PGF47" s="1581"/>
      <c r="PGG47" s="1581"/>
      <c r="PGH47" s="1581"/>
      <c r="PGI47" s="1581"/>
      <c r="PGJ47" s="1581"/>
      <c r="PGK47" s="1581"/>
      <c r="PGL47" s="1581"/>
      <c r="PGM47" s="1581"/>
      <c r="PGN47" s="1581"/>
      <c r="PGO47" s="1581"/>
      <c r="PGP47" s="1581"/>
      <c r="PGQ47" s="1581"/>
      <c r="PGR47" s="1581"/>
      <c r="PGS47" s="1581"/>
      <c r="PGT47" s="1581"/>
      <c r="PGU47" s="1581"/>
      <c r="PGV47" s="1581"/>
      <c r="PGW47" s="1581"/>
      <c r="PGX47" s="1581"/>
      <c r="PGY47" s="1581"/>
      <c r="PGZ47" s="1581"/>
      <c r="PHA47" s="1581"/>
      <c r="PHB47" s="1581"/>
      <c r="PHC47" s="1581"/>
      <c r="PHD47" s="1581"/>
      <c r="PHE47" s="1581"/>
      <c r="PHF47" s="1581"/>
      <c r="PHG47" s="1581"/>
      <c r="PHH47" s="1581"/>
      <c r="PHI47" s="1581"/>
      <c r="PHJ47" s="1581"/>
      <c r="PHK47" s="1581"/>
      <c r="PHL47" s="1581"/>
      <c r="PHM47" s="1581"/>
      <c r="PHN47" s="1581"/>
      <c r="PHO47" s="1581"/>
      <c r="PHP47" s="1581"/>
      <c r="PHQ47" s="1581"/>
      <c r="PHR47" s="1581"/>
      <c r="PHS47" s="1581"/>
      <c r="PHT47" s="1581"/>
      <c r="PHU47" s="1581"/>
      <c r="PHV47" s="1581"/>
      <c r="PHW47" s="1581"/>
      <c r="PHX47" s="1581"/>
      <c r="PHY47" s="1581"/>
      <c r="PHZ47" s="1581"/>
      <c r="PIA47" s="1581"/>
      <c r="PIB47" s="1581"/>
      <c r="PIC47" s="1581"/>
      <c r="PID47" s="1581"/>
      <c r="PIE47" s="1581"/>
      <c r="PIF47" s="1581"/>
      <c r="PIG47" s="1581"/>
      <c r="PIH47" s="1581"/>
      <c r="PII47" s="1581"/>
      <c r="PIJ47" s="1581"/>
      <c r="PIK47" s="1581"/>
      <c r="PIL47" s="1581"/>
      <c r="PIM47" s="1581"/>
      <c r="PIN47" s="1581"/>
      <c r="PIO47" s="1581"/>
      <c r="PIP47" s="1581"/>
      <c r="PIQ47" s="1581"/>
      <c r="PIR47" s="1581"/>
      <c r="PIS47" s="1581"/>
      <c r="PIT47" s="1581"/>
      <c r="PIU47" s="1581"/>
      <c r="PIV47" s="1581"/>
      <c r="PIW47" s="1581"/>
      <c r="PIX47" s="1581"/>
      <c r="PIY47" s="1581"/>
      <c r="PIZ47" s="1581"/>
      <c r="PJA47" s="1581"/>
      <c r="PJB47" s="1581"/>
      <c r="PJC47" s="1581"/>
      <c r="PJD47" s="1581"/>
      <c r="PJE47" s="1581"/>
      <c r="PJF47" s="1581"/>
      <c r="PJG47" s="1581"/>
      <c r="PJH47" s="1581"/>
      <c r="PJI47" s="1581"/>
      <c r="PJJ47" s="1581"/>
      <c r="PJK47" s="1581"/>
      <c r="PJL47" s="1581"/>
      <c r="PJM47" s="1581"/>
      <c r="PJN47" s="1581"/>
      <c r="PJO47" s="1581"/>
      <c r="PJP47" s="1581"/>
      <c r="PJQ47" s="1581"/>
      <c r="PJR47" s="1581"/>
      <c r="PJS47" s="1581"/>
      <c r="PJT47" s="1581"/>
      <c r="PJU47" s="1581"/>
      <c r="PJV47" s="1581"/>
      <c r="PJW47" s="1581"/>
      <c r="PJX47" s="1581"/>
      <c r="PJY47" s="1581"/>
      <c r="PJZ47" s="1581"/>
      <c r="PKA47" s="1581"/>
      <c r="PKB47" s="1581"/>
      <c r="PKC47" s="1581"/>
      <c r="PKD47" s="1581"/>
      <c r="PKE47" s="1581"/>
      <c r="PKF47" s="1581"/>
      <c r="PKG47" s="1581"/>
      <c r="PKH47" s="1581"/>
      <c r="PKI47" s="1581"/>
      <c r="PKJ47" s="1581"/>
      <c r="PKK47" s="1581"/>
      <c r="PKL47" s="1581"/>
      <c r="PKM47" s="1581"/>
      <c r="PKN47" s="1581"/>
      <c r="PKO47" s="1581"/>
      <c r="PKP47" s="1581"/>
      <c r="PKQ47" s="1581"/>
      <c r="PKR47" s="1581"/>
      <c r="PKS47" s="1581"/>
      <c r="PKT47" s="1581"/>
      <c r="PKU47" s="1581"/>
      <c r="PKV47" s="1581"/>
      <c r="PKW47" s="1581"/>
      <c r="PKX47" s="1581"/>
      <c r="PKY47" s="1581"/>
      <c r="PKZ47" s="1581"/>
      <c r="PLA47" s="1581"/>
      <c r="PLB47" s="1581"/>
      <c r="PLC47" s="1581"/>
      <c r="PLD47" s="1581"/>
      <c r="PLE47" s="1581"/>
      <c r="PLF47" s="1581"/>
      <c r="PLG47" s="1581"/>
      <c r="PLH47" s="1581"/>
      <c r="PLI47" s="1581"/>
      <c r="PLJ47" s="1581"/>
      <c r="PLK47" s="1581"/>
      <c r="PLL47" s="1581"/>
      <c r="PLM47" s="1581"/>
      <c r="PLN47" s="1581"/>
      <c r="PLO47" s="1581"/>
      <c r="PLP47" s="1581"/>
      <c r="PLQ47" s="1581"/>
      <c r="PLR47" s="1581"/>
      <c r="PLS47" s="1581"/>
      <c r="PLT47" s="1581"/>
      <c r="PLU47" s="1581"/>
      <c r="PLV47" s="1581"/>
      <c r="PLW47" s="1581"/>
      <c r="PLX47" s="1581"/>
      <c r="PLY47" s="1581"/>
      <c r="PLZ47" s="1581"/>
      <c r="PMA47" s="1581"/>
      <c r="PMB47" s="1581"/>
      <c r="PMC47" s="1581"/>
      <c r="PMD47" s="1581"/>
      <c r="PME47" s="1581"/>
      <c r="PMF47" s="1581"/>
      <c r="PMG47" s="1581"/>
      <c r="PMH47" s="1581"/>
      <c r="PMI47" s="1581"/>
      <c r="PMJ47" s="1581"/>
      <c r="PMK47" s="1581"/>
      <c r="PML47" s="1581"/>
      <c r="PMM47" s="1581"/>
      <c r="PMN47" s="1581"/>
      <c r="PMO47" s="1581"/>
      <c r="PMP47" s="1581"/>
      <c r="PMQ47" s="1581"/>
      <c r="PMR47" s="1581"/>
      <c r="PMS47" s="1581"/>
      <c r="PMT47" s="1581"/>
      <c r="PMU47" s="1581"/>
      <c r="PMV47" s="1581"/>
      <c r="PMW47" s="1581"/>
      <c r="PMX47" s="1581"/>
      <c r="PMY47" s="1581"/>
      <c r="PMZ47" s="1581"/>
      <c r="PNA47" s="1581"/>
      <c r="PNB47" s="1581"/>
      <c r="PNC47" s="1581"/>
      <c r="PND47" s="1581"/>
      <c r="PNE47" s="1581"/>
      <c r="PNF47" s="1581"/>
      <c r="PNG47" s="1581"/>
      <c r="PNH47" s="1581"/>
      <c r="PNI47" s="1581"/>
      <c r="PNJ47" s="1581"/>
      <c r="PNK47" s="1581"/>
      <c r="PNL47" s="1581"/>
      <c r="PNM47" s="1581"/>
      <c r="PNN47" s="1581"/>
      <c r="PNO47" s="1581"/>
      <c r="PNP47" s="1581"/>
      <c r="PNQ47" s="1581"/>
      <c r="PNR47" s="1581"/>
      <c r="PNS47" s="1581"/>
      <c r="PNT47" s="1581"/>
      <c r="PNU47" s="1581"/>
      <c r="PNV47" s="1581"/>
      <c r="PNW47" s="1581"/>
      <c r="PNX47" s="1581"/>
      <c r="PNY47" s="1581"/>
      <c r="PNZ47" s="1581"/>
      <c r="POA47" s="1581"/>
      <c r="POB47" s="1581"/>
      <c r="POC47" s="1581"/>
      <c r="POD47" s="1581"/>
      <c r="POE47" s="1581"/>
      <c r="POF47" s="1581"/>
      <c r="POG47" s="1581"/>
      <c r="POH47" s="1581"/>
      <c r="POI47" s="1581"/>
      <c r="POJ47" s="1581"/>
      <c r="POK47" s="1581"/>
      <c r="POL47" s="1581"/>
      <c r="POM47" s="1581"/>
      <c r="PON47" s="1581"/>
      <c r="POO47" s="1581"/>
      <c r="POP47" s="1581"/>
      <c r="POQ47" s="1581"/>
      <c r="POR47" s="1581"/>
      <c r="POS47" s="1581"/>
      <c r="POT47" s="1581"/>
      <c r="POU47" s="1581"/>
      <c r="POV47" s="1581"/>
      <c r="POW47" s="1581"/>
      <c r="POX47" s="1581"/>
      <c r="POY47" s="1581"/>
      <c r="POZ47" s="1581"/>
      <c r="PPA47" s="1581"/>
      <c r="PPB47" s="1581"/>
      <c r="PPC47" s="1581"/>
      <c r="PPD47" s="1581"/>
      <c r="PPE47" s="1581"/>
      <c r="PPF47" s="1581"/>
      <c r="PPG47" s="1581"/>
      <c r="PPH47" s="1581"/>
      <c r="PPI47" s="1581"/>
      <c r="PPJ47" s="1581"/>
      <c r="PPK47" s="1581"/>
      <c r="PPL47" s="1581"/>
      <c r="PPM47" s="1581"/>
      <c r="PPN47" s="1581"/>
      <c r="PPO47" s="1581"/>
      <c r="PPP47" s="1581"/>
      <c r="PPQ47" s="1581"/>
      <c r="PPR47" s="1581"/>
      <c r="PPS47" s="1581"/>
      <c r="PPT47" s="1581"/>
      <c r="PPU47" s="1581"/>
      <c r="PPV47" s="1581"/>
      <c r="PPW47" s="1581"/>
      <c r="PPX47" s="1581"/>
      <c r="PPY47" s="1581"/>
      <c r="PPZ47" s="1581"/>
      <c r="PQA47" s="1581"/>
      <c r="PQB47" s="1581"/>
      <c r="PQC47" s="1581"/>
      <c r="PQD47" s="1581"/>
      <c r="PQE47" s="1581"/>
      <c r="PQF47" s="1581"/>
      <c r="PQG47" s="1581"/>
      <c r="PQH47" s="1581"/>
      <c r="PQI47" s="1581"/>
      <c r="PQJ47" s="1581"/>
      <c r="PQK47" s="1581"/>
      <c r="PQL47" s="1581"/>
      <c r="PQM47" s="1581"/>
      <c r="PQN47" s="1581"/>
      <c r="PQO47" s="1581"/>
      <c r="PQP47" s="1581"/>
      <c r="PQQ47" s="1581"/>
      <c r="PQR47" s="1581"/>
      <c r="PQS47" s="1581"/>
      <c r="PQT47" s="1581"/>
      <c r="PQU47" s="1581"/>
      <c r="PQV47" s="1581"/>
      <c r="PQW47" s="1581"/>
      <c r="PQX47" s="1581"/>
      <c r="PQY47" s="1581"/>
      <c r="PQZ47" s="1581"/>
      <c r="PRA47" s="1581"/>
      <c r="PRB47" s="1581"/>
      <c r="PRC47" s="1581"/>
      <c r="PRD47" s="1581"/>
      <c r="PRE47" s="1581"/>
      <c r="PRF47" s="1581"/>
      <c r="PRG47" s="1581"/>
      <c r="PRH47" s="1581"/>
      <c r="PRI47" s="1581"/>
      <c r="PRJ47" s="1581"/>
      <c r="PRK47" s="1581"/>
      <c r="PRL47" s="1581"/>
      <c r="PRM47" s="1581"/>
      <c r="PRN47" s="1581"/>
      <c r="PRO47" s="1581"/>
      <c r="PRP47" s="1581"/>
      <c r="PRQ47" s="1581"/>
      <c r="PRR47" s="1581"/>
      <c r="PRS47" s="1581"/>
      <c r="PRT47" s="1581"/>
      <c r="PRU47" s="1581"/>
      <c r="PRV47" s="1581"/>
      <c r="PRW47" s="1581"/>
      <c r="PRX47" s="1581"/>
      <c r="PRY47" s="1581"/>
      <c r="PRZ47" s="1581"/>
      <c r="PSA47" s="1581"/>
      <c r="PSB47" s="1581"/>
      <c r="PSC47" s="1581"/>
      <c r="PSD47" s="1581"/>
      <c r="PSE47" s="1581"/>
      <c r="PSF47" s="1581"/>
      <c r="PSG47" s="1581"/>
      <c r="PSH47" s="1581"/>
      <c r="PSI47" s="1581"/>
      <c r="PSJ47" s="1581"/>
      <c r="PSK47" s="1581"/>
      <c r="PSL47" s="1581"/>
      <c r="PSM47" s="1581"/>
      <c r="PSN47" s="1581"/>
      <c r="PSO47" s="1581"/>
      <c r="PSP47" s="1581"/>
      <c r="PSQ47" s="1581"/>
      <c r="PSR47" s="1581"/>
      <c r="PSS47" s="1581"/>
      <c r="PST47" s="1581"/>
      <c r="PSU47" s="1581"/>
      <c r="PSV47" s="1581"/>
      <c r="PSW47" s="1581"/>
      <c r="PSX47" s="1581"/>
      <c r="PSY47" s="1581"/>
      <c r="PSZ47" s="1581"/>
      <c r="PTA47" s="1581"/>
      <c r="PTB47" s="1581"/>
      <c r="PTC47" s="1581"/>
      <c r="PTD47" s="1581"/>
      <c r="PTE47" s="1581"/>
      <c r="PTF47" s="1581"/>
      <c r="PTG47" s="1581"/>
      <c r="PTH47" s="1581"/>
      <c r="PTI47" s="1581"/>
      <c r="PTJ47" s="1581"/>
      <c r="PTK47" s="1581"/>
      <c r="PTL47" s="1581"/>
      <c r="PTM47" s="1581"/>
      <c r="PTN47" s="1581"/>
      <c r="PTO47" s="1581"/>
      <c r="PTP47" s="1581"/>
      <c r="PTQ47" s="1581"/>
      <c r="PTR47" s="1581"/>
      <c r="PTS47" s="1581"/>
      <c r="PTT47" s="1581"/>
      <c r="PTU47" s="1581"/>
      <c r="PTV47" s="1581"/>
      <c r="PTW47" s="1581"/>
      <c r="PTX47" s="1581"/>
      <c r="PTY47" s="1581"/>
      <c r="PTZ47" s="1581"/>
      <c r="PUA47" s="1581"/>
      <c r="PUB47" s="1581"/>
      <c r="PUC47" s="1581"/>
      <c r="PUD47" s="1581"/>
      <c r="PUE47" s="1581"/>
      <c r="PUF47" s="1581"/>
      <c r="PUG47" s="1581"/>
      <c r="PUH47" s="1581"/>
      <c r="PUI47" s="1581"/>
      <c r="PUJ47" s="1581"/>
      <c r="PUK47" s="1581"/>
      <c r="PUL47" s="1581"/>
      <c r="PUM47" s="1581"/>
      <c r="PUN47" s="1581"/>
      <c r="PUO47" s="1581"/>
      <c r="PUP47" s="1581"/>
      <c r="PUQ47" s="1581"/>
      <c r="PUR47" s="1581"/>
      <c r="PUS47" s="1581"/>
      <c r="PUT47" s="1581"/>
      <c r="PUU47" s="1581"/>
      <c r="PUV47" s="1581"/>
      <c r="PUW47" s="1581"/>
      <c r="PUX47" s="1581"/>
      <c r="PUY47" s="1581"/>
      <c r="PUZ47" s="1581"/>
      <c r="PVA47" s="1581"/>
      <c r="PVB47" s="1581"/>
      <c r="PVC47" s="1581"/>
      <c r="PVD47" s="1581"/>
      <c r="PVE47" s="1581"/>
      <c r="PVF47" s="1581"/>
      <c r="PVG47" s="1581"/>
      <c r="PVH47" s="1581"/>
      <c r="PVI47" s="1581"/>
      <c r="PVJ47" s="1581"/>
      <c r="PVK47" s="1581"/>
      <c r="PVL47" s="1581"/>
      <c r="PVM47" s="1581"/>
      <c r="PVN47" s="1581"/>
      <c r="PVO47" s="1581"/>
      <c r="PVP47" s="1581"/>
      <c r="PVQ47" s="1581"/>
      <c r="PVR47" s="1581"/>
      <c r="PVS47" s="1581"/>
      <c r="PVT47" s="1581"/>
      <c r="PVU47" s="1581"/>
      <c r="PVV47" s="1581"/>
      <c r="PVW47" s="1581"/>
      <c r="PVX47" s="1581"/>
      <c r="PVY47" s="1581"/>
      <c r="PVZ47" s="1581"/>
      <c r="PWA47" s="1581"/>
      <c r="PWB47" s="1581"/>
      <c r="PWC47" s="1581"/>
      <c r="PWD47" s="1581"/>
      <c r="PWE47" s="1581"/>
      <c r="PWF47" s="1581"/>
      <c r="PWG47" s="1581"/>
      <c r="PWH47" s="1581"/>
      <c r="PWI47" s="1581"/>
      <c r="PWJ47" s="1581"/>
      <c r="PWK47" s="1581"/>
      <c r="PWL47" s="1581"/>
      <c r="PWM47" s="1581"/>
      <c r="PWN47" s="1581"/>
      <c r="PWO47" s="1581"/>
      <c r="PWP47" s="1581"/>
      <c r="PWQ47" s="1581"/>
      <c r="PWR47" s="1581"/>
      <c r="PWS47" s="1581"/>
      <c r="PWT47" s="1581"/>
      <c r="PWU47" s="1581"/>
      <c r="PWV47" s="1581"/>
      <c r="PWW47" s="1581"/>
      <c r="PWX47" s="1581"/>
      <c r="PWY47" s="1581"/>
      <c r="PWZ47" s="1581"/>
      <c r="PXA47" s="1581"/>
      <c r="PXB47" s="1581"/>
      <c r="PXC47" s="1581"/>
      <c r="PXD47" s="1581"/>
      <c r="PXE47" s="1581"/>
      <c r="PXF47" s="1581"/>
      <c r="PXG47" s="1581"/>
      <c r="PXH47" s="1581"/>
      <c r="PXI47" s="1581"/>
      <c r="PXJ47" s="1581"/>
      <c r="PXK47" s="1581"/>
      <c r="PXL47" s="1581"/>
      <c r="PXM47" s="1581"/>
      <c r="PXN47" s="1581"/>
      <c r="PXO47" s="1581"/>
      <c r="PXP47" s="1581"/>
      <c r="PXQ47" s="1581"/>
      <c r="PXR47" s="1581"/>
      <c r="PXS47" s="1581"/>
      <c r="PXT47" s="1581"/>
      <c r="PXU47" s="1581"/>
      <c r="PXV47" s="1581"/>
      <c r="PXW47" s="1581"/>
      <c r="PXX47" s="1581"/>
      <c r="PXY47" s="1581"/>
      <c r="PXZ47" s="1581"/>
      <c r="PYA47" s="1581"/>
      <c r="PYB47" s="1581"/>
      <c r="PYC47" s="1581"/>
      <c r="PYD47" s="1581"/>
      <c r="PYE47" s="1581"/>
      <c r="PYF47" s="1581"/>
      <c r="PYG47" s="1581"/>
      <c r="PYH47" s="1581"/>
      <c r="PYI47" s="1581"/>
      <c r="PYJ47" s="1581"/>
      <c r="PYK47" s="1581"/>
      <c r="PYL47" s="1581"/>
      <c r="PYM47" s="1581"/>
      <c r="PYN47" s="1581"/>
      <c r="PYO47" s="1581"/>
      <c r="PYP47" s="1581"/>
      <c r="PYQ47" s="1581"/>
      <c r="PYR47" s="1581"/>
      <c r="PYS47" s="1581"/>
      <c r="PYT47" s="1581"/>
      <c r="PYU47" s="1581"/>
      <c r="PYV47" s="1581"/>
      <c r="PYW47" s="1581"/>
      <c r="PYX47" s="1581"/>
      <c r="PYY47" s="1581"/>
      <c r="PYZ47" s="1581"/>
      <c r="PZA47" s="1581"/>
      <c r="PZB47" s="1581"/>
      <c r="PZC47" s="1581"/>
      <c r="PZD47" s="1581"/>
      <c r="PZE47" s="1581"/>
      <c r="PZF47" s="1581"/>
      <c r="PZG47" s="1581"/>
      <c r="PZH47" s="1581"/>
      <c r="PZI47" s="1581"/>
      <c r="PZJ47" s="1581"/>
      <c r="PZK47" s="1581"/>
      <c r="PZL47" s="1581"/>
      <c r="PZM47" s="1581"/>
      <c r="PZN47" s="1581"/>
      <c r="PZO47" s="1581"/>
      <c r="PZP47" s="1581"/>
      <c r="PZQ47" s="1581"/>
      <c r="PZR47" s="1581"/>
      <c r="PZS47" s="1581"/>
      <c r="PZT47" s="1581"/>
      <c r="PZU47" s="1581"/>
      <c r="PZV47" s="1581"/>
      <c r="PZW47" s="1581"/>
      <c r="PZX47" s="1581"/>
      <c r="PZY47" s="1581"/>
      <c r="PZZ47" s="1581"/>
      <c r="QAA47" s="1581"/>
      <c r="QAB47" s="1581"/>
      <c r="QAC47" s="1581"/>
      <c r="QAD47" s="1581"/>
      <c r="QAE47" s="1581"/>
      <c r="QAF47" s="1581"/>
      <c r="QAG47" s="1581"/>
      <c r="QAH47" s="1581"/>
      <c r="QAI47" s="1581"/>
      <c r="QAJ47" s="1581"/>
      <c r="QAK47" s="1581"/>
      <c r="QAL47" s="1581"/>
      <c r="QAM47" s="1581"/>
      <c r="QAN47" s="1581"/>
      <c r="QAO47" s="1581"/>
      <c r="QAP47" s="1581"/>
      <c r="QAQ47" s="1581"/>
      <c r="QAR47" s="1581"/>
      <c r="QAS47" s="1581"/>
      <c r="QAT47" s="1581"/>
      <c r="QAU47" s="1581"/>
      <c r="QAV47" s="1581"/>
      <c r="QAW47" s="1581"/>
      <c r="QAX47" s="1581"/>
      <c r="QAY47" s="1581"/>
      <c r="QAZ47" s="1581"/>
      <c r="QBA47" s="1581"/>
      <c r="QBB47" s="1581"/>
      <c r="QBC47" s="1581"/>
      <c r="QBD47" s="1581"/>
      <c r="QBE47" s="1581"/>
      <c r="QBF47" s="1581"/>
      <c r="QBG47" s="1581"/>
      <c r="QBH47" s="1581"/>
      <c r="QBI47" s="1581"/>
      <c r="QBJ47" s="1581"/>
      <c r="QBK47" s="1581"/>
      <c r="QBL47" s="1581"/>
      <c r="QBM47" s="1581"/>
      <c r="QBN47" s="1581"/>
      <c r="QBO47" s="1581"/>
      <c r="QBP47" s="1581"/>
      <c r="QBQ47" s="1581"/>
      <c r="QBR47" s="1581"/>
      <c r="QBS47" s="1581"/>
      <c r="QBT47" s="1581"/>
      <c r="QBU47" s="1581"/>
      <c r="QBV47" s="1581"/>
      <c r="QBW47" s="1581"/>
      <c r="QBX47" s="1581"/>
      <c r="QBY47" s="1581"/>
      <c r="QBZ47" s="1581"/>
      <c r="QCA47" s="1581"/>
      <c r="QCB47" s="1581"/>
      <c r="QCC47" s="1581"/>
      <c r="QCD47" s="1581"/>
      <c r="QCE47" s="1581"/>
      <c r="QCF47" s="1581"/>
      <c r="QCG47" s="1581"/>
      <c r="QCH47" s="1581"/>
      <c r="QCI47" s="1581"/>
      <c r="QCJ47" s="1581"/>
      <c r="QCK47" s="1581"/>
      <c r="QCL47" s="1581"/>
      <c r="QCM47" s="1581"/>
      <c r="QCN47" s="1581"/>
      <c r="QCO47" s="1581"/>
      <c r="QCP47" s="1581"/>
      <c r="QCQ47" s="1581"/>
      <c r="QCR47" s="1581"/>
      <c r="QCS47" s="1581"/>
      <c r="QCT47" s="1581"/>
      <c r="QCU47" s="1581"/>
      <c r="QCV47" s="1581"/>
      <c r="QCW47" s="1581"/>
      <c r="QCX47" s="1581"/>
      <c r="QCY47" s="1581"/>
      <c r="QCZ47" s="1581"/>
      <c r="QDA47" s="1581"/>
      <c r="QDB47" s="1581"/>
      <c r="QDC47" s="1581"/>
      <c r="QDD47" s="1581"/>
      <c r="QDE47" s="1581"/>
      <c r="QDF47" s="1581"/>
      <c r="QDG47" s="1581"/>
      <c r="QDH47" s="1581"/>
      <c r="QDI47" s="1581"/>
      <c r="QDJ47" s="1581"/>
      <c r="QDK47" s="1581"/>
      <c r="QDL47" s="1581"/>
      <c r="QDM47" s="1581"/>
      <c r="QDN47" s="1581"/>
      <c r="QDO47" s="1581"/>
      <c r="QDP47" s="1581"/>
      <c r="QDQ47" s="1581"/>
      <c r="QDR47" s="1581"/>
      <c r="QDS47" s="1581"/>
      <c r="QDT47" s="1581"/>
      <c r="QDU47" s="1581"/>
      <c r="QDV47" s="1581"/>
      <c r="QDW47" s="1581"/>
      <c r="QDX47" s="1581"/>
      <c r="QDY47" s="1581"/>
      <c r="QDZ47" s="1581"/>
      <c r="QEA47" s="1581"/>
      <c r="QEB47" s="1581"/>
      <c r="QEC47" s="1581"/>
      <c r="QED47" s="1581"/>
      <c r="QEE47" s="1581"/>
      <c r="QEF47" s="1581"/>
      <c r="QEG47" s="1581"/>
      <c r="QEH47" s="1581"/>
      <c r="QEI47" s="1581"/>
      <c r="QEJ47" s="1581"/>
      <c r="QEK47" s="1581"/>
      <c r="QEL47" s="1581"/>
      <c r="QEM47" s="1581"/>
      <c r="QEN47" s="1581"/>
      <c r="QEO47" s="1581"/>
      <c r="QEP47" s="1581"/>
      <c r="QEQ47" s="1581"/>
      <c r="QER47" s="1581"/>
      <c r="QES47" s="1581"/>
      <c r="QET47" s="1581"/>
      <c r="QEU47" s="1581"/>
      <c r="QEV47" s="1581"/>
      <c r="QEW47" s="1581"/>
      <c r="QEX47" s="1581"/>
      <c r="QEY47" s="1581"/>
      <c r="QEZ47" s="1581"/>
      <c r="QFA47" s="1581"/>
      <c r="QFB47" s="1581"/>
      <c r="QFC47" s="1581"/>
      <c r="QFD47" s="1581"/>
      <c r="QFE47" s="1581"/>
      <c r="QFF47" s="1581"/>
      <c r="QFG47" s="1581"/>
      <c r="QFH47" s="1581"/>
      <c r="QFI47" s="1581"/>
      <c r="QFJ47" s="1581"/>
      <c r="QFK47" s="1581"/>
      <c r="QFL47" s="1581"/>
      <c r="QFM47" s="1581"/>
      <c r="QFN47" s="1581"/>
      <c r="QFO47" s="1581"/>
      <c r="QFP47" s="1581"/>
      <c r="QFQ47" s="1581"/>
      <c r="QFR47" s="1581"/>
      <c r="QFS47" s="1581"/>
      <c r="QFT47" s="1581"/>
      <c r="QFU47" s="1581"/>
      <c r="QFV47" s="1581"/>
      <c r="QFW47" s="1581"/>
      <c r="QFX47" s="1581"/>
      <c r="QFY47" s="1581"/>
      <c r="QFZ47" s="1581"/>
      <c r="QGA47" s="1581"/>
      <c r="QGB47" s="1581"/>
      <c r="QGC47" s="1581"/>
      <c r="QGD47" s="1581"/>
      <c r="QGE47" s="1581"/>
      <c r="QGF47" s="1581"/>
      <c r="QGG47" s="1581"/>
      <c r="QGH47" s="1581"/>
      <c r="QGI47" s="1581"/>
      <c r="QGJ47" s="1581"/>
      <c r="QGK47" s="1581"/>
      <c r="QGL47" s="1581"/>
      <c r="QGM47" s="1581"/>
      <c r="QGN47" s="1581"/>
      <c r="QGO47" s="1581"/>
      <c r="QGP47" s="1581"/>
      <c r="QGQ47" s="1581"/>
      <c r="QGR47" s="1581"/>
      <c r="QGS47" s="1581"/>
      <c r="QGT47" s="1581"/>
      <c r="QGU47" s="1581"/>
      <c r="QGV47" s="1581"/>
      <c r="QGW47" s="1581"/>
      <c r="QGX47" s="1581"/>
      <c r="QGY47" s="1581"/>
      <c r="QGZ47" s="1581"/>
      <c r="QHA47" s="1581"/>
      <c r="QHB47" s="1581"/>
      <c r="QHC47" s="1581"/>
      <c r="QHD47" s="1581"/>
      <c r="QHE47" s="1581"/>
      <c r="QHF47" s="1581"/>
      <c r="QHG47" s="1581"/>
      <c r="QHH47" s="1581"/>
      <c r="QHI47" s="1581"/>
      <c r="QHJ47" s="1581"/>
      <c r="QHK47" s="1581"/>
      <c r="QHL47" s="1581"/>
      <c r="QHM47" s="1581"/>
      <c r="QHN47" s="1581"/>
      <c r="QHO47" s="1581"/>
      <c r="QHP47" s="1581"/>
      <c r="QHQ47" s="1581"/>
      <c r="QHR47" s="1581"/>
      <c r="QHS47" s="1581"/>
      <c r="QHT47" s="1581"/>
      <c r="QHU47" s="1581"/>
      <c r="QHV47" s="1581"/>
      <c r="QHW47" s="1581"/>
      <c r="QHX47" s="1581"/>
      <c r="QHY47" s="1581"/>
      <c r="QHZ47" s="1581"/>
      <c r="QIA47" s="1581"/>
      <c r="QIB47" s="1581"/>
      <c r="QIC47" s="1581"/>
      <c r="QID47" s="1581"/>
      <c r="QIE47" s="1581"/>
      <c r="QIF47" s="1581"/>
      <c r="QIG47" s="1581"/>
      <c r="QIH47" s="1581"/>
      <c r="QII47" s="1581"/>
      <c r="QIJ47" s="1581"/>
      <c r="QIK47" s="1581"/>
      <c r="QIL47" s="1581"/>
      <c r="QIM47" s="1581"/>
      <c r="QIN47" s="1581"/>
      <c r="QIO47" s="1581"/>
      <c r="QIP47" s="1581"/>
      <c r="QIQ47" s="1581"/>
      <c r="QIR47" s="1581"/>
      <c r="QIS47" s="1581"/>
      <c r="QIT47" s="1581"/>
      <c r="QIU47" s="1581"/>
      <c r="QIV47" s="1581"/>
      <c r="QIW47" s="1581"/>
      <c r="QIX47" s="1581"/>
      <c r="QIY47" s="1581"/>
      <c r="QIZ47" s="1581"/>
      <c r="QJA47" s="1581"/>
      <c r="QJB47" s="1581"/>
      <c r="QJC47" s="1581"/>
      <c r="QJD47" s="1581"/>
      <c r="QJE47" s="1581"/>
      <c r="QJF47" s="1581"/>
      <c r="QJG47" s="1581"/>
      <c r="QJH47" s="1581"/>
      <c r="QJI47" s="1581"/>
      <c r="QJJ47" s="1581"/>
      <c r="QJK47" s="1581"/>
      <c r="QJL47" s="1581"/>
      <c r="QJM47" s="1581"/>
      <c r="QJN47" s="1581"/>
      <c r="QJO47" s="1581"/>
      <c r="QJP47" s="1581"/>
      <c r="QJQ47" s="1581"/>
      <c r="QJR47" s="1581"/>
      <c r="QJS47" s="1581"/>
      <c r="QJT47" s="1581"/>
      <c r="QJU47" s="1581"/>
      <c r="QJV47" s="1581"/>
      <c r="QJW47" s="1581"/>
      <c r="QJX47" s="1581"/>
      <c r="QJY47" s="1581"/>
      <c r="QJZ47" s="1581"/>
      <c r="QKA47" s="1581"/>
      <c r="QKB47" s="1581"/>
      <c r="QKC47" s="1581"/>
      <c r="QKD47" s="1581"/>
      <c r="QKE47" s="1581"/>
      <c r="QKF47" s="1581"/>
      <c r="QKG47" s="1581"/>
      <c r="QKH47" s="1581"/>
      <c r="QKI47" s="1581"/>
      <c r="QKJ47" s="1581"/>
      <c r="QKK47" s="1581"/>
      <c r="QKL47" s="1581"/>
      <c r="QKM47" s="1581"/>
      <c r="QKN47" s="1581"/>
      <c r="QKO47" s="1581"/>
      <c r="QKP47" s="1581"/>
      <c r="QKQ47" s="1581"/>
      <c r="QKR47" s="1581"/>
      <c r="QKS47" s="1581"/>
      <c r="QKT47" s="1581"/>
      <c r="QKU47" s="1581"/>
      <c r="QKV47" s="1581"/>
      <c r="QKW47" s="1581"/>
      <c r="QKX47" s="1581"/>
      <c r="QKY47" s="1581"/>
      <c r="QKZ47" s="1581"/>
      <c r="QLA47" s="1581"/>
      <c r="QLB47" s="1581"/>
      <c r="QLC47" s="1581"/>
      <c r="QLD47" s="1581"/>
      <c r="QLE47" s="1581"/>
      <c r="QLF47" s="1581"/>
      <c r="QLG47" s="1581"/>
      <c r="QLH47" s="1581"/>
      <c r="QLI47" s="1581"/>
      <c r="QLJ47" s="1581"/>
      <c r="QLK47" s="1581"/>
      <c r="QLL47" s="1581"/>
      <c r="QLM47" s="1581"/>
      <c r="QLN47" s="1581"/>
      <c r="QLO47" s="1581"/>
      <c r="QLP47" s="1581"/>
      <c r="QLQ47" s="1581"/>
      <c r="QLR47" s="1581"/>
      <c r="QLS47" s="1581"/>
      <c r="QLT47" s="1581"/>
      <c r="QLU47" s="1581"/>
      <c r="QLV47" s="1581"/>
      <c r="QLW47" s="1581"/>
      <c r="QLX47" s="1581"/>
      <c r="QLY47" s="1581"/>
      <c r="QLZ47" s="1581"/>
      <c r="QMA47" s="1581"/>
      <c r="QMB47" s="1581"/>
      <c r="QMC47" s="1581"/>
      <c r="QMD47" s="1581"/>
      <c r="QME47" s="1581"/>
      <c r="QMF47" s="1581"/>
      <c r="QMG47" s="1581"/>
      <c r="QMH47" s="1581"/>
      <c r="QMI47" s="1581"/>
      <c r="QMJ47" s="1581"/>
      <c r="QMK47" s="1581"/>
      <c r="QML47" s="1581"/>
      <c r="QMM47" s="1581"/>
      <c r="QMN47" s="1581"/>
      <c r="QMO47" s="1581"/>
      <c r="QMP47" s="1581"/>
      <c r="QMQ47" s="1581"/>
      <c r="QMR47" s="1581"/>
      <c r="QMS47" s="1581"/>
      <c r="QMT47" s="1581"/>
      <c r="QMU47" s="1581"/>
      <c r="QMV47" s="1581"/>
      <c r="QMW47" s="1581"/>
      <c r="QMX47" s="1581"/>
      <c r="QMY47" s="1581"/>
      <c r="QMZ47" s="1581"/>
      <c r="QNA47" s="1581"/>
      <c r="QNB47" s="1581"/>
      <c r="QNC47" s="1581"/>
      <c r="QND47" s="1581"/>
      <c r="QNE47" s="1581"/>
      <c r="QNF47" s="1581"/>
      <c r="QNG47" s="1581"/>
      <c r="QNH47" s="1581"/>
      <c r="QNI47" s="1581"/>
      <c r="QNJ47" s="1581"/>
      <c r="QNK47" s="1581"/>
      <c r="QNL47" s="1581"/>
      <c r="QNM47" s="1581"/>
      <c r="QNN47" s="1581"/>
      <c r="QNO47" s="1581"/>
      <c r="QNP47" s="1581"/>
      <c r="QNQ47" s="1581"/>
      <c r="QNR47" s="1581"/>
      <c r="QNS47" s="1581"/>
      <c r="QNT47" s="1581"/>
      <c r="QNU47" s="1581"/>
      <c r="QNV47" s="1581"/>
      <c r="QNW47" s="1581"/>
      <c r="QNX47" s="1581"/>
      <c r="QNY47" s="1581"/>
      <c r="QNZ47" s="1581"/>
      <c r="QOA47" s="1581"/>
      <c r="QOB47" s="1581"/>
      <c r="QOC47" s="1581"/>
      <c r="QOD47" s="1581"/>
      <c r="QOE47" s="1581"/>
      <c r="QOF47" s="1581"/>
      <c r="QOG47" s="1581"/>
      <c r="QOH47" s="1581"/>
      <c r="QOI47" s="1581"/>
      <c r="QOJ47" s="1581"/>
      <c r="QOK47" s="1581"/>
      <c r="QOL47" s="1581"/>
      <c r="QOM47" s="1581"/>
      <c r="QON47" s="1581"/>
      <c r="QOO47" s="1581"/>
      <c r="QOP47" s="1581"/>
      <c r="QOQ47" s="1581"/>
      <c r="QOR47" s="1581"/>
      <c r="QOS47" s="1581"/>
      <c r="QOT47" s="1581"/>
      <c r="QOU47" s="1581"/>
      <c r="QOV47" s="1581"/>
      <c r="QOW47" s="1581"/>
      <c r="QOX47" s="1581"/>
      <c r="QOY47" s="1581"/>
      <c r="QOZ47" s="1581"/>
      <c r="QPA47" s="1581"/>
      <c r="QPB47" s="1581"/>
      <c r="QPC47" s="1581"/>
      <c r="QPD47" s="1581"/>
      <c r="QPE47" s="1581"/>
      <c r="QPF47" s="1581"/>
      <c r="QPG47" s="1581"/>
      <c r="QPH47" s="1581"/>
      <c r="QPI47" s="1581"/>
      <c r="QPJ47" s="1581"/>
      <c r="QPK47" s="1581"/>
      <c r="QPL47" s="1581"/>
      <c r="QPM47" s="1581"/>
      <c r="QPN47" s="1581"/>
      <c r="QPO47" s="1581"/>
      <c r="QPP47" s="1581"/>
      <c r="QPQ47" s="1581"/>
      <c r="QPR47" s="1581"/>
      <c r="QPS47" s="1581"/>
      <c r="QPT47" s="1581"/>
      <c r="QPU47" s="1581"/>
      <c r="QPV47" s="1581"/>
      <c r="QPW47" s="1581"/>
      <c r="QPX47" s="1581"/>
      <c r="QPY47" s="1581"/>
      <c r="QPZ47" s="1581"/>
      <c r="QQA47" s="1581"/>
      <c r="QQB47" s="1581"/>
      <c r="QQC47" s="1581"/>
      <c r="QQD47" s="1581"/>
      <c r="QQE47" s="1581"/>
      <c r="QQF47" s="1581"/>
      <c r="QQG47" s="1581"/>
      <c r="QQH47" s="1581"/>
      <c r="QQI47" s="1581"/>
      <c r="QQJ47" s="1581"/>
      <c r="QQK47" s="1581"/>
      <c r="QQL47" s="1581"/>
      <c r="QQM47" s="1581"/>
      <c r="QQN47" s="1581"/>
      <c r="QQO47" s="1581"/>
      <c r="QQP47" s="1581"/>
      <c r="QQQ47" s="1581"/>
      <c r="QQR47" s="1581"/>
      <c r="QQS47" s="1581"/>
      <c r="QQT47" s="1581"/>
      <c r="QQU47" s="1581"/>
      <c r="QQV47" s="1581"/>
      <c r="QQW47" s="1581"/>
      <c r="QQX47" s="1581"/>
      <c r="QQY47" s="1581"/>
      <c r="QQZ47" s="1581"/>
      <c r="QRA47" s="1581"/>
      <c r="QRB47" s="1581"/>
      <c r="QRC47" s="1581"/>
      <c r="QRD47" s="1581"/>
      <c r="QRE47" s="1581"/>
      <c r="QRF47" s="1581"/>
      <c r="QRG47" s="1581"/>
      <c r="QRH47" s="1581"/>
      <c r="QRI47" s="1581"/>
      <c r="QRJ47" s="1581"/>
      <c r="QRK47" s="1581"/>
      <c r="QRL47" s="1581"/>
      <c r="QRM47" s="1581"/>
      <c r="QRN47" s="1581"/>
      <c r="QRO47" s="1581"/>
      <c r="QRP47" s="1581"/>
      <c r="QRQ47" s="1581"/>
      <c r="QRR47" s="1581"/>
      <c r="QRS47" s="1581"/>
      <c r="QRT47" s="1581"/>
      <c r="QRU47" s="1581"/>
      <c r="QRV47" s="1581"/>
      <c r="QRW47" s="1581"/>
      <c r="QRX47" s="1581"/>
      <c r="QRY47" s="1581"/>
      <c r="QRZ47" s="1581"/>
      <c r="QSA47" s="1581"/>
      <c r="QSB47" s="1581"/>
      <c r="QSC47" s="1581"/>
      <c r="QSD47" s="1581"/>
      <c r="QSE47" s="1581"/>
      <c r="QSF47" s="1581"/>
      <c r="QSG47" s="1581"/>
      <c r="QSH47" s="1581"/>
      <c r="QSI47" s="1581"/>
      <c r="QSJ47" s="1581"/>
      <c r="QSK47" s="1581"/>
      <c r="QSL47" s="1581"/>
      <c r="QSM47" s="1581"/>
      <c r="QSN47" s="1581"/>
      <c r="QSO47" s="1581"/>
      <c r="QSP47" s="1581"/>
      <c r="QSQ47" s="1581"/>
      <c r="QSR47" s="1581"/>
      <c r="QSS47" s="1581"/>
      <c r="QST47" s="1581"/>
      <c r="QSU47" s="1581"/>
      <c r="QSV47" s="1581"/>
      <c r="QSW47" s="1581"/>
      <c r="QSX47" s="1581"/>
      <c r="QSY47" s="1581"/>
      <c r="QSZ47" s="1581"/>
      <c r="QTA47" s="1581"/>
      <c r="QTB47" s="1581"/>
      <c r="QTC47" s="1581"/>
      <c r="QTD47" s="1581"/>
      <c r="QTE47" s="1581"/>
      <c r="QTF47" s="1581"/>
      <c r="QTG47" s="1581"/>
      <c r="QTH47" s="1581"/>
      <c r="QTI47" s="1581"/>
      <c r="QTJ47" s="1581"/>
      <c r="QTK47" s="1581"/>
      <c r="QTL47" s="1581"/>
      <c r="QTM47" s="1581"/>
      <c r="QTN47" s="1581"/>
      <c r="QTO47" s="1581"/>
      <c r="QTP47" s="1581"/>
      <c r="QTQ47" s="1581"/>
      <c r="QTR47" s="1581"/>
      <c r="QTS47" s="1581"/>
      <c r="QTT47" s="1581"/>
      <c r="QTU47" s="1581"/>
      <c r="QTV47" s="1581"/>
      <c r="QTW47" s="1581"/>
      <c r="QTX47" s="1581"/>
      <c r="QTY47" s="1581"/>
      <c r="QTZ47" s="1581"/>
      <c r="QUA47" s="1581"/>
      <c r="QUB47" s="1581"/>
      <c r="QUC47" s="1581"/>
      <c r="QUD47" s="1581"/>
      <c r="QUE47" s="1581"/>
      <c r="QUF47" s="1581"/>
      <c r="QUG47" s="1581"/>
      <c r="QUH47" s="1581"/>
      <c r="QUI47" s="1581"/>
      <c r="QUJ47" s="1581"/>
      <c r="QUK47" s="1581"/>
      <c r="QUL47" s="1581"/>
      <c r="QUM47" s="1581"/>
      <c r="QUN47" s="1581"/>
      <c r="QUO47" s="1581"/>
      <c r="QUP47" s="1581"/>
      <c r="QUQ47" s="1581"/>
      <c r="QUR47" s="1581"/>
      <c r="QUS47" s="1581"/>
      <c r="QUT47" s="1581"/>
      <c r="QUU47" s="1581"/>
      <c r="QUV47" s="1581"/>
      <c r="QUW47" s="1581"/>
      <c r="QUX47" s="1581"/>
      <c r="QUY47" s="1581"/>
      <c r="QUZ47" s="1581"/>
      <c r="QVA47" s="1581"/>
      <c r="QVB47" s="1581"/>
      <c r="QVC47" s="1581"/>
      <c r="QVD47" s="1581"/>
      <c r="QVE47" s="1581"/>
      <c r="QVF47" s="1581"/>
      <c r="QVG47" s="1581"/>
      <c r="QVH47" s="1581"/>
      <c r="QVI47" s="1581"/>
      <c r="QVJ47" s="1581"/>
      <c r="QVK47" s="1581"/>
      <c r="QVL47" s="1581"/>
      <c r="QVM47" s="1581"/>
      <c r="QVN47" s="1581"/>
      <c r="QVO47" s="1581"/>
      <c r="QVP47" s="1581"/>
      <c r="QVQ47" s="1581"/>
      <c r="QVR47" s="1581"/>
      <c r="QVS47" s="1581"/>
      <c r="QVT47" s="1581"/>
      <c r="QVU47" s="1581"/>
      <c r="QVV47" s="1581"/>
      <c r="QVW47" s="1581"/>
      <c r="QVX47" s="1581"/>
      <c r="QVY47" s="1581"/>
      <c r="QVZ47" s="1581"/>
      <c r="QWA47" s="1581"/>
      <c r="QWB47" s="1581"/>
      <c r="QWC47" s="1581"/>
      <c r="QWD47" s="1581"/>
      <c r="QWE47" s="1581"/>
      <c r="QWF47" s="1581"/>
      <c r="QWG47" s="1581"/>
      <c r="QWH47" s="1581"/>
      <c r="QWI47" s="1581"/>
      <c r="QWJ47" s="1581"/>
      <c r="QWK47" s="1581"/>
      <c r="QWL47" s="1581"/>
      <c r="QWM47" s="1581"/>
      <c r="QWN47" s="1581"/>
      <c r="QWO47" s="1581"/>
      <c r="QWP47" s="1581"/>
      <c r="QWQ47" s="1581"/>
      <c r="QWR47" s="1581"/>
      <c r="QWS47" s="1581"/>
      <c r="QWT47" s="1581"/>
      <c r="QWU47" s="1581"/>
      <c r="QWV47" s="1581"/>
      <c r="QWW47" s="1581"/>
      <c r="QWX47" s="1581"/>
      <c r="QWY47" s="1581"/>
      <c r="QWZ47" s="1581"/>
      <c r="QXA47" s="1581"/>
      <c r="QXB47" s="1581"/>
      <c r="QXC47" s="1581"/>
      <c r="QXD47" s="1581"/>
      <c r="QXE47" s="1581"/>
      <c r="QXF47" s="1581"/>
      <c r="QXG47" s="1581"/>
      <c r="QXH47" s="1581"/>
      <c r="QXI47" s="1581"/>
      <c r="QXJ47" s="1581"/>
      <c r="QXK47" s="1581"/>
      <c r="QXL47" s="1581"/>
      <c r="QXM47" s="1581"/>
      <c r="QXN47" s="1581"/>
      <c r="QXO47" s="1581"/>
      <c r="QXP47" s="1581"/>
      <c r="QXQ47" s="1581"/>
      <c r="QXR47" s="1581"/>
      <c r="QXS47" s="1581"/>
      <c r="QXT47" s="1581"/>
      <c r="QXU47" s="1581"/>
      <c r="QXV47" s="1581"/>
      <c r="QXW47" s="1581"/>
      <c r="QXX47" s="1581"/>
      <c r="QXY47" s="1581"/>
      <c r="QXZ47" s="1581"/>
      <c r="QYA47" s="1581"/>
      <c r="QYB47" s="1581"/>
      <c r="QYC47" s="1581"/>
      <c r="QYD47" s="1581"/>
      <c r="QYE47" s="1581"/>
      <c r="QYF47" s="1581"/>
      <c r="QYG47" s="1581"/>
      <c r="QYH47" s="1581"/>
      <c r="QYI47" s="1581"/>
      <c r="QYJ47" s="1581"/>
      <c r="QYK47" s="1581"/>
      <c r="QYL47" s="1581"/>
      <c r="QYM47" s="1581"/>
      <c r="QYN47" s="1581"/>
      <c r="QYO47" s="1581"/>
      <c r="QYP47" s="1581"/>
      <c r="QYQ47" s="1581"/>
      <c r="QYR47" s="1581"/>
      <c r="QYS47" s="1581"/>
      <c r="QYT47" s="1581"/>
      <c r="QYU47" s="1581"/>
      <c r="QYV47" s="1581"/>
      <c r="QYW47" s="1581"/>
      <c r="QYX47" s="1581"/>
      <c r="QYY47" s="1581"/>
      <c r="QYZ47" s="1581"/>
      <c r="QZA47" s="1581"/>
      <c r="QZB47" s="1581"/>
      <c r="QZC47" s="1581"/>
      <c r="QZD47" s="1581"/>
      <c r="QZE47" s="1581"/>
      <c r="QZF47" s="1581"/>
      <c r="QZG47" s="1581"/>
      <c r="QZH47" s="1581"/>
      <c r="QZI47" s="1581"/>
      <c r="QZJ47" s="1581"/>
      <c r="QZK47" s="1581"/>
      <c r="QZL47" s="1581"/>
      <c r="QZM47" s="1581"/>
      <c r="QZN47" s="1581"/>
      <c r="QZO47" s="1581"/>
      <c r="QZP47" s="1581"/>
      <c r="QZQ47" s="1581"/>
      <c r="QZR47" s="1581"/>
      <c r="QZS47" s="1581"/>
      <c r="QZT47" s="1581"/>
      <c r="QZU47" s="1581"/>
      <c r="QZV47" s="1581"/>
      <c r="QZW47" s="1581"/>
      <c r="QZX47" s="1581"/>
      <c r="QZY47" s="1581"/>
      <c r="QZZ47" s="1581"/>
      <c r="RAA47" s="1581"/>
      <c r="RAB47" s="1581"/>
      <c r="RAC47" s="1581"/>
      <c r="RAD47" s="1581"/>
      <c r="RAE47" s="1581"/>
      <c r="RAF47" s="1581"/>
      <c r="RAG47" s="1581"/>
      <c r="RAH47" s="1581"/>
      <c r="RAI47" s="1581"/>
      <c r="RAJ47" s="1581"/>
      <c r="RAK47" s="1581"/>
      <c r="RAL47" s="1581"/>
      <c r="RAM47" s="1581"/>
      <c r="RAN47" s="1581"/>
      <c r="RAO47" s="1581"/>
      <c r="RAP47" s="1581"/>
      <c r="RAQ47" s="1581"/>
      <c r="RAR47" s="1581"/>
      <c r="RAS47" s="1581"/>
      <c r="RAT47" s="1581"/>
      <c r="RAU47" s="1581"/>
      <c r="RAV47" s="1581"/>
      <c r="RAW47" s="1581"/>
      <c r="RAX47" s="1581"/>
      <c r="RAY47" s="1581"/>
      <c r="RAZ47" s="1581"/>
      <c r="RBA47" s="1581"/>
      <c r="RBB47" s="1581"/>
      <c r="RBC47" s="1581"/>
      <c r="RBD47" s="1581"/>
      <c r="RBE47" s="1581"/>
      <c r="RBF47" s="1581"/>
      <c r="RBG47" s="1581"/>
      <c r="RBH47" s="1581"/>
      <c r="RBI47" s="1581"/>
      <c r="RBJ47" s="1581"/>
      <c r="RBK47" s="1581"/>
      <c r="RBL47" s="1581"/>
      <c r="RBM47" s="1581"/>
      <c r="RBN47" s="1581"/>
      <c r="RBO47" s="1581"/>
      <c r="RBP47" s="1581"/>
      <c r="RBQ47" s="1581"/>
      <c r="RBR47" s="1581"/>
      <c r="RBS47" s="1581"/>
      <c r="RBT47" s="1581"/>
      <c r="RBU47" s="1581"/>
      <c r="RBV47" s="1581"/>
      <c r="RBW47" s="1581"/>
      <c r="RBX47" s="1581"/>
      <c r="RBY47" s="1581"/>
      <c r="RBZ47" s="1581"/>
      <c r="RCA47" s="1581"/>
      <c r="RCB47" s="1581"/>
      <c r="RCC47" s="1581"/>
      <c r="RCD47" s="1581"/>
      <c r="RCE47" s="1581"/>
      <c r="RCF47" s="1581"/>
      <c r="RCG47" s="1581"/>
      <c r="RCH47" s="1581"/>
      <c r="RCI47" s="1581"/>
      <c r="RCJ47" s="1581"/>
      <c r="RCK47" s="1581"/>
      <c r="RCL47" s="1581"/>
      <c r="RCM47" s="1581"/>
      <c r="RCN47" s="1581"/>
      <c r="RCO47" s="1581"/>
      <c r="RCP47" s="1581"/>
      <c r="RCQ47" s="1581"/>
      <c r="RCR47" s="1581"/>
      <c r="RCS47" s="1581"/>
      <c r="RCT47" s="1581"/>
      <c r="RCU47" s="1581"/>
      <c r="RCV47" s="1581"/>
      <c r="RCW47" s="1581"/>
      <c r="RCX47" s="1581"/>
      <c r="RCY47" s="1581"/>
      <c r="RCZ47" s="1581"/>
      <c r="RDA47" s="1581"/>
      <c r="RDB47" s="1581"/>
      <c r="RDC47" s="1581"/>
      <c r="RDD47" s="1581"/>
      <c r="RDE47" s="1581"/>
      <c r="RDF47" s="1581"/>
      <c r="RDG47" s="1581"/>
      <c r="RDH47" s="1581"/>
      <c r="RDI47" s="1581"/>
      <c r="RDJ47" s="1581"/>
      <c r="RDK47" s="1581"/>
      <c r="RDL47" s="1581"/>
      <c r="RDM47" s="1581"/>
      <c r="RDN47" s="1581"/>
      <c r="RDO47" s="1581"/>
      <c r="RDP47" s="1581"/>
      <c r="RDQ47" s="1581"/>
      <c r="RDR47" s="1581"/>
      <c r="RDS47" s="1581"/>
      <c r="RDT47" s="1581"/>
      <c r="RDU47" s="1581"/>
      <c r="RDV47" s="1581"/>
      <c r="RDW47" s="1581"/>
      <c r="RDX47" s="1581"/>
      <c r="RDY47" s="1581"/>
      <c r="RDZ47" s="1581"/>
      <c r="REA47" s="1581"/>
      <c r="REB47" s="1581"/>
      <c r="REC47" s="1581"/>
      <c r="RED47" s="1581"/>
      <c r="REE47" s="1581"/>
      <c r="REF47" s="1581"/>
      <c r="REG47" s="1581"/>
      <c r="REH47" s="1581"/>
      <c r="REI47" s="1581"/>
      <c r="REJ47" s="1581"/>
      <c r="REK47" s="1581"/>
      <c r="REL47" s="1581"/>
      <c r="REM47" s="1581"/>
      <c r="REN47" s="1581"/>
      <c r="REO47" s="1581"/>
      <c r="REP47" s="1581"/>
      <c r="REQ47" s="1581"/>
      <c r="RER47" s="1581"/>
      <c r="RES47" s="1581"/>
      <c r="RET47" s="1581"/>
      <c r="REU47" s="1581"/>
      <c r="REV47" s="1581"/>
      <c r="REW47" s="1581"/>
      <c r="REX47" s="1581"/>
      <c r="REY47" s="1581"/>
      <c r="REZ47" s="1581"/>
      <c r="RFA47" s="1581"/>
      <c r="RFB47" s="1581"/>
      <c r="RFC47" s="1581"/>
      <c r="RFD47" s="1581"/>
      <c r="RFE47" s="1581"/>
      <c r="RFF47" s="1581"/>
      <c r="RFG47" s="1581"/>
      <c r="RFH47" s="1581"/>
      <c r="RFI47" s="1581"/>
      <c r="RFJ47" s="1581"/>
      <c r="RFK47" s="1581"/>
      <c r="RFL47" s="1581"/>
      <c r="RFM47" s="1581"/>
      <c r="RFN47" s="1581"/>
      <c r="RFO47" s="1581"/>
      <c r="RFP47" s="1581"/>
      <c r="RFQ47" s="1581"/>
      <c r="RFR47" s="1581"/>
      <c r="RFS47" s="1581"/>
      <c r="RFT47" s="1581"/>
      <c r="RFU47" s="1581"/>
      <c r="RFV47" s="1581"/>
      <c r="RFW47" s="1581"/>
      <c r="RFX47" s="1581"/>
      <c r="RFY47" s="1581"/>
      <c r="RFZ47" s="1581"/>
      <c r="RGA47" s="1581"/>
      <c r="RGB47" s="1581"/>
      <c r="RGC47" s="1581"/>
      <c r="RGD47" s="1581"/>
      <c r="RGE47" s="1581"/>
      <c r="RGF47" s="1581"/>
      <c r="RGG47" s="1581"/>
      <c r="RGH47" s="1581"/>
      <c r="RGI47" s="1581"/>
      <c r="RGJ47" s="1581"/>
      <c r="RGK47" s="1581"/>
      <c r="RGL47" s="1581"/>
      <c r="RGM47" s="1581"/>
      <c r="RGN47" s="1581"/>
      <c r="RGO47" s="1581"/>
      <c r="RGP47" s="1581"/>
      <c r="RGQ47" s="1581"/>
      <c r="RGR47" s="1581"/>
      <c r="RGS47" s="1581"/>
      <c r="RGT47" s="1581"/>
      <c r="RGU47" s="1581"/>
      <c r="RGV47" s="1581"/>
      <c r="RGW47" s="1581"/>
      <c r="RGX47" s="1581"/>
      <c r="RGY47" s="1581"/>
      <c r="RGZ47" s="1581"/>
      <c r="RHA47" s="1581"/>
      <c r="RHB47" s="1581"/>
      <c r="RHC47" s="1581"/>
      <c r="RHD47" s="1581"/>
      <c r="RHE47" s="1581"/>
      <c r="RHF47" s="1581"/>
      <c r="RHG47" s="1581"/>
      <c r="RHH47" s="1581"/>
      <c r="RHI47" s="1581"/>
      <c r="RHJ47" s="1581"/>
      <c r="RHK47" s="1581"/>
      <c r="RHL47" s="1581"/>
      <c r="RHM47" s="1581"/>
      <c r="RHN47" s="1581"/>
      <c r="RHO47" s="1581"/>
      <c r="RHP47" s="1581"/>
      <c r="RHQ47" s="1581"/>
      <c r="RHR47" s="1581"/>
      <c r="RHS47" s="1581"/>
      <c r="RHT47" s="1581"/>
      <c r="RHU47" s="1581"/>
      <c r="RHV47" s="1581"/>
      <c r="RHW47" s="1581"/>
      <c r="RHX47" s="1581"/>
      <c r="RHY47" s="1581"/>
      <c r="RHZ47" s="1581"/>
      <c r="RIA47" s="1581"/>
      <c r="RIB47" s="1581"/>
      <c r="RIC47" s="1581"/>
      <c r="RID47" s="1581"/>
      <c r="RIE47" s="1581"/>
      <c r="RIF47" s="1581"/>
      <c r="RIG47" s="1581"/>
      <c r="RIH47" s="1581"/>
      <c r="RII47" s="1581"/>
      <c r="RIJ47" s="1581"/>
      <c r="RIK47" s="1581"/>
      <c r="RIL47" s="1581"/>
      <c r="RIM47" s="1581"/>
      <c r="RIN47" s="1581"/>
      <c r="RIO47" s="1581"/>
      <c r="RIP47" s="1581"/>
      <c r="RIQ47" s="1581"/>
      <c r="RIR47" s="1581"/>
      <c r="RIS47" s="1581"/>
      <c r="RIT47" s="1581"/>
      <c r="RIU47" s="1581"/>
      <c r="RIV47" s="1581"/>
      <c r="RIW47" s="1581"/>
      <c r="RIX47" s="1581"/>
      <c r="RIY47" s="1581"/>
      <c r="RIZ47" s="1581"/>
      <c r="RJA47" s="1581"/>
      <c r="RJB47" s="1581"/>
      <c r="RJC47" s="1581"/>
      <c r="RJD47" s="1581"/>
      <c r="RJE47" s="1581"/>
      <c r="RJF47" s="1581"/>
      <c r="RJG47" s="1581"/>
      <c r="RJH47" s="1581"/>
      <c r="RJI47" s="1581"/>
      <c r="RJJ47" s="1581"/>
      <c r="RJK47" s="1581"/>
      <c r="RJL47" s="1581"/>
      <c r="RJM47" s="1581"/>
      <c r="RJN47" s="1581"/>
      <c r="RJO47" s="1581"/>
      <c r="RJP47" s="1581"/>
      <c r="RJQ47" s="1581"/>
      <c r="RJR47" s="1581"/>
      <c r="RJS47" s="1581"/>
      <c r="RJT47" s="1581"/>
      <c r="RJU47" s="1581"/>
      <c r="RJV47" s="1581"/>
      <c r="RJW47" s="1581"/>
      <c r="RJX47" s="1581"/>
      <c r="RJY47" s="1581"/>
      <c r="RJZ47" s="1581"/>
      <c r="RKA47" s="1581"/>
      <c r="RKB47" s="1581"/>
      <c r="RKC47" s="1581"/>
      <c r="RKD47" s="1581"/>
      <c r="RKE47" s="1581"/>
      <c r="RKF47" s="1581"/>
      <c r="RKG47" s="1581"/>
      <c r="RKH47" s="1581"/>
      <c r="RKI47" s="1581"/>
      <c r="RKJ47" s="1581"/>
      <c r="RKK47" s="1581"/>
      <c r="RKL47" s="1581"/>
      <c r="RKM47" s="1581"/>
      <c r="RKN47" s="1581"/>
      <c r="RKO47" s="1581"/>
      <c r="RKP47" s="1581"/>
      <c r="RKQ47" s="1581"/>
      <c r="RKR47" s="1581"/>
      <c r="RKS47" s="1581"/>
      <c r="RKT47" s="1581"/>
      <c r="RKU47" s="1581"/>
      <c r="RKV47" s="1581"/>
      <c r="RKW47" s="1581"/>
      <c r="RKX47" s="1581"/>
      <c r="RKY47" s="1581"/>
      <c r="RKZ47" s="1581"/>
      <c r="RLA47" s="1581"/>
      <c r="RLB47" s="1581"/>
      <c r="RLC47" s="1581"/>
      <c r="RLD47" s="1581"/>
      <c r="RLE47" s="1581"/>
      <c r="RLF47" s="1581"/>
      <c r="RLG47" s="1581"/>
      <c r="RLH47" s="1581"/>
      <c r="RLI47" s="1581"/>
      <c r="RLJ47" s="1581"/>
      <c r="RLK47" s="1581"/>
      <c r="RLL47" s="1581"/>
      <c r="RLM47" s="1581"/>
      <c r="RLN47" s="1581"/>
      <c r="RLO47" s="1581"/>
      <c r="RLP47" s="1581"/>
      <c r="RLQ47" s="1581"/>
      <c r="RLR47" s="1581"/>
      <c r="RLS47" s="1581"/>
      <c r="RLT47" s="1581"/>
      <c r="RLU47" s="1581"/>
      <c r="RLV47" s="1581"/>
      <c r="RLW47" s="1581"/>
      <c r="RLX47" s="1581"/>
      <c r="RLY47" s="1581"/>
      <c r="RLZ47" s="1581"/>
      <c r="RMA47" s="1581"/>
      <c r="RMB47" s="1581"/>
      <c r="RMC47" s="1581"/>
      <c r="RMD47" s="1581"/>
      <c r="RME47" s="1581"/>
      <c r="RMF47" s="1581"/>
      <c r="RMG47" s="1581"/>
      <c r="RMH47" s="1581"/>
      <c r="RMI47" s="1581"/>
      <c r="RMJ47" s="1581"/>
      <c r="RMK47" s="1581"/>
      <c r="RML47" s="1581"/>
      <c r="RMM47" s="1581"/>
      <c r="RMN47" s="1581"/>
      <c r="RMO47" s="1581"/>
      <c r="RMP47" s="1581"/>
      <c r="RMQ47" s="1581"/>
      <c r="RMR47" s="1581"/>
      <c r="RMS47" s="1581"/>
      <c r="RMT47" s="1581"/>
      <c r="RMU47" s="1581"/>
      <c r="RMV47" s="1581"/>
      <c r="RMW47" s="1581"/>
      <c r="RMX47" s="1581"/>
      <c r="RMY47" s="1581"/>
      <c r="RMZ47" s="1581"/>
      <c r="RNA47" s="1581"/>
      <c r="RNB47" s="1581"/>
      <c r="RNC47" s="1581"/>
      <c r="RND47" s="1581"/>
      <c r="RNE47" s="1581"/>
      <c r="RNF47" s="1581"/>
      <c r="RNG47" s="1581"/>
      <c r="RNH47" s="1581"/>
      <c r="RNI47" s="1581"/>
      <c r="RNJ47" s="1581"/>
      <c r="RNK47" s="1581"/>
      <c r="RNL47" s="1581"/>
      <c r="RNM47" s="1581"/>
      <c r="RNN47" s="1581"/>
      <c r="RNO47" s="1581"/>
      <c r="RNP47" s="1581"/>
      <c r="RNQ47" s="1581"/>
      <c r="RNR47" s="1581"/>
      <c r="RNS47" s="1581"/>
      <c r="RNT47" s="1581"/>
      <c r="RNU47" s="1581"/>
      <c r="RNV47" s="1581"/>
      <c r="RNW47" s="1581"/>
      <c r="RNX47" s="1581"/>
      <c r="RNY47" s="1581"/>
      <c r="RNZ47" s="1581"/>
      <c r="ROA47" s="1581"/>
      <c r="ROB47" s="1581"/>
      <c r="ROC47" s="1581"/>
      <c r="ROD47" s="1581"/>
      <c r="ROE47" s="1581"/>
      <c r="ROF47" s="1581"/>
      <c r="ROG47" s="1581"/>
      <c r="ROH47" s="1581"/>
      <c r="ROI47" s="1581"/>
      <c r="ROJ47" s="1581"/>
      <c r="ROK47" s="1581"/>
      <c r="ROL47" s="1581"/>
      <c r="ROM47" s="1581"/>
      <c r="RON47" s="1581"/>
      <c r="ROO47" s="1581"/>
      <c r="ROP47" s="1581"/>
      <c r="ROQ47" s="1581"/>
      <c r="ROR47" s="1581"/>
      <c r="ROS47" s="1581"/>
      <c r="ROT47" s="1581"/>
      <c r="ROU47" s="1581"/>
      <c r="ROV47" s="1581"/>
      <c r="ROW47" s="1581"/>
      <c r="ROX47" s="1581"/>
      <c r="ROY47" s="1581"/>
      <c r="ROZ47" s="1581"/>
      <c r="RPA47" s="1581"/>
      <c r="RPB47" s="1581"/>
      <c r="RPC47" s="1581"/>
      <c r="RPD47" s="1581"/>
      <c r="RPE47" s="1581"/>
      <c r="RPF47" s="1581"/>
      <c r="RPG47" s="1581"/>
      <c r="RPH47" s="1581"/>
      <c r="RPI47" s="1581"/>
      <c r="RPJ47" s="1581"/>
      <c r="RPK47" s="1581"/>
      <c r="RPL47" s="1581"/>
      <c r="RPM47" s="1581"/>
      <c r="RPN47" s="1581"/>
      <c r="RPO47" s="1581"/>
      <c r="RPP47" s="1581"/>
      <c r="RPQ47" s="1581"/>
      <c r="RPR47" s="1581"/>
      <c r="RPS47" s="1581"/>
      <c r="RPT47" s="1581"/>
      <c r="RPU47" s="1581"/>
      <c r="RPV47" s="1581"/>
      <c r="RPW47" s="1581"/>
      <c r="RPX47" s="1581"/>
      <c r="RPY47" s="1581"/>
      <c r="RPZ47" s="1581"/>
      <c r="RQA47" s="1581"/>
      <c r="RQB47" s="1581"/>
      <c r="RQC47" s="1581"/>
      <c r="RQD47" s="1581"/>
      <c r="RQE47" s="1581"/>
      <c r="RQF47" s="1581"/>
      <c r="RQG47" s="1581"/>
      <c r="RQH47" s="1581"/>
      <c r="RQI47" s="1581"/>
      <c r="RQJ47" s="1581"/>
      <c r="RQK47" s="1581"/>
      <c r="RQL47" s="1581"/>
      <c r="RQM47" s="1581"/>
      <c r="RQN47" s="1581"/>
      <c r="RQO47" s="1581"/>
      <c r="RQP47" s="1581"/>
      <c r="RQQ47" s="1581"/>
      <c r="RQR47" s="1581"/>
      <c r="RQS47" s="1581"/>
      <c r="RQT47" s="1581"/>
      <c r="RQU47" s="1581"/>
      <c r="RQV47" s="1581"/>
      <c r="RQW47" s="1581"/>
      <c r="RQX47" s="1581"/>
      <c r="RQY47" s="1581"/>
      <c r="RQZ47" s="1581"/>
      <c r="RRA47" s="1581"/>
      <c r="RRB47" s="1581"/>
      <c r="RRC47" s="1581"/>
      <c r="RRD47" s="1581"/>
      <c r="RRE47" s="1581"/>
      <c r="RRF47" s="1581"/>
      <c r="RRG47" s="1581"/>
      <c r="RRH47" s="1581"/>
      <c r="RRI47" s="1581"/>
      <c r="RRJ47" s="1581"/>
      <c r="RRK47" s="1581"/>
      <c r="RRL47" s="1581"/>
      <c r="RRM47" s="1581"/>
      <c r="RRN47" s="1581"/>
      <c r="RRO47" s="1581"/>
      <c r="RRP47" s="1581"/>
      <c r="RRQ47" s="1581"/>
      <c r="RRR47" s="1581"/>
      <c r="RRS47" s="1581"/>
      <c r="RRT47" s="1581"/>
      <c r="RRU47" s="1581"/>
      <c r="RRV47" s="1581"/>
      <c r="RRW47" s="1581"/>
      <c r="RRX47" s="1581"/>
      <c r="RRY47" s="1581"/>
      <c r="RRZ47" s="1581"/>
      <c r="RSA47" s="1581"/>
      <c r="RSB47" s="1581"/>
      <c r="RSC47" s="1581"/>
      <c r="RSD47" s="1581"/>
      <c r="RSE47" s="1581"/>
      <c r="RSF47" s="1581"/>
      <c r="RSG47" s="1581"/>
      <c r="RSH47" s="1581"/>
      <c r="RSI47" s="1581"/>
      <c r="RSJ47" s="1581"/>
      <c r="RSK47" s="1581"/>
      <c r="RSL47" s="1581"/>
      <c r="RSM47" s="1581"/>
      <c r="RSN47" s="1581"/>
      <c r="RSO47" s="1581"/>
      <c r="RSP47" s="1581"/>
      <c r="RSQ47" s="1581"/>
      <c r="RSR47" s="1581"/>
      <c r="RSS47" s="1581"/>
      <c r="RST47" s="1581"/>
      <c r="RSU47" s="1581"/>
      <c r="RSV47" s="1581"/>
      <c r="RSW47" s="1581"/>
      <c r="RSX47" s="1581"/>
      <c r="RSY47" s="1581"/>
      <c r="RSZ47" s="1581"/>
      <c r="RTA47" s="1581"/>
      <c r="RTB47" s="1581"/>
      <c r="RTC47" s="1581"/>
      <c r="RTD47" s="1581"/>
      <c r="RTE47" s="1581"/>
      <c r="RTF47" s="1581"/>
      <c r="RTG47" s="1581"/>
      <c r="RTH47" s="1581"/>
      <c r="RTI47" s="1581"/>
      <c r="RTJ47" s="1581"/>
      <c r="RTK47" s="1581"/>
      <c r="RTL47" s="1581"/>
      <c r="RTM47" s="1581"/>
      <c r="RTN47" s="1581"/>
      <c r="RTO47" s="1581"/>
      <c r="RTP47" s="1581"/>
      <c r="RTQ47" s="1581"/>
      <c r="RTR47" s="1581"/>
      <c r="RTS47" s="1581"/>
      <c r="RTT47" s="1581"/>
      <c r="RTU47" s="1581"/>
      <c r="RTV47" s="1581"/>
      <c r="RTW47" s="1581"/>
      <c r="RTX47" s="1581"/>
      <c r="RTY47" s="1581"/>
      <c r="RTZ47" s="1581"/>
      <c r="RUA47" s="1581"/>
      <c r="RUB47" s="1581"/>
      <c r="RUC47" s="1581"/>
      <c r="RUD47" s="1581"/>
      <c r="RUE47" s="1581"/>
      <c r="RUF47" s="1581"/>
      <c r="RUG47" s="1581"/>
      <c r="RUH47" s="1581"/>
      <c r="RUI47" s="1581"/>
      <c r="RUJ47" s="1581"/>
      <c r="RUK47" s="1581"/>
      <c r="RUL47" s="1581"/>
      <c r="RUM47" s="1581"/>
      <c r="RUN47" s="1581"/>
      <c r="RUO47" s="1581"/>
      <c r="RUP47" s="1581"/>
      <c r="RUQ47" s="1581"/>
      <c r="RUR47" s="1581"/>
      <c r="RUS47" s="1581"/>
      <c r="RUT47" s="1581"/>
      <c r="RUU47" s="1581"/>
      <c r="RUV47" s="1581"/>
      <c r="RUW47" s="1581"/>
      <c r="RUX47" s="1581"/>
      <c r="RUY47" s="1581"/>
      <c r="RUZ47" s="1581"/>
      <c r="RVA47" s="1581"/>
      <c r="RVB47" s="1581"/>
      <c r="RVC47" s="1581"/>
      <c r="RVD47" s="1581"/>
      <c r="RVE47" s="1581"/>
      <c r="RVF47" s="1581"/>
      <c r="RVG47" s="1581"/>
      <c r="RVH47" s="1581"/>
      <c r="RVI47" s="1581"/>
      <c r="RVJ47" s="1581"/>
      <c r="RVK47" s="1581"/>
      <c r="RVL47" s="1581"/>
      <c r="RVM47" s="1581"/>
      <c r="RVN47" s="1581"/>
      <c r="RVO47" s="1581"/>
      <c r="RVP47" s="1581"/>
      <c r="RVQ47" s="1581"/>
      <c r="RVR47" s="1581"/>
      <c r="RVS47" s="1581"/>
      <c r="RVT47" s="1581"/>
      <c r="RVU47" s="1581"/>
      <c r="RVV47" s="1581"/>
      <c r="RVW47" s="1581"/>
      <c r="RVX47" s="1581"/>
      <c r="RVY47" s="1581"/>
      <c r="RVZ47" s="1581"/>
      <c r="RWA47" s="1581"/>
      <c r="RWB47" s="1581"/>
      <c r="RWC47" s="1581"/>
      <c r="RWD47" s="1581"/>
      <c r="RWE47" s="1581"/>
      <c r="RWF47" s="1581"/>
      <c r="RWG47" s="1581"/>
      <c r="RWH47" s="1581"/>
      <c r="RWI47" s="1581"/>
      <c r="RWJ47" s="1581"/>
      <c r="RWK47" s="1581"/>
      <c r="RWL47" s="1581"/>
      <c r="RWM47" s="1581"/>
      <c r="RWN47" s="1581"/>
      <c r="RWO47" s="1581"/>
      <c r="RWP47" s="1581"/>
      <c r="RWQ47" s="1581"/>
      <c r="RWR47" s="1581"/>
      <c r="RWS47" s="1581"/>
      <c r="RWT47" s="1581"/>
      <c r="RWU47" s="1581"/>
      <c r="RWV47" s="1581"/>
      <c r="RWW47" s="1581"/>
      <c r="RWX47" s="1581"/>
      <c r="RWY47" s="1581"/>
      <c r="RWZ47" s="1581"/>
      <c r="RXA47" s="1581"/>
      <c r="RXB47" s="1581"/>
      <c r="RXC47" s="1581"/>
      <c r="RXD47" s="1581"/>
      <c r="RXE47" s="1581"/>
      <c r="RXF47" s="1581"/>
      <c r="RXG47" s="1581"/>
      <c r="RXH47" s="1581"/>
      <c r="RXI47" s="1581"/>
      <c r="RXJ47" s="1581"/>
      <c r="RXK47" s="1581"/>
      <c r="RXL47" s="1581"/>
      <c r="RXM47" s="1581"/>
      <c r="RXN47" s="1581"/>
      <c r="RXO47" s="1581"/>
      <c r="RXP47" s="1581"/>
      <c r="RXQ47" s="1581"/>
      <c r="RXR47" s="1581"/>
      <c r="RXS47" s="1581"/>
      <c r="RXT47" s="1581"/>
      <c r="RXU47" s="1581"/>
      <c r="RXV47" s="1581"/>
      <c r="RXW47" s="1581"/>
      <c r="RXX47" s="1581"/>
      <c r="RXY47" s="1581"/>
      <c r="RXZ47" s="1581"/>
      <c r="RYA47" s="1581"/>
      <c r="RYB47" s="1581"/>
      <c r="RYC47" s="1581"/>
      <c r="RYD47" s="1581"/>
      <c r="RYE47" s="1581"/>
      <c r="RYF47" s="1581"/>
      <c r="RYG47" s="1581"/>
      <c r="RYH47" s="1581"/>
      <c r="RYI47" s="1581"/>
      <c r="RYJ47" s="1581"/>
      <c r="RYK47" s="1581"/>
      <c r="RYL47" s="1581"/>
      <c r="RYM47" s="1581"/>
      <c r="RYN47" s="1581"/>
      <c r="RYO47" s="1581"/>
      <c r="RYP47" s="1581"/>
      <c r="RYQ47" s="1581"/>
      <c r="RYR47" s="1581"/>
      <c r="RYS47" s="1581"/>
      <c r="RYT47" s="1581"/>
      <c r="RYU47" s="1581"/>
      <c r="RYV47" s="1581"/>
      <c r="RYW47" s="1581"/>
      <c r="RYX47" s="1581"/>
      <c r="RYY47" s="1581"/>
      <c r="RYZ47" s="1581"/>
      <c r="RZA47" s="1581"/>
      <c r="RZB47" s="1581"/>
      <c r="RZC47" s="1581"/>
      <c r="RZD47" s="1581"/>
      <c r="RZE47" s="1581"/>
      <c r="RZF47" s="1581"/>
      <c r="RZG47" s="1581"/>
      <c r="RZH47" s="1581"/>
      <c r="RZI47" s="1581"/>
      <c r="RZJ47" s="1581"/>
      <c r="RZK47" s="1581"/>
      <c r="RZL47" s="1581"/>
      <c r="RZM47" s="1581"/>
      <c r="RZN47" s="1581"/>
      <c r="RZO47" s="1581"/>
      <c r="RZP47" s="1581"/>
      <c r="RZQ47" s="1581"/>
      <c r="RZR47" s="1581"/>
      <c r="RZS47" s="1581"/>
      <c r="RZT47" s="1581"/>
      <c r="RZU47" s="1581"/>
      <c r="RZV47" s="1581"/>
      <c r="RZW47" s="1581"/>
      <c r="RZX47" s="1581"/>
      <c r="RZY47" s="1581"/>
      <c r="RZZ47" s="1581"/>
      <c r="SAA47" s="1581"/>
      <c r="SAB47" s="1581"/>
      <c r="SAC47" s="1581"/>
      <c r="SAD47" s="1581"/>
      <c r="SAE47" s="1581"/>
      <c r="SAF47" s="1581"/>
      <c r="SAG47" s="1581"/>
      <c r="SAH47" s="1581"/>
      <c r="SAI47" s="1581"/>
      <c r="SAJ47" s="1581"/>
      <c r="SAK47" s="1581"/>
      <c r="SAL47" s="1581"/>
      <c r="SAM47" s="1581"/>
      <c r="SAN47" s="1581"/>
      <c r="SAO47" s="1581"/>
      <c r="SAP47" s="1581"/>
      <c r="SAQ47" s="1581"/>
      <c r="SAR47" s="1581"/>
      <c r="SAS47" s="1581"/>
      <c r="SAT47" s="1581"/>
      <c r="SAU47" s="1581"/>
      <c r="SAV47" s="1581"/>
      <c r="SAW47" s="1581"/>
      <c r="SAX47" s="1581"/>
      <c r="SAY47" s="1581"/>
      <c r="SAZ47" s="1581"/>
      <c r="SBA47" s="1581"/>
      <c r="SBB47" s="1581"/>
      <c r="SBC47" s="1581"/>
      <c r="SBD47" s="1581"/>
      <c r="SBE47" s="1581"/>
      <c r="SBF47" s="1581"/>
      <c r="SBG47" s="1581"/>
      <c r="SBH47" s="1581"/>
      <c r="SBI47" s="1581"/>
      <c r="SBJ47" s="1581"/>
      <c r="SBK47" s="1581"/>
      <c r="SBL47" s="1581"/>
      <c r="SBM47" s="1581"/>
      <c r="SBN47" s="1581"/>
      <c r="SBO47" s="1581"/>
      <c r="SBP47" s="1581"/>
      <c r="SBQ47" s="1581"/>
      <c r="SBR47" s="1581"/>
      <c r="SBS47" s="1581"/>
      <c r="SBT47" s="1581"/>
      <c r="SBU47" s="1581"/>
      <c r="SBV47" s="1581"/>
      <c r="SBW47" s="1581"/>
      <c r="SBX47" s="1581"/>
      <c r="SBY47" s="1581"/>
      <c r="SBZ47" s="1581"/>
      <c r="SCA47" s="1581"/>
      <c r="SCB47" s="1581"/>
      <c r="SCC47" s="1581"/>
      <c r="SCD47" s="1581"/>
      <c r="SCE47" s="1581"/>
      <c r="SCF47" s="1581"/>
      <c r="SCG47" s="1581"/>
      <c r="SCH47" s="1581"/>
      <c r="SCI47" s="1581"/>
      <c r="SCJ47" s="1581"/>
      <c r="SCK47" s="1581"/>
      <c r="SCL47" s="1581"/>
      <c r="SCM47" s="1581"/>
      <c r="SCN47" s="1581"/>
      <c r="SCO47" s="1581"/>
      <c r="SCP47" s="1581"/>
      <c r="SCQ47" s="1581"/>
      <c r="SCR47" s="1581"/>
      <c r="SCS47" s="1581"/>
      <c r="SCT47" s="1581"/>
      <c r="SCU47" s="1581"/>
      <c r="SCV47" s="1581"/>
      <c r="SCW47" s="1581"/>
      <c r="SCX47" s="1581"/>
      <c r="SCY47" s="1581"/>
      <c r="SCZ47" s="1581"/>
      <c r="SDA47" s="1581"/>
      <c r="SDB47" s="1581"/>
      <c r="SDC47" s="1581"/>
      <c r="SDD47" s="1581"/>
      <c r="SDE47" s="1581"/>
      <c r="SDF47" s="1581"/>
      <c r="SDG47" s="1581"/>
      <c r="SDH47" s="1581"/>
      <c r="SDI47" s="1581"/>
      <c r="SDJ47" s="1581"/>
      <c r="SDK47" s="1581"/>
      <c r="SDL47" s="1581"/>
      <c r="SDM47" s="1581"/>
      <c r="SDN47" s="1581"/>
      <c r="SDO47" s="1581"/>
      <c r="SDP47" s="1581"/>
      <c r="SDQ47" s="1581"/>
      <c r="SDR47" s="1581"/>
      <c r="SDS47" s="1581"/>
      <c r="SDT47" s="1581"/>
      <c r="SDU47" s="1581"/>
      <c r="SDV47" s="1581"/>
      <c r="SDW47" s="1581"/>
      <c r="SDX47" s="1581"/>
      <c r="SDY47" s="1581"/>
      <c r="SDZ47" s="1581"/>
      <c r="SEA47" s="1581"/>
      <c r="SEB47" s="1581"/>
      <c r="SEC47" s="1581"/>
      <c r="SED47" s="1581"/>
      <c r="SEE47" s="1581"/>
      <c r="SEF47" s="1581"/>
      <c r="SEG47" s="1581"/>
      <c r="SEH47" s="1581"/>
      <c r="SEI47" s="1581"/>
      <c r="SEJ47" s="1581"/>
      <c r="SEK47" s="1581"/>
      <c r="SEL47" s="1581"/>
      <c r="SEM47" s="1581"/>
      <c r="SEN47" s="1581"/>
      <c r="SEO47" s="1581"/>
      <c r="SEP47" s="1581"/>
      <c r="SEQ47" s="1581"/>
      <c r="SER47" s="1581"/>
      <c r="SES47" s="1581"/>
      <c r="SET47" s="1581"/>
      <c r="SEU47" s="1581"/>
      <c r="SEV47" s="1581"/>
      <c r="SEW47" s="1581"/>
      <c r="SEX47" s="1581"/>
      <c r="SEY47" s="1581"/>
      <c r="SEZ47" s="1581"/>
      <c r="SFA47" s="1581"/>
      <c r="SFB47" s="1581"/>
      <c r="SFC47" s="1581"/>
      <c r="SFD47" s="1581"/>
      <c r="SFE47" s="1581"/>
      <c r="SFF47" s="1581"/>
      <c r="SFG47" s="1581"/>
      <c r="SFH47" s="1581"/>
      <c r="SFI47" s="1581"/>
      <c r="SFJ47" s="1581"/>
      <c r="SFK47" s="1581"/>
      <c r="SFL47" s="1581"/>
      <c r="SFM47" s="1581"/>
      <c r="SFN47" s="1581"/>
      <c r="SFO47" s="1581"/>
      <c r="SFP47" s="1581"/>
      <c r="SFQ47" s="1581"/>
      <c r="SFR47" s="1581"/>
      <c r="SFS47" s="1581"/>
      <c r="SFT47" s="1581"/>
      <c r="SFU47" s="1581"/>
      <c r="SFV47" s="1581"/>
      <c r="SFW47" s="1581"/>
      <c r="SFX47" s="1581"/>
      <c r="SFY47" s="1581"/>
      <c r="SFZ47" s="1581"/>
      <c r="SGA47" s="1581"/>
      <c r="SGB47" s="1581"/>
      <c r="SGC47" s="1581"/>
      <c r="SGD47" s="1581"/>
      <c r="SGE47" s="1581"/>
      <c r="SGF47" s="1581"/>
      <c r="SGG47" s="1581"/>
      <c r="SGH47" s="1581"/>
      <c r="SGI47" s="1581"/>
      <c r="SGJ47" s="1581"/>
      <c r="SGK47" s="1581"/>
      <c r="SGL47" s="1581"/>
      <c r="SGM47" s="1581"/>
      <c r="SGN47" s="1581"/>
      <c r="SGO47" s="1581"/>
      <c r="SGP47" s="1581"/>
      <c r="SGQ47" s="1581"/>
      <c r="SGR47" s="1581"/>
      <c r="SGS47" s="1581"/>
      <c r="SGT47" s="1581"/>
      <c r="SGU47" s="1581"/>
      <c r="SGV47" s="1581"/>
      <c r="SGW47" s="1581"/>
      <c r="SGX47" s="1581"/>
      <c r="SGY47" s="1581"/>
      <c r="SGZ47" s="1581"/>
      <c r="SHA47" s="1581"/>
      <c r="SHB47" s="1581"/>
      <c r="SHC47" s="1581"/>
      <c r="SHD47" s="1581"/>
      <c r="SHE47" s="1581"/>
      <c r="SHF47" s="1581"/>
      <c r="SHG47" s="1581"/>
      <c r="SHH47" s="1581"/>
      <c r="SHI47" s="1581"/>
      <c r="SHJ47" s="1581"/>
      <c r="SHK47" s="1581"/>
      <c r="SHL47" s="1581"/>
      <c r="SHM47" s="1581"/>
      <c r="SHN47" s="1581"/>
      <c r="SHO47" s="1581"/>
      <c r="SHP47" s="1581"/>
      <c r="SHQ47" s="1581"/>
      <c r="SHR47" s="1581"/>
      <c r="SHS47" s="1581"/>
      <c r="SHT47" s="1581"/>
      <c r="SHU47" s="1581"/>
      <c r="SHV47" s="1581"/>
      <c r="SHW47" s="1581"/>
      <c r="SHX47" s="1581"/>
      <c r="SHY47" s="1581"/>
      <c r="SHZ47" s="1581"/>
      <c r="SIA47" s="1581"/>
      <c r="SIB47" s="1581"/>
      <c r="SIC47" s="1581"/>
      <c r="SID47" s="1581"/>
      <c r="SIE47" s="1581"/>
      <c r="SIF47" s="1581"/>
      <c r="SIG47" s="1581"/>
      <c r="SIH47" s="1581"/>
      <c r="SII47" s="1581"/>
      <c r="SIJ47" s="1581"/>
      <c r="SIK47" s="1581"/>
      <c r="SIL47" s="1581"/>
      <c r="SIM47" s="1581"/>
      <c r="SIN47" s="1581"/>
      <c r="SIO47" s="1581"/>
      <c r="SIP47" s="1581"/>
      <c r="SIQ47" s="1581"/>
      <c r="SIR47" s="1581"/>
      <c r="SIS47" s="1581"/>
      <c r="SIT47" s="1581"/>
      <c r="SIU47" s="1581"/>
      <c r="SIV47" s="1581"/>
      <c r="SIW47" s="1581"/>
      <c r="SIX47" s="1581"/>
      <c r="SIY47" s="1581"/>
      <c r="SIZ47" s="1581"/>
      <c r="SJA47" s="1581"/>
      <c r="SJB47" s="1581"/>
      <c r="SJC47" s="1581"/>
      <c r="SJD47" s="1581"/>
      <c r="SJE47" s="1581"/>
      <c r="SJF47" s="1581"/>
      <c r="SJG47" s="1581"/>
      <c r="SJH47" s="1581"/>
      <c r="SJI47" s="1581"/>
      <c r="SJJ47" s="1581"/>
      <c r="SJK47" s="1581"/>
      <c r="SJL47" s="1581"/>
      <c r="SJM47" s="1581"/>
      <c r="SJN47" s="1581"/>
      <c r="SJO47" s="1581"/>
      <c r="SJP47" s="1581"/>
      <c r="SJQ47" s="1581"/>
      <c r="SJR47" s="1581"/>
      <c r="SJS47" s="1581"/>
      <c r="SJT47" s="1581"/>
      <c r="SJU47" s="1581"/>
      <c r="SJV47" s="1581"/>
      <c r="SJW47" s="1581"/>
      <c r="SJX47" s="1581"/>
      <c r="SJY47" s="1581"/>
      <c r="SJZ47" s="1581"/>
      <c r="SKA47" s="1581"/>
      <c r="SKB47" s="1581"/>
      <c r="SKC47" s="1581"/>
      <c r="SKD47" s="1581"/>
      <c r="SKE47" s="1581"/>
      <c r="SKF47" s="1581"/>
      <c r="SKG47" s="1581"/>
      <c r="SKH47" s="1581"/>
      <c r="SKI47" s="1581"/>
      <c r="SKJ47" s="1581"/>
      <c r="SKK47" s="1581"/>
      <c r="SKL47" s="1581"/>
      <c r="SKM47" s="1581"/>
      <c r="SKN47" s="1581"/>
      <c r="SKO47" s="1581"/>
      <c r="SKP47" s="1581"/>
      <c r="SKQ47" s="1581"/>
      <c r="SKR47" s="1581"/>
      <c r="SKS47" s="1581"/>
      <c r="SKT47" s="1581"/>
      <c r="SKU47" s="1581"/>
      <c r="SKV47" s="1581"/>
      <c r="SKW47" s="1581"/>
      <c r="SKX47" s="1581"/>
      <c r="SKY47" s="1581"/>
      <c r="SKZ47" s="1581"/>
      <c r="SLA47" s="1581"/>
      <c r="SLB47" s="1581"/>
      <c r="SLC47" s="1581"/>
      <c r="SLD47" s="1581"/>
      <c r="SLE47" s="1581"/>
      <c r="SLF47" s="1581"/>
      <c r="SLG47" s="1581"/>
      <c r="SLH47" s="1581"/>
      <c r="SLI47" s="1581"/>
      <c r="SLJ47" s="1581"/>
      <c r="SLK47" s="1581"/>
      <c r="SLL47" s="1581"/>
      <c r="SLM47" s="1581"/>
      <c r="SLN47" s="1581"/>
      <c r="SLO47" s="1581"/>
      <c r="SLP47" s="1581"/>
      <c r="SLQ47" s="1581"/>
      <c r="SLR47" s="1581"/>
      <c r="SLS47" s="1581"/>
      <c r="SLT47" s="1581"/>
      <c r="SLU47" s="1581"/>
      <c r="SLV47" s="1581"/>
      <c r="SLW47" s="1581"/>
      <c r="SLX47" s="1581"/>
      <c r="SLY47" s="1581"/>
      <c r="SLZ47" s="1581"/>
      <c r="SMA47" s="1581"/>
      <c r="SMB47" s="1581"/>
      <c r="SMC47" s="1581"/>
      <c r="SMD47" s="1581"/>
      <c r="SME47" s="1581"/>
      <c r="SMF47" s="1581"/>
      <c r="SMG47" s="1581"/>
      <c r="SMH47" s="1581"/>
      <c r="SMI47" s="1581"/>
      <c r="SMJ47" s="1581"/>
      <c r="SMK47" s="1581"/>
      <c r="SML47" s="1581"/>
      <c r="SMM47" s="1581"/>
      <c r="SMN47" s="1581"/>
      <c r="SMO47" s="1581"/>
      <c r="SMP47" s="1581"/>
      <c r="SMQ47" s="1581"/>
      <c r="SMR47" s="1581"/>
      <c r="SMS47" s="1581"/>
      <c r="SMT47" s="1581"/>
      <c r="SMU47" s="1581"/>
      <c r="SMV47" s="1581"/>
      <c r="SMW47" s="1581"/>
      <c r="SMX47" s="1581"/>
      <c r="SMY47" s="1581"/>
      <c r="SMZ47" s="1581"/>
      <c r="SNA47" s="1581"/>
      <c r="SNB47" s="1581"/>
      <c r="SNC47" s="1581"/>
      <c r="SND47" s="1581"/>
      <c r="SNE47" s="1581"/>
      <c r="SNF47" s="1581"/>
      <c r="SNG47" s="1581"/>
      <c r="SNH47" s="1581"/>
      <c r="SNI47" s="1581"/>
      <c r="SNJ47" s="1581"/>
      <c r="SNK47" s="1581"/>
      <c r="SNL47" s="1581"/>
      <c r="SNM47" s="1581"/>
      <c r="SNN47" s="1581"/>
      <c r="SNO47" s="1581"/>
      <c r="SNP47" s="1581"/>
      <c r="SNQ47" s="1581"/>
      <c r="SNR47" s="1581"/>
      <c r="SNS47" s="1581"/>
      <c r="SNT47" s="1581"/>
      <c r="SNU47" s="1581"/>
      <c r="SNV47" s="1581"/>
      <c r="SNW47" s="1581"/>
      <c r="SNX47" s="1581"/>
      <c r="SNY47" s="1581"/>
      <c r="SNZ47" s="1581"/>
      <c r="SOA47" s="1581"/>
      <c r="SOB47" s="1581"/>
      <c r="SOC47" s="1581"/>
      <c r="SOD47" s="1581"/>
      <c r="SOE47" s="1581"/>
      <c r="SOF47" s="1581"/>
      <c r="SOG47" s="1581"/>
      <c r="SOH47" s="1581"/>
      <c r="SOI47" s="1581"/>
      <c r="SOJ47" s="1581"/>
      <c r="SOK47" s="1581"/>
      <c r="SOL47" s="1581"/>
      <c r="SOM47" s="1581"/>
      <c r="SON47" s="1581"/>
      <c r="SOO47" s="1581"/>
      <c r="SOP47" s="1581"/>
      <c r="SOQ47" s="1581"/>
      <c r="SOR47" s="1581"/>
      <c r="SOS47" s="1581"/>
      <c r="SOT47" s="1581"/>
      <c r="SOU47" s="1581"/>
      <c r="SOV47" s="1581"/>
      <c r="SOW47" s="1581"/>
      <c r="SOX47" s="1581"/>
      <c r="SOY47" s="1581"/>
      <c r="SOZ47" s="1581"/>
      <c r="SPA47" s="1581"/>
      <c r="SPB47" s="1581"/>
      <c r="SPC47" s="1581"/>
      <c r="SPD47" s="1581"/>
      <c r="SPE47" s="1581"/>
      <c r="SPF47" s="1581"/>
      <c r="SPG47" s="1581"/>
      <c r="SPH47" s="1581"/>
      <c r="SPI47" s="1581"/>
      <c r="SPJ47" s="1581"/>
      <c r="SPK47" s="1581"/>
      <c r="SPL47" s="1581"/>
      <c r="SPM47" s="1581"/>
      <c r="SPN47" s="1581"/>
      <c r="SPO47" s="1581"/>
      <c r="SPP47" s="1581"/>
      <c r="SPQ47" s="1581"/>
      <c r="SPR47" s="1581"/>
      <c r="SPS47" s="1581"/>
      <c r="SPT47" s="1581"/>
      <c r="SPU47" s="1581"/>
      <c r="SPV47" s="1581"/>
      <c r="SPW47" s="1581"/>
      <c r="SPX47" s="1581"/>
      <c r="SPY47" s="1581"/>
      <c r="SPZ47" s="1581"/>
      <c r="SQA47" s="1581"/>
      <c r="SQB47" s="1581"/>
      <c r="SQC47" s="1581"/>
      <c r="SQD47" s="1581"/>
      <c r="SQE47" s="1581"/>
      <c r="SQF47" s="1581"/>
      <c r="SQG47" s="1581"/>
      <c r="SQH47" s="1581"/>
      <c r="SQI47" s="1581"/>
      <c r="SQJ47" s="1581"/>
      <c r="SQK47" s="1581"/>
      <c r="SQL47" s="1581"/>
      <c r="SQM47" s="1581"/>
      <c r="SQN47" s="1581"/>
      <c r="SQO47" s="1581"/>
      <c r="SQP47" s="1581"/>
      <c r="SQQ47" s="1581"/>
      <c r="SQR47" s="1581"/>
      <c r="SQS47" s="1581"/>
      <c r="SQT47" s="1581"/>
      <c r="SQU47" s="1581"/>
      <c r="SQV47" s="1581"/>
      <c r="SQW47" s="1581"/>
      <c r="SQX47" s="1581"/>
      <c r="SQY47" s="1581"/>
      <c r="SQZ47" s="1581"/>
      <c r="SRA47" s="1581"/>
      <c r="SRB47" s="1581"/>
      <c r="SRC47" s="1581"/>
      <c r="SRD47" s="1581"/>
      <c r="SRE47" s="1581"/>
      <c r="SRF47" s="1581"/>
      <c r="SRG47" s="1581"/>
      <c r="SRH47" s="1581"/>
      <c r="SRI47" s="1581"/>
      <c r="SRJ47" s="1581"/>
      <c r="SRK47" s="1581"/>
      <c r="SRL47" s="1581"/>
      <c r="SRM47" s="1581"/>
      <c r="SRN47" s="1581"/>
      <c r="SRO47" s="1581"/>
      <c r="SRP47" s="1581"/>
      <c r="SRQ47" s="1581"/>
      <c r="SRR47" s="1581"/>
      <c r="SRS47" s="1581"/>
      <c r="SRT47" s="1581"/>
      <c r="SRU47" s="1581"/>
      <c r="SRV47" s="1581"/>
      <c r="SRW47" s="1581"/>
      <c r="SRX47" s="1581"/>
      <c r="SRY47" s="1581"/>
      <c r="SRZ47" s="1581"/>
      <c r="SSA47" s="1581"/>
      <c r="SSB47" s="1581"/>
      <c r="SSC47" s="1581"/>
      <c r="SSD47" s="1581"/>
      <c r="SSE47" s="1581"/>
      <c r="SSF47" s="1581"/>
      <c r="SSG47" s="1581"/>
      <c r="SSH47" s="1581"/>
      <c r="SSI47" s="1581"/>
      <c r="SSJ47" s="1581"/>
      <c r="SSK47" s="1581"/>
      <c r="SSL47" s="1581"/>
      <c r="SSM47" s="1581"/>
      <c r="SSN47" s="1581"/>
      <c r="SSO47" s="1581"/>
      <c r="SSP47" s="1581"/>
      <c r="SSQ47" s="1581"/>
      <c r="SSR47" s="1581"/>
      <c r="SSS47" s="1581"/>
      <c r="SST47" s="1581"/>
      <c r="SSU47" s="1581"/>
      <c r="SSV47" s="1581"/>
      <c r="SSW47" s="1581"/>
      <c r="SSX47" s="1581"/>
      <c r="SSY47" s="1581"/>
      <c r="SSZ47" s="1581"/>
      <c r="STA47" s="1581"/>
      <c r="STB47" s="1581"/>
      <c r="STC47" s="1581"/>
      <c r="STD47" s="1581"/>
      <c r="STE47" s="1581"/>
      <c r="STF47" s="1581"/>
      <c r="STG47" s="1581"/>
      <c r="STH47" s="1581"/>
      <c r="STI47" s="1581"/>
      <c r="STJ47" s="1581"/>
      <c r="STK47" s="1581"/>
      <c r="STL47" s="1581"/>
      <c r="STM47" s="1581"/>
      <c r="STN47" s="1581"/>
      <c r="STO47" s="1581"/>
      <c r="STP47" s="1581"/>
      <c r="STQ47" s="1581"/>
      <c r="STR47" s="1581"/>
      <c r="STS47" s="1581"/>
      <c r="STT47" s="1581"/>
      <c r="STU47" s="1581"/>
      <c r="STV47" s="1581"/>
      <c r="STW47" s="1581"/>
      <c r="STX47" s="1581"/>
      <c r="STY47" s="1581"/>
      <c r="STZ47" s="1581"/>
      <c r="SUA47" s="1581"/>
      <c r="SUB47" s="1581"/>
      <c r="SUC47" s="1581"/>
      <c r="SUD47" s="1581"/>
      <c r="SUE47" s="1581"/>
      <c r="SUF47" s="1581"/>
      <c r="SUG47" s="1581"/>
      <c r="SUH47" s="1581"/>
      <c r="SUI47" s="1581"/>
      <c r="SUJ47" s="1581"/>
      <c r="SUK47" s="1581"/>
      <c r="SUL47" s="1581"/>
      <c r="SUM47" s="1581"/>
      <c r="SUN47" s="1581"/>
      <c r="SUO47" s="1581"/>
      <c r="SUP47" s="1581"/>
      <c r="SUQ47" s="1581"/>
      <c r="SUR47" s="1581"/>
      <c r="SUS47" s="1581"/>
      <c r="SUT47" s="1581"/>
      <c r="SUU47" s="1581"/>
      <c r="SUV47" s="1581"/>
      <c r="SUW47" s="1581"/>
      <c r="SUX47" s="1581"/>
      <c r="SUY47" s="1581"/>
      <c r="SUZ47" s="1581"/>
      <c r="SVA47" s="1581"/>
      <c r="SVB47" s="1581"/>
      <c r="SVC47" s="1581"/>
      <c r="SVD47" s="1581"/>
      <c r="SVE47" s="1581"/>
      <c r="SVF47" s="1581"/>
      <c r="SVG47" s="1581"/>
      <c r="SVH47" s="1581"/>
      <c r="SVI47" s="1581"/>
      <c r="SVJ47" s="1581"/>
      <c r="SVK47" s="1581"/>
      <c r="SVL47" s="1581"/>
      <c r="SVM47" s="1581"/>
      <c r="SVN47" s="1581"/>
      <c r="SVO47" s="1581"/>
      <c r="SVP47" s="1581"/>
      <c r="SVQ47" s="1581"/>
      <c r="SVR47" s="1581"/>
      <c r="SVS47" s="1581"/>
      <c r="SVT47" s="1581"/>
      <c r="SVU47" s="1581"/>
      <c r="SVV47" s="1581"/>
      <c r="SVW47" s="1581"/>
      <c r="SVX47" s="1581"/>
      <c r="SVY47" s="1581"/>
      <c r="SVZ47" s="1581"/>
      <c r="SWA47" s="1581"/>
      <c r="SWB47" s="1581"/>
      <c r="SWC47" s="1581"/>
      <c r="SWD47" s="1581"/>
      <c r="SWE47" s="1581"/>
      <c r="SWF47" s="1581"/>
      <c r="SWG47" s="1581"/>
      <c r="SWH47" s="1581"/>
      <c r="SWI47" s="1581"/>
      <c r="SWJ47" s="1581"/>
      <c r="SWK47" s="1581"/>
      <c r="SWL47" s="1581"/>
      <c r="SWM47" s="1581"/>
      <c r="SWN47" s="1581"/>
      <c r="SWO47" s="1581"/>
      <c r="SWP47" s="1581"/>
      <c r="SWQ47" s="1581"/>
      <c r="SWR47" s="1581"/>
      <c r="SWS47" s="1581"/>
      <c r="SWT47" s="1581"/>
      <c r="SWU47" s="1581"/>
      <c r="SWV47" s="1581"/>
      <c r="SWW47" s="1581"/>
      <c r="SWX47" s="1581"/>
      <c r="SWY47" s="1581"/>
      <c r="SWZ47" s="1581"/>
      <c r="SXA47" s="1581"/>
      <c r="SXB47" s="1581"/>
      <c r="SXC47" s="1581"/>
      <c r="SXD47" s="1581"/>
      <c r="SXE47" s="1581"/>
      <c r="SXF47" s="1581"/>
      <c r="SXG47" s="1581"/>
      <c r="SXH47" s="1581"/>
      <c r="SXI47" s="1581"/>
      <c r="SXJ47" s="1581"/>
      <c r="SXK47" s="1581"/>
      <c r="SXL47" s="1581"/>
      <c r="SXM47" s="1581"/>
      <c r="SXN47" s="1581"/>
      <c r="SXO47" s="1581"/>
      <c r="SXP47" s="1581"/>
      <c r="SXQ47" s="1581"/>
      <c r="SXR47" s="1581"/>
      <c r="SXS47" s="1581"/>
      <c r="SXT47" s="1581"/>
      <c r="SXU47" s="1581"/>
      <c r="SXV47" s="1581"/>
      <c r="SXW47" s="1581"/>
      <c r="SXX47" s="1581"/>
      <c r="SXY47" s="1581"/>
      <c r="SXZ47" s="1581"/>
      <c r="SYA47" s="1581"/>
      <c r="SYB47" s="1581"/>
      <c r="SYC47" s="1581"/>
      <c r="SYD47" s="1581"/>
      <c r="SYE47" s="1581"/>
      <c r="SYF47" s="1581"/>
      <c r="SYG47" s="1581"/>
      <c r="SYH47" s="1581"/>
      <c r="SYI47" s="1581"/>
      <c r="SYJ47" s="1581"/>
      <c r="SYK47" s="1581"/>
      <c r="SYL47" s="1581"/>
      <c r="SYM47" s="1581"/>
      <c r="SYN47" s="1581"/>
      <c r="SYO47" s="1581"/>
      <c r="SYP47" s="1581"/>
      <c r="SYQ47" s="1581"/>
      <c r="SYR47" s="1581"/>
      <c r="SYS47" s="1581"/>
      <c r="SYT47" s="1581"/>
      <c r="SYU47" s="1581"/>
      <c r="SYV47" s="1581"/>
      <c r="SYW47" s="1581"/>
      <c r="SYX47" s="1581"/>
      <c r="SYY47" s="1581"/>
      <c r="SYZ47" s="1581"/>
      <c r="SZA47" s="1581"/>
      <c r="SZB47" s="1581"/>
      <c r="SZC47" s="1581"/>
      <c r="SZD47" s="1581"/>
      <c r="SZE47" s="1581"/>
      <c r="SZF47" s="1581"/>
      <c r="SZG47" s="1581"/>
      <c r="SZH47" s="1581"/>
      <c r="SZI47" s="1581"/>
      <c r="SZJ47" s="1581"/>
      <c r="SZK47" s="1581"/>
      <c r="SZL47" s="1581"/>
      <c r="SZM47" s="1581"/>
      <c r="SZN47" s="1581"/>
      <c r="SZO47" s="1581"/>
      <c r="SZP47" s="1581"/>
      <c r="SZQ47" s="1581"/>
      <c r="SZR47" s="1581"/>
      <c r="SZS47" s="1581"/>
      <c r="SZT47" s="1581"/>
      <c r="SZU47" s="1581"/>
      <c r="SZV47" s="1581"/>
      <c r="SZW47" s="1581"/>
      <c r="SZX47" s="1581"/>
      <c r="SZY47" s="1581"/>
      <c r="SZZ47" s="1581"/>
      <c r="TAA47" s="1581"/>
      <c r="TAB47" s="1581"/>
      <c r="TAC47" s="1581"/>
      <c r="TAD47" s="1581"/>
      <c r="TAE47" s="1581"/>
      <c r="TAF47" s="1581"/>
      <c r="TAG47" s="1581"/>
      <c r="TAH47" s="1581"/>
      <c r="TAI47" s="1581"/>
      <c r="TAJ47" s="1581"/>
      <c r="TAK47" s="1581"/>
      <c r="TAL47" s="1581"/>
      <c r="TAM47" s="1581"/>
      <c r="TAN47" s="1581"/>
      <c r="TAO47" s="1581"/>
      <c r="TAP47" s="1581"/>
      <c r="TAQ47" s="1581"/>
      <c r="TAR47" s="1581"/>
      <c r="TAS47" s="1581"/>
      <c r="TAT47" s="1581"/>
      <c r="TAU47" s="1581"/>
      <c r="TAV47" s="1581"/>
      <c r="TAW47" s="1581"/>
      <c r="TAX47" s="1581"/>
      <c r="TAY47" s="1581"/>
      <c r="TAZ47" s="1581"/>
      <c r="TBA47" s="1581"/>
      <c r="TBB47" s="1581"/>
      <c r="TBC47" s="1581"/>
      <c r="TBD47" s="1581"/>
      <c r="TBE47" s="1581"/>
      <c r="TBF47" s="1581"/>
      <c r="TBG47" s="1581"/>
      <c r="TBH47" s="1581"/>
      <c r="TBI47" s="1581"/>
      <c r="TBJ47" s="1581"/>
      <c r="TBK47" s="1581"/>
      <c r="TBL47" s="1581"/>
      <c r="TBM47" s="1581"/>
      <c r="TBN47" s="1581"/>
      <c r="TBO47" s="1581"/>
      <c r="TBP47" s="1581"/>
      <c r="TBQ47" s="1581"/>
      <c r="TBR47" s="1581"/>
      <c r="TBS47" s="1581"/>
      <c r="TBT47" s="1581"/>
      <c r="TBU47" s="1581"/>
      <c r="TBV47" s="1581"/>
      <c r="TBW47" s="1581"/>
      <c r="TBX47" s="1581"/>
      <c r="TBY47" s="1581"/>
      <c r="TBZ47" s="1581"/>
      <c r="TCA47" s="1581"/>
      <c r="TCB47" s="1581"/>
      <c r="TCC47" s="1581"/>
      <c r="TCD47" s="1581"/>
      <c r="TCE47" s="1581"/>
      <c r="TCF47" s="1581"/>
      <c r="TCG47" s="1581"/>
      <c r="TCH47" s="1581"/>
      <c r="TCI47" s="1581"/>
      <c r="TCJ47" s="1581"/>
      <c r="TCK47" s="1581"/>
      <c r="TCL47" s="1581"/>
      <c r="TCM47" s="1581"/>
      <c r="TCN47" s="1581"/>
      <c r="TCO47" s="1581"/>
      <c r="TCP47" s="1581"/>
      <c r="TCQ47" s="1581"/>
      <c r="TCR47" s="1581"/>
      <c r="TCS47" s="1581"/>
      <c r="TCT47" s="1581"/>
      <c r="TCU47" s="1581"/>
      <c r="TCV47" s="1581"/>
      <c r="TCW47" s="1581"/>
      <c r="TCX47" s="1581"/>
      <c r="TCY47" s="1581"/>
      <c r="TCZ47" s="1581"/>
      <c r="TDA47" s="1581"/>
      <c r="TDB47" s="1581"/>
      <c r="TDC47" s="1581"/>
      <c r="TDD47" s="1581"/>
      <c r="TDE47" s="1581"/>
      <c r="TDF47" s="1581"/>
      <c r="TDG47" s="1581"/>
      <c r="TDH47" s="1581"/>
      <c r="TDI47" s="1581"/>
      <c r="TDJ47" s="1581"/>
      <c r="TDK47" s="1581"/>
      <c r="TDL47" s="1581"/>
      <c r="TDM47" s="1581"/>
      <c r="TDN47" s="1581"/>
      <c r="TDO47" s="1581"/>
      <c r="TDP47" s="1581"/>
      <c r="TDQ47" s="1581"/>
      <c r="TDR47" s="1581"/>
      <c r="TDS47" s="1581"/>
      <c r="TDT47" s="1581"/>
      <c r="TDU47" s="1581"/>
      <c r="TDV47" s="1581"/>
      <c r="TDW47" s="1581"/>
      <c r="TDX47" s="1581"/>
      <c r="TDY47" s="1581"/>
      <c r="TDZ47" s="1581"/>
      <c r="TEA47" s="1581"/>
      <c r="TEB47" s="1581"/>
      <c r="TEC47" s="1581"/>
      <c r="TED47" s="1581"/>
      <c r="TEE47" s="1581"/>
      <c r="TEF47" s="1581"/>
      <c r="TEG47" s="1581"/>
      <c r="TEH47" s="1581"/>
      <c r="TEI47" s="1581"/>
      <c r="TEJ47" s="1581"/>
      <c r="TEK47" s="1581"/>
      <c r="TEL47" s="1581"/>
      <c r="TEM47" s="1581"/>
      <c r="TEN47" s="1581"/>
      <c r="TEO47" s="1581"/>
      <c r="TEP47" s="1581"/>
      <c r="TEQ47" s="1581"/>
      <c r="TER47" s="1581"/>
      <c r="TES47" s="1581"/>
      <c r="TET47" s="1581"/>
      <c r="TEU47" s="1581"/>
      <c r="TEV47" s="1581"/>
      <c r="TEW47" s="1581"/>
      <c r="TEX47" s="1581"/>
      <c r="TEY47" s="1581"/>
      <c r="TEZ47" s="1581"/>
      <c r="TFA47" s="1581"/>
      <c r="TFB47" s="1581"/>
      <c r="TFC47" s="1581"/>
      <c r="TFD47" s="1581"/>
      <c r="TFE47" s="1581"/>
      <c r="TFF47" s="1581"/>
      <c r="TFG47" s="1581"/>
      <c r="TFH47" s="1581"/>
      <c r="TFI47" s="1581"/>
      <c r="TFJ47" s="1581"/>
      <c r="TFK47" s="1581"/>
      <c r="TFL47" s="1581"/>
      <c r="TFM47" s="1581"/>
      <c r="TFN47" s="1581"/>
      <c r="TFO47" s="1581"/>
      <c r="TFP47" s="1581"/>
      <c r="TFQ47" s="1581"/>
      <c r="TFR47" s="1581"/>
      <c r="TFS47" s="1581"/>
      <c r="TFT47" s="1581"/>
      <c r="TFU47" s="1581"/>
      <c r="TFV47" s="1581"/>
      <c r="TFW47" s="1581"/>
      <c r="TFX47" s="1581"/>
      <c r="TFY47" s="1581"/>
      <c r="TFZ47" s="1581"/>
      <c r="TGA47" s="1581"/>
      <c r="TGB47" s="1581"/>
      <c r="TGC47" s="1581"/>
      <c r="TGD47" s="1581"/>
      <c r="TGE47" s="1581"/>
      <c r="TGF47" s="1581"/>
      <c r="TGG47" s="1581"/>
      <c r="TGH47" s="1581"/>
      <c r="TGI47" s="1581"/>
      <c r="TGJ47" s="1581"/>
      <c r="TGK47" s="1581"/>
      <c r="TGL47" s="1581"/>
      <c r="TGM47" s="1581"/>
      <c r="TGN47" s="1581"/>
      <c r="TGO47" s="1581"/>
      <c r="TGP47" s="1581"/>
      <c r="TGQ47" s="1581"/>
      <c r="TGR47" s="1581"/>
      <c r="TGS47" s="1581"/>
      <c r="TGT47" s="1581"/>
      <c r="TGU47" s="1581"/>
      <c r="TGV47" s="1581"/>
      <c r="TGW47" s="1581"/>
      <c r="TGX47" s="1581"/>
      <c r="TGY47" s="1581"/>
      <c r="TGZ47" s="1581"/>
      <c r="THA47" s="1581"/>
      <c r="THB47" s="1581"/>
      <c r="THC47" s="1581"/>
      <c r="THD47" s="1581"/>
      <c r="THE47" s="1581"/>
      <c r="THF47" s="1581"/>
      <c r="THG47" s="1581"/>
      <c r="THH47" s="1581"/>
      <c r="THI47" s="1581"/>
      <c r="THJ47" s="1581"/>
      <c r="THK47" s="1581"/>
      <c r="THL47" s="1581"/>
      <c r="THM47" s="1581"/>
      <c r="THN47" s="1581"/>
      <c r="THO47" s="1581"/>
      <c r="THP47" s="1581"/>
      <c r="THQ47" s="1581"/>
      <c r="THR47" s="1581"/>
      <c r="THS47" s="1581"/>
      <c r="THT47" s="1581"/>
      <c r="THU47" s="1581"/>
      <c r="THV47" s="1581"/>
      <c r="THW47" s="1581"/>
      <c r="THX47" s="1581"/>
      <c r="THY47" s="1581"/>
      <c r="THZ47" s="1581"/>
      <c r="TIA47" s="1581"/>
      <c r="TIB47" s="1581"/>
      <c r="TIC47" s="1581"/>
      <c r="TID47" s="1581"/>
      <c r="TIE47" s="1581"/>
      <c r="TIF47" s="1581"/>
      <c r="TIG47" s="1581"/>
      <c r="TIH47" s="1581"/>
      <c r="TII47" s="1581"/>
      <c r="TIJ47" s="1581"/>
      <c r="TIK47" s="1581"/>
      <c r="TIL47" s="1581"/>
      <c r="TIM47" s="1581"/>
      <c r="TIN47" s="1581"/>
      <c r="TIO47" s="1581"/>
      <c r="TIP47" s="1581"/>
      <c r="TIQ47" s="1581"/>
      <c r="TIR47" s="1581"/>
      <c r="TIS47" s="1581"/>
      <c r="TIT47" s="1581"/>
      <c r="TIU47" s="1581"/>
      <c r="TIV47" s="1581"/>
      <c r="TIW47" s="1581"/>
      <c r="TIX47" s="1581"/>
      <c r="TIY47" s="1581"/>
      <c r="TIZ47" s="1581"/>
      <c r="TJA47" s="1581"/>
      <c r="TJB47" s="1581"/>
      <c r="TJC47" s="1581"/>
      <c r="TJD47" s="1581"/>
      <c r="TJE47" s="1581"/>
      <c r="TJF47" s="1581"/>
      <c r="TJG47" s="1581"/>
      <c r="TJH47" s="1581"/>
      <c r="TJI47" s="1581"/>
      <c r="TJJ47" s="1581"/>
      <c r="TJK47" s="1581"/>
      <c r="TJL47" s="1581"/>
      <c r="TJM47" s="1581"/>
      <c r="TJN47" s="1581"/>
      <c r="TJO47" s="1581"/>
      <c r="TJP47" s="1581"/>
      <c r="TJQ47" s="1581"/>
      <c r="TJR47" s="1581"/>
      <c r="TJS47" s="1581"/>
      <c r="TJT47" s="1581"/>
      <c r="TJU47" s="1581"/>
      <c r="TJV47" s="1581"/>
      <c r="TJW47" s="1581"/>
      <c r="TJX47" s="1581"/>
      <c r="TJY47" s="1581"/>
      <c r="TJZ47" s="1581"/>
      <c r="TKA47" s="1581"/>
      <c r="TKB47" s="1581"/>
      <c r="TKC47" s="1581"/>
      <c r="TKD47" s="1581"/>
      <c r="TKE47" s="1581"/>
      <c r="TKF47" s="1581"/>
      <c r="TKG47" s="1581"/>
      <c r="TKH47" s="1581"/>
      <c r="TKI47" s="1581"/>
      <c r="TKJ47" s="1581"/>
      <c r="TKK47" s="1581"/>
      <c r="TKL47" s="1581"/>
      <c r="TKM47" s="1581"/>
      <c r="TKN47" s="1581"/>
      <c r="TKO47" s="1581"/>
      <c r="TKP47" s="1581"/>
      <c r="TKQ47" s="1581"/>
      <c r="TKR47" s="1581"/>
      <c r="TKS47" s="1581"/>
      <c r="TKT47" s="1581"/>
      <c r="TKU47" s="1581"/>
      <c r="TKV47" s="1581"/>
      <c r="TKW47" s="1581"/>
      <c r="TKX47" s="1581"/>
      <c r="TKY47" s="1581"/>
      <c r="TKZ47" s="1581"/>
      <c r="TLA47" s="1581"/>
      <c r="TLB47" s="1581"/>
      <c r="TLC47" s="1581"/>
      <c r="TLD47" s="1581"/>
      <c r="TLE47" s="1581"/>
      <c r="TLF47" s="1581"/>
      <c r="TLG47" s="1581"/>
      <c r="TLH47" s="1581"/>
      <c r="TLI47" s="1581"/>
      <c r="TLJ47" s="1581"/>
      <c r="TLK47" s="1581"/>
      <c r="TLL47" s="1581"/>
      <c r="TLM47" s="1581"/>
      <c r="TLN47" s="1581"/>
      <c r="TLO47" s="1581"/>
      <c r="TLP47" s="1581"/>
      <c r="TLQ47" s="1581"/>
      <c r="TLR47" s="1581"/>
      <c r="TLS47" s="1581"/>
      <c r="TLT47" s="1581"/>
      <c r="TLU47" s="1581"/>
      <c r="TLV47" s="1581"/>
      <c r="TLW47" s="1581"/>
      <c r="TLX47" s="1581"/>
      <c r="TLY47" s="1581"/>
      <c r="TLZ47" s="1581"/>
      <c r="TMA47" s="1581"/>
      <c r="TMB47" s="1581"/>
      <c r="TMC47" s="1581"/>
      <c r="TMD47" s="1581"/>
      <c r="TME47" s="1581"/>
      <c r="TMF47" s="1581"/>
      <c r="TMG47" s="1581"/>
      <c r="TMH47" s="1581"/>
      <c r="TMI47" s="1581"/>
      <c r="TMJ47" s="1581"/>
      <c r="TMK47" s="1581"/>
      <c r="TML47" s="1581"/>
      <c r="TMM47" s="1581"/>
      <c r="TMN47" s="1581"/>
      <c r="TMO47" s="1581"/>
      <c r="TMP47" s="1581"/>
      <c r="TMQ47" s="1581"/>
      <c r="TMR47" s="1581"/>
      <c r="TMS47" s="1581"/>
      <c r="TMT47" s="1581"/>
      <c r="TMU47" s="1581"/>
      <c r="TMV47" s="1581"/>
      <c r="TMW47" s="1581"/>
      <c r="TMX47" s="1581"/>
      <c r="TMY47" s="1581"/>
      <c r="TMZ47" s="1581"/>
      <c r="TNA47" s="1581"/>
      <c r="TNB47" s="1581"/>
      <c r="TNC47" s="1581"/>
      <c r="TND47" s="1581"/>
      <c r="TNE47" s="1581"/>
      <c r="TNF47" s="1581"/>
      <c r="TNG47" s="1581"/>
      <c r="TNH47" s="1581"/>
      <c r="TNI47" s="1581"/>
      <c r="TNJ47" s="1581"/>
      <c r="TNK47" s="1581"/>
      <c r="TNL47" s="1581"/>
      <c r="TNM47" s="1581"/>
      <c r="TNN47" s="1581"/>
      <c r="TNO47" s="1581"/>
      <c r="TNP47" s="1581"/>
      <c r="TNQ47" s="1581"/>
      <c r="TNR47" s="1581"/>
      <c r="TNS47" s="1581"/>
      <c r="TNT47" s="1581"/>
      <c r="TNU47" s="1581"/>
      <c r="TNV47" s="1581"/>
      <c r="TNW47" s="1581"/>
      <c r="TNX47" s="1581"/>
      <c r="TNY47" s="1581"/>
      <c r="TNZ47" s="1581"/>
      <c r="TOA47" s="1581"/>
      <c r="TOB47" s="1581"/>
      <c r="TOC47" s="1581"/>
      <c r="TOD47" s="1581"/>
      <c r="TOE47" s="1581"/>
      <c r="TOF47" s="1581"/>
      <c r="TOG47" s="1581"/>
      <c r="TOH47" s="1581"/>
      <c r="TOI47" s="1581"/>
      <c r="TOJ47" s="1581"/>
      <c r="TOK47" s="1581"/>
      <c r="TOL47" s="1581"/>
      <c r="TOM47" s="1581"/>
      <c r="TON47" s="1581"/>
      <c r="TOO47" s="1581"/>
      <c r="TOP47" s="1581"/>
      <c r="TOQ47" s="1581"/>
      <c r="TOR47" s="1581"/>
      <c r="TOS47" s="1581"/>
      <c r="TOT47" s="1581"/>
      <c r="TOU47" s="1581"/>
      <c r="TOV47" s="1581"/>
      <c r="TOW47" s="1581"/>
      <c r="TOX47" s="1581"/>
      <c r="TOY47" s="1581"/>
      <c r="TOZ47" s="1581"/>
      <c r="TPA47" s="1581"/>
      <c r="TPB47" s="1581"/>
      <c r="TPC47" s="1581"/>
      <c r="TPD47" s="1581"/>
      <c r="TPE47" s="1581"/>
      <c r="TPF47" s="1581"/>
      <c r="TPG47" s="1581"/>
      <c r="TPH47" s="1581"/>
      <c r="TPI47" s="1581"/>
      <c r="TPJ47" s="1581"/>
      <c r="TPK47" s="1581"/>
      <c r="TPL47" s="1581"/>
      <c r="TPM47" s="1581"/>
      <c r="TPN47" s="1581"/>
      <c r="TPO47" s="1581"/>
      <c r="TPP47" s="1581"/>
      <c r="TPQ47" s="1581"/>
      <c r="TPR47" s="1581"/>
      <c r="TPS47" s="1581"/>
      <c r="TPT47" s="1581"/>
      <c r="TPU47" s="1581"/>
      <c r="TPV47" s="1581"/>
      <c r="TPW47" s="1581"/>
      <c r="TPX47" s="1581"/>
      <c r="TPY47" s="1581"/>
      <c r="TPZ47" s="1581"/>
      <c r="TQA47" s="1581"/>
      <c r="TQB47" s="1581"/>
      <c r="TQC47" s="1581"/>
      <c r="TQD47" s="1581"/>
      <c r="TQE47" s="1581"/>
      <c r="TQF47" s="1581"/>
      <c r="TQG47" s="1581"/>
      <c r="TQH47" s="1581"/>
      <c r="TQI47" s="1581"/>
      <c r="TQJ47" s="1581"/>
      <c r="TQK47" s="1581"/>
      <c r="TQL47" s="1581"/>
      <c r="TQM47" s="1581"/>
      <c r="TQN47" s="1581"/>
      <c r="TQO47" s="1581"/>
      <c r="TQP47" s="1581"/>
      <c r="TQQ47" s="1581"/>
      <c r="TQR47" s="1581"/>
      <c r="TQS47" s="1581"/>
      <c r="TQT47" s="1581"/>
      <c r="TQU47" s="1581"/>
      <c r="TQV47" s="1581"/>
      <c r="TQW47" s="1581"/>
      <c r="TQX47" s="1581"/>
      <c r="TQY47" s="1581"/>
      <c r="TQZ47" s="1581"/>
      <c r="TRA47" s="1581"/>
      <c r="TRB47" s="1581"/>
      <c r="TRC47" s="1581"/>
      <c r="TRD47" s="1581"/>
      <c r="TRE47" s="1581"/>
      <c r="TRF47" s="1581"/>
      <c r="TRG47" s="1581"/>
      <c r="TRH47" s="1581"/>
      <c r="TRI47" s="1581"/>
      <c r="TRJ47" s="1581"/>
      <c r="TRK47" s="1581"/>
      <c r="TRL47" s="1581"/>
      <c r="TRM47" s="1581"/>
      <c r="TRN47" s="1581"/>
      <c r="TRO47" s="1581"/>
      <c r="TRP47" s="1581"/>
      <c r="TRQ47" s="1581"/>
      <c r="TRR47" s="1581"/>
      <c r="TRS47" s="1581"/>
      <c r="TRT47" s="1581"/>
      <c r="TRU47" s="1581"/>
      <c r="TRV47" s="1581"/>
      <c r="TRW47" s="1581"/>
      <c r="TRX47" s="1581"/>
      <c r="TRY47" s="1581"/>
      <c r="TRZ47" s="1581"/>
      <c r="TSA47" s="1581"/>
      <c r="TSB47" s="1581"/>
      <c r="TSC47" s="1581"/>
      <c r="TSD47" s="1581"/>
      <c r="TSE47" s="1581"/>
      <c r="TSF47" s="1581"/>
      <c r="TSG47" s="1581"/>
      <c r="TSH47" s="1581"/>
      <c r="TSI47" s="1581"/>
      <c r="TSJ47" s="1581"/>
      <c r="TSK47" s="1581"/>
      <c r="TSL47" s="1581"/>
      <c r="TSM47" s="1581"/>
      <c r="TSN47" s="1581"/>
      <c r="TSO47" s="1581"/>
      <c r="TSP47" s="1581"/>
      <c r="TSQ47" s="1581"/>
      <c r="TSR47" s="1581"/>
      <c r="TSS47" s="1581"/>
      <c r="TST47" s="1581"/>
      <c r="TSU47" s="1581"/>
      <c r="TSV47" s="1581"/>
      <c r="TSW47" s="1581"/>
      <c r="TSX47" s="1581"/>
      <c r="TSY47" s="1581"/>
      <c r="TSZ47" s="1581"/>
      <c r="TTA47" s="1581"/>
      <c r="TTB47" s="1581"/>
      <c r="TTC47" s="1581"/>
      <c r="TTD47" s="1581"/>
      <c r="TTE47" s="1581"/>
      <c r="TTF47" s="1581"/>
      <c r="TTG47" s="1581"/>
      <c r="TTH47" s="1581"/>
      <c r="TTI47" s="1581"/>
      <c r="TTJ47" s="1581"/>
      <c r="TTK47" s="1581"/>
      <c r="TTL47" s="1581"/>
      <c r="TTM47" s="1581"/>
      <c r="TTN47" s="1581"/>
      <c r="TTO47" s="1581"/>
      <c r="TTP47" s="1581"/>
      <c r="TTQ47" s="1581"/>
      <c r="TTR47" s="1581"/>
      <c r="TTS47" s="1581"/>
      <c r="TTT47" s="1581"/>
      <c r="TTU47" s="1581"/>
      <c r="TTV47" s="1581"/>
      <c r="TTW47" s="1581"/>
      <c r="TTX47" s="1581"/>
      <c r="TTY47" s="1581"/>
      <c r="TTZ47" s="1581"/>
      <c r="TUA47" s="1581"/>
      <c r="TUB47" s="1581"/>
      <c r="TUC47" s="1581"/>
      <c r="TUD47" s="1581"/>
      <c r="TUE47" s="1581"/>
      <c r="TUF47" s="1581"/>
      <c r="TUG47" s="1581"/>
      <c r="TUH47" s="1581"/>
      <c r="TUI47" s="1581"/>
      <c r="TUJ47" s="1581"/>
      <c r="TUK47" s="1581"/>
      <c r="TUL47" s="1581"/>
      <c r="TUM47" s="1581"/>
      <c r="TUN47" s="1581"/>
      <c r="TUO47" s="1581"/>
      <c r="TUP47" s="1581"/>
      <c r="TUQ47" s="1581"/>
      <c r="TUR47" s="1581"/>
      <c r="TUS47" s="1581"/>
      <c r="TUT47" s="1581"/>
      <c r="TUU47" s="1581"/>
      <c r="TUV47" s="1581"/>
      <c r="TUW47" s="1581"/>
      <c r="TUX47" s="1581"/>
      <c r="TUY47" s="1581"/>
      <c r="TUZ47" s="1581"/>
      <c r="TVA47" s="1581"/>
      <c r="TVB47" s="1581"/>
      <c r="TVC47" s="1581"/>
      <c r="TVD47" s="1581"/>
      <c r="TVE47" s="1581"/>
      <c r="TVF47" s="1581"/>
      <c r="TVG47" s="1581"/>
      <c r="TVH47" s="1581"/>
      <c r="TVI47" s="1581"/>
      <c r="TVJ47" s="1581"/>
      <c r="TVK47" s="1581"/>
      <c r="TVL47" s="1581"/>
      <c r="TVM47" s="1581"/>
      <c r="TVN47" s="1581"/>
      <c r="TVO47" s="1581"/>
      <c r="TVP47" s="1581"/>
      <c r="TVQ47" s="1581"/>
      <c r="TVR47" s="1581"/>
      <c r="TVS47" s="1581"/>
      <c r="TVT47" s="1581"/>
      <c r="TVU47" s="1581"/>
      <c r="TVV47" s="1581"/>
      <c r="TVW47" s="1581"/>
      <c r="TVX47" s="1581"/>
      <c r="TVY47" s="1581"/>
      <c r="TVZ47" s="1581"/>
      <c r="TWA47" s="1581"/>
      <c r="TWB47" s="1581"/>
      <c r="TWC47" s="1581"/>
      <c r="TWD47" s="1581"/>
      <c r="TWE47" s="1581"/>
      <c r="TWF47" s="1581"/>
      <c r="TWG47" s="1581"/>
      <c r="TWH47" s="1581"/>
      <c r="TWI47" s="1581"/>
      <c r="TWJ47" s="1581"/>
      <c r="TWK47" s="1581"/>
      <c r="TWL47" s="1581"/>
      <c r="TWM47" s="1581"/>
      <c r="TWN47" s="1581"/>
      <c r="TWO47" s="1581"/>
      <c r="TWP47" s="1581"/>
      <c r="TWQ47" s="1581"/>
      <c r="TWR47" s="1581"/>
      <c r="TWS47" s="1581"/>
      <c r="TWT47" s="1581"/>
      <c r="TWU47" s="1581"/>
      <c r="TWV47" s="1581"/>
      <c r="TWW47" s="1581"/>
      <c r="TWX47" s="1581"/>
      <c r="TWY47" s="1581"/>
      <c r="TWZ47" s="1581"/>
      <c r="TXA47" s="1581"/>
      <c r="TXB47" s="1581"/>
      <c r="TXC47" s="1581"/>
      <c r="TXD47" s="1581"/>
      <c r="TXE47" s="1581"/>
      <c r="TXF47" s="1581"/>
      <c r="TXG47" s="1581"/>
      <c r="TXH47" s="1581"/>
      <c r="TXI47" s="1581"/>
      <c r="TXJ47" s="1581"/>
      <c r="TXK47" s="1581"/>
      <c r="TXL47" s="1581"/>
      <c r="TXM47" s="1581"/>
      <c r="TXN47" s="1581"/>
      <c r="TXO47" s="1581"/>
      <c r="TXP47" s="1581"/>
      <c r="TXQ47" s="1581"/>
      <c r="TXR47" s="1581"/>
      <c r="TXS47" s="1581"/>
      <c r="TXT47" s="1581"/>
      <c r="TXU47" s="1581"/>
      <c r="TXV47" s="1581"/>
      <c r="TXW47" s="1581"/>
      <c r="TXX47" s="1581"/>
      <c r="TXY47" s="1581"/>
      <c r="TXZ47" s="1581"/>
      <c r="TYA47" s="1581"/>
      <c r="TYB47" s="1581"/>
      <c r="TYC47" s="1581"/>
      <c r="TYD47" s="1581"/>
      <c r="TYE47" s="1581"/>
      <c r="TYF47" s="1581"/>
      <c r="TYG47" s="1581"/>
      <c r="TYH47" s="1581"/>
      <c r="TYI47" s="1581"/>
      <c r="TYJ47" s="1581"/>
      <c r="TYK47" s="1581"/>
      <c r="TYL47" s="1581"/>
      <c r="TYM47" s="1581"/>
      <c r="TYN47" s="1581"/>
      <c r="TYO47" s="1581"/>
      <c r="TYP47" s="1581"/>
      <c r="TYQ47" s="1581"/>
      <c r="TYR47" s="1581"/>
      <c r="TYS47" s="1581"/>
      <c r="TYT47" s="1581"/>
      <c r="TYU47" s="1581"/>
      <c r="TYV47" s="1581"/>
      <c r="TYW47" s="1581"/>
      <c r="TYX47" s="1581"/>
      <c r="TYY47" s="1581"/>
      <c r="TYZ47" s="1581"/>
      <c r="TZA47" s="1581"/>
      <c r="TZB47" s="1581"/>
      <c r="TZC47" s="1581"/>
      <c r="TZD47" s="1581"/>
      <c r="TZE47" s="1581"/>
      <c r="TZF47" s="1581"/>
      <c r="TZG47" s="1581"/>
      <c r="TZH47" s="1581"/>
      <c r="TZI47" s="1581"/>
      <c r="TZJ47" s="1581"/>
      <c r="TZK47" s="1581"/>
      <c r="TZL47" s="1581"/>
      <c r="TZM47" s="1581"/>
      <c r="TZN47" s="1581"/>
      <c r="TZO47" s="1581"/>
      <c r="TZP47" s="1581"/>
      <c r="TZQ47" s="1581"/>
      <c r="TZR47" s="1581"/>
      <c r="TZS47" s="1581"/>
      <c r="TZT47" s="1581"/>
      <c r="TZU47" s="1581"/>
      <c r="TZV47" s="1581"/>
      <c r="TZW47" s="1581"/>
      <c r="TZX47" s="1581"/>
      <c r="TZY47" s="1581"/>
      <c r="TZZ47" s="1581"/>
      <c r="UAA47" s="1581"/>
      <c r="UAB47" s="1581"/>
      <c r="UAC47" s="1581"/>
      <c r="UAD47" s="1581"/>
      <c r="UAE47" s="1581"/>
      <c r="UAF47" s="1581"/>
      <c r="UAG47" s="1581"/>
      <c r="UAH47" s="1581"/>
      <c r="UAI47" s="1581"/>
      <c r="UAJ47" s="1581"/>
      <c r="UAK47" s="1581"/>
      <c r="UAL47" s="1581"/>
      <c r="UAM47" s="1581"/>
      <c r="UAN47" s="1581"/>
      <c r="UAO47" s="1581"/>
      <c r="UAP47" s="1581"/>
      <c r="UAQ47" s="1581"/>
      <c r="UAR47" s="1581"/>
      <c r="UAS47" s="1581"/>
      <c r="UAT47" s="1581"/>
      <c r="UAU47" s="1581"/>
      <c r="UAV47" s="1581"/>
      <c r="UAW47" s="1581"/>
      <c r="UAX47" s="1581"/>
      <c r="UAY47" s="1581"/>
      <c r="UAZ47" s="1581"/>
      <c r="UBA47" s="1581"/>
      <c r="UBB47" s="1581"/>
      <c r="UBC47" s="1581"/>
      <c r="UBD47" s="1581"/>
      <c r="UBE47" s="1581"/>
      <c r="UBF47" s="1581"/>
      <c r="UBG47" s="1581"/>
      <c r="UBH47" s="1581"/>
      <c r="UBI47" s="1581"/>
      <c r="UBJ47" s="1581"/>
      <c r="UBK47" s="1581"/>
      <c r="UBL47" s="1581"/>
      <c r="UBM47" s="1581"/>
      <c r="UBN47" s="1581"/>
      <c r="UBO47" s="1581"/>
      <c r="UBP47" s="1581"/>
      <c r="UBQ47" s="1581"/>
      <c r="UBR47" s="1581"/>
      <c r="UBS47" s="1581"/>
      <c r="UBT47" s="1581"/>
      <c r="UBU47" s="1581"/>
      <c r="UBV47" s="1581"/>
      <c r="UBW47" s="1581"/>
      <c r="UBX47" s="1581"/>
      <c r="UBY47" s="1581"/>
      <c r="UBZ47" s="1581"/>
      <c r="UCA47" s="1581"/>
      <c r="UCB47" s="1581"/>
      <c r="UCC47" s="1581"/>
      <c r="UCD47" s="1581"/>
      <c r="UCE47" s="1581"/>
      <c r="UCF47" s="1581"/>
      <c r="UCG47" s="1581"/>
      <c r="UCH47" s="1581"/>
      <c r="UCI47" s="1581"/>
      <c r="UCJ47" s="1581"/>
      <c r="UCK47" s="1581"/>
      <c r="UCL47" s="1581"/>
      <c r="UCM47" s="1581"/>
      <c r="UCN47" s="1581"/>
      <c r="UCO47" s="1581"/>
      <c r="UCP47" s="1581"/>
      <c r="UCQ47" s="1581"/>
      <c r="UCR47" s="1581"/>
      <c r="UCS47" s="1581"/>
      <c r="UCT47" s="1581"/>
      <c r="UCU47" s="1581"/>
      <c r="UCV47" s="1581"/>
      <c r="UCW47" s="1581"/>
      <c r="UCX47" s="1581"/>
      <c r="UCY47" s="1581"/>
      <c r="UCZ47" s="1581"/>
      <c r="UDA47" s="1581"/>
      <c r="UDB47" s="1581"/>
      <c r="UDC47" s="1581"/>
      <c r="UDD47" s="1581"/>
      <c r="UDE47" s="1581"/>
      <c r="UDF47" s="1581"/>
      <c r="UDG47" s="1581"/>
      <c r="UDH47" s="1581"/>
      <c r="UDI47" s="1581"/>
      <c r="UDJ47" s="1581"/>
      <c r="UDK47" s="1581"/>
      <c r="UDL47" s="1581"/>
      <c r="UDM47" s="1581"/>
      <c r="UDN47" s="1581"/>
      <c r="UDO47" s="1581"/>
      <c r="UDP47" s="1581"/>
      <c r="UDQ47" s="1581"/>
      <c r="UDR47" s="1581"/>
      <c r="UDS47" s="1581"/>
      <c r="UDT47" s="1581"/>
      <c r="UDU47" s="1581"/>
      <c r="UDV47" s="1581"/>
      <c r="UDW47" s="1581"/>
      <c r="UDX47" s="1581"/>
      <c r="UDY47" s="1581"/>
      <c r="UDZ47" s="1581"/>
      <c r="UEA47" s="1581"/>
      <c r="UEB47" s="1581"/>
      <c r="UEC47" s="1581"/>
      <c r="UED47" s="1581"/>
      <c r="UEE47" s="1581"/>
      <c r="UEF47" s="1581"/>
      <c r="UEG47" s="1581"/>
      <c r="UEH47" s="1581"/>
      <c r="UEI47" s="1581"/>
      <c r="UEJ47" s="1581"/>
      <c r="UEK47" s="1581"/>
      <c r="UEL47" s="1581"/>
      <c r="UEM47" s="1581"/>
      <c r="UEN47" s="1581"/>
      <c r="UEO47" s="1581"/>
      <c r="UEP47" s="1581"/>
      <c r="UEQ47" s="1581"/>
      <c r="UER47" s="1581"/>
      <c r="UES47" s="1581"/>
      <c r="UET47" s="1581"/>
      <c r="UEU47" s="1581"/>
      <c r="UEV47" s="1581"/>
      <c r="UEW47" s="1581"/>
      <c r="UEX47" s="1581"/>
      <c r="UEY47" s="1581"/>
      <c r="UEZ47" s="1581"/>
      <c r="UFA47" s="1581"/>
      <c r="UFB47" s="1581"/>
      <c r="UFC47" s="1581"/>
      <c r="UFD47" s="1581"/>
      <c r="UFE47" s="1581"/>
      <c r="UFF47" s="1581"/>
      <c r="UFG47" s="1581"/>
      <c r="UFH47" s="1581"/>
      <c r="UFI47" s="1581"/>
      <c r="UFJ47" s="1581"/>
      <c r="UFK47" s="1581"/>
      <c r="UFL47" s="1581"/>
      <c r="UFM47" s="1581"/>
      <c r="UFN47" s="1581"/>
      <c r="UFO47" s="1581"/>
      <c r="UFP47" s="1581"/>
      <c r="UFQ47" s="1581"/>
      <c r="UFR47" s="1581"/>
      <c r="UFS47" s="1581"/>
      <c r="UFT47" s="1581"/>
      <c r="UFU47" s="1581"/>
      <c r="UFV47" s="1581"/>
      <c r="UFW47" s="1581"/>
      <c r="UFX47" s="1581"/>
      <c r="UFY47" s="1581"/>
      <c r="UFZ47" s="1581"/>
      <c r="UGA47" s="1581"/>
      <c r="UGB47" s="1581"/>
      <c r="UGC47" s="1581"/>
      <c r="UGD47" s="1581"/>
      <c r="UGE47" s="1581"/>
      <c r="UGF47" s="1581"/>
      <c r="UGG47" s="1581"/>
      <c r="UGH47" s="1581"/>
      <c r="UGI47" s="1581"/>
      <c r="UGJ47" s="1581"/>
      <c r="UGK47" s="1581"/>
      <c r="UGL47" s="1581"/>
      <c r="UGM47" s="1581"/>
      <c r="UGN47" s="1581"/>
      <c r="UGO47" s="1581"/>
      <c r="UGP47" s="1581"/>
      <c r="UGQ47" s="1581"/>
      <c r="UGR47" s="1581"/>
      <c r="UGS47" s="1581"/>
      <c r="UGT47" s="1581"/>
      <c r="UGU47" s="1581"/>
      <c r="UGV47" s="1581"/>
      <c r="UGW47" s="1581"/>
      <c r="UGX47" s="1581"/>
      <c r="UGY47" s="1581"/>
      <c r="UGZ47" s="1581"/>
      <c r="UHA47" s="1581"/>
      <c r="UHB47" s="1581"/>
      <c r="UHC47" s="1581"/>
      <c r="UHD47" s="1581"/>
      <c r="UHE47" s="1581"/>
      <c r="UHF47" s="1581"/>
      <c r="UHG47" s="1581"/>
      <c r="UHH47" s="1581"/>
      <c r="UHI47" s="1581"/>
      <c r="UHJ47" s="1581"/>
      <c r="UHK47" s="1581"/>
      <c r="UHL47" s="1581"/>
      <c r="UHM47" s="1581"/>
      <c r="UHN47" s="1581"/>
      <c r="UHO47" s="1581"/>
      <c r="UHP47" s="1581"/>
      <c r="UHQ47" s="1581"/>
      <c r="UHR47" s="1581"/>
      <c r="UHS47" s="1581"/>
      <c r="UHT47" s="1581"/>
      <c r="UHU47" s="1581"/>
      <c r="UHV47" s="1581"/>
      <c r="UHW47" s="1581"/>
      <c r="UHX47" s="1581"/>
      <c r="UHY47" s="1581"/>
      <c r="UHZ47" s="1581"/>
      <c r="UIA47" s="1581"/>
      <c r="UIB47" s="1581"/>
      <c r="UIC47" s="1581"/>
      <c r="UID47" s="1581"/>
      <c r="UIE47" s="1581"/>
      <c r="UIF47" s="1581"/>
      <c r="UIG47" s="1581"/>
      <c r="UIH47" s="1581"/>
      <c r="UII47" s="1581"/>
      <c r="UIJ47" s="1581"/>
      <c r="UIK47" s="1581"/>
      <c r="UIL47" s="1581"/>
      <c r="UIM47" s="1581"/>
      <c r="UIN47" s="1581"/>
      <c r="UIO47" s="1581"/>
      <c r="UIP47" s="1581"/>
      <c r="UIQ47" s="1581"/>
      <c r="UIR47" s="1581"/>
      <c r="UIS47" s="1581"/>
      <c r="UIT47" s="1581"/>
      <c r="UIU47" s="1581"/>
      <c r="UIV47" s="1581"/>
      <c r="UIW47" s="1581"/>
      <c r="UIX47" s="1581"/>
      <c r="UIY47" s="1581"/>
      <c r="UIZ47" s="1581"/>
      <c r="UJA47" s="1581"/>
      <c r="UJB47" s="1581"/>
      <c r="UJC47" s="1581"/>
      <c r="UJD47" s="1581"/>
      <c r="UJE47" s="1581"/>
      <c r="UJF47" s="1581"/>
      <c r="UJG47" s="1581"/>
      <c r="UJH47" s="1581"/>
      <c r="UJI47" s="1581"/>
      <c r="UJJ47" s="1581"/>
      <c r="UJK47" s="1581"/>
      <c r="UJL47" s="1581"/>
      <c r="UJM47" s="1581"/>
      <c r="UJN47" s="1581"/>
      <c r="UJO47" s="1581"/>
      <c r="UJP47" s="1581"/>
      <c r="UJQ47" s="1581"/>
      <c r="UJR47" s="1581"/>
      <c r="UJS47" s="1581"/>
      <c r="UJT47" s="1581"/>
      <c r="UJU47" s="1581"/>
      <c r="UJV47" s="1581"/>
      <c r="UJW47" s="1581"/>
      <c r="UJX47" s="1581"/>
      <c r="UJY47" s="1581"/>
      <c r="UJZ47" s="1581"/>
      <c r="UKA47" s="1581"/>
      <c r="UKB47" s="1581"/>
      <c r="UKC47" s="1581"/>
      <c r="UKD47" s="1581"/>
      <c r="UKE47" s="1581"/>
      <c r="UKF47" s="1581"/>
      <c r="UKG47" s="1581"/>
      <c r="UKH47" s="1581"/>
      <c r="UKI47" s="1581"/>
      <c r="UKJ47" s="1581"/>
      <c r="UKK47" s="1581"/>
      <c r="UKL47" s="1581"/>
      <c r="UKM47" s="1581"/>
      <c r="UKN47" s="1581"/>
      <c r="UKO47" s="1581"/>
      <c r="UKP47" s="1581"/>
      <c r="UKQ47" s="1581"/>
      <c r="UKR47" s="1581"/>
      <c r="UKS47" s="1581"/>
      <c r="UKT47" s="1581"/>
      <c r="UKU47" s="1581"/>
      <c r="UKV47" s="1581"/>
      <c r="UKW47" s="1581"/>
      <c r="UKX47" s="1581"/>
      <c r="UKY47" s="1581"/>
      <c r="UKZ47" s="1581"/>
      <c r="ULA47" s="1581"/>
      <c r="ULB47" s="1581"/>
      <c r="ULC47" s="1581"/>
      <c r="ULD47" s="1581"/>
      <c r="ULE47" s="1581"/>
      <c r="ULF47" s="1581"/>
      <c r="ULG47" s="1581"/>
      <c r="ULH47" s="1581"/>
      <c r="ULI47" s="1581"/>
      <c r="ULJ47" s="1581"/>
      <c r="ULK47" s="1581"/>
      <c r="ULL47" s="1581"/>
      <c r="ULM47" s="1581"/>
      <c r="ULN47" s="1581"/>
      <c r="ULO47" s="1581"/>
      <c r="ULP47" s="1581"/>
      <c r="ULQ47" s="1581"/>
      <c r="ULR47" s="1581"/>
      <c r="ULS47" s="1581"/>
      <c r="ULT47" s="1581"/>
      <c r="ULU47" s="1581"/>
      <c r="ULV47" s="1581"/>
      <c r="ULW47" s="1581"/>
      <c r="ULX47" s="1581"/>
      <c r="ULY47" s="1581"/>
      <c r="ULZ47" s="1581"/>
      <c r="UMA47" s="1581"/>
      <c r="UMB47" s="1581"/>
      <c r="UMC47" s="1581"/>
      <c r="UMD47" s="1581"/>
      <c r="UME47" s="1581"/>
      <c r="UMF47" s="1581"/>
      <c r="UMG47" s="1581"/>
      <c r="UMH47" s="1581"/>
      <c r="UMI47" s="1581"/>
      <c r="UMJ47" s="1581"/>
      <c r="UMK47" s="1581"/>
      <c r="UML47" s="1581"/>
      <c r="UMM47" s="1581"/>
      <c r="UMN47" s="1581"/>
      <c r="UMO47" s="1581"/>
      <c r="UMP47" s="1581"/>
      <c r="UMQ47" s="1581"/>
      <c r="UMR47" s="1581"/>
      <c r="UMS47" s="1581"/>
      <c r="UMT47" s="1581"/>
      <c r="UMU47" s="1581"/>
      <c r="UMV47" s="1581"/>
      <c r="UMW47" s="1581"/>
      <c r="UMX47" s="1581"/>
      <c r="UMY47" s="1581"/>
      <c r="UMZ47" s="1581"/>
      <c r="UNA47" s="1581"/>
      <c r="UNB47" s="1581"/>
      <c r="UNC47" s="1581"/>
      <c r="UND47" s="1581"/>
      <c r="UNE47" s="1581"/>
      <c r="UNF47" s="1581"/>
      <c r="UNG47" s="1581"/>
      <c r="UNH47" s="1581"/>
      <c r="UNI47" s="1581"/>
      <c r="UNJ47" s="1581"/>
      <c r="UNK47" s="1581"/>
      <c r="UNL47" s="1581"/>
      <c r="UNM47" s="1581"/>
      <c r="UNN47" s="1581"/>
      <c r="UNO47" s="1581"/>
      <c r="UNP47" s="1581"/>
      <c r="UNQ47" s="1581"/>
      <c r="UNR47" s="1581"/>
      <c r="UNS47" s="1581"/>
      <c r="UNT47" s="1581"/>
      <c r="UNU47" s="1581"/>
      <c r="UNV47" s="1581"/>
      <c r="UNW47" s="1581"/>
      <c r="UNX47" s="1581"/>
      <c r="UNY47" s="1581"/>
      <c r="UNZ47" s="1581"/>
      <c r="UOA47" s="1581"/>
      <c r="UOB47" s="1581"/>
      <c r="UOC47" s="1581"/>
      <c r="UOD47" s="1581"/>
      <c r="UOE47" s="1581"/>
      <c r="UOF47" s="1581"/>
      <c r="UOG47" s="1581"/>
      <c r="UOH47" s="1581"/>
      <c r="UOI47" s="1581"/>
      <c r="UOJ47" s="1581"/>
      <c r="UOK47" s="1581"/>
      <c r="UOL47" s="1581"/>
      <c r="UOM47" s="1581"/>
      <c r="UON47" s="1581"/>
      <c r="UOO47" s="1581"/>
      <c r="UOP47" s="1581"/>
      <c r="UOQ47" s="1581"/>
      <c r="UOR47" s="1581"/>
      <c r="UOS47" s="1581"/>
      <c r="UOT47" s="1581"/>
      <c r="UOU47" s="1581"/>
      <c r="UOV47" s="1581"/>
      <c r="UOW47" s="1581"/>
      <c r="UOX47" s="1581"/>
      <c r="UOY47" s="1581"/>
      <c r="UOZ47" s="1581"/>
      <c r="UPA47" s="1581"/>
      <c r="UPB47" s="1581"/>
      <c r="UPC47" s="1581"/>
      <c r="UPD47" s="1581"/>
      <c r="UPE47" s="1581"/>
      <c r="UPF47" s="1581"/>
      <c r="UPG47" s="1581"/>
      <c r="UPH47" s="1581"/>
      <c r="UPI47" s="1581"/>
      <c r="UPJ47" s="1581"/>
      <c r="UPK47" s="1581"/>
      <c r="UPL47" s="1581"/>
      <c r="UPM47" s="1581"/>
      <c r="UPN47" s="1581"/>
      <c r="UPO47" s="1581"/>
      <c r="UPP47" s="1581"/>
      <c r="UPQ47" s="1581"/>
      <c r="UPR47" s="1581"/>
      <c r="UPS47" s="1581"/>
      <c r="UPT47" s="1581"/>
      <c r="UPU47" s="1581"/>
      <c r="UPV47" s="1581"/>
      <c r="UPW47" s="1581"/>
      <c r="UPX47" s="1581"/>
      <c r="UPY47" s="1581"/>
      <c r="UPZ47" s="1581"/>
      <c r="UQA47" s="1581"/>
      <c r="UQB47" s="1581"/>
      <c r="UQC47" s="1581"/>
      <c r="UQD47" s="1581"/>
      <c r="UQE47" s="1581"/>
      <c r="UQF47" s="1581"/>
      <c r="UQG47" s="1581"/>
      <c r="UQH47" s="1581"/>
      <c r="UQI47" s="1581"/>
      <c r="UQJ47" s="1581"/>
      <c r="UQK47" s="1581"/>
      <c r="UQL47" s="1581"/>
      <c r="UQM47" s="1581"/>
      <c r="UQN47" s="1581"/>
      <c r="UQO47" s="1581"/>
      <c r="UQP47" s="1581"/>
      <c r="UQQ47" s="1581"/>
      <c r="UQR47" s="1581"/>
      <c r="UQS47" s="1581"/>
      <c r="UQT47" s="1581"/>
      <c r="UQU47" s="1581"/>
      <c r="UQV47" s="1581"/>
      <c r="UQW47" s="1581"/>
      <c r="UQX47" s="1581"/>
      <c r="UQY47" s="1581"/>
      <c r="UQZ47" s="1581"/>
      <c r="URA47" s="1581"/>
      <c r="URB47" s="1581"/>
      <c r="URC47" s="1581"/>
      <c r="URD47" s="1581"/>
      <c r="URE47" s="1581"/>
      <c r="URF47" s="1581"/>
      <c r="URG47" s="1581"/>
      <c r="URH47" s="1581"/>
      <c r="URI47" s="1581"/>
      <c r="URJ47" s="1581"/>
      <c r="URK47" s="1581"/>
      <c r="URL47" s="1581"/>
      <c r="URM47" s="1581"/>
      <c r="URN47" s="1581"/>
      <c r="URO47" s="1581"/>
      <c r="URP47" s="1581"/>
      <c r="URQ47" s="1581"/>
      <c r="URR47" s="1581"/>
      <c r="URS47" s="1581"/>
      <c r="URT47" s="1581"/>
      <c r="URU47" s="1581"/>
      <c r="URV47" s="1581"/>
      <c r="URW47" s="1581"/>
      <c r="URX47" s="1581"/>
      <c r="URY47" s="1581"/>
      <c r="URZ47" s="1581"/>
      <c r="USA47" s="1581"/>
      <c r="USB47" s="1581"/>
      <c r="USC47" s="1581"/>
      <c r="USD47" s="1581"/>
      <c r="USE47" s="1581"/>
      <c r="USF47" s="1581"/>
      <c r="USG47" s="1581"/>
      <c r="USH47" s="1581"/>
      <c r="USI47" s="1581"/>
      <c r="USJ47" s="1581"/>
      <c r="USK47" s="1581"/>
      <c r="USL47" s="1581"/>
      <c r="USM47" s="1581"/>
      <c r="USN47" s="1581"/>
      <c r="USO47" s="1581"/>
      <c r="USP47" s="1581"/>
      <c r="USQ47" s="1581"/>
      <c r="USR47" s="1581"/>
      <c r="USS47" s="1581"/>
      <c r="UST47" s="1581"/>
      <c r="USU47" s="1581"/>
      <c r="USV47" s="1581"/>
      <c r="USW47" s="1581"/>
      <c r="USX47" s="1581"/>
      <c r="USY47" s="1581"/>
      <c r="USZ47" s="1581"/>
      <c r="UTA47" s="1581"/>
      <c r="UTB47" s="1581"/>
      <c r="UTC47" s="1581"/>
      <c r="UTD47" s="1581"/>
      <c r="UTE47" s="1581"/>
      <c r="UTF47" s="1581"/>
      <c r="UTG47" s="1581"/>
      <c r="UTH47" s="1581"/>
      <c r="UTI47" s="1581"/>
      <c r="UTJ47" s="1581"/>
      <c r="UTK47" s="1581"/>
      <c r="UTL47" s="1581"/>
      <c r="UTM47" s="1581"/>
      <c r="UTN47" s="1581"/>
      <c r="UTO47" s="1581"/>
      <c r="UTP47" s="1581"/>
      <c r="UTQ47" s="1581"/>
      <c r="UTR47" s="1581"/>
      <c r="UTS47" s="1581"/>
      <c r="UTT47" s="1581"/>
      <c r="UTU47" s="1581"/>
      <c r="UTV47" s="1581"/>
      <c r="UTW47" s="1581"/>
      <c r="UTX47" s="1581"/>
      <c r="UTY47" s="1581"/>
      <c r="UTZ47" s="1581"/>
      <c r="UUA47" s="1581"/>
      <c r="UUB47" s="1581"/>
      <c r="UUC47" s="1581"/>
      <c r="UUD47" s="1581"/>
      <c r="UUE47" s="1581"/>
      <c r="UUF47" s="1581"/>
      <c r="UUG47" s="1581"/>
      <c r="UUH47" s="1581"/>
      <c r="UUI47" s="1581"/>
      <c r="UUJ47" s="1581"/>
      <c r="UUK47" s="1581"/>
      <c r="UUL47" s="1581"/>
      <c r="UUM47" s="1581"/>
      <c r="UUN47" s="1581"/>
      <c r="UUO47" s="1581"/>
      <c r="UUP47" s="1581"/>
      <c r="UUQ47" s="1581"/>
      <c r="UUR47" s="1581"/>
      <c r="UUS47" s="1581"/>
      <c r="UUT47" s="1581"/>
      <c r="UUU47" s="1581"/>
      <c r="UUV47" s="1581"/>
      <c r="UUW47" s="1581"/>
      <c r="UUX47" s="1581"/>
      <c r="UUY47" s="1581"/>
      <c r="UUZ47" s="1581"/>
      <c r="UVA47" s="1581"/>
      <c r="UVB47" s="1581"/>
      <c r="UVC47" s="1581"/>
      <c r="UVD47" s="1581"/>
      <c r="UVE47" s="1581"/>
      <c r="UVF47" s="1581"/>
      <c r="UVG47" s="1581"/>
      <c r="UVH47" s="1581"/>
      <c r="UVI47" s="1581"/>
      <c r="UVJ47" s="1581"/>
      <c r="UVK47" s="1581"/>
      <c r="UVL47" s="1581"/>
      <c r="UVM47" s="1581"/>
      <c r="UVN47" s="1581"/>
      <c r="UVO47" s="1581"/>
      <c r="UVP47" s="1581"/>
      <c r="UVQ47" s="1581"/>
      <c r="UVR47" s="1581"/>
      <c r="UVS47" s="1581"/>
      <c r="UVT47" s="1581"/>
      <c r="UVU47" s="1581"/>
      <c r="UVV47" s="1581"/>
      <c r="UVW47" s="1581"/>
      <c r="UVX47" s="1581"/>
      <c r="UVY47" s="1581"/>
      <c r="UVZ47" s="1581"/>
      <c r="UWA47" s="1581"/>
      <c r="UWB47" s="1581"/>
      <c r="UWC47" s="1581"/>
      <c r="UWD47" s="1581"/>
      <c r="UWE47" s="1581"/>
      <c r="UWF47" s="1581"/>
      <c r="UWG47" s="1581"/>
      <c r="UWH47" s="1581"/>
      <c r="UWI47" s="1581"/>
      <c r="UWJ47" s="1581"/>
      <c r="UWK47" s="1581"/>
      <c r="UWL47" s="1581"/>
      <c r="UWM47" s="1581"/>
      <c r="UWN47" s="1581"/>
      <c r="UWO47" s="1581"/>
      <c r="UWP47" s="1581"/>
      <c r="UWQ47" s="1581"/>
      <c r="UWR47" s="1581"/>
      <c r="UWS47" s="1581"/>
      <c r="UWT47" s="1581"/>
      <c r="UWU47" s="1581"/>
      <c r="UWV47" s="1581"/>
      <c r="UWW47" s="1581"/>
      <c r="UWX47" s="1581"/>
      <c r="UWY47" s="1581"/>
      <c r="UWZ47" s="1581"/>
      <c r="UXA47" s="1581"/>
      <c r="UXB47" s="1581"/>
      <c r="UXC47" s="1581"/>
      <c r="UXD47" s="1581"/>
      <c r="UXE47" s="1581"/>
      <c r="UXF47" s="1581"/>
      <c r="UXG47" s="1581"/>
      <c r="UXH47" s="1581"/>
      <c r="UXI47" s="1581"/>
      <c r="UXJ47" s="1581"/>
      <c r="UXK47" s="1581"/>
      <c r="UXL47" s="1581"/>
      <c r="UXM47" s="1581"/>
      <c r="UXN47" s="1581"/>
      <c r="UXO47" s="1581"/>
      <c r="UXP47" s="1581"/>
      <c r="UXQ47" s="1581"/>
      <c r="UXR47" s="1581"/>
      <c r="UXS47" s="1581"/>
      <c r="UXT47" s="1581"/>
      <c r="UXU47" s="1581"/>
      <c r="UXV47" s="1581"/>
      <c r="UXW47" s="1581"/>
      <c r="UXX47" s="1581"/>
      <c r="UXY47" s="1581"/>
      <c r="UXZ47" s="1581"/>
      <c r="UYA47" s="1581"/>
      <c r="UYB47" s="1581"/>
      <c r="UYC47" s="1581"/>
      <c r="UYD47" s="1581"/>
      <c r="UYE47" s="1581"/>
      <c r="UYF47" s="1581"/>
      <c r="UYG47" s="1581"/>
      <c r="UYH47" s="1581"/>
      <c r="UYI47" s="1581"/>
      <c r="UYJ47" s="1581"/>
      <c r="UYK47" s="1581"/>
      <c r="UYL47" s="1581"/>
      <c r="UYM47" s="1581"/>
      <c r="UYN47" s="1581"/>
      <c r="UYO47" s="1581"/>
      <c r="UYP47" s="1581"/>
      <c r="UYQ47" s="1581"/>
      <c r="UYR47" s="1581"/>
      <c r="UYS47" s="1581"/>
      <c r="UYT47" s="1581"/>
      <c r="UYU47" s="1581"/>
      <c r="UYV47" s="1581"/>
      <c r="UYW47" s="1581"/>
      <c r="UYX47" s="1581"/>
      <c r="UYY47" s="1581"/>
      <c r="UYZ47" s="1581"/>
      <c r="UZA47" s="1581"/>
      <c r="UZB47" s="1581"/>
      <c r="UZC47" s="1581"/>
      <c r="UZD47" s="1581"/>
      <c r="UZE47" s="1581"/>
      <c r="UZF47" s="1581"/>
      <c r="UZG47" s="1581"/>
      <c r="UZH47" s="1581"/>
      <c r="UZI47" s="1581"/>
      <c r="UZJ47" s="1581"/>
      <c r="UZK47" s="1581"/>
      <c r="UZL47" s="1581"/>
      <c r="UZM47" s="1581"/>
      <c r="UZN47" s="1581"/>
      <c r="UZO47" s="1581"/>
      <c r="UZP47" s="1581"/>
      <c r="UZQ47" s="1581"/>
      <c r="UZR47" s="1581"/>
      <c r="UZS47" s="1581"/>
      <c r="UZT47" s="1581"/>
      <c r="UZU47" s="1581"/>
      <c r="UZV47" s="1581"/>
      <c r="UZW47" s="1581"/>
      <c r="UZX47" s="1581"/>
      <c r="UZY47" s="1581"/>
      <c r="UZZ47" s="1581"/>
      <c r="VAA47" s="1581"/>
      <c r="VAB47" s="1581"/>
      <c r="VAC47" s="1581"/>
      <c r="VAD47" s="1581"/>
      <c r="VAE47" s="1581"/>
      <c r="VAF47" s="1581"/>
      <c r="VAG47" s="1581"/>
      <c r="VAH47" s="1581"/>
      <c r="VAI47" s="1581"/>
      <c r="VAJ47" s="1581"/>
      <c r="VAK47" s="1581"/>
      <c r="VAL47" s="1581"/>
      <c r="VAM47" s="1581"/>
      <c r="VAN47" s="1581"/>
      <c r="VAO47" s="1581"/>
      <c r="VAP47" s="1581"/>
      <c r="VAQ47" s="1581"/>
      <c r="VAR47" s="1581"/>
      <c r="VAS47" s="1581"/>
      <c r="VAT47" s="1581"/>
      <c r="VAU47" s="1581"/>
      <c r="VAV47" s="1581"/>
      <c r="VAW47" s="1581"/>
      <c r="VAX47" s="1581"/>
      <c r="VAY47" s="1581"/>
      <c r="VAZ47" s="1581"/>
      <c r="VBA47" s="1581"/>
      <c r="VBB47" s="1581"/>
      <c r="VBC47" s="1581"/>
      <c r="VBD47" s="1581"/>
      <c r="VBE47" s="1581"/>
      <c r="VBF47" s="1581"/>
      <c r="VBG47" s="1581"/>
      <c r="VBH47" s="1581"/>
      <c r="VBI47" s="1581"/>
      <c r="VBJ47" s="1581"/>
      <c r="VBK47" s="1581"/>
      <c r="VBL47" s="1581"/>
      <c r="VBM47" s="1581"/>
      <c r="VBN47" s="1581"/>
      <c r="VBO47" s="1581"/>
      <c r="VBP47" s="1581"/>
      <c r="VBQ47" s="1581"/>
      <c r="VBR47" s="1581"/>
      <c r="VBS47" s="1581"/>
      <c r="VBT47" s="1581"/>
      <c r="VBU47" s="1581"/>
      <c r="VBV47" s="1581"/>
      <c r="VBW47" s="1581"/>
      <c r="VBX47" s="1581"/>
      <c r="VBY47" s="1581"/>
      <c r="VBZ47" s="1581"/>
      <c r="VCA47" s="1581"/>
      <c r="VCB47" s="1581"/>
      <c r="VCC47" s="1581"/>
      <c r="VCD47" s="1581"/>
      <c r="VCE47" s="1581"/>
      <c r="VCF47" s="1581"/>
      <c r="VCG47" s="1581"/>
      <c r="VCH47" s="1581"/>
      <c r="VCI47" s="1581"/>
      <c r="VCJ47" s="1581"/>
      <c r="VCK47" s="1581"/>
      <c r="VCL47" s="1581"/>
      <c r="VCM47" s="1581"/>
      <c r="VCN47" s="1581"/>
      <c r="VCO47" s="1581"/>
      <c r="VCP47" s="1581"/>
      <c r="VCQ47" s="1581"/>
      <c r="VCR47" s="1581"/>
      <c r="VCS47" s="1581"/>
      <c r="VCT47" s="1581"/>
      <c r="VCU47" s="1581"/>
      <c r="VCV47" s="1581"/>
      <c r="VCW47" s="1581"/>
      <c r="VCX47" s="1581"/>
      <c r="VCY47" s="1581"/>
      <c r="VCZ47" s="1581"/>
      <c r="VDA47" s="1581"/>
      <c r="VDB47" s="1581"/>
      <c r="VDC47" s="1581"/>
      <c r="VDD47" s="1581"/>
      <c r="VDE47" s="1581"/>
      <c r="VDF47" s="1581"/>
      <c r="VDG47" s="1581"/>
      <c r="VDH47" s="1581"/>
      <c r="VDI47" s="1581"/>
      <c r="VDJ47" s="1581"/>
      <c r="VDK47" s="1581"/>
      <c r="VDL47" s="1581"/>
      <c r="VDM47" s="1581"/>
      <c r="VDN47" s="1581"/>
      <c r="VDO47" s="1581"/>
      <c r="VDP47" s="1581"/>
      <c r="VDQ47" s="1581"/>
      <c r="VDR47" s="1581"/>
      <c r="VDS47" s="1581"/>
      <c r="VDT47" s="1581"/>
      <c r="VDU47" s="1581"/>
      <c r="VDV47" s="1581"/>
      <c r="VDW47" s="1581"/>
      <c r="VDX47" s="1581"/>
      <c r="VDY47" s="1581"/>
      <c r="VDZ47" s="1581"/>
      <c r="VEA47" s="1581"/>
      <c r="VEB47" s="1581"/>
      <c r="VEC47" s="1581"/>
      <c r="VED47" s="1581"/>
      <c r="VEE47" s="1581"/>
      <c r="VEF47" s="1581"/>
      <c r="VEG47" s="1581"/>
      <c r="VEH47" s="1581"/>
      <c r="VEI47" s="1581"/>
      <c r="VEJ47" s="1581"/>
      <c r="VEK47" s="1581"/>
      <c r="VEL47" s="1581"/>
      <c r="VEM47" s="1581"/>
      <c r="VEN47" s="1581"/>
      <c r="VEO47" s="1581"/>
      <c r="VEP47" s="1581"/>
      <c r="VEQ47" s="1581"/>
      <c r="VER47" s="1581"/>
      <c r="VES47" s="1581"/>
      <c r="VET47" s="1581"/>
      <c r="VEU47" s="1581"/>
      <c r="VEV47" s="1581"/>
      <c r="VEW47" s="1581"/>
      <c r="VEX47" s="1581"/>
      <c r="VEY47" s="1581"/>
      <c r="VEZ47" s="1581"/>
      <c r="VFA47" s="1581"/>
      <c r="VFB47" s="1581"/>
      <c r="VFC47" s="1581"/>
      <c r="VFD47" s="1581"/>
      <c r="VFE47" s="1581"/>
      <c r="VFF47" s="1581"/>
      <c r="VFG47" s="1581"/>
      <c r="VFH47" s="1581"/>
      <c r="VFI47" s="1581"/>
      <c r="VFJ47" s="1581"/>
      <c r="VFK47" s="1581"/>
      <c r="VFL47" s="1581"/>
      <c r="VFM47" s="1581"/>
      <c r="VFN47" s="1581"/>
      <c r="VFO47" s="1581"/>
      <c r="VFP47" s="1581"/>
      <c r="VFQ47" s="1581"/>
      <c r="VFR47" s="1581"/>
      <c r="VFS47" s="1581"/>
      <c r="VFT47" s="1581"/>
      <c r="VFU47" s="1581"/>
      <c r="VFV47" s="1581"/>
      <c r="VFW47" s="1581"/>
      <c r="VFX47" s="1581"/>
      <c r="VFY47" s="1581"/>
      <c r="VFZ47" s="1581"/>
      <c r="VGA47" s="1581"/>
      <c r="VGB47" s="1581"/>
      <c r="VGC47" s="1581"/>
      <c r="VGD47" s="1581"/>
      <c r="VGE47" s="1581"/>
      <c r="VGF47" s="1581"/>
      <c r="VGG47" s="1581"/>
      <c r="VGH47" s="1581"/>
      <c r="VGI47" s="1581"/>
      <c r="VGJ47" s="1581"/>
      <c r="VGK47" s="1581"/>
      <c r="VGL47" s="1581"/>
      <c r="VGM47" s="1581"/>
      <c r="VGN47" s="1581"/>
      <c r="VGO47" s="1581"/>
      <c r="VGP47" s="1581"/>
      <c r="VGQ47" s="1581"/>
      <c r="VGR47" s="1581"/>
      <c r="VGS47" s="1581"/>
      <c r="VGT47" s="1581"/>
      <c r="VGU47" s="1581"/>
      <c r="VGV47" s="1581"/>
      <c r="VGW47" s="1581"/>
      <c r="VGX47" s="1581"/>
      <c r="VGY47" s="1581"/>
      <c r="VGZ47" s="1581"/>
      <c r="VHA47" s="1581"/>
      <c r="VHB47" s="1581"/>
      <c r="VHC47" s="1581"/>
      <c r="VHD47" s="1581"/>
      <c r="VHE47" s="1581"/>
      <c r="VHF47" s="1581"/>
      <c r="VHG47" s="1581"/>
      <c r="VHH47" s="1581"/>
      <c r="VHI47" s="1581"/>
      <c r="VHJ47" s="1581"/>
      <c r="VHK47" s="1581"/>
      <c r="VHL47" s="1581"/>
      <c r="VHM47" s="1581"/>
      <c r="VHN47" s="1581"/>
      <c r="VHO47" s="1581"/>
      <c r="VHP47" s="1581"/>
      <c r="VHQ47" s="1581"/>
      <c r="VHR47" s="1581"/>
      <c r="VHS47" s="1581"/>
      <c r="VHT47" s="1581"/>
      <c r="VHU47" s="1581"/>
      <c r="VHV47" s="1581"/>
      <c r="VHW47" s="1581"/>
      <c r="VHX47" s="1581"/>
      <c r="VHY47" s="1581"/>
      <c r="VHZ47" s="1581"/>
      <c r="VIA47" s="1581"/>
      <c r="VIB47" s="1581"/>
      <c r="VIC47" s="1581"/>
      <c r="VID47" s="1581"/>
      <c r="VIE47" s="1581"/>
      <c r="VIF47" s="1581"/>
      <c r="VIG47" s="1581"/>
      <c r="VIH47" s="1581"/>
      <c r="VII47" s="1581"/>
      <c r="VIJ47" s="1581"/>
      <c r="VIK47" s="1581"/>
      <c r="VIL47" s="1581"/>
      <c r="VIM47" s="1581"/>
      <c r="VIN47" s="1581"/>
      <c r="VIO47" s="1581"/>
      <c r="VIP47" s="1581"/>
      <c r="VIQ47" s="1581"/>
      <c r="VIR47" s="1581"/>
      <c r="VIS47" s="1581"/>
      <c r="VIT47" s="1581"/>
      <c r="VIU47" s="1581"/>
      <c r="VIV47" s="1581"/>
      <c r="VIW47" s="1581"/>
      <c r="VIX47" s="1581"/>
      <c r="VIY47" s="1581"/>
      <c r="VIZ47" s="1581"/>
      <c r="VJA47" s="1581"/>
      <c r="VJB47" s="1581"/>
      <c r="VJC47" s="1581"/>
      <c r="VJD47" s="1581"/>
      <c r="VJE47" s="1581"/>
      <c r="VJF47" s="1581"/>
      <c r="VJG47" s="1581"/>
      <c r="VJH47" s="1581"/>
      <c r="VJI47" s="1581"/>
      <c r="VJJ47" s="1581"/>
      <c r="VJK47" s="1581"/>
      <c r="VJL47" s="1581"/>
      <c r="VJM47" s="1581"/>
      <c r="VJN47" s="1581"/>
      <c r="VJO47" s="1581"/>
      <c r="VJP47" s="1581"/>
      <c r="VJQ47" s="1581"/>
      <c r="VJR47" s="1581"/>
      <c r="VJS47" s="1581"/>
      <c r="VJT47" s="1581"/>
      <c r="VJU47" s="1581"/>
      <c r="VJV47" s="1581"/>
      <c r="VJW47" s="1581"/>
      <c r="VJX47" s="1581"/>
      <c r="VJY47" s="1581"/>
      <c r="VJZ47" s="1581"/>
      <c r="VKA47" s="1581"/>
      <c r="VKB47" s="1581"/>
      <c r="VKC47" s="1581"/>
      <c r="VKD47" s="1581"/>
      <c r="VKE47" s="1581"/>
      <c r="VKF47" s="1581"/>
      <c r="VKG47" s="1581"/>
      <c r="VKH47" s="1581"/>
      <c r="VKI47" s="1581"/>
      <c r="VKJ47" s="1581"/>
      <c r="VKK47" s="1581"/>
      <c r="VKL47" s="1581"/>
      <c r="VKM47" s="1581"/>
      <c r="VKN47" s="1581"/>
      <c r="VKO47" s="1581"/>
      <c r="VKP47" s="1581"/>
      <c r="VKQ47" s="1581"/>
      <c r="VKR47" s="1581"/>
      <c r="VKS47" s="1581"/>
      <c r="VKT47" s="1581"/>
      <c r="VKU47" s="1581"/>
      <c r="VKV47" s="1581"/>
      <c r="VKW47" s="1581"/>
      <c r="VKX47" s="1581"/>
      <c r="VKY47" s="1581"/>
      <c r="VKZ47" s="1581"/>
      <c r="VLA47" s="1581"/>
      <c r="VLB47" s="1581"/>
      <c r="VLC47" s="1581"/>
      <c r="VLD47" s="1581"/>
      <c r="VLE47" s="1581"/>
      <c r="VLF47" s="1581"/>
      <c r="VLG47" s="1581"/>
      <c r="VLH47" s="1581"/>
      <c r="VLI47" s="1581"/>
      <c r="VLJ47" s="1581"/>
      <c r="VLK47" s="1581"/>
      <c r="VLL47" s="1581"/>
      <c r="VLM47" s="1581"/>
      <c r="VLN47" s="1581"/>
      <c r="VLO47" s="1581"/>
      <c r="VLP47" s="1581"/>
      <c r="VLQ47" s="1581"/>
      <c r="VLR47" s="1581"/>
      <c r="VLS47" s="1581"/>
      <c r="VLT47" s="1581"/>
      <c r="VLU47" s="1581"/>
      <c r="VLV47" s="1581"/>
      <c r="VLW47" s="1581"/>
      <c r="VLX47" s="1581"/>
      <c r="VLY47" s="1581"/>
      <c r="VLZ47" s="1581"/>
      <c r="VMA47" s="1581"/>
      <c r="VMB47" s="1581"/>
      <c r="VMC47" s="1581"/>
      <c r="VMD47" s="1581"/>
      <c r="VME47" s="1581"/>
      <c r="VMF47" s="1581"/>
      <c r="VMG47" s="1581"/>
      <c r="VMH47" s="1581"/>
      <c r="VMI47" s="1581"/>
      <c r="VMJ47" s="1581"/>
      <c r="VMK47" s="1581"/>
      <c r="VML47" s="1581"/>
      <c r="VMM47" s="1581"/>
      <c r="VMN47" s="1581"/>
      <c r="VMO47" s="1581"/>
      <c r="VMP47" s="1581"/>
      <c r="VMQ47" s="1581"/>
      <c r="VMR47" s="1581"/>
      <c r="VMS47" s="1581"/>
      <c r="VMT47" s="1581"/>
      <c r="VMU47" s="1581"/>
      <c r="VMV47" s="1581"/>
      <c r="VMW47" s="1581"/>
      <c r="VMX47" s="1581"/>
      <c r="VMY47" s="1581"/>
      <c r="VMZ47" s="1581"/>
      <c r="VNA47" s="1581"/>
      <c r="VNB47" s="1581"/>
      <c r="VNC47" s="1581"/>
      <c r="VND47" s="1581"/>
      <c r="VNE47" s="1581"/>
      <c r="VNF47" s="1581"/>
      <c r="VNG47" s="1581"/>
      <c r="VNH47" s="1581"/>
      <c r="VNI47" s="1581"/>
      <c r="VNJ47" s="1581"/>
      <c r="VNK47" s="1581"/>
      <c r="VNL47" s="1581"/>
      <c r="VNM47" s="1581"/>
      <c r="VNN47" s="1581"/>
      <c r="VNO47" s="1581"/>
      <c r="VNP47" s="1581"/>
      <c r="VNQ47" s="1581"/>
      <c r="VNR47" s="1581"/>
      <c r="VNS47" s="1581"/>
      <c r="VNT47" s="1581"/>
      <c r="VNU47" s="1581"/>
      <c r="VNV47" s="1581"/>
      <c r="VNW47" s="1581"/>
      <c r="VNX47" s="1581"/>
      <c r="VNY47" s="1581"/>
      <c r="VNZ47" s="1581"/>
      <c r="VOA47" s="1581"/>
      <c r="VOB47" s="1581"/>
      <c r="VOC47" s="1581"/>
      <c r="VOD47" s="1581"/>
      <c r="VOE47" s="1581"/>
      <c r="VOF47" s="1581"/>
      <c r="VOG47" s="1581"/>
      <c r="VOH47" s="1581"/>
      <c r="VOI47" s="1581"/>
      <c r="VOJ47" s="1581"/>
      <c r="VOK47" s="1581"/>
      <c r="VOL47" s="1581"/>
      <c r="VOM47" s="1581"/>
      <c r="VON47" s="1581"/>
      <c r="VOO47" s="1581"/>
      <c r="VOP47" s="1581"/>
      <c r="VOQ47" s="1581"/>
      <c r="VOR47" s="1581"/>
      <c r="VOS47" s="1581"/>
      <c r="VOT47" s="1581"/>
      <c r="VOU47" s="1581"/>
      <c r="VOV47" s="1581"/>
      <c r="VOW47" s="1581"/>
      <c r="VOX47" s="1581"/>
      <c r="VOY47" s="1581"/>
      <c r="VOZ47" s="1581"/>
      <c r="VPA47" s="1581"/>
      <c r="VPB47" s="1581"/>
      <c r="VPC47" s="1581"/>
      <c r="VPD47" s="1581"/>
      <c r="VPE47" s="1581"/>
      <c r="VPF47" s="1581"/>
      <c r="VPG47" s="1581"/>
      <c r="VPH47" s="1581"/>
      <c r="VPI47" s="1581"/>
      <c r="VPJ47" s="1581"/>
      <c r="VPK47" s="1581"/>
      <c r="VPL47" s="1581"/>
      <c r="VPM47" s="1581"/>
      <c r="VPN47" s="1581"/>
      <c r="VPO47" s="1581"/>
      <c r="VPP47" s="1581"/>
      <c r="VPQ47" s="1581"/>
      <c r="VPR47" s="1581"/>
      <c r="VPS47" s="1581"/>
      <c r="VPT47" s="1581"/>
      <c r="VPU47" s="1581"/>
      <c r="VPV47" s="1581"/>
      <c r="VPW47" s="1581"/>
      <c r="VPX47" s="1581"/>
      <c r="VPY47" s="1581"/>
      <c r="VPZ47" s="1581"/>
      <c r="VQA47" s="1581"/>
      <c r="VQB47" s="1581"/>
      <c r="VQC47" s="1581"/>
      <c r="VQD47" s="1581"/>
      <c r="VQE47" s="1581"/>
      <c r="VQF47" s="1581"/>
      <c r="VQG47" s="1581"/>
      <c r="VQH47" s="1581"/>
      <c r="VQI47" s="1581"/>
      <c r="VQJ47" s="1581"/>
      <c r="VQK47" s="1581"/>
      <c r="VQL47" s="1581"/>
      <c r="VQM47" s="1581"/>
      <c r="VQN47" s="1581"/>
      <c r="VQO47" s="1581"/>
      <c r="VQP47" s="1581"/>
      <c r="VQQ47" s="1581"/>
      <c r="VQR47" s="1581"/>
      <c r="VQS47" s="1581"/>
      <c r="VQT47" s="1581"/>
      <c r="VQU47" s="1581"/>
      <c r="VQV47" s="1581"/>
      <c r="VQW47" s="1581"/>
      <c r="VQX47" s="1581"/>
      <c r="VQY47" s="1581"/>
      <c r="VQZ47" s="1581"/>
      <c r="VRA47" s="1581"/>
      <c r="VRB47" s="1581"/>
      <c r="VRC47" s="1581"/>
      <c r="VRD47" s="1581"/>
      <c r="VRE47" s="1581"/>
      <c r="VRF47" s="1581"/>
      <c r="VRG47" s="1581"/>
      <c r="VRH47" s="1581"/>
      <c r="VRI47" s="1581"/>
      <c r="VRJ47" s="1581"/>
      <c r="VRK47" s="1581"/>
      <c r="VRL47" s="1581"/>
      <c r="VRM47" s="1581"/>
      <c r="VRN47" s="1581"/>
      <c r="VRO47" s="1581"/>
      <c r="VRP47" s="1581"/>
      <c r="VRQ47" s="1581"/>
      <c r="VRR47" s="1581"/>
      <c r="VRS47" s="1581"/>
      <c r="VRT47" s="1581"/>
      <c r="VRU47" s="1581"/>
      <c r="VRV47" s="1581"/>
      <c r="VRW47" s="1581"/>
      <c r="VRX47" s="1581"/>
      <c r="VRY47" s="1581"/>
      <c r="VRZ47" s="1581"/>
      <c r="VSA47" s="1581"/>
      <c r="VSB47" s="1581"/>
      <c r="VSC47" s="1581"/>
      <c r="VSD47" s="1581"/>
      <c r="VSE47" s="1581"/>
      <c r="VSF47" s="1581"/>
      <c r="VSG47" s="1581"/>
      <c r="VSH47" s="1581"/>
      <c r="VSI47" s="1581"/>
      <c r="VSJ47" s="1581"/>
      <c r="VSK47" s="1581"/>
      <c r="VSL47" s="1581"/>
      <c r="VSM47" s="1581"/>
      <c r="VSN47" s="1581"/>
      <c r="VSO47" s="1581"/>
      <c r="VSP47" s="1581"/>
      <c r="VSQ47" s="1581"/>
      <c r="VSR47" s="1581"/>
      <c r="VSS47" s="1581"/>
      <c r="VST47" s="1581"/>
      <c r="VSU47" s="1581"/>
      <c r="VSV47" s="1581"/>
      <c r="VSW47" s="1581"/>
      <c r="VSX47" s="1581"/>
      <c r="VSY47" s="1581"/>
      <c r="VSZ47" s="1581"/>
      <c r="VTA47" s="1581"/>
      <c r="VTB47" s="1581"/>
      <c r="VTC47" s="1581"/>
      <c r="VTD47" s="1581"/>
      <c r="VTE47" s="1581"/>
      <c r="VTF47" s="1581"/>
      <c r="VTG47" s="1581"/>
      <c r="VTH47" s="1581"/>
      <c r="VTI47" s="1581"/>
      <c r="VTJ47" s="1581"/>
      <c r="VTK47" s="1581"/>
      <c r="VTL47" s="1581"/>
      <c r="VTM47" s="1581"/>
      <c r="VTN47" s="1581"/>
      <c r="VTO47" s="1581"/>
      <c r="VTP47" s="1581"/>
      <c r="VTQ47" s="1581"/>
      <c r="VTR47" s="1581"/>
      <c r="VTS47" s="1581"/>
      <c r="VTT47" s="1581"/>
      <c r="VTU47" s="1581"/>
      <c r="VTV47" s="1581"/>
      <c r="VTW47" s="1581"/>
      <c r="VTX47" s="1581"/>
      <c r="VTY47" s="1581"/>
      <c r="VTZ47" s="1581"/>
      <c r="VUA47" s="1581"/>
      <c r="VUB47" s="1581"/>
      <c r="VUC47" s="1581"/>
      <c r="VUD47" s="1581"/>
      <c r="VUE47" s="1581"/>
      <c r="VUF47" s="1581"/>
      <c r="VUG47" s="1581"/>
      <c r="VUH47" s="1581"/>
      <c r="VUI47" s="1581"/>
      <c r="VUJ47" s="1581"/>
      <c r="VUK47" s="1581"/>
      <c r="VUL47" s="1581"/>
      <c r="VUM47" s="1581"/>
      <c r="VUN47" s="1581"/>
      <c r="VUO47" s="1581"/>
      <c r="VUP47" s="1581"/>
      <c r="VUQ47" s="1581"/>
      <c r="VUR47" s="1581"/>
      <c r="VUS47" s="1581"/>
      <c r="VUT47" s="1581"/>
      <c r="VUU47" s="1581"/>
      <c r="VUV47" s="1581"/>
      <c r="VUW47" s="1581"/>
      <c r="VUX47" s="1581"/>
      <c r="VUY47" s="1581"/>
      <c r="VUZ47" s="1581"/>
      <c r="VVA47" s="1581"/>
      <c r="VVB47" s="1581"/>
      <c r="VVC47" s="1581"/>
      <c r="VVD47" s="1581"/>
      <c r="VVE47" s="1581"/>
      <c r="VVF47" s="1581"/>
      <c r="VVG47" s="1581"/>
      <c r="VVH47" s="1581"/>
      <c r="VVI47" s="1581"/>
      <c r="VVJ47" s="1581"/>
      <c r="VVK47" s="1581"/>
      <c r="VVL47" s="1581"/>
      <c r="VVM47" s="1581"/>
      <c r="VVN47" s="1581"/>
      <c r="VVO47" s="1581"/>
      <c r="VVP47" s="1581"/>
      <c r="VVQ47" s="1581"/>
      <c r="VVR47" s="1581"/>
      <c r="VVS47" s="1581"/>
      <c r="VVT47" s="1581"/>
      <c r="VVU47" s="1581"/>
      <c r="VVV47" s="1581"/>
      <c r="VVW47" s="1581"/>
      <c r="VVX47" s="1581"/>
      <c r="VVY47" s="1581"/>
      <c r="VVZ47" s="1581"/>
      <c r="VWA47" s="1581"/>
      <c r="VWB47" s="1581"/>
      <c r="VWC47" s="1581"/>
      <c r="VWD47" s="1581"/>
      <c r="VWE47" s="1581"/>
      <c r="VWF47" s="1581"/>
      <c r="VWG47" s="1581"/>
      <c r="VWH47" s="1581"/>
      <c r="VWI47" s="1581"/>
      <c r="VWJ47" s="1581"/>
      <c r="VWK47" s="1581"/>
      <c r="VWL47" s="1581"/>
      <c r="VWM47" s="1581"/>
      <c r="VWN47" s="1581"/>
      <c r="VWO47" s="1581"/>
      <c r="VWP47" s="1581"/>
      <c r="VWQ47" s="1581"/>
      <c r="VWR47" s="1581"/>
      <c r="VWS47" s="1581"/>
      <c r="VWT47" s="1581"/>
      <c r="VWU47" s="1581"/>
      <c r="VWV47" s="1581"/>
      <c r="VWW47" s="1581"/>
      <c r="VWX47" s="1581"/>
      <c r="VWY47" s="1581"/>
      <c r="VWZ47" s="1581"/>
      <c r="VXA47" s="1581"/>
      <c r="VXB47" s="1581"/>
      <c r="VXC47" s="1581"/>
      <c r="VXD47" s="1581"/>
      <c r="VXE47" s="1581"/>
      <c r="VXF47" s="1581"/>
      <c r="VXG47" s="1581"/>
      <c r="VXH47" s="1581"/>
      <c r="VXI47" s="1581"/>
      <c r="VXJ47" s="1581"/>
      <c r="VXK47" s="1581"/>
      <c r="VXL47" s="1581"/>
      <c r="VXM47" s="1581"/>
      <c r="VXN47" s="1581"/>
      <c r="VXO47" s="1581"/>
      <c r="VXP47" s="1581"/>
      <c r="VXQ47" s="1581"/>
      <c r="VXR47" s="1581"/>
      <c r="VXS47" s="1581"/>
      <c r="VXT47" s="1581"/>
      <c r="VXU47" s="1581"/>
      <c r="VXV47" s="1581"/>
      <c r="VXW47" s="1581"/>
      <c r="VXX47" s="1581"/>
      <c r="VXY47" s="1581"/>
      <c r="VXZ47" s="1581"/>
      <c r="VYA47" s="1581"/>
      <c r="VYB47" s="1581"/>
      <c r="VYC47" s="1581"/>
      <c r="VYD47" s="1581"/>
      <c r="VYE47" s="1581"/>
      <c r="VYF47" s="1581"/>
      <c r="VYG47" s="1581"/>
      <c r="VYH47" s="1581"/>
      <c r="VYI47" s="1581"/>
      <c r="VYJ47" s="1581"/>
      <c r="VYK47" s="1581"/>
      <c r="VYL47" s="1581"/>
      <c r="VYM47" s="1581"/>
      <c r="VYN47" s="1581"/>
      <c r="VYO47" s="1581"/>
      <c r="VYP47" s="1581"/>
      <c r="VYQ47" s="1581"/>
      <c r="VYR47" s="1581"/>
      <c r="VYS47" s="1581"/>
      <c r="VYT47" s="1581"/>
      <c r="VYU47" s="1581"/>
      <c r="VYV47" s="1581"/>
      <c r="VYW47" s="1581"/>
      <c r="VYX47" s="1581"/>
      <c r="VYY47" s="1581"/>
      <c r="VYZ47" s="1581"/>
      <c r="VZA47" s="1581"/>
      <c r="VZB47" s="1581"/>
      <c r="VZC47" s="1581"/>
      <c r="VZD47" s="1581"/>
      <c r="VZE47" s="1581"/>
      <c r="VZF47" s="1581"/>
      <c r="VZG47" s="1581"/>
      <c r="VZH47" s="1581"/>
      <c r="VZI47" s="1581"/>
      <c r="VZJ47" s="1581"/>
      <c r="VZK47" s="1581"/>
      <c r="VZL47" s="1581"/>
      <c r="VZM47" s="1581"/>
      <c r="VZN47" s="1581"/>
      <c r="VZO47" s="1581"/>
      <c r="VZP47" s="1581"/>
      <c r="VZQ47" s="1581"/>
      <c r="VZR47" s="1581"/>
      <c r="VZS47" s="1581"/>
      <c r="VZT47" s="1581"/>
      <c r="VZU47" s="1581"/>
      <c r="VZV47" s="1581"/>
      <c r="VZW47" s="1581"/>
      <c r="VZX47" s="1581"/>
      <c r="VZY47" s="1581"/>
      <c r="VZZ47" s="1581"/>
      <c r="WAA47" s="1581"/>
      <c r="WAB47" s="1581"/>
      <c r="WAC47" s="1581"/>
      <c r="WAD47" s="1581"/>
      <c r="WAE47" s="1581"/>
      <c r="WAF47" s="1581"/>
      <c r="WAG47" s="1581"/>
      <c r="WAH47" s="1581"/>
      <c r="WAI47" s="1581"/>
      <c r="WAJ47" s="1581"/>
      <c r="WAK47" s="1581"/>
      <c r="WAL47" s="1581"/>
      <c r="WAM47" s="1581"/>
      <c r="WAN47" s="1581"/>
      <c r="WAO47" s="1581"/>
      <c r="WAP47" s="1581"/>
      <c r="WAQ47" s="1581"/>
      <c r="WAR47" s="1581"/>
      <c r="WAS47" s="1581"/>
      <c r="WAT47" s="1581"/>
      <c r="WAU47" s="1581"/>
      <c r="WAV47" s="1581"/>
      <c r="WAW47" s="1581"/>
      <c r="WAX47" s="1581"/>
      <c r="WAY47" s="1581"/>
      <c r="WAZ47" s="1581"/>
      <c r="WBA47" s="1581"/>
      <c r="WBB47" s="1581"/>
      <c r="WBC47" s="1581"/>
      <c r="WBD47" s="1581"/>
      <c r="WBE47" s="1581"/>
      <c r="WBF47" s="1581"/>
      <c r="WBG47" s="1581"/>
      <c r="WBH47" s="1581"/>
      <c r="WBI47" s="1581"/>
      <c r="WBJ47" s="1581"/>
      <c r="WBK47" s="1581"/>
      <c r="WBL47" s="1581"/>
      <c r="WBM47" s="1581"/>
      <c r="WBN47" s="1581"/>
      <c r="WBO47" s="1581"/>
      <c r="WBP47" s="1581"/>
      <c r="WBQ47" s="1581"/>
      <c r="WBR47" s="1581"/>
      <c r="WBS47" s="1581"/>
      <c r="WBT47" s="1581"/>
      <c r="WBU47" s="1581"/>
      <c r="WBV47" s="1581"/>
      <c r="WBW47" s="1581"/>
      <c r="WBX47" s="1581"/>
      <c r="WBY47" s="1581"/>
      <c r="WBZ47" s="1581"/>
      <c r="WCA47" s="1581"/>
      <c r="WCB47" s="1581"/>
      <c r="WCC47" s="1581"/>
      <c r="WCD47" s="1581"/>
      <c r="WCE47" s="1581"/>
      <c r="WCF47" s="1581"/>
      <c r="WCG47" s="1581"/>
      <c r="WCH47" s="1581"/>
      <c r="WCI47" s="1581"/>
      <c r="WCJ47" s="1581"/>
      <c r="WCK47" s="1581"/>
      <c r="WCL47" s="1581"/>
      <c r="WCM47" s="1581"/>
      <c r="WCN47" s="1581"/>
      <c r="WCO47" s="1581"/>
      <c r="WCP47" s="1581"/>
      <c r="WCQ47" s="1581"/>
      <c r="WCR47" s="1581"/>
      <c r="WCS47" s="1581"/>
      <c r="WCT47" s="1581"/>
      <c r="WCU47" s="1581"/>
      <c r="WCV47" s="1581"/>
      <c r="WCW47" s="1581"/>
      <c r="WCX47" s="1581"/>
      <c r="WCY47" s="1581"/>
      <c r="WCZ47" s="1581"/>
      <c r="WDA47" s="1581"/>
      <c r="WDB47" s="1581"/>
      <c r="WDC47" s="1581"/>
      <c r="WDD47" s="1581"/>
      <c r="WDE47" s="1581"/>
      <c r="WDF47" s="1581"/>
      <c r="WDG47" s="1581"/>
      <c r="WDH47" s="1581"/>
      <c r="WDI47" s="1581"/>
      <c r="WDJ47" s="1581"/>
      <c r="WDK47" s="1581"/>
      <c r="WDL47" s="1581"/>
      <c r="WDM47" s="1581"/>
      <c r="WDN47" s="1581"/>
      <c r="WDO47" s="1581"/>
      <c r="WDP47" s="1581"/>
      <c r="WDQ47" s="1581"/>
      <c r="WDR47" s="1581"/>
      <c r="WDS47" s="1581"/>
      <c r="WDT47" s="1581"/>
      <c r="WDU47" s="1581"/>
      <c r="WDV47" s="1581"/>
      <c r="WDW47" s="1581"/>
      <c r="WDX47" s="1581"/>
      <c r="WDY47" s="1581"/>
      <c r="WDZ47" s="1581"/>
      <c r="WEA47" s="1581"/>
      <c r="WEB47" s="1581"/>
      <c r="WEC47" s="1581"/>
      <c r="WED47" s="1581"/>
      <c r="WEE47" s="1581"/>
      <c r="WEF47" s="1581"/>
      <c r="WEG47" s="1581"/>
      <c r="WEH47" s="1581"/>
      <c r="WEI47" s="1581"/>
      <c r="WEJ47" s="1581"/>
      <c r="WEK47" s="1581"/>
      <c r="WEL47" s="1581"/>
      <c r="WEM47" s="1581"/>
      <c r="WEN47" s="1581"/>
      <c r="WEO47" s="1581"/>
      <c r="WEP47" s="1581"/>
      <c r="WEQ47" s="1581"/>
      <c r="WER47" s="1581"/>
      <c r="WES47" s="1581"/>
      <c r="WET47" s="1581"/>
      <c r="WEU47" s="1581"/>
      <c r="WEV47" s="1581"/>
      <c r="WEW47" s="1581"/>
      <c r="WEX47" s="1581"/>
      <c r="WEY47" s="1581"/>
      <c r="WEZ47" s="1581"/>
      <c r="WFA47" s="1581"/>
      <c r="WFB47" s="1581"/>
      <c r="WFC47" s="1581"/>
      <c r="WFD47" s="1581"/>
      <c r="WFE47" s="1581"/>
      <c r="WFF47" s="1581"/>
      <c r="WFG47" s="1581"/>
      <c r="WFH47" s="1581"/>
      <c r="WFI47" s="1581"/>
      <c r="WFJ47" s="1581"/>
      <c r="WFK47" s="1581"/>
      <c r="WFL47" s="1581"/>
      <c r="WFM47" s="1581"/>
      <c r="WFN47" s="1581"/>
      <c r="WFO47" s="1581"/>
      <c r="WFP47" s="1581"/>
      <c r="WFQ47" s="1581"/>
      <c r="WFR47" s="1581"/>
      <c r="WFS47" s="1581"/>
      <c r="WFT47" s="1581"/>
      <c r="WFU47" s="1581"/>
      <c r="WFV47" s="1581"/>
      <c r="WFW47" s="1581"/>
      <c r="WFX47" s="1581"/>
      <c r="WFY47" s="1581"/>
      <c r="WFZ47" s="1581"/>
      <c r="WGA47" s="1581"/>
      <c r="WGB47" s="1581"/>
      <c r="WGC47" s="1581"/>
      <c r="WGD47" s="1581"/>
      <c r="WGE47" s="1581"/>
      <c r="WGF47" s="1581"/>
      <c r="WGG47" s="1581"/>
      <c r="WGH47" s="1581"/>
      <c r="WGI47" s="1581"/>
      <c r="WGJ47" s="1581"/>
      <c r="WGK47" s="1581"/>
      <c r="WGL47" s="1581"/>
      <c r="WGM47" s="1581"/>
      <c r="WGN47" s="1581"/>
      <c r="WGO47" s="1581"/>
      <c r="WGP47" s="1581"/>
      <c r="WGQ47" s="1581"/>
      <c r="WGR47" s="1581"/>
      <c r="WGS47" s="1581"/>
      <c r="WGT47" s="1581"/>
      <c r="WGU47" s="1581"/>
      <c r="WGV47" s="1581"/>
      <c r="WGW47" s="1581"/>
      <c r="WGX47" s="1581"/>
      <c r="WGY47" s="1581"/>
      <c r="WGZ47" s="1581"/>
      <c r="WHA47" s="1581"/>
      <c r="WHB47" s="1581"/>
      <c r="WHC47" s="1581"/>
      <c r="WHD47" s="1581"/>
      <c r="WHE47" s="1581"/>
      <c r="WHF47" s="1581"/>
      <c r="WHG47" s="1581"/>
      <c r="WHH47" s="1581"/>
      <c r="WHI47" s="1581"/>
      <c r="WHJ47" s="1581"/>
      <c r="WHK47" s="1581"/>
      <c r="WHL47" s="1581"/>
      <c r="WHM47" s="1581"/>
      <c r="WHN47" s="1581"/>
      <c r="WHO47" s="1581"/>
      <c r="WHP47" s="1581"/>
      <c r="WHQ47" s="1581"/>
      <c r="WHR47" s="1581"/>
      <c r="WHS47" s="1581"/>
      <c r="WHT47" s="1581"/>
      <c r="WHU47" s="1581"/>
      <c r="WHV47" s="1581"/>
      <c r="WHW47" s="1581"/>
      <c r="WHX47" s="1581"/>
      <c r="WHY47" s="1581"/>
      <c r="WHZ47" s="1581"/>
      <c r="WIA47" s="1581"/>
      <c r="WIB47" s="1581"/>
      <c r="WIC47" s="1581"/>
      <c r="WID47" s="1581"/>
      <c r="WIE47" s="1581"/>
      <c r="WIF47" s="1581"/>
      <c r="WIG47" s="1581"/>
      <c r="WIH47" s="1581"/>
      <c r="WII47" s="1581"/>
      <c r="WIJ47" s="1581"/>
      <c r="WIK47" s="1581"/>
      <c r="WIL47" s="1581"/>
      <c r="WIM47" s="1581"/>
      <c r="WIN47" s="1581"/>
      <c r="WIO47" s="1581"/>
      <c r="WIP47" s="1581"/>
      <c r="WIQ47" s="1581"/>
      <c r="WIR47" s="1581"/>
      <c r="WIS47" s="1581"/>
      <c r="WIT47" s="1581"/>
      <c r="WIU47" s="1581"/>
      <c r="WIV47" s="1581"/>
      <c r="WIW47" s="1581"/>
      <c r="WIX47" s="1581"/>
      <c r="WIY47" s="1581"/>
      <c r="WIZ47" s="1581"/>
      <c r="WJA47" s="1581"/>
      <c r="WJB47" s="1581"/>
      <c r="WJC47" s="1581"/>
      <c r="WJD47" s="1581"/>
      <c r="WJE47" s="1581"/>
      <c r="WJF47" s="1581"/>
      <c r="WJG47" s="1581"/>
      <c r="WJH47" s="1581"/>
      <c r="WJI47" s="1581"/>
      <c r="WJJ47" s="1581"/>
      <c r="WJK47" s="1581"/>
      <c r="WJL47" s="1581"/>
      <c r="WJM47" s="1581"/>
      <c r="WJN47" s="1581"/>
      <c r="WJO47" s="1581"/>
      <c r="WJP47" s="1581"/>
      <c r="WJQ47" s="1581"/>
      <c r="WJR47" s="1581"/>
      <c r="WJS47" s="1581"/>
      <c r="WJT47" s="1581"/>
      <c r="WJU47" s="1581"/>
      <c r="WJV47" s="1581"/>
      <c r="WJW47" s="1581"/>
      <c r="WJX47" s="1581"/>
      <c r="WJY47" s="1581"/>
      <c r="WJZ47" s="1581"/>
      <c r="WKA47" s="1581"/>
      <c r="WKB47" s="1581"/>
      <c r="WKC47" s="1581"/>
      <c r="WKD47" s="1581"/>
      <c r="WKE47" s="1581"/>
      <c r="WKF47" s="1581"/>
      <c r="WKG47" s="1581"/>
      <c r="WKH47" s="1581"/>
      <c r="WKI47" s="1581"/>
      <c r="WKJ47" s="1581"/>
      <c r="WKK47" s="1581"/>
      <c r="WKL47" s="1581"/>
      <c r="WKM47" s="1581"/>
      <c r="WKN47" s="1581"/>
      <c r="WKO47" s="1581"/>
      <c r="WKP47" s="1581"/>
      <c r="WKQ47" s="1581"/>
      <c r="WKR47" s="1581"/>
      <c r="WKS47" s="1581"/>
      <c r="WKT47" s="1581"/>
      <c r="WKU47" s="1581"/>
      <c r="WKV47" s="1581"/>
      <c r="WKW47" s="1581"/>
      <c r="WKX47" s="1581"/>
      <c r="WKY47" s="1581"/>
      <c r="WKZ47" s="1581"/>
      <c r="WLA47" s="1581"/>
      <c r="WLB47" s="1581"/>
      <c r="WLC47" s="1581"/>
      <c r="WLD47" s="1581"/>
      <c r="WLE47" s="1581"/>
      <c r="WLF47" s="1581"/>
      <c r="WLG47" s="1581"/>
      <c r="WLH47" s="1581"/>
      <c r="WLI47" s="1581"/>
      <c r="WLJ47" s="1581"/>
      <c r="WLK47" s="1581"/>
      <c r="WLL47" s="1581"/>
      <c r="WLM47" s="1581"/>
      <c r="WLN47" s="1581"/>
      <c r="WLO47" s="1581"/>
      <c r="WLP47" s="1581"/>
      <c r="WLQ47" s="1581"/>
      <c r="WLR47" s="1581"/>
      <c r="WLS47" s="1581"/>
      <c r="WLT47" s="1581"/>
      <c r="WLU47" s="1581"/>
      <c r="WLV47" s="1581"/>
      <c r="WLW47" s="1581"/>
      <c r="WLX47" s="1581"/>
      <c r="WLY47" s="1581"/>
      <c r="WLZ47" s="1581"/>
      <c r="WMA47" s="1581"/>
      <c r="WMB47" s="1581"/>
      <c r="WMC47" s="1581"/>
      <c r="WMD47" s="1581"/>
      <c r="WME47" s="1581"/>
      <c r="WMF47" s="1581"/>
      <c r="WMG47" s="1581"/>
      <c r="WMH47" s="1581"/>
      <c r="WMI47" s="1581"/>
      <c r="WMJ47" s="1581"/>
      <c r="WMK47" s="1581"/>
      <c r="WML47" s="1581"/>
      <c r="WMM47" s="1581"/>
      <c r="WMN47" s="1581"/>
      <c r="WMO47" s="1581"/>
      <c r="WMP47" s="1581"/>
      <c r="WMQ47" s="1581"/>
      <c r="WMR47" s="1581"/>
      <c r="WMS47" s="1581"/>
      <c r="WMT47" s="1581"/>
      <c r="WMU47" s="1581"/>
      <c r="WMV47" s="1581"/>
      <c r="WMW47" s="1581"/>
      <c r="WMX47" s="1581"/>
      <c r="WMY47" s="1581"/>
      <c r="WMZ47" s="1581"/>
      <c r="WNA47" s="1581"/>
      <c r="WNB47" s="1581"/>
      <c r="WNC47" s="1581"/>
      <c r="WND47" s="1581"/>
      <c r="WNE47" s="1581"/>
      <c r="WNF47" s="1581"/>
      <c r="WNG47" s="1581"/>
      <c r="WNH47" s="1581"/>
      <c r="WNI47" s="1581"/>
      <c r="WNJ47" s="1581"/>
      <c r="WNK47" s="1581"/>
      <c r="WNL47" s="1581"/>
      <c r="WNM47" s="1581"/>
      <c r="WNN47" s="1581"/>
      <c r="WNO47" s="1581"/>
      <c r="WNP47" s="1581"/>
      <c r="WNQ47" s="1581"/>
      <c r="WNR47" s="1581"/>
      <c r="WNS47" s="1581"/>
      <c r="WNT47" s="1581"/>
      <c r="WNU47" s="1581"/>
      <c r="WNV47" s="1581"/>
      <c r="WNW47" s="1581"/>
      <c r="WNX47" s="1581"/>
      <c r="WNY47" s="1581"/>
      <c r="WNZ47" s="1581"/>
      <c r="WOA47" s="1581"/>
      <c r="WOB47" s="1581"/>
      <c r="WOC47" s="1581"/>
      <c r="WOD47" s="1581"/>
      <c r="WOE47" s="1581"/>
      <c r="WOF47" s="1581"/>
      <c r="WOG47" s="1581"/>
      <c r="WOH47" s="1581"/>
      <c r="WOI47" s="1581"/>
      <c r="WOJ47" s="1581"/>
      <c r="WOK47" s="1581"/>
      <c r="WOL47" s="1581"/>
      <c r="WOM47" s="1581"/>
      <c r="WON47" s="1581"/>
      <c r="WOO47" s="1581"/>
      <c r="WOP47" s="1581"/>
      <c r="WOQ47" s="1581"/>
      <c r="WOR47" s="1581"/>
      <c r="WOS47" s="1581"/>
      <c r="WOT47" s="1581"/>
      <c r="WOU47" s="1581"/>
      <c r="WOV47" s="1581"/>
      <c r="WOW47" s="1581"/>
      <c r="WOX47" s="1581"/>
      <c r="WOY47" s="1581"/>
      <c r="WOZ47" s="1581"/>
      <c r="WPA47" s="1581"/>
      <c r="WPB47" s="1581"/>
      <c r="WPC47" s="1581"/>
      <c r="WPD47" s="1581"/>
      <c r="WPE47" s="1581"/>
      <c r="WPF47" s="1581"/>
      <c r="WPG47" s="1581"/>
      <c r="WPH47" s="1581"/>
      <c r="WPI47" s="1581"/>
      <c r="WPJ47" s="1581"/>
      <c r="WPK47" s="1581"/>
      <c r="WPL47" s="1581"/>
      <c r="WPM47" s="1581"/>
      <c r="WPN47" s="1581"/>
      <c r="WPO47" s="1581"/>
      <c r="WPP47" s="1581"/>
      <c r="WPQ47" s="1581"/>
      <c r="WPR47" s="1581"/>
      <c r="WPS47" s="1581"/>
      <c r="WPT47" s="1581"/>
      <c r="WPU47" s="1581"/>
      <c r="WPV47" s="1581"/>
      <c r="WPW47" s="1581"/>
      <c r="WPX47" s="1581"/>
      <c r="WPY47" s="1581"/>
      <c r="WPZ47" s="1581"/>
      <c r="WQA47" s="1581"/>
      <c r="WQB47" s="1581"/>
      <c r="WQC47" s="1581"/>
      <c r="WQD47" s="1581"/>
      <c r="WQE47" s="1581"/>
      <c r="WQF47" s="1581"/>
      <c r="WQG47" s="1581"/>
      <c r="WQH47" s="1581"/>
      <c r="WQI47" s="1581"/>
      <c r="WQJ47" s="1581"/>
      <c r="WQK47" s="1581"/>
      <c r="WQL47" s="1581"/>
      <c r="WQM47" s="1581"/>
      <c r="WQN47" s="1581"/>
      <c r="WQO47" s="1581"/>
      <c r="WQP47" s="1581"/>
      <c r="WQQ47" s="1581"/>
      <c r="WQR47" s="1581"/>
      <c r="WQS47" s="1581"/>
      <c r="WQT47" s="1581"/>
      <c r="WQU47" s="1581"/>
      <c r="WQV47" s="1581"/>
      <c r="WQW47" s="1581"/>
      <c r="WQX47" s="1581"/>
      <c r="WQY47" s="1581"/>
      <c r="WQZ47" s="1581"/>
      <c r="WRA47" s="1581"/>
      <c r="WRB47" s="1581"/>
      <c r="WRC47" s="1581"/>
      <c r="WRD47" s="1581"/>
      <c r="WRE47" s="1581"/>
      <c r="WRF47" s="1581"/>
      <c r="WRG47" s="1581"/>
      <c r="WRH47" s="1581"/>
      <c r="WRI47" s="1581"/>
      <c r="WRJ47" s="1581"/>
      <c r="WRK47" s="1581"/>
      <c r="WRL47" s="1581"/>
      <c r="WRM47" s="1581"/>
      <c r="WRN47" s="1581"/>
      <c r="WRO47" s="1581"/>
      <c r="WRP47" s="1581"/>
      <c r="WRQ47" s="1581"/>
      <c r="WRR47" s="1581"/>
      <c r="WRS47" s="1581"/>
      <c r="WRT47" s="1581"/>
      <c r="WRU47" s="1581"/>
      <c r="WRV47" s="1581"/>
      <c r="WRW47" s="1581"/>
      <c r="WRX47" s="1581"/>
      <c r="WRY47" s="1581"/>
      <c r="WRZ47" s="1581"/>
      <c r="WSA47" s="1581"/>
      <c r="WSB47" s="1581"/>
      <c r="WSC47" s="1581"/>
      <c r="WSD47" s="1581"/>
      <c r="WSE47" s="1581"/>
      <c r="WSF47" s="1581"/>
      <c r="WSG47" s="1581"/>
      <c r="WSH47" s="1581"/>
      <c r="WSI47" s="1581"/>
      <c r="WSJ47" s="1581"/>
      <c r="WSK47" s="1581"/>
      <c r="WSL47" s="1581"/>
      <c r="WSM47" s="1581"/>
      <c r="WSN47" s="1581"/>
      <c r="WSO47" s="1581"/>
      <c r="WSP47" s="1581"/>
      <c r="WSQ47" s="1581"/>
      <c r="WSR47" s="1581"/>
      <c r="WSS47" s="1581"/>
      <c r="WST47" s="1581"/>
      <c r="WSU47" s="1581"/>
      <c r="WSV47" s="1581"/>
      <c r="WSW47" s="1581"/>
      <c r="WSX47" s="1581"/>
      <c r="WSY47" s="1581"/>
      <c r="WSZ47" s="1581"/>
      <c r="WTA47" s="1581"/>
      <c r="WTB47" s="1581"/>
      <c r="WTC47" s="1581"/>
      <c r="WTD47" s="1581"/>
      <c r="WTE47" s="1581"/>
      <c r="WTF47" s="1581"/>
      <c r="WTG47" s="1581"/>
      <c r="WTH47" s="1581"/>
      <c r="WTI47" s="1581"/>
      <c r="WTJ47" s="1581"/>
      <c r="WTK47" s="1581"/>
      <c r="WTL47" s="1581"/>
      <c r="WTM47" s="1581"/>
      <c r="WTN47" s="1581"/>
      <c r="WTO47" s="1581"/>
      <c r="WTP47" s="1581"/>
      <c r="WTQ47" s="1581"/>
      <c r="WTR47" s="1581"/>
      <c r="WTS47" s="1581"/>
      <c r="WTT47" s="1581"/>
      <c r="WTU47" s="1581"/>
      <c r="WTV47" s="1581"/>
      <c r="WTW47" s="1581"/>
      <c r="WTX47" s="1581"/>
      <c r="WTY47" s="1581"/>
      <c r="WTZ47" s="1581"/>
      <c r="WUA47" s="1581"/>
      <c r="WUB47" s="1581"/>
      <c r="WUC47" s="1581"/>
      <c r="WUD47" s="1581"/>
      <c r="WUE47" s="1581"/>
      <c r="WUF47" s="1581"/>
      <c r="WUG47" s="1581"/>
      <c r="WUH47" s="1581"/>
      <c r="WUI47" s="1581"/>
      <c r="WUJ47" s="1581"/>
      <c r="WUK47" s="1581"/>
      <c r="WUL47" s="1581"/>
      <c r="WUM47" s="1581"/>
      <c r="WUN47" s="1581"/>
      <c r="WUO47" s="1581"/>
      <c r="WUP47" s="1581"/>
      <c r="WUQ47" s="1581"/>
      <c r="WUR47" s="1581"/>
      <c r="WUS47" s="1581"/>
      <c r="WUT47" s="1581"/>
      <c r="WUU47" s="1581"/>
      <c r="WUV47" s="1581"/>
      <c r="WUW47" s="1581"/>
      <c r="WUX47" s="1581"/>
      <c r="WUY47" s="1581"/>
      <c r="WUZ47" s="1581"/>
      <c r="WVA47" s="1581"/>
      <c r="WVB47" s="1581"/>
      <c r="WVC47" s="1581"/>
      <c r="WVD47" s="1581"/>
      <c r="WVE47" s="1581"/>
      <c r="WVF47" s="1581"/>
      <c r="WVG47" s="1581"/>
      <c r="WVH47" s="1581"/>
      <c r="WVI47" s="1581"/>
      <c r="WVJ47" s="1581"/>
      <c r="WVK47" s="1581"/>
      <c r="WVL47" s="1581"/>
      <c r="WVM47" s="1581"/>
      <c r="WVN47" s="1581"/>
      <c r="WVO47" s="1581"/>
      <c r="WVP47" s="1581"/>
      <c r="WVQ47" s="1581"/>
      <c r="WVR47" s="1581"/>
      <c r="WVS47" s="1581"/>
      <c r="WVT47" s="1581"/>
    </row>
    <row r="48" spans="1:16140" s="1311" customFormat="1" x14ac:dyDescent="0.2">
      <c r="A48" s="1581"/>
      <c r="B48" s="1601" t="s">
        <v>1720</v>
      </c>
      <c r="C48" s="1598"/>
      <c r="D48" s="1598"/>
      <c r="E48" s="1598"/>
      <c r="F48" s="1310"/>
      <c r="G48" s="1598"/>
      <c r="H48" s="1598"/>
      <c r="I48" s="1598"/>
      <c r="K48" s="1598"/>
      <c r="L48" s="1598"/>
      <c r="M48" s="1598"/>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c r="AN48" s="1581"/>
      <c r="AO48" s="1581"/>
      <c r="AP48" s="1581"/>
      <c r="AQ48" s="1581"/>
      <c r="AR48" s="1581"/>
      <c r="AS48" s="1581"/>
      <c r="AT48" s="1581"/>
      <c r="AU48" s="1581"/>
      <c r="AV48" s="1581"/>
      <c r="AW48" s="1581"/>
      <c r="AX48" s="1581"/>
      <c r="AY48" s="1581"/>
      <c r="AZ48" s="1581"/>
      <c r="BA48" s="1581"/>
      <c r="BB48" s="1581"/>
      <c r="BC48" s="1581"/>
      <c r="BD48" s="1581"/>
      <c r="BE48" s="1581"/>
      <c r="BF48" s="1581"/>
      <c r="BG48" s="1581"/>
      <c r="BH48" s="1581"/>
      <c r="BI48" s="1581"/>
      <c r="BJ48" s="1581"/>
      <c r="BK48" s="1581"/>
      <c r="BL48" s="1581"/>
      <c r="BM48" s="1581"/>
      <c r="BN48" s="1581"/>
      <c r="BO48" s="1581"/>
      <c r="BP48" s="1581"/>
      <c r="BQ48" s="1581"/>
      <c r="BR48" s="1581"/>
      <c r="BS48" s="1581"/>
      <c r="BT48" s="1581"/>
      <c r="BU48" s="1581"/>
      <c r="BV48" s="1581"/>
      <c r="BW48" s="1581"/>
      <c r="BX48" s="1581"/>
      <c r="BY48" s="1581"/>
      <c r="BZ48" s="1581"/>
      <c r="CA48" s="1581"/>
      <c r="CB48" s="1581"/>
      <c r="CC48" s="1581"/>
      <c r="CD48" s="1581"/>
      <c r="CE48" s="1581"/>
      <c r="CF48" s="1581"/>
      <c r="CG48" s="1581"/>
      <c r="CH48" s="1581"/>
      <c r="CI48" s="1581"/>
      <c r="CJ48" s="1581"/>
      <c r="CK48" s="1581"/>
      <c r="CL48" s="1581"/>
      <c r="CM48" s="1581"/>
      <c r="CN48" s="1581"/>
      <c r="CO48" s="1581"/>
      <c r="CP48" s="1581"/>
      <c r="CQ48" s="1581"/>
      <c r="CR48" s="1581"/>
      <c r="CS48" s="1581"/>
      <c r="CT48" s="1581"/>
      <c r="CU48" s="1581"/>
      <c r="CV48" s="1581"/>
      <c r="CW48" s="1581"/>
      <c r="CX48" s="1581"/>
      <c r="CY48" s="1581"/>
      <c r="CZ48" s="1581"/>
      <c r="DA48" s="1581"/>
      <c r="DB48" s="1581"/>
      <c r="DC48" s="1581"/>
      <c r="DD48" s="1581"/>
      <c r="DE48" s="1581"/>
      <c r="DF48" s="1581"/>
      <c r="DG48" s="1581"/>
      <c r="DH48" s="1581"/>
      <c r="DI48" s="1581"/>
      <c r="DJ48" s="1581"/>
      <c r="DK48" s="1581"/>
      <c r="DL48" s="1581"/>
      <c r="DM48" s="1581"/>
      <c r="DN48" s="1581"/>
      <c r="DO48" s="1581"/>
      <c r="DP48" s="1581"/>
      <c r="DQ48" s="1581"/>
      <c r="DR48" s="1581"/>
      <c r="DS48" s="1581"/>
      <c r="DT48" s="1581"/>
      <c r="DU48" s="1581"/>
      <c r="DV48" s="1581"/>
      <c r="DW48" s="1581"/>
      <c r="DX48" s="1581"/>
      <c r="DY48" s="1581"/>
      <c r="DZ48" s="1581"/>
      <c r="EA48" s="1581"/>
      <c r="EB48" s="1581"/>
      <c r="EC48" s="1581"/>
      <c r="ED48" s="1581"/>
      <c r="EE48" s="1581"/>
      <c r="EF48" s="1581"/>
      <c r="EG48" s="1581"/>
      <c r="EH48" s="1581"/>
      <c r="EI48" s="1581"/>
      <c r="EJ48" s="1581"/>
      <c r="EK48" s="1581"/>
      <c r="EL48" s="1581"/>
      <c r="EM48" s="1581"/>
      <c r="EN48" s="1581"/>
      <c r="EO48" s="1581"/>
      <c r="EP48" s="1581"/>
      <c r="EQ48" s="1581"/>
      <c r="ER48" s="1581"/>
      <c r="ES48" s="1581"/>
      <c r="ET48" s="1581"/>
      <c r="EU48" s="1581"/>
      <c r="EV48" s="1581"/>
      <c r="EW48" s="1581"/>
      <c r="EX48" s="1581"/>
      <c r="EY48" s="1581"/>
      <c r="EZ48" s="1581"/>
      <c r="FA48" s="1581"/>
      <c r="FB48" s="1581"/>
      <c r="FC48" s="1581"/>
      <c r="FD48" s="1581"/>
      <c r="FE48" s="1581"/>
      <c r="FF48" s="1581"/>
      <c r="FG48" s="1581"/>
      <c r="FH48" s="1581"/>
      <c r="FI48" s="1581"/>
      <c r="FJ48" s="1581"/>
      <c r="FK48" s="1581"/>
      <c r="FL48" s="1581"/>
      <c r="FM48" s="1581"/>
      <c r="FN48" s="1581"/>
      <c r="FO48" s="1581"/>
      <c r="FP48" s="1581"/>
      <c r="FQ48" s="1581"/>
      <c r="FR48" s="1581"/>
      <c r="FS48" s="1581"/>
      <c r="FT48" s="1581"/>
      <c r="FU48" s="1581"/>
      <c r="FV48" s="1581"/>
      <c r="FW48" s="1581"/>
      <c r="FX48" s="1581"/>
      <c r="FY48" s="1581"/>
      <c r="FZ48" s="1581"/>
      <c r="GA48" s="1581"/>
      <c r="GB48" s="1581"/>
      <c r="GC48" s="1581"/>
      <c r="GD48" s="1581"/>
      <c r="GE48" s="1581"/>
      <c r="GF48" s="1581"/>
      <c r="GG48" s="1581"/>
      <c r="GH48" s="1581"/>
      <c r="GI48" s="1581"/>
      <c r="GJ48" s="1581"/>
      <c r="GK48" s="1581"/>
      <c r="GL48" s="1581"/>
      <c r="GM48" s="1581"/>
      <c r="GN48" s="1581"/>
      <c r="GO48" s="1581"/>
      <c r="GP48" s="1581"/>
      <c r="GQ48" s="1581"/>
      <c r="GR48" s="1581"/>
      <c r="GS48" s="1581"/>
      <c r="GT48" s="1581"/>
      <c r="GU48" s="1581"/>
      <c r="GV48" s="1581"/>
      <c r="GW48" s="1581"/>
      <c r="GX48" s="1581"/>
      <c r="GY48" s="1581"/>
      <c r="GZ48" s="1581"/>
      <c r="HA48" s="1581"/>
      <c r="HB48" s="1581"/>
      <c r="HC48" s="1581"/>
      <c r="HD48" s="1581"/>
      <c r="HE48" s="1581"/>
      <c r="HF48" s="1581"/>
      <c r="HG48" s="1581"/>
      <c r="HH48" s="1581"/>
      <c r="HI48" s="1581"/>
      <c r="HJ48" s="1581"/>
      <c r="HK48" s="1581"/>
      <c r="HL48" s="1581"/>
      <c r="HM48" s="1581"/>
      <c r="HN48" s="1581"/>
      <c r="HO48" s="1581"/>
      <c r="HP48" s="1581"/>
      <c r="HQ48" s="1581"/>
      <c r="HR48" s="1581"/>
      <c r="HS48" s="1581"/>
      <c r="HT48" s="1581"/>
      <c r="HU48" s="1581"/>
      <c r="HV48" s="1581"/>
      <c r="HW48" s="1581"/>
      <c r="HX48" s="1581"/>
      <c r="HY48" s="1581"/>
      <c r="HZ48" s="1581"/>
      <c r="IA48" s="1581"/>
      <c r="IB48" s="1581"/>
      <c r="IC48" s="1581"/>
      <c r="ID48" s="1581"/>
      <c r="IE48" s="1581"/>
      <c r="IF48" s="1581"/>
      <c r="IG48" s="1581"/>
      <c r="IH48" s="1581"/>
      <c r="II48" s="1581"/>
      <c r="IJ48" s="1581"/>
      <c r="IK48" s="1581"/>
      <c r="IL48" s="1581"/>
      <c r="IM48" s="1581"/>
      <c r="IN48" s="1581"/>
      <c r="IO48" s="1581"/>
      <c r="IP48" s="1581"/>
      <c r="IQ48" s="1581"/>
      <c r="IR48" s="1581"/>
      <c r="IS48" s="1581"/>
      <c r="IT48" s="1581"/>
      <c r="IU48" s="1581"/>
      <c r="IV48" s="1581"/>
      <c r="IW48" s="1581"/>
      <c r="IX48" s="1581"/>
      <c r="IY48" s="1581"/>
      <c r="IZ48" s="1581"/>
      <c r="JA48" s="1581"/>
      <c r="JB48" s="1581"/>
      <c r="JC48" s="1581"/>
      <c r="JD48" s="1581"/>
      <c r="JE48" s="1581"/>
      <c r="JF48" s="1581"/>
      <c r="JG48" s="1581"/>
      <c r="JH48" s="1581"/>
      <c r="JI48" s="1581"/>
      <c r="JJ48" s="1581"/>
      <c r="JK48" s="1581"/>
      <c r="JL48" s="1581"/>
      <c r="JM48" s="1581"/>
      <c r="JN48" s="1581"/>
      <c r="JO48" s="1581"/>
      <c r="JP48" s="1581"/>
      <c r="JQ48" s="1581"/>
      <c r="JR48" s="1581"/>
      <c r="JS48" s="1581"/>
      <c r="JT48" s="1581"/>
      <c r="JU48" s="1581"/>
      <c r="JV48" s="1581"/>
      <c r="JW48" s="1581"/>
      <c r="JX48" s="1581"/>
      <c r="JY48" s="1581"/>
      <c r="JZ48" s="1581"/>
      <c r="KA48" s="1581"/>
      <c r="KB48" s="1581"/>
      <c r="KC48" s="1581"/>
      <c r="KD48" s="1581"/>
      <c r="KE48" s="1581"/>
      <c r="KF48" s="1581"/>
      <c r="KG48" s="1581"/>
      <c r="KH48" s="1581"/>
      <c r="KI48" s="1581"/>
      <c r="KJ48" s="1581"/>
      <c r="KK48" s="1581"/>
      <c r="KL48" s="1581"/>
      <c r="KM48" s="1581"/>
      <c r="KN48" s="1581"/>
      <c r="KO48" s="1581"/>
      <c r="KP48" s="1581"/>
      <c r="KQ48" s="1581"/>
      <c r="KR48" s="1581"/>
      <c r="KS48" s="1581"/>
      <c r="KT48" s="1581"/>
      <c r="KU48" s="1581"/>
      <c r="KV48" s="1581"/>
      <c r="KW48" s="1581"/>
      <c r="KX48" s="1581"/>
      <c r="KY48" s="1581"/>
      <c r="KZ48" s="1581"/>
      <c r="LA48" s="1581"/>
      <c r="LB48" s="1581"/>
      <c r="LC48" s="1581"/>
      <c r="LD48" s="1581"/>
      <c r="LE48" s="1581"/>
      <c r="LF48" s="1581"/>
      <c r="LG48" s="1581"/>
      <c r="LH48" s="1581"/>
      <c r="LI48" s="1581"/>
      <c r="LJ48" s="1581"/>
      <c r="LK48" s="1581"/>
      <c r="LL48" s="1581"/>
      <c r="LM48" s="1581"/>
      <c r="LN48" s="1581"/>
      <c r="LO48" s="1581"/>
      <c r="LP48" s="1581"/>
      <c r="LQ48" s="1581"/>
      <c r="LR48" s="1581"/>
      <c r="LS48" s="1581"/>
      <c r="LT48" s="1581"/>
      <c r="LU48" s="1581"/>
      <c r="LV48" s="1581"/>
      <c r="LW48" s="1581"/>
      <c r="LX48" s="1581"/>
      <c r="LY48" s="1581"/>
      <c r="LZ48" s="1581"/>
      <c r="MA48" s="1581"/>
      <c r="MB48" s="1581"/>
      <c r="MC48" s="1581"/>
      <c r="MD48" s="1581"/>
      <c r="ME48" s="1581"/>
      <c r="MF48" s="1581"/>
      <c r="MG48" s="1581"/>
      <c r="MH48" s="1581"/>
      <c r="MI48" s="1581"/>
      <c r="MJ48" s="1581"/>
      <c r="MK48" s="1581"/>
      <c r="ML48" s="1581"/>
      <c r="MM48" s="1581"/>
      <c r="MN48" s="1581"/>
      <c r="MO48" s="1581"/>
      <c r="MP48" s="1581"/>
      <c r="MQ48" s="1581"/>
      <c r="MR48" s="1581"/>
      <c r="MS48" s="1581"/>
      <c r="MT48" s="1581"/>
      <c r="MU48" s="1581"/>
      <c r="MV48" s="1581"/>
      <c r="MW48" s="1581"/>
      <c r="MX48" s="1581"/>
      <c r="MY48" s="1581"/>
      <c r="MZ48" s="1581"/>
      <c r="NA48" s="1581"/>
      <c r="NB48" s="1581"/>
      <c r="NC48" s="1581"/>
      <c r="ND48" s="1581"/>
      <c r="NE48" s="1581"/>
      <c r="NF48" s="1581"/>
      <c r="NG48" s="1581"/>
      <c r="NH48" s="1581"/>
      <c r="NI48" s="1581"/>
      <c r="NJ48" s="1581"/>
      <c r="NK48" s="1581"/>
      <c r="NL48" s="1581"/>
      <c r="NM48" s="1581"/>
      <c r="NN48" s="1581"/>
      <c r="NO48" s="1581"/>
      <c r="NP48" s="1581"/>
      <c r="NQ48" s="1581"/>
      <c r="NR48" s="1581"/>
      <c r="NS48" s="1581"/>
      <c r="NT48" s="1581"/>
      <c r="NU48" s="1581"/>
      <c r="NV48" s="1581"/>
      <c r="NW48" s="1581"/>
      <c r="NX48" s="1581"/>
      <c r="NY48" s="1581"/>
      <c r="NZ48" s="1581"/>
      <c r="OA48" s="1581"/>
      <c r="OB48" s="1581"/>
      <c r="OC48" s="1581"/>
      <c r="OD48" s="1581"/>
      <c r="OE48" s="1581"/>
      <c r="OF48" s="1581"/>
      <c r="OG48" s="1581"/>
      <c r="OH48" s="1581"/>
      <c r="OI48" s="1581"/>
      <c r="OJ48" s="1581"/>
      <c r="OK48" s="1581"/>
      <c r="OL48" s="1581"/>
      <c r="OM48" s="1581"/>
      <c r="ON48" s="1581"/>
      <c r="OO48" s="1581"/>
      <c r="OP48" s="1581"/>
      <c r="OQ48" s="1581"/>
      <c r="OR48" s="1581"/>
      <c r="OS48" s="1581"/>
      <c r="OT48" s="1581"/>
      <c r="OU48" s="1581"/>
      <c r="OV48" s="1581"/>
      <c r="OW48" s="1581"/>
      <c r="OX48" s="1581"/>
      <c r="OY48" s="1581"/>
      <c r="OZ48" s="1581"/>
      <c r="PA48" s="1581"/>
      <c r="PB48" s="1581"/>
      <c r="PC48" s="1581"/>
      <c r="PD48" s="1581"/>
      <c r="PE48" s="1581"/>
      <c r="PF48" s="1581"/>
      <c r="PG48" s="1581"/>
      <c r="PH48" s="1581"/>
      <c r="PI48" s="1581"/>
      <c r="PJ48" s="1581"/>
      <c r="PK48" s="1581"/>
      <c r="PL48" s="1581"/>
      <c r="PM48" s="1581"/>
      <c r="PN48" s="1581"/>
      <c r="PO48" s="1581"/>
      <c r="PP48" s="1581"/>
      <c r="PQ48" s="1581"/>
      <c r="PR48" s="1581"/>
      <c r="PS48" s="1581"/>
      <c r="PT48" s="1581"/>
      <c r="PU48" s="1581"/>
      <c r="PV48" s="1581"/>
      <c r="PW48" s="1581"/>
      <c r="PX48" s="1581"/>
      <c r="PY48" s="1581"/>
      <c r="PZ48" s="1581"/>
      <c r="QA48" s="1581"/>
      <c r="QB48" s="1581"/>
      <c r="QC48" s="1581"/>
      <c r="QD48" s="1581"/>
      <c r="QE48" s="1581"/>
      <c r="QF48" s="1581"/>
      <c r="QG48" s="1581"/>
      <c r="QH48" s="1581"/>
      <c r="QI48" s="1581"/>
      <c r="QJ48" s="1581"/>
      <c r="QK48" s="1581"/>
      <c r="QL48" s="1581"/>
      <c r="QM48" s="1581"/>
      <c r="QN48" s="1581"/>
      <c r="QO48" s="1581"/>
      <c r="QP48" s="1581"/>
      <c r="QQ48" s="1581"/>
      <c r="QR48" s="1581"/>
      <c r="QS48" s="1581"/>
      <c r="QT48" s="1581"/>
      <c r="QU48" s="1581"/>
      <c r="QV48" s="1581"/>
      <c r="QW48" s="1581"/>
      <c r="QX48" s="1581"/>
      <c r="QY48" s="1581"/>
      <c r="QZ48" s="1581"/>
      <c r="RA48" s="1581"/>
      <c r="RB48" s="1581"/>
      <c r="RC48" s="1581"/>
      <c r="RD48" s="1581"/>
      <c r="RE48" s="1581"/>
      <c r="RF48" s="1581"/>
      <c r="RG48" s="1581"/>
      <c r="RH48" s="1581"/>
      <c r="RI48" s="1581"/>
      <c r="RJ48" s="1581"/>
      <c r="RK48" s="1581"/>
      <c r="RL48" s="1581"/>
      <c r="RM48" s="1581"/>
      <c r="RN48" s="1581"/>
      <c r="RO48" s="1581"/>
      <c r="RP48" s="1581"/>
      <c r="RQ48" s="1581"/>
      <c r="RR48" s="1581"/>
      <c r="RS48" s="1581"/>
      <c r="RT48" s="1581"/>
      <c r="RU48" s="1581"/>
      <c r="RV48" s="1581"/>
      <c r="RW48" s="1581"/>
      <c r="RX48" s="1581"/>
      <c r="RY48" s="1581"/>
      <c r="RZ48" s="1581"/>
      <c r="SA48" s="1581"/>
      <c r="SB48" s="1581"/>
      <c r="SC48" s="1581"/>
      <c r="SD48" s="1581"/>
      <c r="SE48" s="1581"/>
      <c r="SF48" s="1581"/>
      <c r="SG48" s="1581"/>
      <c r="SH48" s="1581"/>
      <c r="SI48" s="1581"/>
      <c r="SJ48" s="1581"/>
      <c r="SK48" s="1581"/>
      <c r="SL48" s="1581"/>
      <c r="SM48" s="1581"/>
      <c r="SN48" s="1581"/>
      <c r="SO48" s="1581"/>
      <c r="SP48" s="1581"/>
      <c r="SQ48" s="1581"/>
      <c r="SR48" s="1581"/>
      <c r="SS48" s="1581"/>
      <c r="ST48" s="1581"/>
      <c r="SU48" s="1581"/>
      <c r="SV48" s="1581"/>
      <c r="SW48" s="1581"/>
      <c r="SX48" s="1581"/>
      <c r="SY48" s="1581"/>
      <c r="SZ48" s="1581"/>
      <c r="TA48" s="1581"/>
      <c r="TB48" s="1581"/>
      <c r="TC48" s="1581"/>
      <c r="TD48" s="1581"/>
      <c r="TE48" s="1581"/>
      <c r="TF48" s="1581"/>
      <c r="TG48" s="1581"/>
      <c r="TH48" s="1581"/>
      <c r="TI48" s="1581"/>
      <c r="TJ48" s="1581"/>
      <c r="TK48" s="1581"/>
      <c r="TL48" s="1581"/>
      <c r="TM48" s="1581"/>
      <c r="TN48" s="1581"/>
      <c r="TO48" s="1581"/>
      <c r="TP48" s="1581"/>
      <c r="TQ48" s="1581"/>
      <c r="TR48" s="1581"/>
      <c r="TS48" s="1581"/>
      <c r="TT48" s="1581"/>
      <c r="TU48" s="1581"/>
      <c r="TV48" s="1581"/>
      <c r="TW48" s="1581"/>
      <c r="TX48" s="1581"/>
      <c r="TY48" s="1581"/>
      <c r="TZ48" s="1581"/>
      <c r="UA48" s="1581"/>
      <c r="UB48" s="1581"/>
      <c r="UC48" s="1581"/>
      <c r="UD48" s="1581"/>
      <c r="UE48" s="1581"/>
      <c r="UF48" s="1581"/>
      <c r="UG48" s="1581"/>
      <c r="UH48" s="1581"/>
      <c r="UI48" s="1581"/>
      <c r="UJ48" s="1581"/>
      <c r="UK48" s="1581"/>
      <c r="UL48" s="1581"/>
      <c r="UM48" s="1581"/>
      <c r="UN48" s="1581"/>
      <c r="UO48" s="1581"/>
      <c r="UP48" s="1581"/>
      <c r="UQ48" s="1581"/>
      <c r="UR48" s="1581"/>
      <c r="US48" s="1581"/>
      <c r="UT48" s="1581"/>
      <c r="UU48" s="1581"/>
      <c r="UV48" s="1581"/>
      <c r="UW48" s="1581"/>
      <c r="UX48" s="1581"/>
      <c r="UY48" s="1581"/>
      <c r="UZ48" s="1581"/>
      <c r="VA48" s="1581"/>
      <c r="VB48" s="1581"/>
      <c r="VC48" s="1581"/>
      <c r="VD48" s="1581"/>
      <c r="VE48" s="1581"/>
      <c r="VF48" s="1581"/>
      <c r="VG48" s="1581"/>
      <c r="VH48" s="1581"/>
      <c r="VI48" s="1581"/>
      <c r="VJ48" s="1581"/>
      <c r="VK48" s="1581"/>
      <c r="VL48" s="1581"/>
      <c r="VM48" s="1581"/>
      <c r="VN48" s="1581"/>
      <c r="VO48" s="1581"/>
      <c r="VP48" s="1581"/>
      <c r="VQ48" s="1581"/>
      <c r="VR48" s="1581"/>
      <c r="VS48" s="1581"/>
      <c r="VT48" s="1581"/>
      <c r="VU48" s="1581"/>
      <c r="VV48" s="1581"/>
      <c r="VW48" s="1581"/>
      <c r="VX48" s="1581"/>
      <c r="VY48" s="1581"/>
      <c r="VZ48" s="1581"/>
      <c r="WA48" s="1581"/>
      <c r="WB48" s="1581"/>
      <c r="WC48" s="1581"/>
      <c r="WD48" s="1581"/>
      <c r="WE48" s="1581"/>
      <c r="WF48" s="1581"/>
      <c r="WG48" s="1581"/>
      <c r="WH48" s="1581"/>
      <c r="WI48" s="1581"/>
      <c r="WJ48" s="1581"/>
      <c r="WK48" s="1581"/>
      <c r="WL48" s="1581"/>
      <c r="WM48" s="1581"/>
      <c r="WN48" s="1581"/>
      <c r="WO48" s="1581"/>
      <c r="WP48" s="1581"/>
      <c r="WQ48" s="1581"/>
      <c r="WR48" s="1581"/>
      <c r="WS48" s="1581"/>
      <c r="WT48" s="1581"/>
      <c r="WU48" s="1581"/>
      <c r="WV48" s="1581"/>
      <c r="WW48" s="1581"/>
      <c r="WX48" s="1581"/>
      <c r="WY48" s="1581"/>
      <c r="WZ48" s="1581"/>
      <c r="XA48" s="1581"/>
      <c r="XB48" s="1581"/>
      <c r="XC48" s="1581"/>
      <c r="XD48" s="1581"/>
      <c r="XE48" s="1581"/>
      <c r="XF48" s="1581"/>
      <c r="XG48" s="1581"/>
      <c r="XH48" s="1581"/>
      <c r="XI48" s="1581"/>
      <c r="XJ48" s="1581"/>
      <c r="XK48" s="1581"/>
      <c r="XL48" s="1581"/>
      <c r="XM48" s="1581"/>
      <c r="XN48" s="1581"/>
      <c r="XO48" s="1581"/>
      <c r="XP48" s="1581"/>
      <c r="XQ48" s="1581"/>
      <c r="XR48" s="1581"/>
      <c r="XS48" s="1581"/>
      <c r="XT48" s="1581"/>
      <c r="XU48" s="1581"/>
      <c r="XV48" s="1581"/>
      <c r="XW48" s="1581"/>
      <c r="XX48" s="1581"/>
      <c r="XY48" s="1581"/>
      <c r="XZ48" s="1581"/>
      <c r="YA48" s="1581"/>
      <c r="YB48" s="1581"/>
      <c r="YC48" s="1581"/>
      <c r="YD48" s="1581"/>
      <c r="YE48" s="1581"/>
      <c r="YF48" s="1581"/>
      <c r="YG48" s="1581"/>
      <c r="YH48" s="1581"/>
      <c r="YI48" s="1581"/>
      <c r="YJ48" s="1581"/>
      <c r="YK48" s="1581"/>
      <c r="YL48" s="1581"/>
      <c r="YM48" s="1581"/>
      <c r="YN48" s="1581"/>
      <c r="YO48" s="1581"/>
      <c r="YP48" s="1581"/>
      <c r="YQ48" s="1581"/>
      <c r="YR48" s="1581"/>
      <c r="YS48" s="1581"/>
      <c r="YT48" s="1581"/>
      <c r="YU48" s="1581"/>
      <c r="YV48" s="1581"/>
      <c r="YW48" s="1581"/>
      <c r="YX48" s="1581"/>
      <c r="YY48" s="1581"/>
      <c r="YZ48" s="1581"/>
      <c r="ZA48" s="1581"/>
      <c r="ZB48" s="1581"/>
      <c r="ZC48" s="1581"/>
      <c r="ZD48" s="1581"/>
      <c r="ZE48" s="1581"/>
      <c r="ZF48" s="1581"/>
      <c r="ZG48" s="1581"/>
      <c r="ZH48" s="1581"/>
      <c r="ZI48" s="1581"/>
      <c r="ZJ48" s="1581"/>
      <c r="ZK48" s="1581"/>
      <c r="ZL48" s="1581"/>
      <c r="ZM48" s="1581"/>
      <c r="ZN48" s="1581"/>
      <c r="ZO48" s="1581"/>
      <c r="ZP48" s="1581"/>
      <c r="ZQ48" s="1581"/>
      <c r="ZR48" s="1581"/>
      <c r="ZS48" s="1581"/>
      <c r="ZT48" s="1581"/>
      <c r="ZU48" s="1581"/>
      <c r="ZV48" s="1581"/>
      <c r="ZW48" s="1581"/>
      <c r="ZX48" s="1581"/>
      <c r="ZY48" s="1581"/>
      <c r="ZZ48" s="1581"/>
      <c r="AAA48" s="1581"/>
      <c r="AAB48" s="1581"/>
      <c r="AAC48" s="1581"/>
      <c r="AAD48" s="1581"/>
      <c r="AAE48" s="1581"/>
      <c r="AAF48" s="1581"/>
      <c r="AAG48" s="1581"/>
      <c r="AAH48" s="1581"/>
      <c r="AAI48" s="1581"/>
      <c r="AAJ48" s="1581"/>
      <c r="AAK48" s="1581"/>
      <c r="AAL48" s="1581"/>
      <c r="AAM48" s="1581"/>
      <c r="AAN48" s="1581"/>
      <c r="AAO48" s="1581"/>
      <c r="AAP48" s="1581"/>
      <c r="AAQ48" s="1581"/>
      <c r="AAR48" s="1581"/>
      <c r="AAS48" s="1581"/>
      <c r="AAT48" s="1581"/>
      <c r="AAU48" s="1581"/>
      <c r="AAV48" s="1581"/>
      <c r="AAW48" s="1581"/>
      <c r="AAX48" s="1581"/>
      <c r="AAY48" s="1581"/>
      <c r="AAZ48" s="1581"/>
      <c r="ABA48" s="1581"/>
      <c r="ABB48" s="1581"/>
      <c r="ABC48" s="1581"/>
      <c r="ABD48" s="1581"/>
      <c r="ABE48" s="1581"/>
      <c r="ABF48" s="1581"/>
      <c r="ABG48" s="1581"/>
      <c r="ABH48" s="1581"/>
      <c r="ABI48" s="1581"/>
      <c r="ABJ48" s="1581"/>
      <c r="ABK48" s="1581"/>
      <c r="ABL48" s="1581"/>
      <c r="ABM48" s="1581"/>
      <c r="ABN48" s="1581"/>
      <c r="ABO48" s="1581"/>
      <c r="ABP48" s="1581"/>
      <c r="ABQ48" s="1581"/>
      <c r="ABR48" s="1581"/>
      <c r="ABS48" s="1581"/>
      <c r="ABT48" s="1581"/>
      <c r="ABU48" s="1581"/>
      <c r="ABV48" s="1581"/>
      <c r="ABW48" s="1581"/>
      <c r="ABX48" s="1581"/>
      <c r="ABY48" s="1581"/>
      <c r="ABZ48" s="1581"/>
      <c r="ACA48" s="1581"/>
      <c r="ACB48" s="1581"/>
      <c r="ACC48" s="1581"/>
      <c r="ACD48" s="1581"/>
      <c r="ACE48" s="1581"/>
      <c r="ACF48" s="1581"/>
      <c r="ACG48" s="1581"/>
      <c r="ACH48" s="1581"/>
      <c r="ACI48" s="1581"/>
      <c r="ACJ48" s="1581"/>
      <c r="ACK48" s="1581"/>
      <c r="ACL48" s="1581"/>
      <c r="ACM48" s="1581"/>
      <c r="ACN48" s="1581"/>
      <c r="ACO48" s="1581"/>
      <c r="ACP48" s="1581"/>
      <c r="ACQ48" s="1581"/>
      <c r="ACR48" s="1581"/>
      <c r="ACS48" s="1581"/>
      <c r="ACT48" s="1581"/>
      <c r="ACU48" s="1581"/>
      <c r="ACV48" s="1581"/>
      <c r="ACW48" s="1581"/>
      <c r="ACX48" s="1581"/>
      <c r="ACY48" s="1581"/>
      <c r="ACZ48" s="1581"/>
      <c r="ADA48" s="1581"/>
      <c r="ADB48" s="1581"/>
      <c r="ADC48" s="1581"/>
      <c r="ADD48" s="1581"/>
      <c r="ADE48" s="1581"/>
      <c r="ADF48" s="1581"/>
      <c r="ADG48" s="1581"/>
      <c r="ADH48" s="1581"/>
      <c r="ADI48" s="1581"/>
      <c r="ADJ48" s="1581"/>
      <c r="ADK48" s="1581"/>
      <c r="ADL48" s="1581"/>
      <c r="ADM48" s="1581"/>
      <c r="ADN48" s="1581"/>
      <c r="ADO48" s="1581"/>
      <c r="ADP48" s="1581"/>
      <c r="ADQ48" s="1581"/>
      <c r="ADR48" s="1581"/>
      <c r="ADS48" s="1581"/>
      <c r="ADT48" s="1581"/>
      <c r="ADU48" s="1581"/>
      <c r="ADV48" s="1581"/>
      <c r="ADW48" s="1581"/>
      <c r="ADX48" s="1581"/>
      <c r="ADY48" s="1581"/>
      <c r="ADZ48" s="1581"/>
      <c r="AEA48" s="1581"/>
      <c r="AEB48" s="1581"/>
      <c r="AEC48" s="1581"/>
      <c r="AED48" s="1581"/>
      <c r="AEE48" s="1581"/>
      <c r="AEF48" s="1581"/>
      <c r="AEG48" s="1581"/>
      <c r="AEH48" s="1581"/>
      <c r="AEI48" s="1581"/>
      <c r="AEJ48" s="1581"/>
      <c r="AEK48" s="1581"/>
      <c r="AEL48" s="1581"/>
      <c r="AEM48" s="1581"/>
      <c r="AEN48" s="1581"/>
      <c r="AEO48" s="1581"/>
      <c r="AEP48" s="1581"/>
      <c r="AEQ48" s="1581"/>
      <c r="AER48" s="1581"/>
      <c r="AES48" s="1581"/>
      <c r="AET48" s="1581"/>
      <c r="AEU48" s="1581"/>
      <c r="AEV48" s="1581"/>
      <c r="AEW48" s="1581"/>
      <c r="AEX48" s="1581"/>
      <c r="AEY48" s="1581"/>
      <c r="AEZ48" s="1581"/>
      <c r="AFA48" s="1581"/>
      <c r="AFB48" s="1581"/>
      <c r="AFC48" s="1581"/>
      <c r="AFD48" s="1581"/>
      <c r="AFE48" s="1581"/>
      <c r="AFF48" s="1581"/>
      <c r="AFG48" s="1581"/>
      <c r="AFH48" s="1581"/>
      <c r="AFI48" s="1581"/>
      <c r="AFJ48" s="1581"/>
      <c r="AFK48" s="1581"/>
      <c r="AFL48" s="1581"/>
      <c r="AFM48" s="1581"/>
      <c r="AFN48" s="1581"/>
      <c r="AFO48" s="1581"/>
      <c r="AFP48" s="1581"/>
      <c r="AFQ48" s="1581"/>
      <c r="AFR48" s="1581"/>
      <c r="AFS48" s="1581"/>
      <c r="AFT48" s="1581"/>
      <c r="AFU48" s="1581"/>
      <c r="AFV48" s="1581"/>
      <c r="AFW48" s="1581"/>
      <c r="AFX48" s="1581"/>
      <c r="AFY48" s="1581"/>
      <c r="AFZ48" s="1581"/>
      <c r="AGA48" s="1581"/>
      <c r="AGB48" s="1581"/>
      <c r="AGC48" s="1581"/>
      <c r="AGD48" s="1581"/>
      <c r="AGE48" s="1581"/>
      <c r="AGF48" s="1581"/>
      <c r="AGG48" s="1581"/>
      <c r="AGH48" s="1581"/>
      <c r="AGI48" s="1581"/>
      <c r="AGJ48" s="1581"/>
      <c r="AGK48" s="1581"/>
      <c r="AGL48" s="1581"/>
      <c r="AGM48" s="1581"/>
      <c r="AGN48" s="1581"/>
      <c r="AGO48" s="1581"/>
      <c r="AGP48" s="1581"/>
      <c r="AGQ48" s="1581"/>
      <c r="AGR48" s="1581"/>
      <c r="AGS48" s="1581"/>
      <c r="AGT48" s="1581"/>
      <c r="AGU48" s="1581"/>
      <c r="AGV48" s="1581"/>
      <c r="AGW48" s="1581"/>
      <c r="AGX48" s="1581"/>
      <c r="AGY48" s="1581"/>
      <c r="AGZ48" s="1581"/>
      <c r="AHA48" s="1581"/>
      <c r="AHB48" s="1581"/>
      <c r="AHC48" s="1581"/>
      <c r="AHD48" s="1581"/>
      <c r="AHE48" s="1581"/>
      <c r="AHF48" s="1581"/>
      <c r="AHG48" s="1581"/>
      <c r="AHH48" s="1581"/>
      <c r="AHI48" s="1581"/>
      <c r="AHJ48" s="1581"/>
      <c r="AHK48" s="1581"/>
      <c r="AHL48" s="1581"/>
      <c r="AHM48" s="1581"/>
      <c r="AHN48" s="1581"/>
      <c r="AHO48" s="1581"/>
      <c r="AHP48" s="1581"/>
      <c r="AHQ48" s="1581"/>
      <c r="AHR48" s="1581"/>
      <c r="AHS48" s="1581"/>
      <c r="AHT48" s="1581"/>
      <c r="AHU48" s="1581"/>
      <c r="AHV48" s="1581"/>
      <c r="AHW48" s="1581"/>
      <c r="AHX48" s="1581"/>
      <c r="AHY48" s="1581"/>
      <c r="AHZ48" s="1581"/>
      <c r="AIA48" s="1581"/>
      <c r="AIB48" s="1581"/>
      <c r="AIC48" s="1581"/>
      <c r="AID48" s="1581"/>
      <c r="AIE48" s="1581"/>
      <c r="AIF48" s="1581"/>
      <c r="AIG48" s="1581"/>
      <c r="AIH48" s="1581"/>
      <c r="AII48" s="1581"/>
      <c r="AIJ48" s="1581"/>
      <c r="AIK48" s="1581"/>
      <c r="AIL48" s="1581"/>
      <c r="AIM48" s="1581"/>
      <c r="AIN48" s="1581"/>
      <c r="AIO48" s="1581"/>
      <c r="AIP48" s="1581"/>
      <c r="AIQ48" s="1581"/>
      <c r="AIR48" s="1581"/>
      <c r="AIS48" s="1581"/>
      <c r="AIT48" s="1581"/>
      <c r="AIU48" s="1581"/>
      <c r="AIV48" s="1581"/>
      <c r="AIW48" s="1581"/>
      <c r="AIX48" s="1581"/>
      <c r="AIY48" s="1581"/>
      <c r="AIZ48" s="1581"/>
      <c r="AJA48" s="1581"/>
      <c r="AJB48" s="1581"/>
      <c r="AJC48" s="1581"/>
      <c r="AJD48" s="1581"/>
      <c r="AJE48" s="1581"/>
      <c r="AJF48" s="1581"/>
      <c r="AJG48" s="1581"/>
      <c r="AJH48" s="1581"/>
      <c r="AJI48" s="1581"/>
      <c r="AJJ48" s="1581"/>
      <c r="AJK48" s="1581"/>
      <c r="AJL48" s="1581"/>
      <c r="AJM48" s="1581"/>
      <c r="AJN48" s="1581"/>
      <c r="AJO48" s="1581"/>
      <c r="AJP48" s="1581"/>
      <c r="AJQ48" s="1581"/>
      <c r="AJR48" s="1581"/>
      <c r="AJS48" s="1581"/>
      <c r="AJT48" s="1581"/>
      <c r="AJU48" s="1581"/>
      <c r="AJV48" s="1581"/>
      <c r="AJW48" s="1581"/>
      <c r="AJX48" s="1581"/>
      <c r="AJY48" s="1581"/>
      <c r="AJZ48" s="1581"/>
      <c r="AKA48" s="1581"/>
      <c r="AKB48" s="1581"/>
      <c r="AKC48" s="1581"/>
      <c r="AKD48" s="1581"/>
      <c r="AKE48" s="1581"/>
      <c r="AKF48" s="1581"/>
      <c r="AKG48" s="1581"/>
      <c r="AKH48" s="1581"/>
      <c r="AKI48" s="1581"/>
      <c r="AKJ48" s="1581"/>
      <c r="AKK48" s="1581"/>
      <c r="AKL48" s="1581"/>
      <c r="AKM48" s="1581"/>
      <c r="AKN48" s="1581"/>
      <c r="AKO48" s="1581"/>
      <c r="AKP48" s="1581"/>
      <c r="AKQ48" s="1581"/>
      <c r="AKR48" s="1581"/>
      <c r="AKS48" s="1581"/>
      <c r="AKT48" s="1581"/>
      <c r="AKU48" s="1581"/>
      <c r="AKV48" s="1581"/>
      <c r="AKW48" s="1581"/>
      <c r="AKX48" s="1581"/>
      <c r="AKY48" s="1581"/>
      <c r="AKZ48" s="1581"/>
      <c r="ALA48" s="1581"/>
      <c r="ALB48" s="1581"/>
      <c r="ALC48" s="1581"/>
      <c r="ALD48" s="1581"/>
      <c r="ALE48" s="1581"/>
      <c r="ALF48" s="1581"/>
      <c r="ALG48" s="1581"/>
      <c r="ALH48" s="1581"/>
      <c r="ALI48" s="1581"/>
      <c r="ALJ48" s="1581"/>
      <c r="ALK48" s="1581"/>
      <c r="ALL48" s="1581"/>
      <c r="ALM48" s="1581"/>
      <c r="ALN48" s="1581"/>
      <c r="ALO48" s="1581"/>
      <c r="ALP48" s="1581"/>
      <c r="ALQ48" s="1581"/>
      <c r="ALR48" s="1581"/>
      <c r="ALS48" s="1581"/>
      <c r="ALT48" s="1581"/>
      <c r="ALU48" s="1581"/>
      <c r="ALV48" s="1581"/>
      <c r="ALW48" s="1581"/>
      <c r="ALX48" s="1581"/>
      <c r="ALY48" s="1581"/>
      <c r="ALZ48" s="1581"/>
      <c r="AMA48" s="1581"/>
      <c r="AMB48" s="1581"/>
      <c r="AMC48" s="1581"/>
      <c r="AMD48" s="1581"/>
      <c r="AME48" s="1581"/>
      <c r="AMF48" s="1581"/>
      <c r="AMG48" s="1581"/>
      <c r="AMH48" s="1581"/>
      <c r="AMI48" s="1581"/>
      <c r="AMJ48" s="1581"/>
      <c r="AMK48" s="1581"/>
      <c r="AML48" s="1581"/>
      <c r="AMM48" s="1581"/>
      <c r="AMN48" s="1581"/>
      <c r="AMO48" s="1581"/>
      <c r="AMP48" s="1581"/>
      <c r="AMQ48" s="1581"/>
      <c r="AMR48" s="1581"/>
      <c r="AMS48" s="1581"/>
      <c r="AMT48" s="1581"/>
      <c r="AMU48" s="1581"/>
      <c r="AMV48" s="1581"/>
      <c r="AMW48" s="1581"/>
      <c r="AMX48" s="1581"/>
      <c r="AMY48" s="1581"/>
      <c r="AMZ48" s="1581"/>
      <c r="ANA48" s="1581"/>
      <c r="ANB48" s="1581"/>
      <c r="ANC48" s="1581"/>
      <c r="AND48" s="1581"/>
      <c r="ANE48" s="1581"/>
      <c r="ANF48" s="1581"/>
      <c r="ANG48" s="1581"/>
      <c r="ANH48" s="1581"/>
      <c r="ANI48" s="1581"/>
      <c r="ANJ48" s="1581"/>
      <c r="ANK48" s="1581"/>
      <c r="ANL48" s="1581"/>
      <c r="ANM48" s="1581"/>
      <c r="ANN48" s="1581"/>
      <c r="ANO48" s="1581"/>
      <c r="ANP48" s="1581"/>
      <c r="ANQ48" s="1581"/>
      <c r="ANR48" s="1581"/>
      <c r="ANS48" s="1581"/>
      <c r="ANT48" s="1581"/>
      <c r="ANU48" s="1581"/>
      <c r="ANV48" s="1581"/>
      <c r="ANW48" s="1581"/>
      <c r="ANX48" s="1581"/>
      <c r="ANY48" s="1581"/>
      <c r="ANZ48" s="1581"/>
      <c r="AOA48" s="1581"/>
      <c r="AOB48" s="1581"/>
      <c r="AOC48" s="1581"/>
      <c r="AOD48" s="1581"/>
      <c r="AOE48" s="1581"/>
      <c r="AOF48" s="1581"/>
      <c r="AOG48" s="1581"/>
      <c r="AOH48" s="1581"/>
      <c r="AOI48" s="1581"/>
      <c r="AOJ48" s="1581"/>
      <c r="AOK48" s="1581"/>
      <c r="AOL48" s="1581"/>
      <c r="AOM48" s="1581"/>
      <c r="AON48" s="1581"/>
      <c r="AOO48" s="1581"/>
      <c r="AOP48" s="1581"/>
      <c r="AOQ48" s="1581"/>
      <c r="AOR48" s="1581"/>
      <c r="AOS48" s="1581"/>
      <c r="AOT48" s="1581"/>
      <c r="AOU48" s="1581"/>
      <c r="AOV48" s="1581"/>
      <c r="AOW48" s="1581"/>
      <c r="AOX48" s="1581"/>
      <c r="AOY48" s="1581"/>
      <c r="AOZ48" s="1581"/>
      <c r="APA48" s="1581"/>
      <c r="APB48" s="1581"/>
      <c r="APC48" s="1581"/>
      <c r="APD48" s="1581"/>
      <c r="APE48" s="1581"/>
      <c r="APF48" s="1581"/>
      <c r="APG48" s="1581"/>
      <c r="APH48" s="1581"/>
      <c r="API48" s="1581"/>
      <c r="APJ48" s="1581"/>
      <c r="APK48" s="1581"/>
      <c r="APL48" s="1581"/>
      <c r="APM48" s="1581"/>
      <c r="APN48" s="1581"/>
      <c r="APO48" s="1581"/>
      <c r="APP48" s="1581"/>
      <c r="APQ48" s="1581"/>
      <c r="APR48" s="1581"/>
      <c r="APS48" s="1581"/>
      <c r="APT48" s="1581"/>
      <c r="APU48" s="1581"/>
      <c r="APV48" s="1581"/>
      <c r="APW48" s="1581"/>
      <c r="APX48" s="1581"/>
      <c r="APY48" s="1581"/>
      <c r="APZ48" s="1581"/>
      <c r="AQA48" s="1581"/>
      <c r="AQB48" s="1581"/>
      <c r="AQC48" s="1581"/>
      <c r="AQD48" s="1581"/>
      <c r="AQE48" s="1581"/>
      <c r="AQF48" s="1581"/>
      <c r="AQG48" s="1581"/>
      <c r="AQH48" s="1581"/>
      <c r="AQI48" s="1581"/>
      <c r="AQJ48" s="1581"/>
      <c r="AQK48" s="1581"/>
      <c r="AQL48" s="1581"/>
      <c r="AQM48" s="1581"/>
      <c r="AQN48" s="1581"/>
      <c r="AQO48" s="1581"/>
      <c r="AQP48" s="1581"/>
      <c r="AQQ48" s="1581"/>
      <c r="AQR48" s="1581"/>
      <c r="AQS48" s="1581"/>
      <c r="AQT48" s="1581"/>
      <c r="AQU48" s="1581"/>
      <c r="AQV48" s="1581"/>
      <c r="AQW48" s="1581"/>
      <c r="AQX48" s="1581"/>
      <c r="AQY48" s="1581"/>
      <c r="AQZ48" s="1581"/>
      <c r="ARA48" s="1581"/>
      <c r="ARB48" s="1581"/>
      <c r="ARC48" s="1581"/>
      <c r="ARD48" s="1581"/>
      <c r="ARE48" s="1581"/>
      <c r="ARF48" s="1581"/>
      <c r="ARG48" s="1581"/>
      <c r="ARH48" s="1581"/>
      <c r="ARI48" s="1581"/>
      <c r="ARJ48" s="1581"/>
      <c r="ARK48" s="1581"/>
      <c r="ARL48" s="1581"/>
      <c r="ARM48" s="1581"/>
      <c r="ARN48" s="1581"/>
      <c r="ARO48" s="1581"/>
      <c r="ARP48" s="1581"/>
      <c r="ARQ48" s="1581"/>
      <c r="ARR48" s="1581"/>
      <c r="ARS48" s="1581"/>
      <c r="ART48" s="1581"/>
      <c r="ARU48" s="1581"/>
      <c r="ARV48" s="1581"/>
      <c r="ARW48" s="1581"/>
      <c r="ARX48" s="1581"/>
      <c r="ARY48" s="1581"/>
      <c r="ARZ48" s="1581"/>
      <c r="ASA48" s="1581"/>
      <c r="ASB48" s="1581"/>
      <c r="ASC48" s="1581"/>
      <c r="ASD48" s="1581"/>
      <c r="ASE48" s="1581"/>
      <c r="ASF48" s="1581"/>
      <c r="ASG48" s="1581"/>
      <c r="ASH48" s="1581"/>
      <c r="ASI48" s="1581"/>
      <c r="ASJ48" s="1581"/>
      <c r="ASK48" s="1581"/>
      <c r="ASL48" s="1581"/>
      <c r="ASM48" s="1581"/>
      <c r="ASN48" s="1581"/>
      <c r="ASO48" s="1581"/>
      <c r="ASP48" s="1581"/>
      <c r="ASQ48" s="1581"/>
      <c r="ASR48" s="1581"/>
      <c r="ASS48" s="1581"/>
      <c r="AST48" s="1581"/>
      <c r="ASU48" s="1581"/>
      <c r="ASV48" s="1581"/>
      <c r="ASW48" s="1581"/>
      <c r="ASX48" s="1581"/>
      <c r="ASY48" s="1581"/>
      <c r="ASZ48" s="1581"/>
      <c r="ATA48" s="1581"/>
      <c r="ATB48" s="1581"/>
      <c r="ATC48" s="1581"/>
      <c r="ATD48" s="1581"/>
      <c r="ATE48" s="1581"/>
      <c r="ATF48" s="1581"/>
      <c r="ATG48" s="1581"/>
      <c r="ATH48" s="1581"/>
      <c r="ATI48" s="1581"/>
      <c r="ATJ48" s="1581"/>
      <c r="ATK48" s="1581"/>
      <c r="ATL48" s="1581"/>
      <c r="ATM48" s="1581"/>
      <c r="ATN48" s="1581"/>
      <c r="ATO48" s="1581"/>
      <c r="ATP48" s="1581"/>
      <c r="ATQ48" s="1581"/>
      <c r="ATR48" s="1581"/>
      <c r="ATS48" s="1581"/>
      <c r="ATT48" s="1581"/>
      <c r="ATU48" s="1581"/>
      <c r="ATV48" s="1581"/>
      <c r="ATW48" s="1581"/>
      <c r="ATX48" s="1581"/>
      <c r="ATY48" s="1581"/>
      <c r="ATZ48" s="1581"/>
      <c r="AUA48" s="1581"/>
      <c r="AUB48" s="1581"/>
      <c r="AUC48" s="1581"/>
      <c r="AUD48" s="1581"/>
      <c r="AUE48" s="1581"/>
      <c r="AUF48" s="1581"/>
      <c r="AUG48" s="1581"/>
      <c r="AUH48" s="1581"/>
      <c r="AUI48" s="1581"/>
      <c r="AUJ48" s="1581"/>
      <c r="AUK48" s="1581"/>
      <c r="AUL48" s="1581"/>
      <c r="AUM48" s="1581"/>
      <c r="AUN48" s="1581"/>
      <c r="AUO48" s="1581"/>
      <c r="AUP48" s="1581"/>
      <c r="AUQ48" s="1581"/>
      <c r="AUR48" s="1581"/>
      <c r="AUS48" s="1581"/>
      <c r="AUT48" s="1581"/>
      <c r="AUU48" s="1581"/>
      <c r="AUV48" s="1581"/>
      <c r="AUW48" s="1581"/>
      <c r="AUX48" s="1581"/>
      <c r="AUY48" s="1581"/>
      <c r="AUZ48" s="1581"/>
      <c r="AVA48" s="1581"/>
      <c r="AVB48" s="1581"/>
      <c r="AVC48" s="1581"/>
      <c r="AVD48" s="1581"/>
      <c r="AVE48" s="1581"/>
      <c r="AVF48" s="1581"/>
      <c r="AVG48" s="1581"/>
      <c r="AVH48" s="1581"/>
      <c r="AVI48" s="1581"/>
      <c r="AVJ48" s="1581"/>
      <c r="AVK48" s="1581"/>
      <c r="AVL48" s="1581"/>
      <c r="AVM48" s="1581"/>
      <c r="AVN48" s="1581"/>
      <c r="AVO48" s="1581"/>
      <c r="AVP48" s="1581"/>
      <c r="AVQ48" s="1581"/>
      <c r="AVR48" s="1581"/>
      <c r="AVS48" s="1581"/>
      <c r="AVT48" s="1581"/>
      <c r="AVU48" s="1581"/>
      <c r="AVV48" s="1581"/>
      <c r="AVW48" s="1581"/>
      <c r="AVX48" s="1581"/>
      <c r="AVY48" s="1581"/>
      <c r="AVZ48" s="1581"/>
      <c r="AWA48" s="1581"/>
      <c r="AWB48" s="1581"/>
      <c r="AWC48" s="1581"/>
      <c r="AWD48" s="1581"/>
      <c r="AWE48" s="1581"/>
      <c r="AWF48" s="1581"/>
      <c r="AWG48" s="1581"/>
      <c r="AWH48" s="1581"/>
      <c r="AWI48" s="1581"/>
      <c r="AWJ48" s="1581"/>
      <c r="AWK48" s="1581"/>
      <c r="AWL48" s="1581"/>
      <c r="AWM48" s="1581"/>
      <c r="AWN48" s="1581"/>
      <c r="AWO48" s="1581"/>
      <c r="AWP48" s="1581"/>
      <c r="AWQ48" s="1581"/>
      <c r="AWR48" s="1581"/>
      <c r="AWS48" s="1581"/>
      <c r="AWT48" s="1581"/>
      <c r="AWU48" s="1581"/>
      <c r="AWV48" s="1581"/>
      <c r="AWW48" s="1581"/>
      <c r="AWX48" s="1581"/>
      <c r="AWY48" s="1581"/>
      <c r="AWZ48" s="1581"/>
      <c r="AXA48" s="1581"/>
      <c r="AXB48" s="1581"/>
      <c r="AXC48" s="1581"/>
      <c r="AXD48" s="1581"/>
      <c r="AXE48" s="1581"/>
      <c r="AXF48" s="1581"/>
      <c r="AXG48" s="1581"/>
      <c r="AXH48" s="1581"/>
      <c r="AXI48" s="1581"/>
      <c r="AXJ48" s="1581"/>
      <c r="AXK48" s="1581"/>
      <c r="AXL48" s="1581"/>
      <c r="AXM48" s="1581"/>
      <c r="AXN48" s="1581"/>
      <c r="AXO48" s="1581"/>
      <c r="AXP48" s="1581"/>
      <c r="AXQ48" s="1581"/>
      <c r="AXR48" s="1581"/>
      <c r="AXS48" s="1581"/>
      <c r="AXT48" s="1581"/>
      <c r="AXU48" s="1581"/>
      <c r="AXV48" s="1581"/>
      <c r="AXW48" s="1581"/>
      <c r="AXX48" s="1581"/>
      <c r="AXY48" s="1581"/>
      <c r="AXZ48" s="1581"/>
      <c r="AYA48" s="1581"/>
      <c r="AYB48" s="1581"/>
      <c r="AYC48" s="1581"/>
      <c r="AYD48" s="1581"/>
      <c r="AYE48" s="1581"/>
      <c r="AYF48" s="1581"/>
      <c r="AYG48" s="1581"/>
      <c r="AYH48" s="1581"/>
      <c r="AYI48" s="1581"/>
      <c r="AYJ48" s="1581"/>
      <c r="AYK48" s="1581"/>
      <c r="AYL48" s="1581"/>
      <c r="AYM48" s="1581"/>
      <c r="AYN48" s="1581"/>
      <c r="AYO48" s="1581"/>
      <c r="AYP48" s="1581"/>
      <c r="AYQ48" s="1581"/>
      <c r="AYR48" s="1581"/>
      <c r="AYS48" s="1581"/>
      <c r="AYT48" s="1581"/>
      <c r="AYU48" s="1581"/>
      <c r="AYV48" s="1581"/>
      <c r="AYW48" s="1581"/>
      <c r="AYX48" s="1581"/>
      <c r="AYY48" s="1581"/>
      <c r="AYZ48" s="1581"/>
      <c r="AZA48" s="1581"/>
      <c r="AZB48" s="1581"/>
      <c r="AZC48" s="1581"/>
      <c r="AZD48" s="1581"/>
      <c r="AZE48" s="1581"/>
      <c r="AZF48" s="1581"/>
      <c r="AZG48" s="1581"/>
      <c r="AZH48" s="1581"/>
      <c r="AZI48" s="1581"/>
      <c r="AZJ48" s="1581"/>
      <c r="AZK48" s="1581"/>
      <c r="AZL48" s="1581"/>
      <c r="AZM48" s="1581"/>
      <c r="AZN48" s="1581"/>
      <c r="AZO48" s="1581"/>
      <c r="AZP48" s="1581"/>
      <c r="AZQ48" s="1581"/>
      <c r="AZR48" s="1581"/>
      <c r="AZS48" s="1581"/>
      <c r="AZT48" s="1581"/>
      <c r="AZU48" s="1581"/>
      <c r="AZV48" s="1581"/>
      <c r="AZW48" s="1581"/>
      <c r="AZX48" s="1581"/>
      <c r="AZY48" s="1581"/>
      <c r="AZZ48" s="1581"/>
      <c r="BAA48" s="1581"/>
      <c r="BAB48" s="1581"/>
      <c r="BAC48" s="1581"/>
      <c r="BAD48" s="1581"/>
      <c r="BAE48" s="1581"/>
      <c r="BAF48" s="1581"/>
      <c r="BAG48" s="1581"/>
      <c r="BAH48" s="1581"/>
      <c r="BAI48" s="1581"/>
      <c r="BAJ48" s="1581"/>
      <c r="BAK48" s="1581"/>
      <c r="BAL48" s="1581"/>
      <c r="BAM48" s="1581"/>
      <c r="BAN48" s="1581"/>
      <c r="BAO48" s="1581"/>
      <c r="BAP48" s="1581"/>
      <c r="BAQ48" s="1581"/>
      <c r="BAR48" s="1581"/>
      <c r="BAS48" s="1581"/>
      <c r="BAT48" s="1581"/>
      <c r="BAU48" s="1581"/>
      <c r="BAV48" s="1581"/>
      <c r="BAW48" s="1581"/>
      <c r="BAX48" s="1581"/>
      <c r="BAY48" s="1581"/>
      <c r="BAZ48" s="1581"/>
      <c r="BBA48" s="1581"/>
      <c r="BBB48" s="1581"/>
      <c r="BBC48" s="1581"/>
      <c r="BBD48" s="1581"/>
      <c r="BBE48" s="1581"/>
      <c r="BBF48" s="1581"/>
      <c r="BBG48" s="1581"/>
      <c r="BBH48" s="1581"/>
      <c r="BBI48" s="1581"/>
      <c r="BBJ48" s="1581"/>
      <c r="BBK48" s="1581"/>
      <c r="BBL48" s="1581"/>
      <c r="BBM48" s="1581"/>
      <c r="BBN48" s="1581"/>
      <c r="BBO48" s="1581"/>
      <c r="BBP48" s="1581"/>
      <c r="BBQ48" s="1581"/>
      <c r="BBR48" s="1581"/>
      <c r="BBS48" s="1581"/>
      <c r="BBT48" s="1581"/>
      <c r="BBU48" s="1581"/>
      <c r="BBV48" s="1581"/>
      <c r="BBW48" s="1581"/>
      <c r="BBX48" s="1581"/>
      <c r="BBY48" s="1581"/>
      <c r="BBZ48" s="1581"/>
      <c r="BCA48" s="1581"/>
      <c r="BCB48" s="1581"/>
      <c r="BCC48" s="1581"/>
      <c r="BCD48" s="1581"/>
      <c r="BCE48" s="1581"/>
      <c r="BCF48" s="1581"/>
      <c r="BCG48" s="1581"/>
      <c r="BCH48" s="1581"/>
      <c r="BCI48" s="1581"/>
      <c r="BCJ48" s="1581"/>
      <c r="BCK48" s="1581"/>
      <c r="BCL48" s="1581"/>
      <c r="BCM48" s="1581"/>
      <c r="BCN48" s="1581"/>
      <c r="BCO48" s="1581"/>
      <c r="BCP48" s="1581"/>
      <c r="BCQ48" s="1581"/>
      <c r="BCR48" s="1581"/>
      <c r="BCS48" s="1581"/>
      <c r="BCT48" s="1581"/>
      <c r="BCU48" s="1581"/>
      <c r="BCV48" s="1581"/>
      <c r="BCW48" s="1581"/>
      <c r="BCX48" s="1581"/>
      <c r="BCY48" s="1581"/>
      <c r="BCZ48" s="1581"/>
      <c r="BDA48" s="1581"/>
      <c r="BDB48" s="1581"/>
      <c r="BDC48" s="1581"/>
      <c r="BDD48" s="1581"/>
      <c r="BDE48" s="1581"/>
      <c r="BDF48" s="1581"/>
      <c r="BDG48" s="1581"/>
      <c r="BDH48" s="1581"/>
      <c r="BDI48" s="1581"/>
      <c r="BDJ48" s="1581"/>
      <c r="BDK48" s="1581"/>
      <c r="BDL48" s="1581"/>
      <c r="BDM48" s="1581"/>
      <c r="BDN48" s="1581"/>
      <c r="BDO48" s="1581"/>
      <c r="BDP48" s="1581"/>
      <c r="BDQ48" s="1581"/>
      <c r="BDR48" s="1581"/>
      <c r="BDS48" s="1581"/>
      <c r="BDT48" s="1581"/>
      <c r="BDU48" s="1581"/>
      <c r="BDV48" s="1581"/>
      <c r="BDW48" s="1581"/>
      <c r="BDX48" s="1581"/>
      <c r="BDY48" s="1581"/>
      <c r="BDZ48" s="1581"/>
      <c r="BEA48" s="1581"/>
      <c r="BEB48" s="1581"/>
      <c r="BEC48" s="1581"/>
      <c r="BED48" s="1581"/>
      <c r="BEE48" s="1581"/>
      <c r="BEF48" s="1581"/>
      <c r="BEG48" s="1581"/>
      <c r="BEH48" s="1581"/>
      <c r="BEI48" s="1581"/>
      <c r="BEJ48" s="1581"/>
      <c r="BEK48" s="1581"/>
      <c r="BEL48" s="1581"/>
      <c r="BEM48" s="1581"/>
      <c r="BEN48" s="1581"/>
      <c r="BEO48" s="1581"/>
      <c r="BEP48" s="1581"/>
      <c r="BEQ48" s="1581"/>
      <c r="BER48" s="1581"/>
      <c r="BES48" s="1581"/>
      <c r="BET48" s="1581"/>
      <c r="BEU48" s="1581"/>
      <c r="BEV48" s="1581"/>
      <c r="BEW48" s="1581"/>
      <c r="BEX48" s="1581"/>
      <c r="BEY48" s="1581"/>
      <c r="BEZ48" s="1581"/>
      <c r="BFA48" s="1581"/>
      <c r="BFB48" s="1581"/>
      <c r="BFC48" s="1581"/>
      <c r="BFD48" s="1581"/>
      <c r="BFE48" s="1581"/>
      <c r="BFF48" s="1581"/>
      <c r="BFG48" s="1581"/>
      <c r="BFH48" s="1581"/>
      <c r="BFI48" s="1581"/>
      <c r="BFJ48" s="1581"/>
      <c r="BFK48" s="1581"/>
      <c r="BFL48" s="1581"/>
      <c r="BFM48" s="1581"/>
      <c r="BFN48" s="1581"/>
      <c r="BFO48" s="1581"/>
      <c r="BFP48" s="1581"/>
      <c r="BFQ48" s="1581"/>
      <c r="BFR48" s="1581"/>
      <c r="BFS48" s="1581"/>
      <c r="BFT48" s="1581"/>
      <c r="BFU48" s="1581"/>
      <c r="BFV48" s="1581"/>
      <c r="BFW48" s="1581"/>
      <c r="BFX48" s="1581"/>
      <c r="BFY48" s="1581"/>
      <c r="BFZ48" s="1581"/>
      <c r="BGA48" s="1581"/>
      <c r="BGB48" s="1581"/>
      <c r="BGC48" s="1581"/>
      <c r="BGD48" s="1581"/>
      <c r="BGE48" s="1581"/>
      <c r="BGF48" s="1581"/>
      <c r="BGG48" s="1581"/>
      <c r="BGH48" s="1581"/>
      <c r="BGI48" s="1581"/>
      <c r="BGJ48" s="1581"/>
      <c r="BGK48" s="1581"/>
      <c r="BGL48" s="1581"/>
      <c r="BGM48" s="1581"/>
      <c r="BGN48" s="1581"/>
      <c r="BGO48" s="1581"/>
      <c r="BGP48" s="1581"/>
      <c r="BGQ48" s="1581"/>
      <c r="BGR48" s="1581"/>
      <c r="BGS48" s="1581"/>
      <c r="BGT48" s="1581"/>
      <c r="BGU48" s="1581"/>
      <c r="BGV48" s="1581"/>
      <c r="BGW48" s="1581"/>
      <c r="BGX48" s="1581"/>
      <c r="BGY48" s="1581"/>
      <c r="BGZ48" s="1581"/>
      <c r="BHA48" s="1581"/>
      <c r="BHB48" s="1581"/>
      <c r="BHC48" s="1581"/>
      <c r="BHD48" s="1581"/>
      <c r="BHE48" s="1581"/>
      <c r="BHF48" s="1581"/>
      <c r="BHG48" s="1581"/>
      <c r="BHH48" s="1581"/>
      <c r="BHI48" s="1581"/>
      <c r="BHJ48" s="1581"/>
      <c r="BHK48" s="1581"/>
      <c r="BHL48" s="1581"/>
      <c r="BHM48" s="1581"/>
      <c r="BHN48" s="1581"/>
      <c r="BHO48" s="1581"/>
      <c r="BHP48" s="1581"/>
      <c r="BHQ48" s="1581"/>
      <c r="BHR48" s="1581"/>
      <c r="BHS48" s="1581"/>
      <c r="BHT48" s="1581"/>
      <c r="BHU48" s="1581"/>
      <c r="BHV48" s="1581"/>
      <c r="BHW48" s="1581"/>
      <c r="BHX48" s="1581"/>
      <c r="BHY48" s="1581"/>
      <c r="BHZ48" s="1581"/>
      <c r="BIA48" s="1581"/>
      <c r="BIB48" s="1581"/>
      <c r="BIC48" s="1581"/>
      <c r="BID48" s="1581"/>
      <c r="BIE48" s="1581"/>
      <c r="BIF48" s="1581"/>
      <c r="BIG48" s="1581"/>
      <c r="BIH48" s="1581"/>
      <c r="BII48" s="1581"/>
      <c r="BIJ48" s="1581"/>
      <c r="BIK48" s="1581"/>
      <c r="BIL48" s="1581"/>
      <c r="BIM48" s="1581"/>
      <c r="BIN48" s="1581"/>
      <c r="BIO48" s="1581"/>
      <c r="BIP48" s="1581"/>
      <c r="BIQ48" s="1581"/>
      <c r="BIR48" s="1581"/>
      <c r="BIS48" s="1581"/>
      <c r="BIT48" s="1581"/>
      <c r="BIU48" s="1581"/>
      <c r="BIV48" s="1581"/>
      <c r="BIW48" s="1581"/>
      <c r="BIX48" s="1581"/>
      <c r="BIY48" s="1581"/>
      <c r="BIZ48" s="1581"/>
      <c r="BJA48" s="1581"/>
      <c r="BJB48" s="1581"/>
      <c r="BJC48" s="1581"/>
      <c r="BJD48" s="1581"/>
      <c r="BJE48" s="1581"/>
      <c r="BJF48" s="1581"/>
      <c r="BJG48" s="1581"/>
      <c r="BJH48" s="1581"/>
      <c r="BJI48" s="1581"/>
      <c r="BJJ48" s="1581"/>
      <c r="BJK48" s="1581"/>
      <c r="BJL48" s="1581"/>
      <c r="BJM48" s="1581"/>
      <c r="BJN48" s="1581"/>
      <c r="BJO48" s="1581"/>
      <c r="BJP48" s="1581"/>
      <c r="BJQ48" s="1581"/>
      <c r="BJR48" s="1581"/>
      <c r="BJS48" s="1581"/>
      <c r="BJT48" s="1581"/>
      <c r="BJU48" s="1581"/>
      <c r="BJV48" s="1581"/>
      <c r="BJW48" s="1581"/>
      <c r="BJX48" s="1581"/>
      <c r="BJY48" s="1581"/>
      <c r="BJZ48" s="1581"/>
      <c r="BKA48" s="1581"/>
      <c r="BKB48" s="1581"/>
      <c r="BKC48" s="1581"/>
      <c r="BKD48" s="1581"/>
      <c r="BKE48" s="1581"/>
      <c r="BKF48" s="1581"/>
      <c r="BKG48" s="1581"/>
      <c r="BKH48" s="1581"/>
      <c r="BKI48" s="1581"/>
      <c r="BKJ48" s="1581"/>
      <c r="BKK48" s="1581"/>
      <c r="BKL48" s="1581"/>
      <c r="BKM48" s="1581"/>
      <c r="BKN48" s="1581"/>
      <c r="BKO48" s="1581"/>
      <c r="BKP48" s="1581"/>
      <c r="BKQ48" s="1581"/>
      <c r="BKR48" s="1581"/>
      <c r="BKS48" s="1581"/>
      <c r="BKT48" s="1581"/>
      <c r="BKU48" s="1581"/>
      <c r="BKV48" s="1581"/>
      <c r="BKW48" s="1581"/>
      <c r="BKX48" s="1581"/>
      <c r="BKY48" s="1581"/>
      <c r="BKZ48" s="1581"/>
      <c r="BLA48" s="1581"/>
      <c r="BLB48" s="1581"/>
      <c r="BLC48" s="1581"/>
      <c r="BLD48" s="1581"/>
      <c r="BLE48" s="1581"/>
      <c r="BLF48" s="1581"/>
      <c r="BLG48" s="1581"/>
      <c r="BLH48" s="1581"/>
      <c r="BLI48" s="1581"/>
      <c r="BLJ48" s="1581"/>
      <c r="BLK48" s="1581"/>
      <c r="BLL48" s="1581"/>
      <c r="BLM48" s="1581"/>
      <c r="BLN48" s="1581"/>
      <c r="BLO48" s="1581"/>
      <c r="BLP48" s="1581"/>
      <c r="BLQ48" s="1581"/>
      <c r="BLR48" s="1581"/>
      <c r="BLS48" s="1581"/>
      <c r="BLT48" s="1581"/>
      <c r="BLU48" s="1581"/>
      <c r="BLV48" s="1581"/>
      <c r="BLW48" s="1581"/>
      <c r="BLX48" s="1581"/>
      <c r="BLY48" s="1581"/>
      <c r="BLZ48" s="1581"/>
      <c r="BMA48" s="1581"/>
      <c r="BMB48" s="1581"/>
      <c r="BMC48" s="1581"/>
      <c r="BMD48" s="1581"/>
      <c r="BME48" s="1581"/>
      <c r="BMF48" s="1581"/>
      <c r="BMG48" s="1581"/>
      <c r="BMH48" s="1581"/>
      <c r="BMI48" s="1581"/>
      <c r="BMJ48" s="1581"/>
      <c r="BMK48" s="1581"/>
      <c r="BML48" s="1581"/>
      <c r="BMM48" s="1581"/>
      <c r="BMN48" s="1581"/>
      <c r="BMO48" s="1581"/>
      <c r="BMP48" s="1581"/>
      <c r="BMQ48" s="1581"/>
      <c r="BMR48" s="1581"/>
      <c r="BMS48" s="1581"/>
      <c r="BMT48" s="1581"/>
      <c r="BMU48" s="1581"/>
      <c r="BMV48" s="1581"/>
      <c r="BMW48" s="1581"/>
      <c r="BMX48" s="1581"/>
      <c r="BMY48" s="1581"/>
      <c r="BMZ48" s="1581"/>
      <c r="BNA48" s="1581"/>
      <c r="BNB48" s="1581"/>
      <c r="BNC48" s="1581"/>
      <c r="BND48" s="1581"/>
      <c r="BNE48" s="1581"/>
      <c r="BNF48" s="1581"/>
      <c r="BNG48" s="1581"/>
      <c r="BNH48" s="1581"/>
      <c r="BNI48" s="1581"/>
      <c r="BNJ48" s="1581"/>
      <c r="BNK48" s="1581"/>
      <c r="BNL48" s="1581"/>
      <c r="BNM48" s="1581"/>
      <c r="BNN48" s="1581"/>
      <c r="BNO48" s="1581"/>
      <c r="BNP48" s="1581"/>
      <c r="BNQ48" s="1581"/>
      <c r="BNR48" s="1581"/>
      <c r="BNS48" s="1581"/>
      <c r="BNT48" s="1581"/>
      <c r="BNU48" s="1581"/>
      <c r="BNV48" s="1581"/>
      <c r="BNW48" s="1581"/>
      <c r="BNX48" s="1581"/>
      <c r="BNY48" s="1581"/>
      <c r="BNZ48" s="1581"/>
      <c r="BOA48" s="1581"/>
      <c r="BOB48" s="1581"/>
      <c r="BOC48" s="1581"/>
      <c r="BOD48" s="1581"/>
      <c r="BOE48" s="1581"/>
      <c r="BOF48" s="1581"/>
      <c r="BOG48" s="1581"/>
      <c r="BOH48" s="1581"/>
      <c r="BOI48" s="1581"/>
      <c r="BOJ48" s="1581"/>
      <c r="BOK48" s="1581"/>
      <c r="BOL48" s="1581"/>
      <c r="BOM48" s="1581"/>
      <c r="BON48" s="1581"/>
      <c r="BOO48" s="1581"/>
      <c r="BOP48" s="1581"/>
      <c r="BOQ48" s="1581"/>
      <c r="BOR48" s="1581"/>
      <c r="BOS48" s="1581"/>
      <c r="BOT48" s="1581"/>
      <c r="BOU48" s="1581"/>
      <c r="BOV48" s="1581"/>
      <c r="BOW48" s="1581"/>
      <c r="BOX48" s="1581"/>
      <c r="BOY48" s="1581"/>
      <c r="BOZ48" s="1581"/>
      <c r="BPA48" s="1581"/>
      <c r="BPB48" s="1581"/>
      <c r="BPC48" s="1581"/>
      <c r="BPD48" s="1581"/>
      <c r="BPE48" s="1581"/>
      <c r="BPF48" s="1581"/>
      <c r="BPG48" s="1581"/>
      <c r="BPH48" s="1581"/>
      <c r="BPI48" s="1581"/>
      <c r="BPJ48" s="1581"/>
      <c r="BPK48" s="1581"/>
      <c r="BPL48" s="1581"/>
      <c r="BPM48" s="1581"/>
      <c r="BPN48" s="1581"/>
      <c r="BPO48" s="1581"/>
      <c r="BPP48" s="1581"/>
      <c r="BPQ48" s="1581"/>
      <c r="BPR48" s="1581"/>
      <c r="BPS48" s="1581"/>
      <c r="BPT48" s="1581"/>
      <c r="BPU48" s="1581"/>
      <c r="BPV48" s="1581"/>
      <c r="BPW48" s="1581"/>
      <c r="BPX48" s="1581"/>
      <c r="BPY48" s="1581"/>
      <c r="BPZ48" s="1581"/>
      <c r="BQA48" s="1581"/>
      <c r="BQB48" s="1581"/>
      <c r="BQC48" s="1581"/>
      <c r="BQD48" s="1581"/>
      <c r="BQE48" s="1581"/>
      <c r="BQF48" s="1581"/>
      <c r="BQG48" s="1581"/>
      <c r="BQH48" s="1581"/>
      <c r="BQI48" s="1581"/>
      <c r="BQJ48" s="1581"/>
      <c r="BQK48" s="1581"/>
      <c r="BQL48" s="1581"/>
      <c r="BQM48" s="1581"/>
      <c r="BQN48" s="1581"/>
      <c r="BQO48" s="1581"/>
      <c r="BQP48" s="1581"/>
      <c r="BQQ48" s="1581"/>
      <c r="BQR48" s="1581"/>
      <c r="BQS48" s="1581"/>
      <c r="BQT48" s="1581"/>
      <c r="BQU48" s="1581"/>
      <c r="BQV48" s="1581"/>
      <c r="BQW48" s="1581"/>
      <c r="BQX48" s="1581"/>
      <c r="BQY48" s="1581"/>
      <c r="BQZ48" s="1581"/>
      <c r="BRA48" s="1581"/>
      <c r="BRB48" s="1581"/>
      <c r="BRC48" s="1581"/>
      <c r="BRD48" s="1581"/>
      <c r="BRE48" s="1581"/>
      <c r="BRF48" s="1581"/>
      <c r="BRG48" s="1581"/>
      <c r="BRH48" s="1581"/>
      <c r="BRI48" s="1581"/>
      <c r="BRJ48" s="1581"/>
      <c r="BRK48" s="1581"/>
      <c r="BRL48" s="1581"/>
      <c r="BRM48" s="1581"/>
      <c r="BRN48" s="1581"/>
      <c r="BRO48" s="1581"/>
      <c r="BRP48" s="1581"/>
      <c r="BRQ48" s="1581"/>
      <c r="BRR48" s="1581"/>
      <c r="BRS48" s="1581"/>
      <c r="BRT48" s="1581"/>
      <c r="BRU48" s="1581"/>
      <c r="BRV48" s="1581"/>
      <c r="BRW48" s="1581"/>
      <c r="BRX48" s="1581"/>
      <c r="BRY48" s="1581"/>
      <c r="BRZ48" s="1581"/>
      <c r="BSA48" s="1581"/>
      <c r="BSB48" s="1581"/>
      <c r="BSC48" s="1581"/>
      <c r="BSD48" s="1581"/>
      <c r="BSE48" s="1581"/>
      <c r="BSF48" s="1581"/>
      <c r="BSG48" s="1581"/>
      <c r="BSH48" s="1581"/>
      <c r="BSI48" s="1581"/>
      <c r="BSJ48" s="1581"/>
      <c r="BSK48" s="1581"/>
      <c r="BSL48" s="1581"/>
      <c r="BSM48" s="1581"/>
      <c r="BSN48" s="1581"/>
      <c r="BSO48" s="1581"/>
      <c r="BSP48" s="1581"/>
      <c r="BSQ48" s="1581"/>
      <c r="BSR48" s="1581"/>
      <c r="BSS48" s="1581"/>
      <c r="BST48" s="1581"/>
      <c r="BSU48" s="1581"/>
      <c r="BSV48" s="1581"/>
      <c r="BSW48" s="1581"/>
      <c r="BSX48" s="1581"/>
      <c r="BSY48" s="1581"/>
      <c r="BSZ48" s="1581"/>
      <c r="BTA48" s="1581"/>
      <c r="BTB48" s="1581"/>
      <c r="BTC48" s="1581"/>
      <c r="BTD48" s="1581"/>
      <c r="BTE48" s="1581"/>
      <c r="BTF48" s="1581"/>
      <c r="BTG48" s="1581"/>
      <c r="BTH48" s="1581"/>
      <c r="BTI48" s="1581"/>
      <c r="BTJ48" s="1581"/>
      <c r="BTK48" s="1581"/>
      <c r="BTL48" s="1581"/>
      <c r="BTM48" s="1581"/>
      <c r="BTN48" s="1581"/>
      <c r="BTO48" s="1581"/>
      <c r="BTP48" s="1581"/>
      <c r="BTQ48" s="1581"/>
      <c r="BTR48" s="1581"/>
      <c r="BTS48" s="1581"/>
      <c r="BTT48" s="1581"/>
      <c r="BTU48" s="1581"/>
      <c r="BTV48" s="1581"/>
      <c r="BTW48" s="1581"/>
      <c r="BTX48" s="1581"/>
      <c r="BTY48" s="1581"/>
      <c r="BTZ48" s="1581"/>
      <c r="BUA48" s="1581"/>
      <c r="BUB48" s="1581"/>
      <c r="BUC48" s="1581"/>
      <c r="BUD48" s="1581"/>
      <c r="BUE48" s="1581"/>
      <c r="BUF48" s="1581"/>
      <c r="BUG48" s="1581"/>
      <c r="BUH48" s="1581"/>
      <c r="BUI48" s="1581"/>
      <c r="BUJ48" s="1581"/>
      <c r="BUK48" s="1581"/>
      <c r="BUL48" s="1581"/>
      <c r="BUM48" s="1581"/>
      <c r="BUN48" s="1581"/>
      <c r="BUO48" s="1581"/>
      <c r="BUP48" s="1581"/>
      <c r="BUQ48" s="1581"/>
      <c r="BUR48" s="1581"/>
      <c r="BUS48" s="1581"/>
      <c r="BUT48" s="1581"/>
      <c r="BUU48" s="1581"/>
      <c r="BUV48" s="1581"/>
      <c r="BUW48" s="1581"/>
      <c r="BUX48" s="1581"/>
      <c r="BUY48" s="1581"/>
      <c r="BUZ48" s="1581"/>
      <c r="BVA48" s="1581"/>
      <c r="BVB48" s="1581"/>
      <c r="BVC48" s="1581"/>
      <c r="BVD48" s="1581"/>
      <c r="BVE48" s="1581"/>
      <c r="BVF48" s="1581"/>
      <c r="BVG48" s="1581"/>
      <c r="BVH48" s="1581"/>
      <c r="BVI48" s="1581"/>
      <c r="BVJ48" s="1581"/>
      <c r="BVK48" s="1581"/>
      <c r="BVL48" s="1581"/>
      <c r="BVM48" s="1581"/>
      <c r="BVN48" s="1581"/>
      <c r="BVO48" s="1581"/>
      <c r="BVP48" s="1581"/>
      <c r="BVQ48" s="1581"/>
      <c r="BVR48" s="1581"/>
      <c r="BVS48" s="1581"/>
      <c r="BVT48" s="1581"/>
      <c r="BVU48" s="1581"/>
      <c r="BVV48" s="1581"/>
      <c r="BVW48" s="1581"/>
      <c r="BVX48" s="1581"/>
      <c r="BVY48" s="1581"/>
      <c r="BVZ48" s="1581"/>
      <c r="BWA48" s="1581"/>
      <c r="BWB48" s="1581"/>
      <c r="BWC48" s="1581"/>
      <c r="BWD48" s="1581"/>
      <c r="BWE48" s="1581"/>
      <c r="BWF48" s="1581"/>
      <c r="BWG48" s="1581"/>
      <c r="BWH48" s="1581"/>
      <c r="BWI48" s="1581"/>
      <c r="BWJ48" s="1581"/>
      <c r="BWK48" s="1581"/>
      <c r="BWL48" s="1581"/>
      <c r="BWM48" s="1581"/>
      <c r="BWN48" s="1581"/>
      <c r="BWO48" s="1581"/>
      <c r="BWP48" s="1581"/>
      <c r="BWQ48" s="1581"/>
      <c r="BWR48" s="1581"/>
      <c r="BWS48" s="1581"/>
      <c r="BWT48" s="1581"/>
      <c r="BWU48" s="1581"/>
      <c r="BWV48" s="1581"/>
      <c r="BWW48" s="1581"/>
      <c r="BWX48" s="1581"/>
      <c r="BWY48" s="1581"/>
      <c r="BWZ48" s="1581"/>
      <c r="BXA48" s="1581"/>
      <c r="BXB48" s="1581"/>
      <c r="BXC48" s="1581"/>
      <c r="BXD48" s="1581"/>
      <c r="BXE48" s="1581"/>
      <c r="BXF48" s="1581"/>
      <c r="BXG48" s="1581"/>
      <c r="BXH48" s="1581"/>
      <c r="BXI48" s="1581"/>
      <c r="BXJ48" s="1581"/>
      <c r="BXK48" s="1581"/>
      <c r="BXL48" s="1581"/>
      <c r="BXM48" s="1581"/>
      <c r="BXN48" s="1581"/>
      <c r="BXO48" s="1581"/>
      <c r="BXP48" s="1581"/>
      <c r="BXQ48" s="1581"/>
      <c r="BXR48" s="1581"/>
      <c r="BXS48" s="1581"/>
      <c r="BXT48" s="1581"/>
      <c r="BXU48" s="1581"/>
      <c r="BXV48" s="1581"/>
      <c r="BXW48" s="1581"/>
      <c r="BXX48" s="1581"/>
      <c r="BXY48" s="1581"/>
      <c r="BXZ48" s="1581"/>
      <c r="BYA48" s="1581"/>
      <c r="BYB48" s="1581"/>
      <c r="BYC48" s="1581"/>
      <c r="BYD48" s="1581"/>
      <c r="BYE48" s="1581"/>
      <c r="BYF48" s="1581"/>
      <c r="BYG48" s="1581"/>
      <c r="BYH48" s="1581"/>
      <c r="BYI48" s="1581"/>
      <c r="BYJ48" s="1581"/>
      <c r="BYK48" s="1581"/>
      <c r="BYL48" s="1581"/>
      <c r="BYM48" s="1581"/>
      <c r="BYN48" s="1581"/>
      <c r="BYO48" s="1581"/>
      <c r="BYP48" s="1581"/>
      <c r="BYQ48" s="1581"/>
      <c r="BYR48" s="1581"/>
      <c r="BYS48" s="1581"/>
      <c r="BYT48" s="1581"/>
      <c r="BYU48" s="1581"/>
      <c r="BYV48" s="1581"/>
      <c r="BYW48" s="1581"/>
      <c r="BYX48" s="1581"/>
      <c r="BYY48" s="1581"/>
      <c r="BYZ48" s="1581"/>
      <c r="BZA48" s="1581"/>
      <c r="BZB48" s="1581"/>
      <c r="BZC48" s="1581"/>
      <c r="BZD48" s="1581"/>
      <c r="BZE48" s="1581"/>
      <c r="BZF48" s="1581"/>
      <c r="BZG48" s="1581"/>
      <c r="BZH48" s="1581"/>
      <c r="BZI48" s="1581"/>
      <c r="BZJ48" s="1581"/>
      <c r="BZK48" s="1581"/>
      <c r="BZL48" s="1581"/>
      <c r="BZM48" s="1581"/>
      <c r="BZN48" s="1581"/>
      <c r="BZO48" s="1581"/>
      <c r="BZP48" s="1581"/>
      <c r="BZQ48" s="1581"/>
      <c r="BZR48" s="1581"/>
      <c r="BZS48" s="1581"/>
      <c r="BZT48" s="1581"/>
      <c r="BZU48" s="1581"/>
      <c r="BZV48" s="1581"/>
      <c r="BZW48" s="1581"/>
      <c r="BZX48" s="1581"/>
      <c r="BZY48" s="1581"/>
      <c r="BZZ48" s="1581"/>
      <c r="CAA48" s="1581"/>
      <c r="CAB48" s="1581"/>
      <c r="CAC48" s="1581"/>
      <c r="CAD48" s="1581"/>
      <c r="CAE48" s="1581"/>
      <c r="CAF48" s="1581"/>
      <c r="CAG48" s="1581"/>
      <c r="CAH48" s="1581"/>
      <c r="CAI48" s="1581"/>
      <c r="CAJ48" s="1581"/>
      <c r="CAK48" s="1581"/>
      <c r="CAL48" s="1581"/>
      <c r="CAM48" s="1581"/>
      <c r="CAN48" s="1581"/>
      <c r="CAO48" s="1581"/>
      <c r="CAP48" s="1581"/>
      <c r="CAQ48" s="1581"/>
      <c r="CAR48" s="1581"/>
      <c r="CAS48" s="1581"/>
      <c r="CAT48" s="1581"/>
      <c r="CAU48" s="1581"/>
      <c r="CAV48" s="1581"/>
      <c r="CAW48" s="1581"/>
      <c r="CAX48" s="1581"/>
      <c r="CAY48" s="1581"/>
      <c r="CAZ48" s="1581"/>
      <c r="CBA48" s="1581"/>
      <c r="CBB48" s="1581"/>
      <c r="CBC48" s="1581"/>
      <c r="CBD48" s="1581"/>
      <c r="CBE48" s="1581"/>
      <c r="CBF48" s="1581"/>
      <c r="CBG48" s="1581"/>
      <c r="CBH48" s="1581"/>
      <c r="CBI48" s="1581"/>
      <c r="CBJ48" s="1581"/>
      <c r="CBK48" s="1581"/>
      <c r="CBL48" s="1581"/>
      <c r="CBM48" s="1581"/>
      <c r="CBN48" s="1581"/>
      <c r="CBO48" s="1581"/>
      <c r="CBP48" s="1581"/>
      <c r="CBQ48" s="1581"/>
      <c r="CBR48" s="1581"/>
      <c r="CBS48" s="1581"/>
      <c r="CBT48" s="1581"/>
      <c r="CBU48" s="1581"/>
      <c r="CBV48" s="1581"/>
      <c r="CBW48" s="1581"/>
      <c r="CBX48" s="1581"/>
      <c r="CBY48" s="1581"/>
      <c r="CBZ48" s="1581"/>
      <c r="CCA48" s="1581"/>
      <c r="CCB48" s="1581"/>
      <c r="CCC48" s="1581"/>
      <c r="CCD48" s="1581"/>
      <c r="CCE48" s="1581"/>
      <c r="CCF48" s="1581"/>
      <c r="CCG48" s="1581"/>
      <c r="CCH48" s="1581"/>
      <c r="CCI48" s="1581"/>
      <c r="CCJ48" s="1581"/>
      <c r="CCK48" s="1581"/>
      <c r="CCL48" s="1581"/>
      <c r="CCM48" s="1581"/>
      <c r="CCN48" s="1581"/>
      <c r="CCO48" s="1581"/>
      <c r="CCP48" s="1581"/>
      <c r="CCQ48" s="1581"/>
      <c r="CCR48" s="1581"/>
      <c r="CCS48" s="1581"/>
      <c r="CCT48" s="1581"/>
      <c r="CCU48" s="1581"/>
      <c r="CCV48" s="1581"/>
      <c r="CCW48" s="1581"/>
      <c r="CCX48" s="1581"/>
      <c r="CCY48" s="1581"/>
      <c r="CCZ48" s="1581"/>
      <c r="CDA48" s="1581"/>
      <c r="CDB48" s="1581"/>
      <c r="CDC48" s="1581"/>
      <c r="CDD48" s="1581"/>
      <c r="CDE48" s="1581"/>
      <c r="CDF48" s="1581"/>
      <c r="CDG48" s="1581"/>
      <c r="CDH48" s="1581"/>
      <c r="CDI48" s="1581"/>
      <c r="CDJ48" s="1581"/>
      <c r="CDK48" s="1581"/>
      <c r="CDL48" s="1581"/>
      <c r="CDM48" s="1581"/>
      <c r="CDN48" s="1581"/>
      <c r="CDO48" s="1581"/>
      <c r="CDP48" s="1581"/>
      <c r="CDQ48" s="1581"/>
      <c r="CDR48" s="1581"/>
      <c r="CDS48" s="1581"/>
      <c r="CDT48" s="1581"/>
      <c r="CDU48" s="1581"/>
      <c r="CDV48" s="1581"/>
      <c r="CDW48" s="1581"/>
      <c r="CDX48" s="1581"/>
      <c r="CDY48" s="1581"/>
      <c r="CDZ48" s="1581"/>
      <c r="CEA48" s="1581"/>
      <c r="CEB48" s="1581"/>
      <c r="CEC48" s="1581"/>
      <c r="CED48" s="1581"/>
      <c r="CEE48" s="1581"/>
      <c r="CEF48" s="1581"/>
      <c r="CEG48" s="1581"/>
      <c r="CEH48" s="1581"/>
      <c r="CEI48" s="1581"/>
      <c r="CEJ48" s="1581"/>
      <c r="CEK48" s="1581"/>
      <c r="CEL48" s="1581"/>
      <c r="CEM48" s="1581"/>
      <c r="CEN48" s="1581"/>
      <c r="CEO48" s="1581"/>
      <c r="CEP48" s="1581"/>
      <c r="CEQ48" s="1581"/>
      <c r="CER48" s="1581"/>
      <c r="CES48" s="1581"/>
      <c r="CET48" s="1581"/>
      <c r="CEU48" s="1581"/>
      <c r="CEV48" s="1581"/>
      <c r="CEW48" s="1581"/>
      <c r="CEX48" s="1581"/>
      <c r="CEY48" s="1581"/>
      <c r="CEZ48" s="1581"/>
      <c r="CFA48" s="1581"/>
      <c r="CFB48" s="1581"/>
      <c r="CFC48" s="1581"/>
      <c r="CFD48" s="1581"/>
      <c r="CFE48" s="1581"/>
      <c r="CFF48" s="1581"/>
      <c r="CFG48" s="1581"/>
      <c r="CFH48" s="1581"/>
      <c r="CFI48" s="1581"/>
      <c r="CFJ48" s="1581"/>
      <c r="CFK48" s="1581"/>
      <c r="CFL48" s="1581"/>
      <c r="CFM48" s="1581"/>
      <c r="CFN48" s="1581"/>
      <c r="CFO48" s="1581"/>
      <c r="CFP48" s="1581"/>
      <c r="CFQ48" s="1581"/>
      <c r="CFR48" s="1581"/>
      <c r="CFS48" s="1581"/>
      <c r="CFT48" s="1581"/>
      <c r="CFU48" s="1581"/>
      <c r="CFV48" s="1581"/>
      <c r="CFW48" s="1581"/>
      <c r="CFX48" s="1581"/>
      <c r="CFY48" s="1581"/>
      <c r="CFZ48" s="1581"/>
      <c r="CGA48" s="1581"/>
      <c r="CGB48" s="1581"/>
      <c r="CGC48" s="1581"/>
      <c r="CGD48" s="1581"/>
      <c r="CGE48" s="1581"/>
      <c r="CGF48" s="1581"/>
      <c r="CGG48" s="1581"/>
      <c r="CGH48" s="1581"/>
      <c r="CGI48" s="1581"/>
      <c r="CGJ48" s="1581"/>
      <c r="CGK48" s="1581"/>
      <c r="CGL48" s="1581"/>
      <c r="CGM48" s="1581"/>
      <c r="CGN48" s="1581"/>
      <c r="CGO48" s="1581"/>
      <c r="CGP48" s="1581"/>
      <c r="CGQ48" s="1581"/>
      <c r="CGR48" s="1581"/>
      <c r="CGS48" s="1581"/>
      <c r="CGT48" s="1581"/>
      <c r="CGU48" s="1581"/>
      <c r="CGV48" s="1581"/>
      <c r="CGW48" s="1581"/>
      <c r="CGX48" s="1581"/>
      <c r="CGY48" s="1581"/>
      <c r="CGZ48" s="1581"/>
      <c r="CHA48" s="1581"/>
      <c r="CHB48" s="1581"/>
      <c r="CHC48" s="1581"/>
      <c r="CHD48" s="1581"/>
      <c r="CHE48" s="1581"/>
      <c r="CHF48" s="1581"/>
      <c r="CHG48" s="1581"/>
      <c r="CHH48" s="1581"/>
      <c r="CHI48" s="1581"/>
      <c r="CHJ48" s="1581"/>
      <c r="CHK48" s="1581"/>
      <c r="CHL48" s="1581"/>
      <c r="CHM48" s="1581"/>
      <c r="CHN48" s="1581"/>
      <c r="CHO48" s="1581"/>
      <c r="CHP48" s="1581"/>
      <c r="CHQ48" s="1581"/>
      <c r="CHR48" s="1581"/>
      <c r="CHS48" s="1581"/>
      <c r="CHT48" s="1581"/>
      <c r="CHU48" s="1581"/>
      <c r="CHV48" s="1581"/>
      <c r="CHW48" s="1581"/>
      <c r="CHX48" s="1581"/>
      <c r="CHY48" s="1581"/>
      <c r="CHZ48" s="1581"/>
      <c r="CIA48" s="1581"/>
      <c r="CIB48" s="1581"/>
      <c r="CIC48" s="1581"/>
      <c r="CID48" s="1581"/>
      <c r="CIE48" s="1581"/>
      <c r="CIF48" s="1581"/>
      <c r="CIG48" s="1581"/>
      <c r="CIH48" s="1581"/>
      <c r="CII48" s="1581"/>
      <c r="CIJ48" s="1581"/>
      <c r="CIK48" s="1581"/>
      <c r="CIL48" s="1581"/>
      <c r="CIM48" s="1581"/>
      <c r="CIN48" s="1581"/>
      <c r="CIO48" s="1581"/>
      <c r="CIP48" s="1581"/>
      <c r="CIQ48" s="1581"/>
      <c r="CIR48" s="1581"/>
      <c r="CIS48" s="1581"/>
      <c r="CIT48" s="1581"/>
      <c r="CIU48" s="1581"/>
      <c r="CIV48" s="1581"/>
      <c r="CIW48" s="1581"/>
      <c r="CIX48" s="1581"/>
      <c r="CIY48" s="1581"/>
      <c r="CIZ48" s="1581"/>
      <c r="CJA48" s="1581"/>
      <c r="CJB48" s="1581"/>
      <c r="CJC48" s="1581"/>
      <c r="CJD48" s="1581"/>
      <c r="CJE48" s="1581"/>
      <c r="CJF48" s="1581"/>
      <c r="CJG48" s="1581"/>
      <c r="CJH48" s="1581"/>
      <c r="CJI48" s="1581"/>
      <c r="CJJ48" s="1581"/>
      <c r="CJK48" s="1581"/>
      <c r="CJL48" s="1581"/>
      <c r="CJM48" s="1581"/>
      <c r="CJN48" s="1581"/>
      <c r="CJO48" s="1581"/>
      <c r="CJP48" s="1581"/>
      <c r="CJQ48" s="1581"/>
      <c r="CJR48" s="1581"/>
      <c r="CJS48" s="1581"/>
      <c r="CJT48" s="1581"/>
      <c r="CJU48" s="1581"/>
      <c r="CJV48" s="1581"/>
      <c r="CJW48" s="1581"/>
      <c r="CJX48" s="1581"/>
      <c r="CJY48" s="1581"/>
      <c r="CJZ48" s="1581"/>
      <c r="CKA48" s="1581"/>
      <c r="CKB48" s="1581"/>
      <c r="CKC48" s="1581"/>
      <c r="CKD48" s="1581"/>
      <c r="CKE48" s="1581"/>
      <c r="CKF48" s="1581"/>
      <c r="CKG48" s="1581"/>
      <c r="CKH48" s="1581"/>
      <c r="CKI48" s="1581"/>
      <c r="CKJ48" s="1581"/>
      <c r="CKK48" s="1581"/>
      <c r="CKL48" s="1581"/>
      <c r="CKM48" s="1581"/>
      <c r="CKN48" s="1581"/>
      <c r="CKO48" s="1581"/>
      <c r="CKP48" s="1581"/>
      <c r="CKQ48" s="1581"/>
      <c r="CKR48" s="1581"/>
      <c r="CKS48" s="1581"/>
      <c r="CKT48" s="1581"/>
      <c r="CKU48" s="1581"/>
      <c r="CKV48" s="1581"/>
      <c r="CKW48" s="1581"/>
      <c r="CKX48" s="1581"/>
      <c r="CKY48" s="1581"/>
      <c r="CKZ48" s="1581"/>
      <c r="CLA48" s="1581"/>
      <c r="CLB48" s="1581"/>
      <c r="CLC48" s="1581"/>
      <c r="CLD48" s="1581"/>
      <c r="CLE48" s="1581"/>
      <c r="CLF48" s="1581"/>
      <c r="CLG48" s="1581"/>
      <c r="CLH48" s="1581"/>
      <c r="CLI48" s="1581"/>
      <c r="CLJ48" s="1581"/>
      <c r="CLK48" s="1581"/>
      <c r="CLL48" s="1581"/>
      <c r="CLM48" s="1581"/>
      <c r="CLN48" s="1581"/>
      <c r="CLO48" s="1581"/>
      <c r="CLP48" s="1581"/>
      <c r="CLQ48" s="1581"/>
      <c r="CLR48" s="1581"/>
      <c r="CLS48" s="1581"/>
      <c r="CLT48" s="1581"/>
      <c r="CLU48" s="1581"/>
      <c r="CLV48" s="1581"/>
      <c r="CLW48" s="1581"/>
      <c r="CLX48" s="1581"/>
      <c r="CLY48" s="1581"/>
      <c r="CLZ48" s="1581"/>
      <c r="CMA48" s="1581"/>
      <c r="CMB48" s="1581"/>
      <c r="CMC48" s="1581"/>
      <c r="CMD48" s="1581"/>
      <c r="CME48" s="1581"/>
      <c r="CMF48" s="1581"/>
      <c r="CMG48" s="1581"/>
      <c r="CMH48" s="1581"/>
      <c r="CMI48" s="1581"/>
      <c r="CMJ48" s="1581"/>
      <c r="CMK48" s="1581"/>
      <c r="CML48" s="1581"/>
      <c r="CMM48" s="1581"/>
      <c r="CMN48" s="1581"/>
      <c r="CMO48" s="1581"/>
      <c r="CMP48" s="1581"/>
      <c r="CMQ48" s="1581"/>
      <c r="CMR48" s="1581"/>
      <c r="CMS48" s="1581"/>
      <c r="CMT48" s="1581"/>
      <c r="CMU48" s="1581"/>
      <c r="CMV48" s="1581"/>
      <c r="CMW48" s="1581"/>
      <c r="CMX48" s="1581"/>
      <c r="CMY48" s="1581"/>
      <c r="CMZ48" s="1581"/>
      <c r="CNA48" s="1581"/>
      <c r="CNB48" s="1581"/>
      <c r="CNC48" s="1581"/>
      <c r="CND48" s="1581"/>
      <c r="CNE48" s="1581"/>
      <c r="CNF48" s="1581"/>
      <c r="CNG48" s="1581"/>
      <c r="CNH48" s="1581"/>
      <c r="CNI48" s="1581"/>
      <c r="CNJ48" s="1581"/>
      <c r="CNK48" s="1581"/>
      <c r="CNL48" s="1581"/>
      <c r="CNM48" s="1581"/>
      <c r="CNN48" s="1581"/>
      <c r="CNO48" s="1581"/>
      <c r="CNP48" s="1581"/>
      <c r="CNQ48" s="1581"/>
      <c r="CNR48" s="1581"/>
      <c r="CNS48" s="1581"/>
      <c r="CNT48" s="1581"/>
      <c r="CNU48" s="1581"/>
      <c r="CNV48" s="1581"/>
      <c r="CNW48" s="1581"/>
      <c r="CNX48" s="1581"/>
      <c r="CNY48" s="1581"/>
      <c r="CNZ48" s="1581"/>
      <c r="COA48" s="1581"/>
      <c r="COB48" s="1581"/>
      <c r="COC48" s="1581"/>
      <c r="COD48" s="1581"/>
      <c r="COE48" s="1581"/>
      <c r="COF48" s="1581"/>
      <c r="COG48" s="1581"/>
      <c r="COH48" s="1581"/>
      <c r="COI48" s="1581"/>
      <c r="COJ48" s="1581"/>
      <c r="COK48" s="1581"/>
      <c r="COL48" s="1581"/>
      <c r="COM48" s="1581"/>
      <c r="CON48" s="1581"/>
      <c r="COO48" s="1581"/>
      <c r="COP48" s="1581"/>
      <c r="COQ48" s="1581"/>
      <c r="COR48" s="1581"/>
      <c r="COS48" s="1581"/>
      <c r="COT48" s="1581"/>
      <c r="COU48" s="1581"/>
      <c r="COV48" s="1581"/>
      <c r="COW48" s="1581"/>
      <c r="COX48" s="1581"/>
      <c r="COY48" s="1581"/>
      <c r="COZ48" s="1581"/>
      <c r="CPA48" s="1581"/>
      <c r="CPB48" s="1581"/>
      <c r="CPC48" s="1581"/>
      <c r="CPD48" s="1581"/>
      <c r="CPE48" s="1581"/>
      <c r="CPF48" s="1581"/>
      <c r="CPG48" s="1581"/>
      <c r="CPH48" s="1581"/>
      <c r="CPI48" s="1581"/>
      <c r="CPJ48" s="1581"/>
      <c r="CPK48" s="1581"/>
      <c r="CPL48" s="1581"/>
      <c r="CPM48" s="1581"/>
      <c r="CPN48" s="1581"/>
      <c r="CPO48" s="1581"/>
      <c r="CPP48" s="1581"/>
      <c r="CPQ48" s="1581"/>
      <c r="CPR48" s="1581"/>
      <c r="CPS48" s="1581"/>
      <c r="CPT48" s="1581"/>
      <c r="CPU48" s="1581"/>
      <c r="CPV48" s="1581"/>
      <c r="CPW48" s="1581"/>
      <c r="CPX48" s="1581"/>
      <c r="CPY48" s="1581"/>
      <c r="CPZ48" s="1581"/>
      <c r="CQA48" s="1581"/>
      <c r="CQB48" s="1581"/>
      <c r="CQC48" s="1581"/>
      <c r="CQD48" s="1581"/>
      <c r="CQE48" s="1581"/>
      <c r="CQF48" s="1581"/>
      <c r="CQG48" s="1581"/>
      <c r="CQH48" s="1581"/>
      <c r="CQI48" s="1581"/>
      <c r="CQJ48" s="1581"/>
      <c r="CQK48" s="1581"/>
      <c r="CQL48" s="1581"/>
      <c r="CQM48" s="1581"/>
      <c r="CQN48" s="1581"/>
      <c r="CQO48" s="1581"/>
      <c r="CQP48" s="1581"/>
      <c r="CQQ48" s="1581"/>
      <c r="CQR48" s="1581"/>
      <c r="CQS48" s="1581"/>
      <c r="CQT48" s="1581"/>
      <c r="CQU48" s="1581"/>
      <c r="CQV48" s="1581"/>
      <c r="CQW48" s="1581"/>
      <c r="CQX48" s="1581"/>
      <c r="CQY48" s="1581"/>
      <c r="CQZ48" s="1581"/>
      <c r="CRA48" s="1581"/>
      <c r="CRB48" s="1581"/>
      <c r="CRC48" s="1581"/>
      <c r="CRD48" s="1581"/>
      <c r="CRE48" s="1581"/>
      <c r="CRF48" s="1581"/>
      <c r="CRG48" s="1581"/>
      <c r="CRH48" s="1581"/>
      <c r="CRI48" s="1581"/>
      <c r="CRJ48" s="1581"/>
      <c r="CRK48" s="1581"/>
      <c r="CRL48" s="1581"/>
      <c r="CRM48" s="1581"/>
      <c r="CRN48" s="1581"/>
      <c r="CRO48" s="1581"/>
      <c r="CRP48" s="1581"/>
      <c r="CRQ48" s="1581"/>
      <c r="CRR48" s="1581"/>
      <c r="CRS48" s="1581"/>
      <c r="CRT48" s="1581"/>
      <c r="CRU48" s="1581"/>
      <c r="CRV48" s="1581"/>
      <c r="CRW48" s="1581"/>
      <c r="CRX48" s="1581"/>
      <c r="CRY48" s="1581"/>
      <c r="CRZ48" s="1581"/>
      <c r="CSA48" s="1581"/>
      <c r="CSB48" s="1581"/>
      <c r="CSC48" s="1581"/>
      <c r="CSD48" s="1581"/>
      <c r="CSE48" s="1581"/>
      <c r="CSF48" s="1581"/>
      <c r="CSG48" s="1581"/>
      <c r="CSH48" s="1581"/>
      <c r="CSI48" s="1581"/>
      <c r="CSJ48" s="1581"/>
      <c r="CSK48" s="1581"/>
      <c r="CSL48" s="1581"/>
      <c r="CSM48" s="1581"/>
      <c r="CSN48" s="1581"/>
      <c r="CSO48" s="1581"/>
      <c r="CSP48" s="1581"/>
      <c r="CSQ48" s="1581"/>
      <c r="CSR48" s="1581"/>
      <c r="CSS48" s="1581"/>
      <c r="CST48" s="1581"/>
      <c r="CSU48" s="1581"/>
      <c r="CSV48" s="1581"/>
      <c r="CSW48" s="1581"/>
      <c r="CSX48" s="1581"/>
      <c r="CSY48" s="1581"/>
      <c r="CSZ48" s="1581"/>
      <c r="CTA48" s="1581"/>
      <c r="CTB48" s="1581"/>
      <c r="CTC48" s="1581"/>
      <c r="CTD48" s="1581"/>
      <c r="CTE48" s="1581"/>
      <c r="CTF48" s="1581"/>
      <c r="CTG48" s="1581"/>
      <c r="CTH48" s="1581"/>
      <c r="CTI48" s="1581"/>
      <c r="CTJ48" s="1581"/>
      <c r="CTK48" s="1581"/>
      <c r="CTL48" s="1581"/>
      <c r="CTM48" s="1581"/>
      <c r="CTN48" s="1581"/>
      <c r="CTO48" s="1581"/>
      <c r="CTP48" s="1581"/>
      <c r="CTQ48" s="1581"/>
      <c r="CTR48" s="1581"/>
      <c r="CTS48" s="1581"/>
      <c r="CTT48" s="1581"/>
      <c r="CTU48" s="1581"/>
      <c r="CTV48" s="1581"/>
      <c r="CTW48" s="1581"/>
      <c r="CTX48" s="1581"/>
      <c r="CTY48" s="1581"/>
      <c r="CTZ48" s="1581"/>
      <c r="CUA48" s="1581"/>
      <c r="CUB48" s="1581"/>
      <c r="CUC48" s="1581"/>
      <c r="CUD48" s="1581"/>
      <c r="CUE48" s="1581"/>
      <c r="CUF48" s="1581"/>
      <c r="CUG48" s="1581"/>
      <c r="CUH48" s="1581"/>
      <c r="CUI48" s="1581"/>
      <c r="CUJ48" s="1581"/>
      <c r="CUK48" s="1581"/>
      <c r="CUL48" s="1581"/>
      <c r="CUM48" s="1581"/>
      <c r="CUN48" s="1581"/>
      <c r="CUO48" s="1581"/>
      <c r="CUP48" s="1581"/>
      <c r="CUQ48" s="1581"/>
      <c r="CUR48" s="1581"/>
      <c r="CUS48" s="1581"/>
      <c r="CUT48" s="1581"/>
      <c r="CUU48" s="1581"/>
      <c r="CUV48" s="1581"/>
      <c r="CUW48" s="1581"/>
      <c r="CUX48" s="1581"/>
      <c r="CUY48" s="1581"/>
      <c r="CUZ48" s="1581"/>
      <c r="CVA48" s="1581"/>
      <c r="CVB48" s="1581"/>
      <c r="CVC48" s="1581"/>
      <c r="CVD48" s="1581"/>
      <c r="CVE48" s="1581"/>
      <c r="CVF48" s="1581"/>
      <c r="CVG48" s="1581"/>
      <c r="CVH48" s="1581"/>
      <c r="CVI48" s="1581"/>
      <c r="CVJ48" s="1581"/>
      <c r="CVK48" s="1581"/>
      <c r="CVL48" s="1581"/>
      <c r="CVM48" s="1581"/>
      <c r="CVN48" s="1581"/>
      <c r="CVO48" s="1581"/>
      <c r="CVP48" s="1581"/>
      <c r="CVQ48" s="1581"/>
      <c r="CVR48" s="1581"/>
      <c r="CVS48" s="1581"/>
      <c r="CVT48" s="1581"/>
      <c r="CVU48" s="1581"/>
      <c r="CVV48" s="1581"/>
      <c r="CVW48" s="1581"/>
      <c r="CVX48" s="1581"/>
      <c r="CVY48" s="1581"/>
      <c r="CVZ48" s="1581"/>
      <c r="CWA48" s="1581"/>
      <c r="CWB48" s="1581"/>
      <c r="CWC48" s="1581"/>
      <c r="CWD48" s="1581"/>
      <c r="CWE48" s="1581"/>
      <c r="CWF48" s="1581"/>
      <c r="CWG48" s="1581"/>
      <c r="CWH48" s="1581"/>
      <c r="CWI48" s="1581"/>
      <c r="CWJ48" s="1581"/>
      <c r="CWK48" s="1581"/>
      <c r="CWL48" s="1581"/>
      <c r="CWM48" s="1581"/>
      <c r="CWN48" s="1581"/>
      <c r="CWO48" s="1581"/>
      <c r="CWP48" s="1581"/>
      <c r="CWQ48" s="1581"/>
      <c r="CWR48" s="1581"/>
      <c r="CWS48" s="1581"/>
      <c r="CWT48" s="1581"/>
      <c r="CWU48" s="1581"/>
      <c r="CWV48" s="1581"/>
      <c r="CWW48" s="1581"/>
      <c r="CWX48" s="1581"/>
      <c r="CWY48" s="1581"/>
      <c r="CWZ48" s="1581"/>
      <c r="CXA48" s="1581"/>
      <c r="CXB48" s="1581"/>
      <c r="CXC48" s="1581"/>
      <c r="CXD48" s="1581"/>
      <c r="CXE48" s="1581"/>
      <c r="CXF48" s="1581"/>
      <c r="CXG48" s="1581"/>
      <c r="CXH48" s="1581"/>
      <c r="CXI48" s="1581"/>
      <c r="CXJ48" s="1581"/>
      <c r="CXK48" s="1581"/>
      <c r="CXL48" s="1581"/>
      <c r="CXM48" s="1581"/>
      <c r="CXN48" s="1581"/>
      <c r="CXO48" s="1581"/>
      <c r="CXP48" s="1581"/>
      <c r="CXQ48" s="1581"/>
      <c r="CXR48" s="1581"/>
      <c r="CXS48" s="1581"/>
      <c r="CXT48" s="1581"/>
      <c r="CXU48" s="1581"/>
      <c r="CXV48" s="1581"/>
      <c r="CXW48" s="1581"/>
      <c r="CXX48" s="1581"/>
      <c r="CXY48" s="1581"/>
      <c r="CXZ48" s="1581"/>
      <c r="CYA48" s="1581"/>
      <c r="CYB48" s="1581"/>
      <c r="CYC48" s="1581"/>
      <c r="CYD48" s="1581"/>
      <c r="CYE48" s="1581"/>
      <c r="CYF48" s="1581"/>
      <c r="CYG48" s="1581"/>
      <c r="CYH48" s="1581"/>
      <c r="CYI48" s="1581"/>
      <c r="CYJ48" s="1581"/>
      <c r="CYK48" s="1581"/>
      <c r="CYL48" s="1581"/>
      <c r="CYM48" s="1581"/>
      <c r="CYN48" s="1581"/>
      <c r="CYO48" s="1581"/>
      <c r="CYP48" s="1581"/>
      <c r="CYQ48" s="1581"/>
      <c r="CYR48" s="1581"/>
      <c r="CYS48" s="1581"/>
      <c r="CYT48" s="1581"/>
      <c r="CYU48" s="1581"/>
      <c r="CYV48" s="1581"/>
      <c r="CYW48" s="1581"/>
      <c r="CYX48" s="1581"/>
      <c r="CYY48" s="1581"/>
      <c r="CYZ48" s="1581"/>
      <c r="CZA48" s="1581"/>
      <c r="CZB48" s="1581"/>
      <c r="CZC48" s="1581"/>
      <c r="CZD48" s="1581"/>
      <c r="CZE48" s="1581"/>
      <c r="CZF48" s="1581"/>
      <c r="CZG48" s="1581"/>
      <c r="CZH48" s="1581"/>
      <c r="CZI48" s="1581"/>
      <c r="CZJ48" s="1581"/>
      <c r="CZK48" s="1581"/>
      <c r="CZL48" s="1581"/>
      <c r="CZM48" s="1581"/>
      <c r="CZN48" s="1581"/>
      <c r="CZO48" s="1581"/>
      <c r="CZP48" s="1581"/>
      <c r="CZQ48" s="1581"/>
      <c r="CZR48" s="1581"/>
      <c r="CZS48" s="1581"/>
      <c r="CZT48" s="1581"/>
      <c r="CZU48" s="1581"/>
      <c r="CZV48" s="1581"/>
      <c r="CZW48" s="1581"/>
      <c r="CZX48" s="1581"/>
      <c r="CZY48" s="1581"/>
      <c r="CZZ48" s="1581"/>
      <c r="DAA48" s="1581"/>
      <c r="DAB48" s="1581"/>
      <c r="DAC48" s="1581"/>
      <c r="DAD48" s="1581"/>
      <c r="DAE48" s="1581"/>
      <c r="DAF48" s="1581"/>
      <c r="DAG48" s="1581"/>
      <c r="DAH48" s="1581"/>
      <c r="DAI48" s="1581"/>
      <c r="DAJ48" s="1581"/>
      <c r="DAK48" s="1581"/>
      <c r="DAL48" s="1581"/>
      <c r="DAM48" s="1581"/>
      <c r="DAN48" s="1581"/>
      <c r="DAO48" s="1581"/>
      <c r="DAP48" s="1581"/>
      <c r="DAQ48" s="1581"/>
      <c r="DAR48" s="1581"/>
      <c r="DAS48" s="1581"/>
      <c r="DAT48" s="1581"/>
      <c r="DAU48" s="1581"/>
      <c r="DAV48" s="1581"/>
      <c r="DAW48" s="1581"/>
      <c r="DAX48" s="1581"/>
      <c r="DAY48" s="1581"/>
      <c r="DAZ48" s="1581"/>
      <c r="DBA48" s="1581"/>
      <c r="DBB48" s="1581"/>
      <c r="DBC48" s="1581"/>
      <c r="DBD48" s="1581"/>
      <c r="DBE48" s="1581"/>
      <c r="DBF48" s="1581"/>
      <c r="DBG48" s="1581"/>
      <c r="DBH48" s="1581"/>
      <c r="DBI48" s="1581"/>
      <c r="DBJ48" s="1581"/>
      <c r="DBK48" s="1581"/>
      <c r="DBL48" s="1581"/>
      <c r="DBM48" s="1581"/>
      <c r="DBN48" s="1581"/>
      <c r="DBO48" s="1581"/>
      <c r="DBP48" s="1581"/>
      <c r="DBQ48" s="1581"/>
      <c r="DBR48" s="1581"/>
      <c r="DBS48" s="1581"/>
      <c r="DBT48" s="1581"/>
      <c r="DBU48" s="1581"/>
      <c r="DBV48" s="1581"/>
      <c r="DBW48" s="1581"/>
      <c r="DBX48" s="1581"/>
      <c r="DBY48" s="1581"/>
      <c r="DBZ48" s="1581"/>
      <c r="DCA48" s="1581"/>
      <c r="DCB48" s="1581"/>
      <c r="DCC48" s="1581"/>
      <c r="DCD48" s="1581"/>
      <c r="DCE48" s="1581"/>
      <c r="DCF48" s="1581"/>
      <c r="DCG48" s="1581"/>
      <c r="DCH48" s="1581"/>
      <c r="DCI48" s="1581"/>
      <c r="DCJ48" s="1581"/>
      <c r="DCK48" s="1581"/>
      <c r="DCL48" s="1581"/>
      <c r="DCM48" s="1581"/>
      <c r="DCN48" s="1581"/>
      <c r="DCO48" s="1581"/>
      <c r="DCP48" s="1581"/>
      <c r="DCQ48" s="1581"/>
      <c r="DCR48" s="1581"/>
      <c r="DCS48" s="1581"/>
      <c r="DCT48" s="1581"/>
      <c r="DCU48" s="1581"/>
      <c r="DCV48" s="1581"/>
      <c r="DCW48" s="1581"/>
      <c r="DCX48" s="1581"/>
      <c r="DCY48" s="1581"/>
      <c r="DCZ48" s="1581"/>
      <c r="DDA48" s="1581"/>
      <c r="DDB48" s="1581"/>
      <c r="DDC48" s="1581"/>
      <c r="DDD48" s="1581"/>
      <c r="DDE48" s="1581"/>
      <c r="DDF48" s="1581"/>
      <c r="DDG48" s="1581"/>
      <c r="DDH48" s="1581"/>
      <c r="DDI48" s="1581"/>
      <c r="DDJ48" s="1581"/>
      <c r="DDK48" s="1581"/>
      <c r="DDL48" s="1581"/>
      <c r="DDM48" s="1581"/>
      <c r="DDN48" s="1581"/>
      <c r="DDO48" s="1581"/>
      <c r="DDP48" s="1581"/>
      <c r="DDQ48" s="1581"/>
      <c r="DDR48" s="1581"/>
      <c r="DDS48" s="1581"/>
      <c r="DDT48" s="1581"/>
      <c r="DDU48" s="1581"/>
      <c r="DDV48" s="1581"/>
      <c r="DDW48" s="1581"/>
      <c r="DDX48" s="1581"/>
      <c r="DDY48" s="1581"/>
      <c r="DDZ48" s="1581"/>
      <c r="DEA48" s="1581"/>
      <c r="DEB48" s="1581"/>
      <c r="DEC48" s="1581"/>
      <c r="DED48" s="1581"/>
      <c r="DEE48" s="1581"/>
      <c r="DEF48" s="1581"/>
      <c r="DEG48" s="1581"/>
      <c r="DEH48" s="1581"/>
      <c r="DEI48" s="1581"/>
      <c r="DEJ48" s="1581"/>
      <c r="DEK48" s="1581"/>
      <c r="DEL48" s="1581"/>
      <c r="DEM48" s="1581"/>
      <c r="DEN48" s="1581"/>
      <c r="DEO48" s="1581"/>
      <c r="DEP48" s="1581"/>
      <c r="DEQ48" s="1581"/>
      <c r="DER48" s="1581"/>
      <c r="DES48" s="1581"/>
      <c r="DET48" s="1581"/>
      <c r="DEU48" s="1581"/>
      <c r="DEV48" s="1581"/>
      <c r="DEW48" s="1581"/>
      <c r="DEX48" s="1581"/>
      <c r="DEY48" s="1581"/>
      <c r="DEZ48" s="1581"/>
      <c r="DFA48" s="1581"/>
      <c r="DFB48" s="1581"/>
      <c r="DFC48" s="1581"/>
      <c r="DFD48" s="1581"/>
      <c r="DFE48" s="1581"/>
      <c r="DFF48" s="1581"/>
      <c r="DFG48" s="1581"/>
      <c r="DFH48" s="1581"/>
      <c r="DFI48" s="1581"/>
      <c r="DFJ48" s="1581"/>
      <c r="DFK48" s="1581"/>
      <c r="DFL48" s="1581"/>
      <c r="DFM48" s="1581"/>
      <c r="DFN48" s="1581"/>
      <c r="DFO48" s="1581"/>
      <c r="DFP48" s="1581"/>
      <c r="DFQ48" s="1581"/>
      <c r="DFR48" s="1581"/>
      <c r="DFS48" s="1581"/>
      <c r="DFT48" s="1581"/>
      <c r="DFU48" s="1581"/>
      <c r="DFV48" s="1581"/>
      <c r="DFW48" s="1581"/>
      <c r="DFX48" s="1581"/>
      <c r="DFY48" s="1581"/>
      <c r="DFZ48" s="1581"/>
      <c r="DGA48" s="1581"/>
      <c r="DGB48" s="1581"/>
      <c r="DGC48" s="1581"/>
      <c r="DGD48" s="1581"/>
      <c r="DGE48" s="1581"/>
      <c r="DGF48" s="1581"/>
      <c r="DGG48" s="1581"/>
      <c r="DGH48" s="1581"/>
      <c r="DGI48" s="1581"/>
      <c r="DGJ48" s="1581"/>
      <c r="DGK48" s="1581"/>
      <c r="DGL48" s="1581"/>
      <c r="DGM48" s="1581"/>
      <c r="DGN48" s="1581"/>
      <c r="DGO48" s="1581"/>
      <c r="DGP48" s="1581"/>
      <c r="DGQ48" s="1581"/>
      <c r="DGR48" s="1581"/>
      <c r="DGS48" s="1581"/>
      <c r="DGT48" s="1581"/>
      <c r="DGU48" s="1581"/>
      <c r="DGV48" s="1581"/>
      <c r="DGW48" s="1581"/>
      <c r="DGX48" s="1581"/>
      <c r="DGY48" s="1581"/>
      <c r="DGZ48" s="1581"/>
      <c r="DHA48" s="1581"/>
      <c r="DHB48" s="1581"/>
      <c r="DHC48" s="1581"/>
      <c r="DHD48" s="1581"/>
      <c r="DHE48" s="1581"/>
      <c r="DHF48" s="1581"/>
      <c r="DHG48" s="1581"/>
      <c r="DHH48" s="1581"/>
      <c r="DHI48" s="1581"/>
      <c r="DHJ48" s="1581"/>
      <c r="DHK48" s="1581"/>
      <c r="DHL48" s="1581"/>
      <c r="DHM48" s="1581"/>
      <c r="DHN48" s="1581"/>
      <c r="DHO48" s="1581"/>
      <c r="DHP48" s="1581"/>
      <c r="DHQ48" s="1581"/>
      <c r="DHR48" s="1581"/>
      <c r="DHS48" s="1581"/>
      <c r="DHT48" s="1581"/>
      <c r="DHU48" s="1581"/>
      <c r="DHV48" s="1581"/>
      <c r="DHW48" s="1581"/>
      <c r="DHX48" s="1581"/>
      <c r="DHY48" s="1581"/>
      <c r="DHZ48" s="1581"/>
      <c r="DIA48" s="1581"/>
      <c r="DIB48" s="1581"/>
      <c r="DIC48" s="1581"/>
      <c r="DID48" s="1581"/>
      <c r="DIE48" s="1581"/>
      <c r="DIF48" s="1581"/>
      <c r="DIG48" s="1581"/>
      <c r="DIH48" s="1581"/>
      <c r="DII48" s="1581"/>
      <c r="DIJ48" s="1581"/>
      <c r="DIK48" s="1581"/>
      <c r="DIL48" s="1581"/>
      <c r="DIM48" s="1581"/>
      <c r="DIN48" s="1581"/>
      <c r="DIO48" s="1581"/>
      <c r="DIP48" s="1581"/>
      <c r="DIQ48" s="1581"/>
      <c r="DIR48" s="1581"/>
      <c r="DIS48" s="1581"/>
      <c r="DIT48" s="1581"/>
      <c r="DIU48" s="1581"/>
      <c r="DIV48" s="1581"/>
      <c r="DIW48" s="1581"/>
      <c r="DIX48" s="1581"/>
      <c r="DIY48" s="1581"/>
      <c r="DIZ48" s="1581"/>
      <c r="DJA48" s="1581"/>
      <c r="DJB48" s="1581"/>
      <c r="DJC48" s="1581"/>
      <c r="DJD48" s="1581"/>
      <c r="DJE48" s="1581"/>
      <c r="DJF48" s="1581"/>
      <c r="DJG48" s="1581"/>
      <c r="DJH48" s="1581"/>
      <c r="DJI48" s="1581"/>
      <c r="DJJ48" s="1581"/>
      <c r="DJK48" s="1581"/>
      <c r="DJL48" s="1581"/>
      <c r="DJM48" s="1581"/>
      <c r="DJN48" s="1581"/>
      <c r="DJO48" s="1581"/>
      <c r="DJP48" s="1581"/>
      <c r="DJQ48" s="1581"/>
      <c r="DJR48" s="1581"/>
      <c r="DJS48" s="1581"/>
      <c r="DJT48" s="1581"/>
      <c r="DJU48" s="1581"/>
      <c r="DJV48" s="1581"/>
      <c r="DJW48" s="1581"/>
      <c r="DJX48" s="1581"/>
      <c r="DJY48" s="1581"/>
      <c r="DJZ48" s="1581"/>
      <c r="DKA48" s="1581"/>
      <c r="DKB48" s="1581"/>
      <c r="DKC48" s="1581"/>
      <c r="DKD48" s="1581"/>
      <c r="DKE48" s="1581"/>
      <c r="DKF48" s="1581"/>
      <c r="DKG48" s="1581"/>
      <c r="DKH48" s="1581"/>
      <c r="DKI48" s="1581"/>
      <c r="DKJ48" s="1581"/>
      <c r="DKK48" s="1581"/>
      <c r="DKL48" s="1581"/>
      <c r="DKM48" s="1581"/>
      <c r="DKN48" s="1581"/>
      <c r="DKO48" s="1581"/>
      <c r="DKP48" s="1581"/>
      <c r="DKQ48" s="1581"/>
      <c r="DKR48" s="1581"/>
      <c r="DKS48" s="1581"/>
      <c r="DKT48" s="1581"/>
      <c r="DKU48" s="1581"/>
      <c r="DKV48" s="1581"/>
      <c r="DKW48" s="1581"/>
      <c r="DKX48" s="1581"/>
      <c r="DKY48" s="1581"/>
      <c r="DKZ48" s="1581"/>
      <c r="DLA48" s="1581"/>
      <c r="DLB48" s="1581"/>
      <c r="DLC48" s="1581"/>
      <c r="DLD48" s="1581"/>
      <c r="DLE48" s="1581"/>
      <c r="DLF48" s="1581"/>
      <c r="DLG48" s="1581"/>
      <c r="DLH48" s="1581"/>
      <c r="DLI48" s="1581"/>
      <c r="DLJ48" s="1581"/>
      <c r="DLK48" s="1581"/>
      <c r="DLL48" s="1581"/>
      <c r="DLM48" s="1581"/>
      <c r="DLN48" s="1581"/>
      <c r="DLO48" s="1581"/>
      <c r="DLP48" s="1581"/>
      <c r="DLQ48" s="1581"/>
      <c r="DLR48" s="1581"/>
      <c r="DLS48" s="1581"/>
      <c r="DLT48" s="1581"/>
      <c r="DLU48" s="1581"/>
      <c r="DLV48" s="1581"/>
      <c r="DLW48" s="1581"/>
      <c r="DLX48" s="1581"/>
      <c r="DLY48" s="1581"/>
      <c r="DLZ48" s="1581"/>
      <c r="DMA48" s="1581"/>
      <c r="DMB48" s="1581"/>
      <c r="DMC48" s="1581"/>
      <c r="DMD48" s="1581"/>
      <c r="DME48" s="1581"/>
      <c r="DMF48" s="1581"/>
      <c r="DMG48" s="1581"/>
      <c r="DMH48" s="1581"/>
      <c r="DMI48" s="1581"/>
      <c r="DMJ48" s="1581"/>
      <c r="DMK48" s="1581"/>
      <c r="DML48" s="1581"/>
      <c r="DMM48" s="1581"/>
      <c r="DMN48" s="1581"/>
      <c r="DMO48" s="1581"/>
      <c r="DMP48" s="1581"/>
      <c r="DMQ48" s="1581"/>
      <c r="DMR48" s="1581"/>
      <c r="DMS48" s="1581"/>
      <c r="DMT48" s="1581"/>
      <c r="DMU48" s="1581"/>
      <c r="DMV48" s="1581"/>
      <c r="DMW48" s="1581"/>
      <c r="DMX48" s="1581"/>
      <c r="DMY48" s="1581"/>
      <c r="DMZ48" s="1581"/>
      <c r="DNA48" s="1581"/>
      <c r="DNB48" s="1581"/>
      <c r="DNC48" s="1581"/>
      <c r="DND48" s="1581"/>
      <c r="DNE48" s="1581"/>
      <c r="DNF48" s="1581"/>
      <c r="DNG48" s="1581"/>
      <c r="DNH48" s="1581"/>
      <c r="DNI48" s="1581"/>
      <c r="DNJ48" s="1581"/>
      <c r="DNK48" s="1581"/>
      <c r="DNL48" s="1581"/>
      <c r="DNM48" s="1581"/>
      <c r="DNN48" s="1581"/>
      <c r="DNO48" s="1581"/>
      <c r="DNP48" s="1581"/>
      <c r="DNQ48" s="1581"/>
      <c r="DNR48" s="1581"/>
      <c r="DNS48" s="1581"/>
      <c r="DNT48" s="1581"/>
      <c r="DNU48" s="1581"/>
      <c r="DNV48" s="1581"/>
      <c r="DNW48" s="1581"/>
      <c r="DNX48" s="1581"/>
      <c r="DNY48" s="1581"/>
      <c r="DNZ48" s="1581"/>
      <c r="DOA48" s="1581"/>
      <c r="DOB48" s="1581"/>
      <c r="DOC48" s="1581"/>
      <c r="DOD48" s="1581"/>
      <c r="DOE48" s="1581"/>
      <c r="DOF48" s="1581"/>
      <c r="DOG48" s="1581"/>
      <c r="DOH48" s="1581"/>
      <c r="DOI48" s="1581"/>
      <c r="DOJ48" s="1581"/>
      <c r="DOK48" s="1581"/>
      <c r="DOL48" s="1581"/>
      <c r="DOM48" s="1581"/>
      <c r="DON48" s="1581"/>
      <c r="DOO48" s="1581"/>
      <c r="DOP48" s="1581"/>
      <c r="DOQ48" s="1581"/>
      <c r="DOR48" s="1581"/>
      <c r="DOS48" s="1581"/>
      <c r="DOT48" s="1581"/>
      <c r="DOU48" s="1581"/>
      <c r="DOV48" s="1581"/>
      <c r="DOW48" s="1581"/>
      <c r="DOX48" s="1581"/>
      <c r="DOY48" s="1581"/>
      <c r="DOZ48" s="1581"/>
      <c r="DPA48" s="1581"/>
      <c r="DPB48" s="1581"/>
      <c r="DPC48" s="1581"/>
      <c r="DPD48" s="1581"/>
      <c r="DPE48" s="1581"/>
      <c r="DPF48" s="1581"/>
      <c r="DPG48" s="1581"/>
      <c r="DPH48" s="1581"/>
      <c r="DPI48" s="1581"/>
      <c r="DPJ48" s="1581"/>
      <c r="DPK48" s="1581"/>
      <c r="DPL48" s="1581"/>
      <c r="DPM48" s="1581"/>
      <c r="DPN48" s="1581"/>
      <c r="DPO48" s="1581"/>
      <c r="DPP48" s="1581"/>
      <c r="DPQ48" s="1581"/>
      <c r="DPR48" s="1581"/>
      <c r="DPS48" s="1581"/>
      <c r="DPT48" s="1581"/>
      <c r="DPU48" s="1581"/>
      <c r="DPV48" s="1581"/>
      <c r="DPW48" s="1581"/>
      <c r="DPX48" s="1581"/>
      <c r="DPY48" s="1581"/>
      <c r="DPZ48" s="1581"/>
      <c r="DQA48" s="1581"/>
      <c r="DQB48" s="1581"/>
      <c r="DQC48" s="1581"/>
      <c r="DQD48" s="1581"/>
      <c r="DQE48" s="1581"/>
      <c r="DQF48" s="1581"/>
      <c r="DQG48" s="1581"/>
      <c r="DQH48" s="1581"/>
      <c r="DQI48" s="1581"/>
      <c r="DQJ48" s="1581"/>
      <c r="DQK48" s="1581"/>
      <c r="DQL48" s="1581"/>
      <c r="DQM48" s="1581"/>
      <c r="DQN48" s="1581"/>
      <c r="DQO48" s="1581"/>
      <c r="DQP48" s="1581"/>
      <c r="DQQ48" s="1581"/>
      <c r="DQR48" s="1581"/>
      <c r="DQS48" s="1581"/>
      <c r="DQT48" s="1581"/>
      <c r="DQU48" s="1581"/>
      <c r="DQV48" s="1581"/>
      <c r="DQW48" s="1581"/>
      <c r="DQX48" s="1581"/>
      <c r="DQY48" s="1581"/>
      <c r="DQZ48" s="1581"/>
      <c r="DRA48" s="1581"/>
      <c r="DRB48" s="1581"/>
      <c r="DRC48" s="1581"/>
      <c r="DRD48" s="1581"/>
      <c r="DRE48" s="1581"/>
      <c r="DRF48" s="1581"/>
      <c r="DRG48" s="1581"/>
      <c r="DRH48" s="1581"/>
      <c r="DRI48" s="1581"/>
      <c r="DRJ48" s="1581"/>
      <c r="DRK48" s="1581"/>
      <c r="DRL48" s="1581"/>
      <c r="DRM48" s="1581"/>
      <c r="DRN48" s="1581"/>
      <c r="DRO48" s="1581"/>
      <c r="DRP48" s="1581"/>
      <c r="DRQ48" s="1581"/>
      <c r="DRR48" s="1581"/>
      <c r="DRS48" s="1581"/>
      <c r="DRT48" s="1581"/>
      <c r="DRU48" s="1581"/>
      <c r="DRV48" s="1581"/>
      <c r="DRW48" s="1581"/>
      <c r="DRX48" s="1581"/>
      <c r="DRY48" s="1581"/>
      <c r="DRZ48" s="1581"/>
      <c r="DSA48" s="1581"/>
      <c r="DSB48" s="1581"/>
      <c r="DSC48" s="1581"/>
      <c r="DSD48" s="1581"/>
      <c r="DSE48" s="1581"/>
      <c r="DSF48" s="1581"/>
      <c r="DSG48" s="1581"/>
      <c r="DSH48" s="1581"/>
      <c r="DSI48" s="1581"/>
      <c r="DSJ48" s="1581"/>
      <c r="DSK48" s="1581"/>
      <c r="DSL48" s="1581"/>
      <c r="DSM48" s="1581"/>
      <c r="DSN48" s="1581"/>
      <c r="DSO48" s="1581"/>
      <c r="DSP48" s="1581"/>
      <c r="DSQ48" s="1581"/>
      <c r="DSR48" s="1581"/>
      <c r="DSS48" s="1581"/>
      <c r="DST48" s="1581"/>
      <c r="DSU48" s="1581"/>
      <c r="DSV48" s="1581"/>
      <c r="DSW48" s="1581"/>
      <c r="DSX48" s="1581"/>
      <c r="DSY48" s="1581"/>
      <c r="DSZ48" s="1581"/>
      <c r="DTA48" s="1581"/>
      <c r="DTB48" s="1581"/>
      <c r="DTC48" s="1581"/>
      <c r="DTD48" s="1581"/>
      <c r="DTE48" s="1581"/>
      <c r="DTF48" s="1581"/>
      <c r="DTG48" s="1581"/>
      <c r="DTH48" s="1581"/>
      <c r="DTI48" s="1581"/>
      <c r="DTJ48" s="1581"/>
      <c r="DTK48" s="1581"/>
      <c r="DTL48" s="1581"/>
      <c r="DTM48" s="1581"/>
      <c r="DTN48" s="1581"/>
      <c r="DTO48" s="1581"/>
      <c r="DTP48" s="1581"/>
      <c r="DTQ48" s="1581"/>
      <c r="DTR48" s="1581"/>
      <c r="DTS48" s="1581"/>
      <c r="DTT48" s="1581"/>
      <c r="DTU48" s="1581"/>
      <c r="DTV48" s="1581"/>
      <c r="DTW48" s="1581"/>
      <c r="DTX48" s="1581"/>
      <c r="DTY48" s="1581"/>
      <c r="DTZ48" s="1581"/>
      <c r="DUA48" s="1581"/>
      <c r="DUB48" s="1581"/>
      <c r="DUC48" s="1581"/>
      <c r="DUD48" s="1581"/>
      <c r="DUE48" s="1581"/>
      <c r="DUF48" s="1581"/>
      <c r="DUG48" s="1581"/>
      <c r="DUH48" s="1581"/>
      <c r="DUI48" s="1581"/>
      <c r="DUJ48" s="1581"/>
      <c r="DUK48" s="1581"/>
      <c r="DUL48" s="1581"/>
      <c r="DUM48" s="1581"/>
      <c r="DUN48" s="1581"/>
      <c r="DUO48" s="1581"/>
      <c r="DUP48" s="1581"/>
      <c r="DUQ48" s="1581"/>
      <c r="DUR48" s="1581"/>
      <c r="DUS48" s="1581"/>
      <c r="DUT48" s="1581"/>
      <c r="DUU48" s="1581"/>
      <c r="DUV48" s="1581"/>
      <c r="DUW48" s="1581"/>
      <c r="DUX48" s="1581"/>
      <c r="DUY48" s="1581"/>
      <c r="DUZ48" s="1581"/>
      <c r="DVA48" s="1581"/>
      <c r="DVB48" s="1581"/>
      <c r="DVC48" s="1581"/>
      <c r="DVD48" s="1581"/>
      <c r="DVE48" s="1581"/>
      <c r="DVF48" s="1581"/>
      <c r="DVG48" s="1581"/>
      <c r="DVH48" s="1581"/>
      <c r="DVI48" s="1581"/>
      <c r="DVJ48" s="1581"/>
      <c r="DVK48" s="1581"/>
      <c r="DVL48" s="1581"/>
      <c r="DVM48" s="1581"/>
      <c r="DVN48" s="1581"/>
      <c r="DVO48" s="1581"/>
      <c r="DVP48" s="1581"/>
      <c r="DVQ48" s="1581"/>
      <c r="DVR48" s="1581"/>
      <c r="DVS48" s="1581"/>
      <c r="DVT48" s="1581"/>
      <c r="DVU48" s="1581"/>
      <c r="DVV48" s="1581"/>
      <c r="DVW48" s="1581"/>
      <c r="DVX48" s="1581"/>
      <c r="DVY48" s="1581"/>
      <c r="DVZ48" s="1581"/>
      <c r="DWA48" s="1581"/>
      <c r="DWB48" s="1581"/>
      <c r="DWC48" s="1581"/>
      <c r="DWD48" s="1581"/>
      <c r="DWE48" s="1581"/>
      <c r="DWF48" s="1581"/>
      <c r="DWG48" s="1581"/>
      <c r="DWH48" s="1581"/>
      <c r="DWI48" s="1581"/>
      <c r="DWJ48" s="1581"/>
      <c r="DWK48" s="1581"/>
      <c r="DWL48" s="1581"/>
      <c r="DWM48" s="1581"/>
      <c r="DWN48" s="1581"/>
      <c r="DWO48" s="1581"/>
      <c r="DWP48" s="1581"/>
      <c r="DWQ48" s="1581"/>
      <c r="DWR48" s="1581"/>
      <c r="DWS48" s="1581"/>
      <c r="DWT48" s="1581"/>
      <c r="DWU48" s="1581"/>
      <c r="DWV48" s="1581"/>
      <c r="DWW48" s="1581"/>
      <c r="DWX48" s="1581"/>
      <c r="DWY48" s="1581"/>
      <c r="DWZ48" s="1581"/>
      <c r="DXA48" s="1581"/>
      <c r="DXB48" s="1581"/>
      <c r="DXC48" s="1581"/>
      <c r="DXD48" s="1581"/>
      <c r="DXE48" s="1581"/>
      <c r="DXF48" s="1581"/>
      <c r="DXG48" s="1581"/>
      <c r="DXH48" s="1581"/>
      <c r="DXI48" s="1581"/>
      <c r="DXJ48" s="1581"/>
      <c r="DXK48" s="1581"/>
      <c r="DXL48" s="1581"/>
      <c r="DXM48" s="1581"/>
      <c r="DXN48" s="1581"/>
      <c r="DXO48" s="1581"/>
      <c r="DXP48" s="1581"/>
      <c r="DXQ48" s="1581"/>
      <c r="DXR48" s="1581"/>
      <c r="DXS48" s="1581"/>
      <c r="DXT48" s="1581"/>
      <c r="DXU48" s="1581"/>
      <c r="DXV48" s="1581"/>
      <c r="DXW48" s="1581"/>
      <c r="DXX48" s="1581"/>
      <c r="DXY48" s="1581"/>
      <c r="DXZ48" s="1581"/>
      <c r="DYA48" s="1581"/>
      <c r="DYB48" s="1581"/>
      <c r="DYC48" s="1581"/>
      <c r="DYD48" s="1581"/>
      <c r="DYE48" s="1581"/>
      <c r="DYF48" s="1581"/>
      <c r="DYG48" s="1581"/>
      <c r="DYH48" s="1581"/>
      <c r="DYI48" s="1581"/>
      <c r="DYJ48" s="1581"/>
      <c r="DYK48" s="1581"/>
      <c r="DYL48" s="1581"/>
      <c r="DYM48" s="1581"/>
      <c r="DYN48" s="1581"/>
      <c r="DYO48" s="1581"/>
      <c r="DYP48" s="1581"/>
      <c r="DYQ48" s="1581"/>
      <c r="DYR48" s="1581"/>
      <c r="DYS48" s="1581"/>
      <c r="DYT48" s="1581"/>
      <c r="DYU48" s="1581"/>
      <c r="DYV48" s="1581"/>
      <c r="DYW48" s="1581"/>
      <c r="DYX48" s="1581"/>
      <c r="DYY48" s="1581"/>
      <c r="DYZ48" s="1581"/>
      <c r="DZA48" s="1581"/>
      <c r="DZB48" s="1581"/>
      <c r="DZC48" s="1581"/>
      <c r="DZD48" s="1581"/>
      <c r="DZE48" s="1581"/>
      <c r="DZF48" s="1581"/>
      <c r="DZG48" s="1581"/>
      <c r="DZH48" s="1581"/>
      <c r="DZI48" s="1581"/>
      <c r="DZJ48" s="1581"/>
      <c r="DZK48" s="1581"/>
      <c r="DZL48" s="1581"/>
      <c r="DZM48" s="1581"/>
      <c r="DZN48" s="1581"/>
      <c r="DZO48" s="1581"/>
      <c r="DZP48" s="1581"/>
      <c r="DZQ48" s="1581"/>
      <c r="DZR48" s="1581"/>
      <c r="DZS48" s="1581"/>
      <c r="DZT48" s="1581"/>
      <c r="DZU48" s="1581"/>
      <c r="DZV48" s="1581"/>
      <c r="DZW48" s="1581"/>
      <c r="DZX48" s="1581"/>
      <c r="DZY48" s="1581"/>
      <c r="DZZ48" s="1581"/>
      <c r="EAA48" s="1581"/>
      <c r="EAB48" s="1581"/>
      <c r="EAC48" s="1581"/>
      <c r="EAD48" s="1581"/>
      <c r="EAE48" s="1581"/>
      <c r="EAF48" s="1581"/>
      <c r="EAG48" s="1581"/>
      <c r="EAH48" s="1581"/>
      <c r="EAI48" s="1581"/>
      <c r="EAJ48" s="1581"/>
      <c r="EAK48" s="1581"/>
      <c r="EAL48" s="1581"/>
      <c r="EAM48" s="1581"/>
      <c r="EAN48" s="1581"/>
      <c r="EAO48" s="1581"/>
      <c r="EAP48" s="1581"/>
      <c r="EAQ48" s="1581"/>
      <c r="EAR48" s="1581"/>
      <c r="EAS48" s="1581"/>
      <c r="EAT48" s="1581"/>
      <c r="EAU48" s="1581"/>
      <c r="EAV48" s="1581"/>
      <c r="EAW48" s="1581"/>
      <c r="EAX48" s="1581"/>
      <c r="EAY48" s="1581"/>
      <c r="EAZ48" s="1581"/>
      <c r="EBA48" s="1581"/>
      <c r="EBB48" s="1581"/>
      <c r="EBC48" s="1581"/>
      <c r="EBD48" s="1581"/>
      <c r="EBE48" s="1581"/>
      <c r="EBF48" s="1581"/>
      <c r="EBG48" s="1581"/>
      <c r="EBH48" s="1581"/>
      <c r="EBI48" s="1581"/>
      <c r="EBJ48" s="1581"/>
      <c r="EBK48" s="1581"/>
      <c r="EBL48" s="1581"/>
      <c r="EBM48" s="1581"/>
      <c r="EBN48" s="1581"/>
      <c r="EBO48" s="1581"/>
      <c r="EBP48" s="1581"/>
      <c r="EBQ48" s="1581"/>
      <c r="EBR48" s="1581"/>
      <c r="EBS48" s="1581"/>
      <c r="EBT48" s="1581"/>
      <c r="EBU48" s="1581"/>
      <c r="EBV48" s="1581"/>
      <c r="EBW48" s="1581"/>
      <c r="EBX48" s="1581"/>
      <c r="EBY48" s="1581"/>
      <c r="EBZ48" s="1581"/>
      <c r="ECA48" s="1581"/>
      <c r="ECB48" s="1581"/>
      <c r="ECC48" s="1581"/>
      <c r="ECD48" s="1581"/>
      <c r="ECE48" s="1581"/>
      <c r="ECF48" s="1581"/>
      <c r="ECG48" s="1581"/>
      <c r="ECH48" s="1581"/>
      <c r="ECI48" s="1581"/>
      <c r="ECJ48" s="1581"/>
      <c r="ECK48" s="1581"/>
      <c r="ECL48" s="1581"/>
      <c r="ECM48" s="1581"/>
      <c r="ECN48" s="1581"/>
      <c r="ECO48" s="1581"/>
      <c r="ECP48" s="1581"/>
      <c r="ECQ48" s="1581"/>
      <c r="ECR48" s="1581"/>
      <c r="ECS48" s="1581"/>
      <c r="ECT48" s="1581"/>
      <c r="ECU48" s="1581"/>
      <c r="ECV48" s="1581"/>
      <c r="ECW48" s="1581"/>
      <c r="ECX48" s="1581"/>
      <c r="ECY48" s="1581"/>
      <c r="ECZ48" s="1581"/>
      <c r="EDA48" s="1581"/>
      <c r="EDB48" s="1581"/>
      <c r="EDC48" s="1581"/>
      <c r="EDD48" s="1581"/>
      <c r="EDE48" s="1581"/>
      <c r="EDF48" s="1581"/>
      <c r="EDG48" s="1581"/>
      <c r="EDH48" s="1581"/>
      <c r="EDI48" s="1581"/>
      <c r="EDJ48" s="1581"/>
      <c r="EDK48" s="1581"/>
      <c r="EDL48" s="1581"/>
      <c r="EDM48" s="1581"/>
      <c r="EDN48" s="1581"/>
      <c r="EDO48" s="1581"/>
      <c r="EDP48" s="1581"/>
      <c r="EDQ48" s="1581"/>
      <c r="EDR48" s="1581"/>
      <c r="EDS48" s="1581"/>
      <c r="EDT48" s="1581"/>
      <c r="EDU48" s="1581"/>
      <c r="EDV48" s="1581"/>
      <c r="EDW48" s="1581"/>
      <c r="EDX48" s="1581"/>
      <c r="EDY48" s="1581"/>
      <c r="EDZ48" s="1581"/>
      <c r="EEA48" s="1581"/>
      <c r="EEB48" s="1581"/>
      <c r="EEC48" s="1581"/>
      <c r="EED48" s="1581"/>
      <c r="EEE48" s="1581"/>
      <c r="EEF48" s="1581"/>
      <c r="EEG48" s="1581"/>
      <c r="EEH48" s="1581"/>
      <c r="EEI48" s="1581"/>
      <c r="EEJ48" s="1581"/>
      <c r="EEK48" s="1581"/>
      <c r="EEL48" s="1581"/>
      <c r="EEM48" s="1581"/>
      <c r="EEN48" s="1581"/>
      <c r="EEO48" s="1581"/>
      <c r="EEP48" s="1581"/>
      <c r="EEQ48" s="1581"/>
      <c r="EER48" s="1581"/>
      <c r="EES48" s="1581"/>
      <c r="EET48" s="1581"/>
      <c r="EEU48" s="1581"/>
      <c r="EEV48" s="1581"/>
      <c r="EEW48" s="1581"/>
      <c r="EEX48" s="1581"/>
      <c r="EEY48" s="1581"/>
      <c r="EEZ48" s="1581"/>
      <c r="EFA48" s="1581"/>
      <c r="EFB48" s="1581"/>
      <c r="EFC48" s="1581"/>
      <c r="EFD48" s="1581"/>
      <c r="EFE48" s="1581"/>
      <c r="EFF48" s="1581"/>
      <c r="EFG48" s="1581"/>
      <c r="EFH48" s="1581"/>
      <c r="EFI48" s="1581"/>
      <c r="EFJ48" s="1581"/>
      <c r="EFK48" s="1581"/>
      <c r="EFL48" s="1581"/>
      <c r="EFM48" s="1581"/>
      <c r="EFN48" s="1581"/>
      <c r="EFO48" s="1581"/>
      <c r="EFP48" s="1581"/>
      <c r="EFQ48" s="1581"/>
      <c r="EFR48" s="1581"/>
      <c r="EFS48" s="1581"/>
      <c r="EFT48" s="1581"/>
      <c r="EFU48" s="1581"/>
      <c r="EFV48" s="1581"/>
      <c r="EFW48" s="1581"/>
      <c r="EFX48" s="1581"/>
      <c r="EFY48" s="1581"/>
      <c r="EFZ48" s="1581"/>
      <c r="EGA48" s="1581"/>
      <c r="EGB48" s="1581"/>
      <c r="EGC48" s="1581"/>
      <c r="EGD48" s="1581"/>
      <c r="EGE48" s="1581"/>
      <c r="EGF48" s="1581"/>
      <c r="EGG48" s="1581"/>
      <c r="EGH48" s="1581"/>
      <c r="EGI48" s="1581"/>
      <c r="EGJ48" s="1581"/>
      <c r="EGK48" s="1581"/>
      <c r="EGL48" s="1581"/>
      <c r="EGM48" s="1581"/>
      <c r="EGN48" s="1581"/>
      <c r="EGO48" s="1581"/>
      <c r="EGP48" s="1581"/>
      <c r="EGQ48" s="1581"/>
      <c r="EGR48" s="1581"/>
      <c r="EGS48" s="1581"/>
      <c r="EGT48" s="1581"/>
      <c r="EGU48" s="1581"/>
      <c r="EGV48" s="1581"/>
      <c r="EGW48" s="1581"/>
      <c r="EGX48" s="1581"/>
      <c r="EGY48" s="1581"/>
      <c r="EGZ48" s="1581"/>
      <c r="EHA48" s="1581"/>
      <c r="EHB48" s="1581"/>
      <c r="EHC48" s="1581"/>
      <c r="EHD48" s="1581"/>
      <c r="EHE48" s="1581"/>
      <c r="EHF48" s="1581"/>
      <c r="EHG48" s="1581"/>
      <c r="EHH48" s="1581"/>
      <c r="EHI48" s="1581"/>
      <c r="EHJ48" s="1581"/>
      <c r="EHK48" s="1581"/>
      <c r="EHL48" s="1581"/>
      <c r="EHM48" s="1581"/>
      <c r="EHN48" s="1581"/>
      <c r="EHO48" s="1581"/>
      <c r="EHP48" s="1581"/>
      <c r="EHQ48" s="1581"/>
      <c r="EHR48" s="1581"/>
      <c r="EHS48" s="1581"/>
      <c r="EHT48" s="1581"/>
      <c r="EHU48" s="1581"/>
      <c r="EHV48" s="1581"/>
      <c r="EHW48" s="1581"/>
      <c r="EHX48" s="1581"/>
      <c r="EHY48" s="1581"/>
      <c r="EHZ48" s="1581"/>
      <c r="EIA48" s="1581"/>
      <c r="EIB48" s="1581"/>
      <c r="EIC48" s="1581"/>
      <c r="EID48" s="1581"/>
      <c r="EIE48" s="1581"/>
      <c r="EIF48" s="1581"/>
      <c r="EIG48" s="1581"/>
      <c r="EIH48" s="1581"/>
      <c r="EII48" s="1581"/>
      <c r="EIJ48" s="1581"/>
      <c r="EIK48" s="1581"/>
      <c r="EIL48" s="1581"/>
      <c r="EIM48" s="1581"/>
      <c r="EIN48" s="1581"/>
      <c r="EIO48" s="1581"/>
      <c r="EIP48" s="1581"/>
      <c r="EIQ48" s="1581"/>
      <c r="EIR48" s="1581"/>
      <c r="EIS48" s="1581"/>
      <c r="EIT48" s="1581"/>
      <c r="EIU48" s="1581"/>
      <c r="EIV48" s="1581"/>
      <c r="EIW48" s="1581"/>
      <c r="EIX48" s="1581"/>
      <c r="EIY48" s="1581"/>
      <c r="EIZ48" s="1581"/>
      <c r="EJA48" s="1581"/>
      <c r="EJB48" s="1581"/>
      <c r="EJC48" s="1581"/>
      <c r="EJD48" s="1581"/>
      <c r="EJE48" s="1581"/>
      <c r="EJF48" s="1581"/>
      <c r="EJG48" s="1581"/>
      <c r="EJH48" s="1581"/>
      <c r="EJI48" s="1581"/>
      <c r="EJJ48" s="1581"/>
      <c r="EJK48" s="1581"/>
      <c r="EJL48" s="1581"/>
      <c r="EJM48" s="1581"/>
      <c r="EJN48" s="1581"/>
      <c r="EJO48" s="1581"/>
      <c r="EJP48" s="1581"/>
      <c r="EJQ48" s="1581"/>
      <c r="EJR48" s="1581"/>
      <c r="EJS48" s="1581"/>
      <c r="EJT48" s="1581"/>
      <c r="EJU48" s="1581"/>
      <c r="EJV48" s="1581"/>
      <c r="EJW48" s="1581"/>
      <c r="EJX48" s="1581"/>
      <c r="EJY48" s="1581"/>
      <c r="EJZ48" s="1581"/>
      <c r="EKA48" s="1581"/>
      <c r="EKB48" s="1581"/>
      <c r="EKC48" s="1581"/>
      <c r="EKD48" s="1581"/>
      <c r="EKE48" s="1581"/>
      <c r="EKF48" s="1581"/>
      <c r="EKG48" s="1581"/>
      <c r="EKH48" s="1581"/>
      <c r="EKI48" s="1581"/>
      <c r="EKJ48" s="1581"/>
      <c r="EKK48" s="1581"/>
      <c r="EKL48" s="1581"/>
      <c r="EKM48" s="1581"/>
      <c r="EKN48" s="1581"/>
      <c r="EKO48" s="1581"/>
      <c r="EKP48" s="1581"/>
      <c r="EKQ48" s="1581"/>
      <c r="EKR48" s="1581"/>
      <c r="EKS48" s="1581"/>
      <c r="EKT48" s="1581"/>
      <c r="EKU48" s="1581"/>
      <c r="EKV48" s="1581"/>
      <c r="EKW48" s="1581"/>
      <c r="EKX48" s="1581"/>
      <c r="EKY48" s="1581"/>
      <c r="EKZ48" s="1581"/>
      <c r="ELA48" s="1581"/>
      <c r="ELB48" s="1581"/>
      <c r="ELC48" s="1581"/>
      <c r="ELD48" s="1581"/>
      <c r="ELE48" s="1581"/>
      <c r="ELF48" s="1581"/>
      <c r="ELG48" s="1581"/>
      <c r="ELH48" s="1581"/>
      <c r="ELI48" s="1581"/>
      <c r="ELJ48" s="1581"/>
      <c r="ELK48" s="1581"/>
      <c r="ELL48" s="1581"/>
      <c r="ELM48" s="1581"/>
      <c r="ELN48" s="1581"/>
      <c r="ELO48" s="1581"/>
      <c r="ELP48" s="1581"/>
      <c r="ELQ48" s="1581"/>
      <c r="ELR48" s="1581"/>
      <c r="ELS48" s="1581"/>
      <c r="ELT48" s="1581"/>
      <c r="ELU48" s="1581"/>
      <c r="ELV48" s="1581"/>
      <c r="ELW48" s="1581"/>
      <c r="ELX48" s="1581"/>
      <c r="ELY48" s="1581"/>
      <c r="ELZ48" s="1581"/>
      <c r="EMA48" s="1581"/>
      <c r="EMB48" s="1581"/>
      <c r="EMC48" s="1581"/>
      <c r="EMD48" s="1581"/>
      <c r="EME48" s="1581"/>
      <c r="EMF48" s="1581"/>
      <c r="EMG48" s="1581"/>
      <c r="EMH48" s="1581"/>
      <c r="EMI48" s="1581"/>
      <c r="EMJ48" s="1581"/>
      <c r="EMK48" s="1581"/>
      <c r="EML48" s="1581"/>
      <c r="EMM48" s="1581"/>
      <c r="EMN48" s="1581"/>
      <c r="EMO48" s="1581"/>
      <c r="EMP48" s="1581"/>
      <c r="EMQ48" s="1581"/>
      <c r="EMR48" s="1581"/>
      <c r="EMS48" s="1581"/>
      <c r="EMT48" s="1581"/>
      <c r="EMU48" s="1581"/>
      <c r="EMV48" s="1581"/>
      <c r="EMW48" s="1581"/>
      <c r="EMX48" s="1581"/>
      <c r="EMY48" s="1581"/>
      <c r="EMZ48" s="1581"/>
      <c r="ENA48" s="1581"/>
      <c r="ENB48" s="1581"/>
      <c r="ENC48" s="1581"/>
      <c r="END48" s="1581"/>
      <c r="ENE48" s="1581"/>
      <c r="ENF48" s="1581"/>
      <c r="ENG48" s="1581"/>
      <c r="ENH48" s="1581"/>
      <c r="ENI48" s="1581"/>
      <c r="ENJ48" s="1581"/>
      <c r="ENK48" s="1581"/>
      <c r="ENL48" s="1581"/>
      <c r="ENM48" s="1581"/>
      <c r="ENN48" s="1581"/>
      <c r="ENO48" s="1581"/>
      <c r="ENP48" s="1581"/>
      <c r="ENQ48" s="1581"/>
      <c r="ENR48" s="1581"/>
      <c r="ENS48" s="1581"/>
      <c r="ENT48" s="1581"/>
      <c r="ENU48" s="1581"/>
      <c r="ENV48" s="1581"/>
      <c r="ENW48" s="1581"/>
      <c r="ENX48" s="1581"/>
      <c r="ENY48" s="1581"/>
      <c r="ENZ48" s="1581"/>
      <c r="EOA48" s="1581"/>
      <c r="EOB48" s="1581"/>
      <c r="EOC48" s="1581"/>
      <c r="EOD48" s="1581"/>
      <c r="EOE48" s="1581"/>
      <c r="EOF48" s="1581"/>
      <c r="EOG48" s="1581"/>
      <c r="EOH48" s="1581"/>
      <c r="EOI48" s="1581"/>
      <c r="EOJ48" s="1581"/>
      <c r="EOK48" s="1581"/>
      <c r="EOL48" s="1581"/>
      <c r="EOM48" s="1581"/>
      <c r="EON48" s="1581"/>
      <c r="EOO48" s="1581"/>
      <c r="EOP48" s="1581"/>
      <c r="EOQ48" s="1581"/>
      <c r="EOR48" s="1581"/>
      <c r="EOS48" s="1581"/>
      <c r="EOT48" s="1581"/>
      <c r="EOU48" s="1581"/>
      <c r="EOV48" s="1581"/>
      <c r="EOW48" s="1581"/>
      <c r="EOX48" s="1581"/>
      <c r="EOY48" s="1581"/>
      <c r="EOZ48" s="1581"/>
      <c r="EPA48" s="1581"/>
      <c r="EPB48" s="1581"/>
      <c r="EPC48" s="1581"/>
      <c r="EPD48" s="1581"/>
      <c r="EPE48" s="1581"/>
      <c r="EPF48" s="1581"/>
      <c r="EPG48" s="1581"/>
      <c r="EPH48" s="1581"/>
      <c r="EPI48" s="1581"/>
      <c r="EPJ48" s="1581"/>
      <c r="EPK48" s="1581"/>
      <c r="EPL48" s="1581"/>
      <c r="EPM48" s="1581"/>
      <c r="EPN48" s="1581"/>
      <c r="EPO48" s="1581"/>
      <c r="EPP48" s="1581"/>
      <c r="EPQ48" s="1581"/>
      <c r="EPR48" s="1581"/>
      <c r="EPS48" s="1581"/>
      <c r="EPT48" s="1581"/>
      <c r="EPU48" s="1581"/>
      <c r="EPV48" s="1581"/>
      <c r="EPW48" s="1581"/>
      <c r="EPX48" s="1581"/>
      <c r="EPY48" s="1581"/>
      <c r="EPZ48" s="1581"/>
      <c r="EQA48" s="1581"/>
      <c r="EQB48" s="1581"/>
      <c r="EQC48" s="1581"/>
      <c r="EQD48" s="1581"/>
      <c r="EQE48" s="1581"/>
      <c r="EQF48" s="1581"/>
      <c r="EQG48" s="1581"/>
      <c r="EQH48" s="1581"/>
      <c r="EQI48" s="1581"/>
      <c r="EQJ48" s="1581"/>
      <c r="EQK48" s="1581"/>
      <c r="EQL48" s="1581"/>
      <c r="EQM48" s="1581"/>
      <c r="EQN48" s="1581"/>
      <c r="EQO48" s="1581"/>
      <c r="EQP48" s="1581"/>
      <c r="EQQ48" s="1581"/>
      <c r="EQR48" s="1581"/>
      <c r="EQS48" s="1581"/>
      <c r="EQT48" s="1581"/>
      <c r="EQU48" s="1581"/>
      <c r="EQV48" s="1581"/>
      <c r="EQW48" s="1581"/>
      <c r="EQX48" s="1581"/>
      <c r="EQY48" s="1581"/>
      <c r="EQZ48" s="1581"/>
      <c r="ERA48" s="1581"/>
      <c r="ERB48" s="1581"/>
      <c r="ERC48" s="1581"/>
      <c r="ERD48" s="1581"/>
      <c r="ERE48" s="1581"/>
      <c r="ERF48" s="1581"/>
      <c r="ERG48" s="1581"/>
      <c r="ERH48" s="1581"/>
      <c r="ERI48" s="1581"/>
      <c r="ERJ48" s="1581"/>
      <c r="ERK48" s="1581"/>
      <c r="ERL48" s="1581"/>
      <c r="ERM48" s="1581"/>
      <c r="ERN48" s="1581"/>
      <c r="ERO48" s="1581"/>
      <c r="ERP48" s="1581"/>
      <c r="ERQ48" s="1581"/>
      <c r="ERR48" s="1581"/>
      <c r="ERS48" s="1581"/>
      <c r="ERT48" s="1581"/>
      <c r="ERU48" s="1581"/>
      <c r="ERV48" s="1581"/>
      <c r="ERW48" s="1581"/>
      <c r="ERX48" s="1581"/>
      <c r="ERY48" s="1581"/>
      <c r="ERZ48" s="1581"/>
      <c r="ESA48" s="1581"/>
      <c r="ESB48" s="1581"/>
      <c r="ESC48" s="1581"/>
      <c r="ESD48" s="1581"/>
      <c r="ESE48" s="1581"/>
      <c r="ESF48" s="1581"/>
      <c r="ESG48" s="1581"/>
      <c r="ESH48" s="1581"/>
      <c r="ESI48" s="1581"/>
      <c r="ESJ48" s="1581"/>
      <c r="ESK48" s="1581"/>
      <c r="ESL48" s="1581"/>
      <c r="ESM48" s="1581"/>
      <c r="ESN48" s="1581"/>
      <c r="ESO48" s="1581"/>
      <c r="ESP48" s="1581"/>
      <c r="ESQ48" s="1581"/>
      <c r="ESR48" s="1581"/>
      <c r="ESS48" s="1581"/>
      <c r="EST48" s="1581"/>
      <c r="ESU48" s="1581"/>
      <c r="ESV48" s="1581"/>
      <c r="ESW48" s="1581"/>
      <c r="ESX48" s="1581"/>
      <c r="ESY48" s="1581"/>
      <c r="ESZ48" s="1581"/>
      <c r="ETA48" s="1581"/>
      <c r="ETB48" s="1581"/>
      <c r="ETC48" s="1581"/>
      <c r="ETD48" s="1581"/>
      <c r="ETE48" s="1581"/>
      <c r="ETF48" s="1581"/>
      <c r="ETG48" s="1581"/>
      <c r="ETH48" s="1581"/>
      <c r="ETI48" s="1581"/>
      <c r="ETJ48" s="1581"/>
      <c r="ETK48" s="1581"/>
      <c r="ETL48" s="1581"/>
      <c r="ETM48" s="1581"/>
      <c r="ETN48" s="1581"/>
      <c r="ETO48" s="1581"/>
      <c r="ETP48" s="1581"/>
      <c r="ETQ48" s="1581"/>
      <c r="ETR48" s="1581"/>
      <c r="ETS48" s="1581"/>
      <c r="ETT48" s="1581"/>
      <c r="ETU48" s="1581"/>
      <c r="ETV48" s="1581"/>
      <c r="ETW48" s="1581"/>
      <c r="ETX48" s="1581"/>
      <c r="ETY48" s="1581"/>
      <c r="ETZ48" s="1581"/>
      <c r="EUA48" s="1581"/>
      <c r="EUB48" s="1581"/>
      <c r="EUC48" s="1581"/>
      <c r="EUD48" s="1581"/>
      <c r="EUE48" s="1581"/>
      <c r="EUF48" s="1581"/>
      <c r="EUG48" s="1581"/>
      <c r="EUH48" s="1581"/>
      <c r="EUI48" s="1581"/>
      <c r="EUJ48" s="1581"/>
      <c r="EUK48" s="1581"/>
      <c r="EUL48" s="1581"/>
      <c r="EUM48" s="1581"/>
      <c r="EUN48" s="1581"/>
      <c r="EUO48" s="1581"/>
      <c r="EUP48" s="1581"/>
      <c r="EUQ48" s="1581"/>
      <c r="EUR48" s="1581"/>
      <c r="EUS48" s="1581"/>
      <c r="EUT48" s="1581"/>
      <c r="EUU48" s="1581"/>
      <c r="EUV48" s="1581"/>
      <c r="EUW48" s="1581"/>
      <c r="EUX48" s="1581"/>
      <c r="EUY48" s="1581"/>
      <c r="EUZ48" s="1581"/>
      <c r="EVA48" s="1581"/>
      <c r="EVB48" s="1581"/>
      <c r="EVC48" s="1581"/>
      <c r="EVD48" s="1581"/>
      <c r="EVE48" s="1581"/>
      <c r="EVF48" s="1581"/>
      <c r="EVG48" s="1581"/>
      <c r="EVH48" s="1581"/>
      <c r="EVI48" s="1581"/>
      <c r="EVJ48" s="1581"/>
      <c r="EVK48" s="1581"/>
      <c r="EVL48" s="1581"/>
      <c r="EVM48" s="1581"/>
      <c r="EVN48" s="1581"/>
      <c r="EVO48" s="1581"/>
      <c r="EVP48" s="1581"/>
      <c r="EVQ48" s="1581"/>
      <c r="EVR48" s="1581"/>
      <c r="EVS48" s="1581"/>
      <c r="EVT48" s="1581"/>
      <c r="EVU48" s="1581"/>
      <c r="EVV48" s="1581"/>
      <c r="EVW48" s="1581"/>
      <c r="EVX48" s="1581"/>
      <c r="EVY48" s="1581"/>
      <c r="EVZ48" s="1581"/>
      <c r="EWA48" s="1581"/>
      <c r="EWB48" s="1581"/>
      <c r="EWC48" s="1581"/>
      <c r="EWD48" s="1581"/>
      <c r="EWE48" s="1581"/>
      <c r="EWF48" s="1581"/>
      <c r="EWG48" s="1581"/>
      <c r="EWH48" s="1581"/>
      <c r="EWI48" s="1581"/>
      <c r="EWJ48" s="1581"/>
      <c r="EWK48" s="1581"/>
      <c r="EWL48" s="1581"/>
      <c r="EWM48" s="1581"/>
      <c r="EWN48" s="1581"/>
      <c r="EWO48" s="1581"/>
      <c r="EWP48" s="1581"/>
      <c r="EWQ48" s="1581"/>
      <c r="EWR48" s="1581"/>
      <c r="EWS48" s="1581"/>
      <c r="EWT48" s="1581"/>
      <c r="EWU48" s="1581"/>
      <c r="EWV48" s="1581"/>
      <c r="EWW48" s="1581"/>
      <c r="EWX48" s="1581"/>
      <c r="EWY48" s="1581"/>
      <c r="EWZ48" s="1581"/>
      <c r="EXA48" s="1581"/>
      <c r="EXB48" s="1581"/>
      <c r="EXC48" s="1581"/>
      <c r="EXD48" s="1581"/>
      <c r="EXE48" s="1581"/>
      <c r="EXF48" s="1581"/>
      <c r="EXG48" s="1581"/>
      <c r="EXH48" s="1581"/>
      <c r="EXI48" s="1581"/>
      <c r="EXJ48" s="1581"/>
      <c r="EXK48" s="1581"/>
      <c r="EXL48" s="1581"/>
      <c r="EXM48" s="1581"/>
      <c r="EXN48" s="1581"/>
      <c r="EXO48" s="1581"/>
      <c r="EXP48" s="1581"/>
      <c r="EXQ48" s="1581"/>
      <c r="EXR48" s="1581"/>
      <c r="EXS48" s="1581"/>
      <c r="EXT48" s="1581"/>
      <c r="EXU48" s="1581"/>
      <c r="EXV48" s="1581"/>
      <c r="EXW48" s="1581"/>
      <c r="EXX48" s="1581"/>
      <c r="EXY48" s="1581"/>
      <c r="EXZ48" s="1581"/>
      <c r="EYA48" s="1581"/>
      <c r="EYB48" s="1581"/>
      <c r="EYC48" s="1581"/>
      <c r="EYD48" s="1581"/>
      <c r="EYE48" s="1581"/>
      <c r="EYF48" s="1581"/>
      <c r="EYG48" s="1581"/>
      <c r="EYH48" s="1581"/>
      <c r="EYI48" s="1581"/>
      <c r="EYJ48" s="1581"/>
      <c r="EYK48" s="1581"/>
      <c r="EYL48" s="1581"/>
      <c r="EYM48" s="1581"/>
      <c r="EYN48" s="1581"/>
      <c r="EYO48" s="1581"/>
      <c r="EYP48" s="1581"/>
      <c r="EYQ48" s="1581"/>
      <c r="EYR48" s="1581"/>
      <c r="EYS48" s="1581"/>
      <c r="EYT48" s="1581"/>
      <c r="EYU48" s="1581"/>
      <c r="EYV48" s="1581"/>
      <c r="EYW48" s="1581"/>
      <c r="EYX48" s="1581"/>
      <c r="EYY48" s="1581"/>
      <c r="EYZ48" s="1581"/>
      <c r="EZA48" s="1581"/>
      <c r="EZB48" s="1581"/>
      <c r="EZC48" s="1581"/>
      <c r="EZD48" s="1581"/>
      <c r="EZE48" s="1581"/>
      <c r="EZF48" s="1581"/>
      <c r="EZG48" s="1581"/>
      <c r="EZH48" s="1581"/>
      <c r="EZI48" s="1581"/>
      <c r="EZJ48" s="1581"/>
      <c r="EZK48" s="1581"/>
      <c r="EZL48" s="1581"/>
      <c r="EZM48" s="1581"/>
      <c r="EZN48" s="1581"/>
      <c r="EZO48" s="1581"/>
      <c r="EZP48" s="1581"/>
      <c r="EZQ48" s="1581"/>
      <c r="EZR48" s="1581"/>
      <c r="EZS48" s="1581"/>
      <c r="EZT48" s="1581"/>
      <c r="EZU48" s="1581"/>
      <c r="EZV48" s="1581"/>
      <c r="EZW48" s="1581"/>
      <c r="EZX48" s="1581"/>
      <c r="EZY48" s="1581"/>
      <c r="EZZ48" s="1581"/>
      <c r="FAA48" s="1581"/>
      <c r="FAB48" s="1581"/>
      <c r="FAC48" s="1581"/>
      <c r="FAD48" s="1581"/>
      <c r="FAE48" s="1581"/>
      <c r="FAF48" s="1581"/>
      <c r="FAG48" s="1581"/>
      <c r="FAH48" s="1581"/>
      <c r="FAI48" s="1581"/>
      <c r="FAJ48" s="1581"/>
      <c r="FAK48" s="1581"/>
      <c r="FAL48" s="1581"/>
      <c r="FAM48" s="1581"/>
      <c r="FAN48" s="1581"/>
      <c r="FAO48" s="1581"/>
      <c r="FAP48" s="1581"/>
      <c r="FAQ48" s="1581"/>
      <c r="FAR48" s="1581"/>
      <c r="FAS48" s="1581"/>
      <c r="FAT48" s="1581"/>
      <c r="FAU48" s="1581"/>
      <c r="FAV48" s="1581"/>
      <c r="FAW48" s="1581"/>
      <c r="FAX48" s="1581"/>
      <c r="FAY48" s="1581"/>
      <c r="FAZ48" s="1581"/>
      <c r="FBA48" s="1581"/>
      <c r="FBB48" s="1581"/>
      <c r="FBC48" s="1581"/>
      <c r="FBD48" s="1581"/>
      <c r="FBE48" s="1581"/>
      <c r="FBF48" s="1581"/>
      <c r="FBG48" s="1581"/>
      <c r="FBH48" s="1581"/>
      <c r="FBI48" s="1581"/>
      <c r="FBJ48" s="1581"/>
      <c r="FBK48" s="1581"/>
      <c r="FBL48" s="1581"/>
      <c r="FBM48" s="1581"/>
      <c r="FBN48" s="1581"/>
      <c r="FBO48" s="1581"/>
      <c r="FBP48" s="1581"/>
      <c r="FBQ48" s="1581"/>
      <c r="FBR48" s="1581"/>
      <c r="FBS48" s="1581"/>
      <c r="FBT48" s="1581"/>
      <c r="FBU48" s="1581"/>
      <c r="FBV48" s="1581"/>
      <c r="FBW48" s="1581"/>
      <c r="FBX48" s="1581"/>
      <c r="FBY48" s="1581"/>
      <c r="FBZ48" s="1581"/>
      <c r="FCA48" s="1581"/>
      <c r="FCB48" s="1581"/>
      <c r="FCC48" s="1581"/>
      <c r="FCD48" s="1581"/>
      <c r="FCE48" s="1581"/>
      <c r="FCF48" s="1581"/>
      <c r="FCG48" s="1581"/>
      <c r="FCH48" s="1581"/>
      <c r="FCI48" s="1581"/>
      <c r="FCJ48" s="1581"/>
      <c r="FCK48" s="1581"/>
      <c r="FCL48" s="1581"/>
      <c r="FCM48" s="1581"/>
      <c r="FCN48" s="1581"/>
      <c r="FCO48" s="1581"/>
      <c r="FCP48" s="1581"/>
      <c r="FCQ48" s="1581"/>
      <c r="FCR48" s="1581"/>
      <c r="FCS48" s="1581"/>
      <c r="FCT48" s="1581"/>
      <c r="FCU48" s="1581"/>
      <c r="FCV48" s="1581"/>
      <c r="FCW48" s="1581"/>
      <c r="FCX48" s="1581"/>
      <c r="FCY48" s="1581"/>
      <c r="FCZ48" s="1581"/>
      <c r="FDA48" s="1581"/>
      <c r="FDB48" s="1581"/>
      <c r="FDC48" s="1581"/>
      <c r="FDD48" s="1581"/>
      <c r="FDE48" s="1581"/>
      <c r="FDF48" s="1581"/>
      <c r="FDG48" s="1581"/>
      <c r="FDH48" s="1581"/>
      <c r="FDI48" s="1581"/>
      <c r="FDJ48" s="1581"/>
      <c r="FDK48" s="1581"/>
      <c r="FDL48" s="1581"/>
      <c r="FDM48" s="1581"/>
      <c r="FDN48" s="1581"/>
      <c r="FDO48" s="1581"/>
      <c r="FDP48" s="1581"/>
      <c r="FDQ48" s="1581"/>
      <c r="FDR48" s="1581"/>
      <c r="FDS48" s="1581"/>
      <c r="FDT48" s="1581"/>
      <c r="FDU48" s="1581"/>
      <c r="FDV48" s="1581"/>
      <c r="FDW48" s="1581"/>
      <c r="FDX48" s="1581"/>
      <c r="FDY48" s="1581"/>
      <c r="FDZ48" s="1581"/>
      <c r="FEA48" s="1581"/>
      <c r="FEB48" s="1581"/>
      <c r="FEC48" s="1581"/>
      <c r="FED48" s="1581"/>
      <c r="FEE48" s="1581"/>
      <c r="FEF48" s="1581"/>
      <c r="FEG48" s="1581"/>
      <c r="FEH48" s="1581"/>
      <c r="FEI48" s="1581"/>
      <c r="FEJ48" s="1581"/>
      <c r="FEK48" s="1581"/>
      <c r="FEL48" s="1581"/>
      <c r="FEM48" s="1581"/>
      <c r="FEN48" s="1581"/>
      <c r="FEO48" s="1581"/>
      <c r="FEP48" s="1581"/>
      <c r="FEQ48" s="1581"/>
      <c r="FER48" s="1581"/>
      <c r="FES48" s="1581"/>
      <c r="FET48" s="1581"/>
      <c r="FEU48" s="1581"/>
      <c r="FEV48" s="1581"/>
      <c r="FEW48" s="1581"/>
      <c r="FEX48" s="1581"/>
      <c r="FEY48" s="1581"/>
      <c r="FEZ48" s="1581"/>
      <c r="FFA48" s="1581"/>
      <c r="FFB48" s="1581"/>
      <c r="FFC48" s="1581"/>
      <c r="FFD48" s="1581"/>
      <c r="FFE48" s="1581"/>
      <c r="FFF48" s="1581"/>
      <c r="FFG48" s="1581"/>
      <c r="FFH48" s="1581"/>
      <c r="FFI48" s="1581"/>
      <c r="FFJ48" s="1581"/>
      <c r="FFK48" s="1581"/>
      <c r="FFL48" s="1581"/>
      <c r="FFM48" s="1581"/>
      <c r="FFN48" s="1581"/>
      <c r="FFO48" s="1581"/>
      <c r="FFP48" s="1581"/>
      <c r="FFQ48" s="1581"/>
      <c r="FFR48" s="1581"/>
      <c r="FFS48" s="1581"/>
      <c r="FFT48" s="1581"/>
      <c r="FFU48" s="1581"/>
      <c r="FFV48" s="1581"/>
      <c r="FFW48" s="1581"/>
      <c r="FFX48" s="1581"/>
      <c r="FFY48" s="1581"/>
      <c r="FFZ48" s="1581"/>
      <c r="FGA48" s="1581"/>
      <c r="FGB48" s="1581"/>
      <c r="FGC48" s="1581"/>
      <c r="FGD48" s="1581"/>
      <c r="FGE48" s="1581"/>
      <c r="FGF48" s="1581"/>
      <c r="FGG48" s="1581"/>
      <c r="FGH48" s="1581"/>
      <c r="FGI48" s="1581"/>
      <c r="FGJ48" s="1581"/>
      <c r="FGK48" s="1581"/>
      <c r="FGL48" s="1581"/>
      <c r="FGM48" s="1581"/>
      <c r="FGN48" s="1581"/>
      <c r="FGO48" s="1581"/>
      <c r="FGP48" s="1581"/>
      <c r="FGQ48" s="1581"/>
      <c r="FGR48" s="1581"/>
      <c r="FGS48" s="1581"/>
      <c r="FGT48" s="1581"/>
      <c r="FGU48" s="1581"/>
      <c r="FGV48" s="1581"/>
      <c r="FGW48" s="1581"/>
      <c r="FGX48" s="1581"/>
      <c r="FGY48" s="1581"/>
      <c r="FGZ48" s="1581"/>
      <c r="FHA48" s="1581"/>
      <c r="FHB48" s="1581"/>
      <c r="FHC48" s="1581"/>
      <c r="FHD48" s="1581"/>
      <c r="FHE48" s="1581"/>
      <c r="FHF48" s="1581"/>
      <c r="FHG48" s="1581"/>
      <c r="FHH48" s="1581"/>
      <c r="FHI48" s="1581"/>
      <c r="FHJ48" s="1581"/>
      <c r="FHK48" s="1581"/>
      <c r="FHL48" s="1581"/>
      <c r="FHM48" s="1581"/>
      <c r="FHN48" s="1581"/>
      <c r="FHO48" s="1581"/>
      <c r="FHP48" s="1581"/>
      <c r="FHQ48" s="1581"/>
      <c r="FHR48" s="1581"/>
      <c r="FHS48" s="1581"/>
      <c r="FHT48" s="1581"/>
      <c r="FHU48" s="1581"/>
      <c r="FHV48" s="1581"/>
      <c r="FHW48" s="1581"/>
      <c r="FHX48" s="1581"/>
      <c r="FHY48" s="1581"/>
      <c r="FHZ48" s="1581"/>
      <c r="FIA48" s="1581"/>
      <c r="FIB48" s="1581"/>
      <c r="FIC48" s="1581"/>
      <c r="FID48" s="1581"/>
      <c r="FIE48" s="1581"/>
      <c r="FIF48" s="1581"/>
      <c r="FIG48" s="1581"/>
      <c r="FIH48" s="1581"/>
      <c r="FII48" s="1581"/>
      <c r="FIJ48" s="1581"/>
      <c r="FIK48" s="1581"/>
      <c r="FIL48" s="1581"/>
      <c r="FIM48" s="1581"/>
      <c r="FIN48" s="1581"/>
      <c r="FIO48" s="1581"/>
      <c r="FIP48" s="1581"/>
      <c r="FIQ48" s="1581"/>
      <c r="FIR48" s="1581"/>
      <c r="FIS48" s="1581"/>
      <c r="FIT48" s="1581"/>
      <c r="FIU48" s="1581"/>
      <c r="FIV48" s="1581"/>
      <c r="FIW48" s="1581"/>
      <c r="FIX48" s="1581"/>
      <c r="FIY48" s="1581"/>
      <c r="FIZ48" s="1581"/>
      <c r="FJA48" s="1581"/>
      <c r="FJB48" s="1581"/>
      <c r="FJC48" s="1581"/>
      <c r="FJD48" s="1581"/>
      <c r="FJE48" s="1581"/>
      <c r="FJF48" s="1581"/>
      <c r="FJG48" s="1581"/>
      <c r="FJH48" s="1581"/>
      <c r="FJI48" s="1581"/>
      <c r="FJJ48" s="1581"/>
      <c r="FJK48" s="1581"/>
      <c r="FJL48" s="1581"/>
      <c r="FJM48" s="1581"/>
      <c r="FJN48" s="1581"/>
      <c r="FJO48" s="1581"/>
      <c r="FJP48" s="1581"/>
      <c r="FJQ48" s="1581"/>
      <c r="FJR48" s="1581"/>
      <c r="FJS48" s="1581"/>
      <c r="FJT48" s="1581"/>
      <c r="FJU48" s="1581"/>
      <c r="FJV48" s="1581"/>
      <c r="FJW48" s="1581"/>
      <c r="FJX48" s="1581"/>
      <c r="FJY48" s="1581"/>
      <c r="FJZ48" s="1581"/>
      <c r="FKA48" s="1581"/>
      <c r="FKB48" s="1581"/>
      <c r="FKC48" s="1581"/>
      <c r="FKD48" s="1581"/>
      <c r="FKE48" s="1581"/>
      <c r="FKF48" s="1581"/>
      <c r="FKG48" s="1581"/>
      <c r="FKH48" s="1581"/>
      <c r="FKI48" s="1581"/>
      <c r="FKJ48" s="1581"/>
      <c r="FKK48" s="1581"/>
      <c r="FKL48" s="1581"/>
      <c r="FKM48" s="1581"/>
      <c r="FKN48" s="1581"/>
      <c r="FKO48" s="1581"/>
      <c r="FKP48" s="1581"/>
      <c r="FKQ48" s="1581"/>
      <c r="FKR48" s="1581"/>
      <c r="FKS48" s="1581"/>
      <c r="FKT48" s="1581"/>
      <c r="FKU48" s="1581"/>
      <c r="FKV48" s="1581"/>
      <c r="FKW48" s="1581"/>
      <c r="FKX48" s="1581"/>
      <c r="FKY48" s="1581"/>
      <c r="FKZ48" s="1581"/>
      <c r="FLA48" s="1581"/>
      <c r="FLB48" s="1581"/>
      <c r="FLC48" s="1581"/>
      <c r="FLD48" s="1581"/>
      <c r="FLE48" s="1581"/>
      <c r="FLF48" s="1581"/>
      <c r="FLG48" s="1581"/>
      <c r="FLH48" s="1581"/>
      <c r="FLI48" s="1581"/>
      <c r="FLJ48" s="1581"/>
      <c r="FLK48" s="1581"/>
      <c r="FLL48" s="1581"/>
      <c r="FLM48" s="1581"/>
      <c r="FLN48" s="1581"/>
      <c r="FLO48" s="1581"/>
      <c r="FLP48" s="1581"/>
      <c r="FLQ48" s="1581"/>
      <c r="FLR48" s="1581"/>
      <c r="FLS48" s="1581"/>
      <c r="FLT48" s="1581"/>
      <c r="FLU48" s="1581"/>
      <c r="FLV48" s="1581"/>
      <c r="FLW48" s="1581"/>
      <c r="FLX48" s="1581"/>
      <c r="FLY48" s="1581"/>
      <c r="FLZ48" s="1581"/>
      <c r="FMA48" s="1581"/>
      <c r="FMB48" s="1581"/>
      <c r="FMC48" s="1581"/>
      <c r="FMD48" s="1581"/>
      <c r="FME48" s="1581"/>
      <c r="FMF48" s="1581"/>
      <c r="FMG48" s="1581"/>
      <c r="FMH48" s="1581"/>
      <c r="FMI48" s="1581"/>
      <c r="FMJ48" s="1581"/>
      <c r="FMK48" s="1581"/>
      <c r="FML48" s="1581"/>
      <c r="FMM48" s="1581"/>
      <c r="FMN48" s="1581"/>
      <c r="FMO48" s="1581"/>
      <c r="FMP48" s="1581"/>
      <c r="FMQ48" s="1581"/>
      <c r="FMR48" s="1581"/>
      <c r="FMS48" s="1581"/>
      <c r="FMT48" s="1581"/>
      <c r="FMU48" s="1581"/>
      <c r="FMV48" s="1581"/>
      <c r="FMW48" s="1581"/>
      <c r="FMX48" s="1581"/>
      <c r="FMY48" s="1581"/>
      <c r="FMZ48" s="1581"/>
      <c r="FNA48" s="1581"/>
      <c r="FNB48" s="1581"/>
      <c r="FNC48" s="1581"/>
      <c r="FND48" s="1581"/>
      <c r="FNE48" s="1581"/>
      <c r="FNF48" s="1581"/>
      <c r="FNG48" s="1581"/>
      <c r="FNH48" s="1581"/>
      <c r="FNI48" s="1581"/>
      <c r="FNJ48" s="1581"/>
      <c r="FNK48" s="1581"/>
      <c r="FNL48" s="1581"/>
      <c r="FNM48" s="1581"/>
      <c r="FNN48" s="1581"/>
      <c r="FNO48" s="1581"/>
      <c r="FNP48" s="1581"/>
      <c r="FNQ48" s="1581"/>
      <c r="FNR48" s="1581"/>
      <c r="FNS48" s="1581"/>
      <c r="FNT48" s="1581"/>
      <c r="FNU48" s="1581"/>
      <c r="FNV48" s="1581"/>
      <c r="FNW48" s="1581"/>
      <c r="FNX48" s="1581"/>
      <c r="FNY48" s="1581"/>
      <c r="FNZ48" s="1581"/>
      <c r="FOA48" s="1581"/>
      <c r="FOB48" s="1581"/>
      <c r="FOC48" s="1581"/>
      <c r="FOD48" s="1581"/>
      <c r="FOE48" s="1581"/>
      <c r="FOF48" s="1581"/>
      <c r="FOG48" s="1581"/>
      <c r="FOH48" s="1581"/>
      <c r="FOI48" s="1581"/>
      <c r="FOJ48" s="1581"/>
      <c r="FOK48" s="1581"/>
      <c r="FOL48" s="1581"/>
      <c r="FOM48" s="1581"/>
      <c r="FON48" s="1581"/>
      <c r="FOO48" s="1581"/>
      <c r="FOP48" s="1581"/>
      <c r="FOQ48" s="1581"/>
      <c r="FOR48" s="1581"/>
      <c r="FOS48" s="1581"/>
      <c r="FOT48" s="1581"/>
      <c r="FOU48" s="1581"/>
      <c r="FOV48" s="1581"/>
      <c r="FOW48" s="1581"/>
      <c r="FOX48" s="1581"/>
      <c r="FOY48" s="1581"/>
      <c r="FOZ48" s="1581"/>
      <c r="FPA48" s="1581"/>
      <c r="FPB48" s="1581"/>
      <c r="FPC48" s="1581"/>
      <c r="FPD48" s="1581"/>
      <c r="FPE48" s="1581"/>
      <c r="FPF48" s="1581"/>
      <c r="FPG48" s="1581"/>
      <c r="FPH48" s="1581"/>
      <c r="FPI48" s="1581"/>
      <c r="FPJ48" s="1581"/>
      <c r="FPK48" s="1581"/>
      <c r="FPL48" s="1581"/>
      <c r="FPM48" s="1581"/>
      <c r="FPN48" s="1581"/>
      <c r="FPO48" s="1581"/>
      <c r="FPP48" s="1581"/>
      <c r="FPQ48" s="1581"/>
      <c r="FPR48" s="1581"/>
      <c r="FPS48" s="1581"/>
      <c r="FPT48" s="1581"/>
      <c r="FPU48" s="1581"/>
      <c r="FPV48" s="1581"/>
      <c r="FPW48" s="1581"/>
      <c r="FPX48" s="1581"/>
      <c r="FPY48" s="1581"/>
      <c r="FPZ48" s="1581"/>
      <c r="FQA48" s="1581"/>
      <c r="FQB48" s="1581"/>
      <c r="FQC48" s="1581"/>
      <c r="FQD48" s="1581"/>
      <c r="FQE48" s="1581"/>
      <c r="FQF48" s="1581"/>
      <c r="FQG48" s="1581"/>
      <c r="FQH48" s="1581"/>
      <c r="FQI48" s="1581"/>
      <c r="FQJ48" s="1581"/>
      <c r="FQK48" s="1581"/>
      <c r="FQL48" s="1581"/>
      <c r="FQM48" s="1581"/>
      <c r="FQN48" s="1581"/>
      <c r="FQO48" s="1581"/>
      <c r="FQP48" s="1581"/>
      <c r="FQQ48" s="1581"/>
      <c r="FQR48" s="1581"/>
      <c r="FQS48" s="1581"/>
      <c r="FQT48" s="1581"/>
      <c r="FQU48" s="1581"/>
      <c r="FQV48" s="1581"/>
      <c r="FQW48" s="1581"/>
      <c r="FQX48" s="1581"/>
      <c r="FQY48" s="1581"/>
      <c r="FQZ48" s="1581"/>
      <c r="FRA48" s="1581"/>
      <c r="FRB48" s="1581"/>
      <c r="FRC48" s="1581"/>
      <c r="FRD48" s="1581"/>
      <c r="FRE48" s="1581"/>
      <c r="FRF48" s="1581"/>
      <c r="FRG48" s="1581"/>
      <c r="FRH48" s="1581"/>
      <c r="FRI48" s="1581"/>
      <c r="FRJ48" s="1581"/>
      <c r="FRK48" s="1581"/>
      <c r="FRL48" s="1581"/>
      <c r="FRM48" s="1581"/>
      <c r="FRN48" s="1581"/>
      <c r="FRO48" s="1581"/>
      <c r="FRP48" s="1581"/>
      <c r="FRQ48" s="1581"/>
      <c r="FRR48" s="1581"/>
      <c r="FRS48" s="1581"/>
      <c r="FRT48" s="1581"/>
      <c r="FRU48" s="1581"/>
      <c r="FRV48" s="1581"/>
      <c r="FRW48" s="1581"/>
      <c r="FRX48" s="1581"/>
      <c r="FRY48" s="1581"/>
      <c r="FRZ48" s="1581"/>
      <c r="FSA48" s="1581"/>
      <c r="FSB48" s="1581"/>
      <c r="FSC48" s="1581"/>
      <c r="FSD48" s="1581"/>
      <c r="FSE48" s="1581"/>
      <c r="FSF48" s="1581"/>
      <c r="FSG48" s="1581"/>
      <c r="FSH48" s="1581"/>
      <c r="FSI48" s="1581"/>
      <c r="FSJ48" s="1581"/>
      <c r="FSK48" s="1581"/>
      <c r="FSL48" s="1581"/>
      <c r="FSM48" s="1581"/>
      <c r="FSN48" s="1581"/>
      <c r="FSO48" s="1581"/>
      <c r="FSP48" s="1581"/>
      <c r="FSQ48" s="1581"/>
      <c r="FSR48" s="1581"/>
      <c r="FSS48" s="1581"/>
      <c r="FST48" s="1581"/>
      <c r="FSU48" s="1581"/>
      <c r="FSV48" s="1581"/>
      <c r="FSW48" s="1581"/>
      <c r="FSX48" s="1581"/>
      <c r="FSY48" s="1581"/>
      <c r="FSZ48" s="1581"/>
      <c r="FTA48" s="1581"/>
      <c r="FTB48" s="1581"/>
      <c r="FTC48" s="1581"/>
      <c r="FTD48" s="1581"/>
      <c r="FTE48" s="1581"/>
      <c r="FTF48" s="1581"/>
      <c r="FTG48" s="1581"/>
      <c r="FTH48" s="1581"/>
      <c r="FTI48" s="1581"/>
      <c r="FTJ48" s="1581"/>
      <c r="FTK48" s="1581"/>
      <c r="FTL48" s="1581"/>
      <c r="FTM48" s="1581"/>
      <c r="FTN48" s="1581"/>
      <c r="FTO48" s="1581"/>
      <c r="FTP48" s="1581"/>
      <c r="FTQ48" s="1581"/>
      <c r="FTR48" s="1581"/>
      <c r="FTS48" s="1581"/>
      <c r="FTT48" s="1581"/>
      <c r="FTU48" s="1581"/>
      <c r="FTV48" s="1581"/>
      <c r="FTW48" s="1581"/>
      <c r="FTX48" s="1581"/>
      <c r="FTY48" s="1581"/>
      <c r="FTZ48" s="1581"/>
      <c r="FUA48" s="1581"/>
      <c r="FUB48" s="1581"/>
      <c r="FUC48" s="1581"/>
      <c r="FUD48" s="1581"/>
      <c r="FUE48" s="1581"/>
      <c r="FUF48" s="1581"/>
      <c r="FUG48" s="1581"/>
      <c r="FUH48" s="1581"/>
      <c r="FUI48" s="1581"/>
      <c r="FUJ48" s="1581"/>
      <c r="FUK48" s="1581"/>
      <c r="FUL48" s="1581"/>
      <c r="FUM48" s="1581"/>
      <c r="FUN48" s="1581"/>
      <c r="FUO48" s="1581"/>
      <c r="FUP48" s="1581"/>
      <c r="FUQ48" s="1581"/>
      <c r="FUR48" s="1581"/>
      <c r="FUS48" s="1581"/>
      <c r="FUT48" s="1581"/>
      <c r="FUU48" s="1581"/>
      <c r="FUV48" s="1581"/>
      <c r="FUW48" s="1581"/>
      <c r="FUX48" s="1581"/>
      <c r="FUY48" s="1581"/>
      <c r="FUZ48" s="1581"/>
      <c r="FVA48" s="1581"/>
      <c r="FVB48" s="1581"/>
      <c r="FVC48" s="1581"/>
      <c r="FVD48" s="1581"/>
      <c r="FVE48" s="1581"/>
      <c r="FVF48" s="1581"/>
      <c r="FVG48" s="1581"/>
      <c r="FVH48" s="1581"/>
      <c r="FVI48" s="1581"/>
      <c r="FVJ48" s="1581"/>
      <c r="FVK48" s="1581"/>
      <c r="FVL48" s="1581"/>
      <c r="FVM48" s="1581"/>
      <c r="FVN48" s="1581"/>
      <c r="FVO48" s="1581"/>
      <c r="FVP48" s="1581"/>
      <c r="FVQ48" s="1581"/>
      <c r="FVR48" s="1581"/>
      <c r="FVS48" s="1581"/>
      <c r="FVT48" s="1581"/>
      <c r="FVU48" s="1581"/>
      <c r="FVV48" s="1581"/>
      <c r="FVW48" s="1581"/>
      <c r="FVX48" s="1581"/>
      <c r="FVY48" s="1581"/>
      <c r="FVZ48" s="1581"/>
      <c r="FWA48" s="1581"/>
      <c r="FWB48" s="1581"/>
      <c r="FWC48" s="1581"/>
      <c r="FWD48" s="1581"/>
      <c r="FWE48" s="1581"/>
      <c r="FWF48" s="1581"/>
      <c r="FWG48" s="1581"/>
      <c r="FWH48" s="1581"/>
      <c r="FWI48" s="1581"/>
      <c r="FWJ48" s="1581"/>
      <c r="FWK48" s="1581"/>
      <c r="FWL48" s="1581"/>
      <c r="FWM48" s="1581"/>
      <c r="FWN48" s="1581"/>
      <c r="FWO48" s="1581"/>
      <c r="FWP48" s="1581"/>
      <c r="FWQ48" s="1581"/>
      <c r="FWR48" s="1581"/>
      <c r="FWS48" s="1581"/>
      <c r="FWT48" s="1581"/>
      <c r="FWU48" s="1581"/>
      <c r="FWV48" s="1581"/>
      <c r="FWW48" s="1581"/>
      <c r="FWX48" s="1581"/>
      <c r="FWY48" s="1581"/>
      <c r="FWZ48" s="1581"/>
      <c r="FXA48" s="1581"/>
      <c r="FXB48" s="1581"/>
      <c r="FXC48" s="1581"/>
      <c r="FXD48" s="1581"/>
      <c r="FXE48" s="1581"/>
      <c r="FXF48" s="1581"/>
      <c r="FXG48" s="1581"/>
      <c r="FXH48" s="1581"/>
      <c r="FXI48" s="1581"/>
      <c r="FXJ48" s="1581"/>
      <c r="FXK48" s="1581"/>
      <c r="FXL48" s="1581"/>
      <c r="FXM48" s="1581"/>
      <c r="FXN48" s="1581"/>
      <c r="FXO48" s="1581"/>
      <c r="FXP48" s="1581"/>
      <c r="FXQ48" s="1581"/>
      <c r="FXR48" s="1581"/>
      <c r="FXS48" s="1581"/>
      <c r="FXT48" s="1581"/>
      <c r="FXU48" s="1581"/>
      <c r="FXV48" s="1581"/>
      <c r="FXW48" s="1581"/>
      <c r="FXX48" s="1581"/>
      <c r="FXY48" s="1581"/>
      <c r="FXZ48" s="1581"/>
      <c r="FYA48" s="1581"/>
      <c r="FYB48" s="1581"/>
      <c r="FYC48" s="1581"/>
      <c r="FYD48" s="1581"/>
      <c r="FYE48" s="1581"/>
      <c r="FYF48" s="1581"/>
      <c r="FYG48" s="1581"/>
      <c r="FYH48" s="1581"/>
      <c r="FYI48" s="1581"/>
      <c r="FYJ48" s="1581"/>
      <c r="FYK48" s="1581"/>
      <c r="FYL48" s="1581"/>
      <c r="FYM48" s="1581"/>
      <c r="FYN48" s="1581"/>
      <c r="FYO48" s="1581"/>
      <c r="FYP48" s="1581"/>
      <c r="FYQ48" s="1581"/>
      <c r="FYR48" s="1581"/>
      <c r="FYS48" s="1581"/>
      <c r="FYT48" s="1581"/>
      <c r="FYU48" s="1581"/>
      <c r="FYV48" s="1581"/>
      <c r="FYW48" s="1581"/>
      <c r="FYX48" s="1581"/>
      <c r="FYY48" s="1581"/>
      <c r="FYZ48" s="1581"/>
      <c r="FZA48" s="1581"/>
      <c r="FZB48" s="1581"/>
      <c r="FZC48" s="1581"/>
      <c r="FZD48" s="1581"/>
      <c r="FZE48" s="1581"/>
      <c r="FZF48" s="1581"/>
      <c r="FZG48" s="1581"/>
      <c r="FZH48" s="1581"/>
      <c r="FZI48" s="1581"/>
      <c r="FZJ48" s="1581"/>
      <c r="FZK48" s="1581"/>
      <c r="FZL48" s="1581"/>
      <c r="FZM48" s="1581"/>
      <c r="FZN48" s="1581"/>
      <c r="FZO48" s="1581"/>
      <c r="FZP48" s="1581"/>
      <c r="FZQ48" s="1581"/>
      <c r="FZR48" s="1581"/>
      <c r="FZS48" s="1581"/>
      <c r="FZT48" s="1581"/>
      <c r="FZU48" s="1581"/>
      <c r="FZV48" s="1581"/>
      <c r="FZW48" s="1581"/>
      <c r="FZX48" s="1581"/>
      <c r="FZY48" s="1581"/>
      <c r="FZZ48" s="1581"/>
      <c r="GAA48" s="1581"/>
      <c r="GAB48" s="1581"/>
      <c r="GAC48" s="1581"/>
      <c r="GAD48" s="1581"/>
      <c r="GAE48" s="1581"/>
      <c r="GAF48" s="1581"/>
      <c r="GAG48" s="1581"/>
      <c r="GAH48" s="1581"/>
      <c r="GAI48" s="1581"/>
      <c r="GAJ48" s="1581"/>
      <c r="GAK48" s="1581"/>
      <c r="GAL48" s="1581"/>
      <c r="GAM48" s="1581"/>
      <c r="GAN48" s="1581"/>
      <c r="GAO48" s="1581"/>
      <c r="GAP48" s="1581"/>
      <c r="GAQ48" s="1581"/>
      <c r="GAR48" s="1581"/>
      <c r="GAS48" s="1581"/>
      <c r="GAT48" s="1581"/>
      <c r="GAU48" s="1581"/>
      <c r="GAV48" s="1581"/>
      <c r="GAW48" s="1581"/>
      <c r="GAX48" s="1581"/>
      <c r="GAY48" s="1581"/>
      <c r="GAZ48" s="1581"/>
      <c r="GBA48" s="1581"/>
      <c r="GBB48" s="1581"/>
      <c r="GBC48" s="1581"/>
      <c r="GBD48" s="1581"/>
      <c r="GBE48" s="1581"/>
      <c r="GBF48" s="1581"/>
      <c r="GBG48" s="1581"/>
      <c r="GBH48" s="1581"/>
      <c r="GBI48" s="1581"/>
      <c r="GBJ48" s="1581"/>
      <c r="GBK48" s="1581"/>
      <c r="GBL48" s="1581"/>
      <c r="GBM48" s="1581"/>
      <c r="GBN48" s="1581"/>
      <c r="GBO48" s="1581"/>
      <c r="GBP48" s="1581"/>
      <c r="GBQ48" s="1581"/>
      <c r="GBR48" s="1581"/>
      <c r="GBS48" s="1581"/>
      <c r="GBT48" s="1581"/>
      <c r="GBU48" s="1581"/>
      <c r="GBV48" s="1581"/>
      <c r="GBW48" s="1581"/>
      <c r="GBX48" s="1581"/>
      <c r="GBY48" s="1581"/>
      <c r="GBZ48" s="1581"/>
      <c r="GCA48" s="1581"/>
      <c r="GCB48" s="1581"/>
      <c r="GCC48" s="1581"/>
      <c r="GCD48" s="1581"/>
      <c r="GCE48" s="1581"/>
      <c r="GCF48" s="1581"/>
      <c r="GCG48" s="1581"/>
      <c r="GCH48" s="1581"/>
      <c r="GCI48" s="1581"/>
      <c r="GCJ48" s="1581"/>
      <c r="GCK48" s="1581"/>
      <c r="GCL48" s="1581"/>
      <c r="GCM48" s="1581"/>
      <c r="GCN48" s="1581"/>
      <c r="GCO48" s="1581"/>
      <c r="GCP48" s="1581"/>
      <c r="GCQ48" s="1581"/>
      <c r="GCR48" s="1581"/>
      <c r="GCS48" s="1581"/>
      <c r="GCT48" s="1581"/>
      <c r="GCU48" s="1581"/>
      <c r="GCV48" s="1581"/>
      <c r="GCW48" s="1581"/>
      <c r="GCX48" s="1581"/>
      <c r="GCY48" s="1581"/>
      <c r="GCZ48" s="1581"/>
      <c r="GDA48" s="1581"/>
      <c r="GDB48" s="1581"/>
      <c r="GDC48" s="1581"/>
      <c r="GDD48" s="1581"/>
      <c r="GDE48" s="1581"/>
      <c r="GDF48" s="1581"/>
      <c r="GDG48" s="1581"/>
      <c r="GDH48" s="1581"/>
      <c r="GDI48" s="1581"/>
      <c r="GDJ48" s="1581"/>
      <c r="GDK48" s="1581"/>
      <c r="GDL48" s="1581"/>
      <c r="GDM48" s="1581"/>
      <c r="GDN48" s="1581"/>
      <c r="GDO48" s="1581"/>
      <c r="GDP48" s="1581"/>
      <c r="GDQ48" s="1581"/>
      <c r="GDR48" s="1581"/>
      <c r="GDS48" s="1581"/>
      <c r="GDT48" s="1581"/>
      <c r="GDU48" s="1581"/>
      <c r="GDV48" s="1581"/>
      <c r="GDW48" s="1581"/>
      <c r="GDX48" s="1581"/>
      <c r="GDY48" s="1581"/>
      <c r="GDZ48" s="1581"/>
      <c r="GEA48" s="1581"/>
      <c r="GEB48" s="1581"/>
      <c r="GEC48" s="1581"/>
      <c r="GED48" s="1581"/>
      <c r="GEE48" s="1581"/>
      <c r="GEF48" s="1581"/>
      <c r="GEG48" s="1581"/>
      <c r="GEH48" s="1581"/>
      <c r="GEI48" s="1581"/>
      <c r="GEJ48" s="1581"/>
      <c r="GEK48" s="1581"/>
      <c r="GEL48" s="1581"/>
      <c r="GEM48" s="1581"/>
      <c r="GEN48" s="1581"/>
      <c r="GEO48" s="1581"/>
      <c r="GEP48" s="1581"/>
      <c r="GEQ48" s="1581"/>
      <c r="GER48" s="1581"/>
      <c r="GES48" s="1581"/>
      <c r="GET48" s="1581"/>
      <c r="GEU48" s="1581"/>
      <c r="GEV48" s="1581"/>
      <c r="GEW48" s="1581"/>
      <c r="GEX48" s="1581"/>
      <c r="GEY48" s="1581"/>
      <c r="GEZ48" s="1581"/>
      <c r="GFA48" s="1581"/>
      <c r="GFB48" s="1581"/>
      <c r="GFC48" s="1581"/>
      <c r="GFD48" s="1581"/>
      <c r="GFE48" s="1581"/>
      <c r="GFF48" s="1581"/>
      <c r="GFG48" s="1581"/>
      <c r="GFH48" s="1581"/>
      <c r="GFI48" s="1581"/>
      <c r="GFJ48" s="1581"/>
      <c r="GFK48" s="1581"/>
      <c r="GFL48" s="1581"/>
      <c r="GFM48" s="1581"/>
      <c r="GFN48" s="1581"/>
      <c r="GFO48" s="1581"/>
      <c r="GFP48" s="1581"/>
      <c r="GFQ48" s="1581"/>
      <c r="GFR48" s="1581"/>
      <c r="GFS48" s="1581"/>
      <c r="GFT48" s="1581"/>
      <c r="GFU48" s="1581"/>
      <c r="GFV48" s="1581"/>
      <c r="GFW48" s="1581"/>
      <c r="GFX48" s="1581"/>
      <c r="GFY48" s="1581"/>
      <c r="GFZ48" s="1581"/>
      <c r="GGA48" s="1581"/>
      <c r="GGB48" s="1581"/>
      <c r="GGC48" s="1581"/>
      <c r="GGD48" s="1581"/>
      <c r="GGE48" s="1581"/>
      <c r="GGF48" s="1581"/>
      <c r="GGG48" s="1581"/>
      <c r="GGH48" s="1581"/>
      <c r="GGI48" s="1581"/>
      <c r="GGJ48" s="1581"/>
      <c r="GGK48" s="1581"/>
      <c r="GGL48" s="1581"/>
      <c r="GGM48" s="1581"/>
      <c r="GGN48" s="1581"/>
      <c r="GGO48" s="1581"/>
      <c r="GGP48" s="1581"/>
      <c r="GGQ48" s="1581"/>
      <c r="GGR48" s="1581"/>
      <c r="GGS48" s="1581"/>
      <c r="GGT48" s="1581"/>
      <c r="GGU48" s="1581"/>
      <c r="GGV48" s="1581"/>
      <c r="GGW48" s="1581"/>
      <c r="GGX48" s="1581"/>
      <c r="GGY48" s="1581"/>
      <c r="GGZ48" s="1581"/>
      <c r="GHA48" s="1581"/>
      <c r="GHB48" s="1581"/>
      <c r="GHC48" s="1581"/>
      <c r="GHD48" s="1581"/>
      <c r="GHE48" s="1581"/>
      <c r="GHF48" s="1581"/>
      <c r="GHG48" s="1581"/>
      <c r="GHH48" s="1581"/>
      <c r="GHI48" s="1581"/>
      <c r="GHJ48" s="1581"/>
      <c r="GHK48" s="1581"/>
      <c r="GHL48" s="1581"/>
      <c r="GHM48" s="1581"/>
      <c r="GHN48" s="1581"/>
      <c r="GHO48" s="1581"/>
      <c r="GHP48" s="1581"/>
      <c r="GHQ48" s="1581"/>
      <c r="GHR48" s="1581"/>
      <c r="GHS48" s="1581"/>
      <c r="GHT48" s="1581"/>
      <c r="GHU48" s="1581"/>
      <c r="GHV48" s="1581"/>
      <c r="GHW48" s="1581"/>
      <c r="GHX48" s="1581"/>
      <c r="GHY48" s="1581"/>
      <c r="GHZ48" s="1581"/>
      <c r="GIA48" s="1581"/>
      <c r="GIB48" s="1581"/>
      <c r="GIC48" s="1581"/>
      <c r="GID48" s="1581"/>
      <c r="GIE48" s="1581"/>
      <c r="GIF48" s="1581"/>
      <c r="GIG48" s="1581"/>
      <c r="GIH48" s="1581"/>
      <c r="GII48" s="1581"/>
      <c r="GIJ48" s="1581"/>
      <c r="GIK48" s="1581"/>
      <c r="GIL48" s="1581"/>
      <c r="GIM48" s="1581"/>
      <c r="GIN48" s="1581"/>
      <c r="GIO48" s="1581"/>
      <c r="GIP48" s="1581"/>
      <c r="GIQ48" s="1581"/>
      <c r="GIR48" s="1581"/>
      <c r="GIS48" s="1581"/>
      <c r="GIT48" s="1581"/>
      <c r="GIU48" s="1581"/>
      <c r="GIV48" s="1581"/>
      <c r="GIW48" s="1581"/>
      <c r="GIX48" s="1581"/>
      <c r="GIY48" s="1581"/>
      <c r="GIZ48" s="1581"/>
      <c r="GJA48" s="1581"/>
      <c r="GJB48" s="1581"/>
      <c r="GJC48" s="1581"/>
      <c r="GJD48" s="1581"/>
      <c r="GJE48" s="1581"/>
      <c r="GJF48" s="1581"/>
      <c r="GJG48" s="1581"/>
      <c r="GJH48" s="1581"/>
      <c r="GJI48" s="1581"/>
      <c r="GJJ48" s="1581"/>
      <c r="GJK48" s="1581"/>
      <c r="GJL48" s="1581"/>
      <c r="GJM48" s="1581"/>
      <c r="GJN48" s="1581"/>
      <c r="GJO48" s="1581"/>
      <c r="GJP48" s="1581"/>
      <c r="GJQ48" s="1581"/>
      <c r="GJR48" s="1581"/>
      <c r="GJS48" s="1581"/>
      <c r="GJT48" s="1581"/>
      <c r="GJU48" s="1581"/>
      <c r="GJV48" s="1581"/>
      <c r="GJW48" s="1581"/>
      <c r="GJX48" s="1581"/>
      <c r="GJY48" s="1581"/>
      <c r="GJZ48" s="1581"/>
      <c r="GKA48" s="1581"/>
      <c r="GKB48" s="1581"/>
      <c r="GKC48" s="1581"/>
      <c r="GKD48" s="1581"/>
      <c r="GKE48" s="1581"/>
      <c r="GKF48" s="1581"/>
      <c r="GKG48" s="1581"/>
      <c r="GKH48" s="1581"/>
      <c r="GKI48" s="1581"/>
      <c r="GKJ48" s="1581"/>
      <c r="GKK48" s="1581"/>
      <c r="GKL48" s="1581"/>
      <c r="GKM48" s="1581"/>
      <c r="GKN48" s="1581"/>
      <c r="GKO48" s="1581"/>
      <c r="GKP48" s="1581"/>
      <c r="GKQ48" s="1581"/>
      <c r="GKR48" s="1581"/>
      <c r="GKS48" s="1581"/>
      <c r="GKT48" s="1581"/>
      <c r="GKU48" s="1581"/>
      <c r="GKV48" s="1581"/>
      <c r="GKW48" s="1581"/>
      <c r="GKX48" s="1581"/>
      <c r="GKY48" s="1581"/>
      <c r="GKZ48" s="1581"/>
      <c r="GLA48" s="1581"/>
      <c r="GLB48" s="1581"/>
      <c r="GLC48" s="1581"/>
      <c r="GLD48" s="1581"/>
      <c r="GLE48" s="1581"/>
      <c r="GLF48" s="1581"/>
      <c r="GLG48" s="1581"/>
      <c r="GLH48" s="1581"/>
      <c r="GLI48" s="1581"/>
      <c r="GLJ48" s="1581"/>
      <c r="GLK48" s="1581"/>
      <c r="GLL48" s="1581"/>
      <c r="GLM48" s="1581"/>
      <c r="GLN48" s="1581"/>
      <c r="GLO48" s="1581"/>
      <c r="GLP48" s="1581"/>
      <c r="GLQ48" s="1581"/>
      <c r="GLR48" s="1581"/>
      <c r="GLS48" s="1581"/>
      <c r="GLT48" s="1581"/>
      <c r="GLU48" s="1581"/>
      <c r="GLV48" s="1581"/>
      <c r="GLW48" s="1581"/>
      <c r="GLX48" s="1581"/>
      <c r="GLY48" s="1581"/>
      <c r="GLZ48" s="1581"/>
      <c r="GMA48" s="1581"/>
      <c r="GMB48" s="1581"/>
      <c r="GMC48" s="1581"/>
      <c r="GMD48" s="1581"/>
      <c r="GME48" s="1581"/>
      <c r="GMF48" s="1581"/>
      <c r="GMG48" s="1581"/>
      <c r="GMH48" s="1581"/>
      <c r="GMI48" s="1581"/>
      <c r="GMJ48" s="1581"/>
      <c r="GMK48" s="1581"/>
      <c r="GML48" s="1581"/>
      <c r="GMM48" s="1581"/>
      <c r="GMN48" s="1581"/>
      <c r="GMO48" s="1581"/>
      <c r="GMP48" s="1581"/>
      <c r="GMQ48" s="1581"/>
      <c r="GMR48" s="1581"/>
      <c r="GMS48" s="1581"/>
      <c r="GMT48" s="1581"/>
      <c r="GMU48" s="1581"/>
      <c r="GMV48" s="1581"/>
      <c r="GMW48" s="1581"/>
      <c r="GMX48" s="1581"/>
      <c r="GMY48" s="1581"/>
      <c r="GMZ48" s="1581"/>
      <c r="GNA48" s="1581"/>
      <c r="GNB48" s="1581"/>
      <c r="GNC48" s="1581"/>
      <c r="GND48" s="1581"/>
      <c r="GNE48" s="1581"/>
      <c r="GNF48" s="1581"/>
      <c r="GNG48" s="1581"/>
      <c r="GNH48" s="1581"/>
      <c r="GNI48" s="1581"/>
      <c r="GNJ48" s="1581"/>
      <c r="GNK48" s="1581"/>
      <c r="GNL48" s="1581"/>
      <c r="GNM48" s="1581"/>
      <c r="GNN48" s="1581"/>
      <c r="GNO48" s="1581"/>
      <c r="GNP48" s="1581"/>
      <c r="GNQ48" s="1581"/>
      <c r="GNR48" s="1581"/>
      <c r="GNS48" s="1581"/>
      <c r="GNT48" s="1581"/>
      <c r="GNU48" s="1581"/>
      <c r="GNV48" s="1581"/>
      <c r="GNW48" s="1581"/>
      <c r="GNX48" s="1581"/>
      <c r="GNY48" s="1581"/>
      <c r="GNZ48" s="1581"/>
      <c r="GOA48" s="1581"/>
      <c r="GOB48" s="1581"/>
      <c r="GOC48" s="1581"/>
      <c r="GOD48" s="1581"/>
      <c r="GOE48" s="1581"/>
      <c r="GOF48" s="1581"/>
      <c r="GOG48" s="1581"/>
      <c r="GOH48" s="1581"/>
      <c r="GOI48" s="1581"/>
      <c r="GOJ48" s="1581"/>
      <c r="GOK48" s="1581"/>
      <c r="GOL48" s="1581"/>
      <c r="GOM48" s="1581"/>
      <c r="GON48" s="1581"/>
      <c r="GOO48" s="1581"/>
      <c r="GOP48" s="1581"/>
      <c r="GOQ48" s="1581"/>
      <c r="GOR48" s="1581"/>
      <c r="GOS48" s="1581"/>
      <c r="GOT48" s="1581"/>
      <c r="GOU48" s="1581"/>
      <c r="GOV48" s="1581"/>
      <c r="GOW48" s="1581"/>
      <c r="GOX48" s="1581"/>
      <c r="GOY48" s="1581"/>
      <c r="GOZ48" s="1581"/>
      <c r="GPA48" s="1581"/>
      <c r="GPB48" s="1581"/>
      <c r="GPC48" s="1581"/>
      <c r="GPD48" s="1581"/>
      <c r="GPE48" s="1581"/>
      <c r="GPF48" s="1581"/>
      <c r="GPG48" s="1581"/>
      <c r="GPH48" s="1581"/>
      <c r="GPI48" s="1581"/>
      <c r="GPJ48" s="1581"/>
      <c r="GPK48" s="1581"/>
      <c r="GPL48" s="1581"/>
      <c r="GPM48" s="1581"/>
      <c r="GPN48" s="1581"/>
      <c r="GPO48" s="1581"/>
      <c r="GPP48" s="1581"/>
      <c r="GPQ48" s="1581"/>
      <c r="GPR48" s="1581"/>
      <c r="GPS48" s="1581"/>
      <c r="GPT48" s="1581"/>
      <c r="GPU48" s="1581"/>
      <c r="GPV48" s="1581"/>
      <c r="GPW48" s="1581"/>
      <c r="GPX48" s="1581"/>
      <c r="GPY48" s="1581"/>
      <c r="GPZ48" s="1581"/>
      <c r="GQA48" s="1581"/>
      <c r="GQB48" s="1581"/>
      <c r="GQC48" s="1581"/>
      <c r="GQD48" s="1581"/>
      <c r="GQE48" s="1581"/>
      <c r="GQF48" s="1581"/>
      <c r="GQG48" s="1581"/>
      <c r="GQH48" s="1581"/>
      <c r="GQI48" s="1581"/>
      <c r="GQJ48" s="1581"/>
      <c r="GQK48" s="1581"/>
      <c r="GQL48" s="1581"/>
      <c r="GQM48" s="1581"/>
      <c r="GQN48" s="1581"/>
      <c r="GQO48" s="1581"/>
      <c r="GQP48" s="1581"/>
      <c r="GQQ48" s="1581"/>
      <c r="GQR48" s="1581"/>
      <c r="GQS48" s="1581"/>
      <c r="GQT48" s="1581"/>
      <c r="GQU48" s="1581"/>
      <c r="GQV48" s="1581"/>
      <c r="GQW48" s="1581"/>
      <c r="GQX48" s="1581"/>
      <c r="GQY48" s="1581"/>
      <c r="GQZ48" s="1581"/>
      <c r="GRA48" s="1581"/>
      <c r="GRB48" s="1581"/>
      <c r="GRC48" s="1581"/>
      <c r="GRD48" s="1581"/>
      <c r="GRE48" s="1581"/>
      <c r="GRF48" s="1581"/>
      <c r="GRG48" s="1581"/>
      <c r="GRH48" s="1581"/>
      <c r="GRI48" s="1581"/>
      <c r="GRJ48" s="1581"/>
      <c r="GRK48" s="1581"/>
      <c r="GRL48" s="1581"/>
      <c r="GRM48" s="1581"/>
      <c r="GRN48" s="1581"/>
      <c r="GRO48" s="1581"/>
      <c r="GRP48" s="1581"/>
      <c r="GRQ48" s="1581"/>
      <c r="GRR48" s="1581"/>
      <c r="GRS48" s="1581"/>
      <c r="GRT48" s="1581"/>
      <c r="GRU48" s="1581"/>
      <c r="GRV48" s="1581"/>
      <c r="GRW48" s="1581"/>
      <c r="GRX48" s="1581"/>
      <c r="GRY48" s="1581"/>
      <c r="GRZ48" s="1581"/>
      <c r="GSA48" s="1581"/>
      <c r="GSB48" s="1581"/>
      <c r="GSC48" s="1581"/>
      <c r="GSD48" s="1581"/>
      <c r="GSE48" s="1581"/>
      <c r="GSF48" s="1581"/>
      <c r="GSG48" s="1581"/>
      <c r="GSH48" s="1581"/>
      <c r="GSI48" s="1581"/>
      <c r="GSJ48" s="1581"/>
      <c r="GSK48" s="1581"/>
      <c r="GSL48" s="1581"/>
      <c r="GSM48" s="1581"/>
      <c r="GSN48" s="1581"/>
      <c r="GSO48" s="1581"/>
      <c r="GSP48" s="1581"/>
      <c r="GSQ48" s="1581"/>
      <c r="GSR48" s="1581"/>
      <c r="GSS48" s="1581"/>
      <c r="GST48" s="1581"/>
      <c r="GSU48" s="1581"/>
      <c r="GSV48" s="1581"/>
      <c r="GSW48" s="1581"/>
      <c r="GSX48" s="1581"/>
      <c r="GSY48" s="1581"/>
      <c r="GSZ48" s="1581"/>
      <c r="GTA48" s="1581"/>
      <c r="GTB48" s="1581"/>
      <c r="GTC48" s="1581"/>
      <c r="GTD48" s="1581"/>
      <c r="GTE48" s="1581"/>
      <c r="GTF48" s="1581"/>
      <c r="GTG48" s="1581"/>
      <c r="GTH48" s="1581"/>
      <c r="GTI48" s="1581"/>
      <c r="GTJ48" s="1581"/>
      <c r="GTK48" s="1581"/>
      <c r="GTL48" s="1581"/>
      <c r="GTM48" s="1581"/>
      <c r="GTN48" s="1581"/>
      <c r="GTO48" s="1581"/>
      <c r="GTP48" s="1581"/>
      <c r="GTQ48" s="1581"/>
      <c r="GTR48" s="1581"/>
      <c r="GTS48" s="1581"/>
      <c r="GTT48" s="1581"/>
      <c r="GTU48" s="1581"/>
      <c r="GTV48" s="1581"/>
      <c r="GTW48" s="1581"/>
      <c r="GTX48" s="1581"/>
      <c r="GTY48" s="1581"/>
      <c r="GTZ48" s="1581"/>
      <c r="GUA48" s="1581"/>
      <c r="GUB48" s="1581"/>
      <c r="GUC48" s="1581"/>
      <c r="GUD48" s="1581"/>
      <c r="GUE48" s="1581"/>
      <c r="GUF48" s="1581"/>
      <c r="GUG48" s="1581"/>
      <c r="GUH48" s="1581"/>
      <c r="GUI48" s="1581"/>
      <c r="GUJ48" s="1581"/>
      <c r="GUK48" s="1581"/>
      <c r="GUL48" s="1581"/>
      <c r="GUM48" s="1581"/>
      <c r="GUN48" s="1581"/>
      <c r="GUO48" s="1581"/>
      <c r="GUP48" s="1581"/>
      <c r="GUQ48" s="1581"/>
      <c r="GUR48" s="1581"/>
      <c r="GUS48" s="1581"/>
      <c r="GUT48" s="1581"/>
      <c r="GUU48" s="1581"/>
      <c r="GUV48" s="1581"/>
      <c r="GUW48" s="1581"/>
      <c r="GUX48" s="1581"/>
      <c r="GUY48" s="1581"/>
      <c r="GUZ48" s="1581"/>
      <c r="GVA48" s="1581"/>
      <c r="GVB48" s="1581"/>
      <c r="GVC48" s="1581"/>
      <c r="GVD48" s="1581"/>
      <c r="GVE48" s="1581"/>
      <c r="GVF48" s="1581"/>
      <c r="GVG48" s="1581"/>
      <c r="GVH48" s="1581"/>
      <c r="GVI48" s="1581"/>
      <c r="GVJ48" s="1581"/>
      <c r="GVK48" s="1581"/>
      <c r="GVL48" s="1581"/>
      <c r="GVM48" s="1581"/>
      <c r="GVN48" s="1581"/>
      <c r="GVO48" s="1581"/>
      <c r="GVP48" s="1581"/>
      <c r="GVQ48" s="1581"/>
      <c r="GVR48" s="1581"/>
      <c r="GVS48" s="1581"/>
      <c r="GVT48" s="1581"/>
      <c r="GVU48" s="1581"/>
      <c r="GVV48" s="1581"/>
      <c r="GVW48" s="1581"/>
      <c r="GVX48" s="1581"/>
      <c r="GVY48" s="1581"/>
      <c r="GVZ48" s="1581"/>
      <c r="GWA48" s="1581"/>
      <c r="GWB48" s="1581"/>
      <c r="GWC48" s="1581"/>
      <c r="GWD48" s="1581"/>
      <c r="GWE48" s="1581"/>
      <c r="GWF48" s="1581"/>
      <c r="GWG48" s="1581"/>
      <c r="GWH48" s="1581"/>
      <c r="GWI48" s="1581"/>
      <c r="GWJ48" s="1581"/>
      <c r="GWK48" s="1581"/>
      <c r="GWL48" s="1581"/>
      <c r="GWM48" s="1581"/>
      <c r="GWN48" s="1581"/>
      <c r="GWO48" s="1581"/>
      <c r="GWP48" s="1581"/>
      <c r="GWQ48" s="1581"/>
      <c r="GWR48" s="1581"/>
      <c r="GWS48" s="1581"/>
      <c r="GWT48" s="1581"/>
      <c r="GWU48" s="1581"/>
      <c r="GWV48" s="1581"/>
      <c r="GWW48" s="1581"/>
      <c r="GWX48" s="1581"/>
      <c r="GWY48" s="1581"/>
      <c r="GWZ48" s="1581"/>
      <c r="GXA48" s="1581"/>
      <c r="GXB48" s="1581"/>
      <c r="GXC48" s="1581"/>
      <c r="GXD48" s="1581"/>
      <c r="GXE48" s="1581"/>
      <c r="GXF48" s="1581"/>
      <c r="GXG48" s="1581"/>
      <c r="GXH48" s="1581"/>
      <c r="GXI48" s="1581"/>
      <c r="GXJ48" s="1581"/>
      <c r="GXK48" s="1581"/>
      <c r="GXL48" s="1581"/>
      <c r="GXM48" s="1581"/>
      <c r="GXN48" s="1581"/>
      <c r="GXO48" s="1581"/>
      <c r="GXP48" s="1581"/>
      <c r="GXQ48" s="1581"/>
      <c r="GXR48" s="1581"/>
      <c r="GXS48" s="1581"/>
      <c r="GXT48" s="1581"/>
      <c r="GXU48" s="1581"/>
      <c r="GXV48" s="1581"/>
      <c r="GXW48" s="1581"/>
      <c r="GXX48" s="1581"/>
      <c r="GXY48" s="1581"/>
      <c r="GXZ48" s="1581"/>
      <c r="GYA48" s="1581"/>
      <c r="GYB48" s="1581"/>
      <c r="GYC48" s="1581"/>
      <c r="GYD48" s="1581"/>
      <c r="GYE48" s="1581"/>
      <c r="GYF48" s="1581"/>
      <c r="GYG48" s="1581"/>
      <c r="GYH48" s="1581"/>
      <c r="GYI48" s="1581"/>
      <c r="GYJ48" s="1581"/>
      <c r="GYK48" s="1581"/>
      <c r="GYL48" s="1581"/>
      <c r="GYM48" s="1581"/>
      <c r="GYN48" s="1581"/>
      <c r="GYO48" s="1581"/>
      <c r="GYP48" s="1581"/>
      <c r="GYQ48" s="1581"/>
      <c r="GYR48" s="1581"/>
      <c r="GYS48" s="1581"/>
      <c r="GYT48" s="1581"/>
      <c r="GYU48" s="1581"/>
      <c r="GYV48" s="1581"/>
      <c r="GYW48" s="1581"/>
      <c r="GYX48" s="1581"/>
      <c r="GYY48" s="1581"/>
      <c r="GYZ48" s="1581"/>
      <c r="GZA48" s="1581"/>
      <c r="GZB48" s="1581"/>
      <c r="GZC48" s="1581"/>
      <c r="GZD48" s="1581"/>
      <c r="GZE48" s="1581"/>
      <c r="GZF48" s="1581"/>
      <c r="GZG48" s="1581"/>
      <c r="GZH48" s="1581"/>
      <c r="GZI48" s="1581"/>
      <c r="GZJ48" s="1581"/>
      <c r="GZK48" s="1581"/>
      <c r="GZL48" s="1581"/>
      <c r="GZM48" s="1581"/>
      <c r="GZN48" s="1581"/>
      <c r="GZO48" s="1581"/>
      <c r="GZP48" s="1581"/>
      <c r="GZQ48" s="1581"/>
      <c r="GZR48" s="1581"/>
      <c r="GZS48" s="1581"/>
      <c r="GZT48" s="1581"/>
      <c r="GZU48" s="1581"/>
      <c r="GZV48" s="1581"/>
      <c r="GZW48" s="1581"/>
      <c r="GZX48" s="1581"/>
      <c r="GZY48" s="1581"/>
      <c r="GZZ48" s="1581"/>
      <c r="HAA48" s="1581"/>
      <c r="HAB48" s="1581"/>
      <c r="HAC48" s="1581"/>
      <c r="HAD48" s="1581"/>
      <c r="HAE48" s="1581"/>
      <c r="HAF48" s="1581"/>
      <c r="HAG48" s="1581"/>
      <c r="HAH48" s="1581"/>
      <c r="HAI48" s="1581"/>
      <c r="HAJ48" s="1581"/>
      <c r="HAK48" s="1581"/>
      <c r="HAL48" s="1581"/>
      <c r="HAM48" s="1581"/>
      <c r="HAN48" s="1581"/>
      <c r="HAO48" s="1581"/>
      <c r="HAP48" s="1581"/>
      <c r="HAQ48" s="1581"/>
      <c r="HAR48" s="1581"/>
      <c r="HAS48" s="1581"/>
      <c r="HAT48" s="1581"/>
      <c r="HAU48" s="1581"/>
      <c r="HAV48" s="1581"/>
      <c r="HAW48" s="1581"/>
      <c r="HAX48" s="1581"/>
      <c r="HAY48" s="1581"/>
      <c r="HAZ48" s="1581"/>
      <c r="HBA48" s="1581"/>
      <c r="HBB48" s="1581"/>
      <c r="HBC48" s="1581"/>
      <c r="HBD48" s="1581"/>
      <c r="HBE48" s="1581"/>
      <c r="HBF48" s="1581"/>
      <c r="HBG48" s="1581"/>
      <c r="HBH48" s="1581"/>
      <c r="HBI48" s="1581"/>
      <c r="HBJ48" s="1581"/>
      <c r="HBK48" s="1581"/>
      <c r="HBL48" s="1581"/>
      <c r="HBM48" s="1581"/>
      <c r="HBN48" s="1581"/>
      <c r="HBO48" s="1581"/>
      <c r="HBP48" s="1581"/>
      <c r="HBQ48" s="1581"/>
      <c r="HBR48" s="1581"/>
      <c r="HBS48" s="1581"/>
      <c r="HBT48" s="1581"/>
      <c r="HBU48" s="1581"/>
      <c r="HBV48" s="1581"/>
      <c r="HBW48" s="1581"/>
      <c r="HBX48" s="1581"/>
      <c r="HBY48" s="1581"/>
      <c r="HBZ48" s="1581"/>
      <c r="HCA48" s="1581"/>
      <c r="HCB48" s="1581"/>
      <c r="HCC48" s="1581"/>
      <c r="HCD48" s="1581"/>
      <c r="HCE48" s="1581"/>
      <c r="HCF48" s="1581"/>
      <c r="HCG48" s="1581"/>
      <c r="HCH48" s="1581"/>
      <c r="HCI48" s="1581"/>
      <c r="HCJ48" s="1581"/>
      <c r="HCK48" s="1581"/>
      <c r="HCL48" s="1581"/>
      <c r="HCM48" s="1581"/>
      <c r="HCN48" s="1581"/>
      <c r="HCO48" s="1581"/>
      <c r="HCP48" s="1581"/>
      <c r="HCQ48" s="1581"/>
      <c r="HCR48" s="1581"/>
      <c r="HCS48" s="1581"/>
      <c r="HCT48" s="1581"/>
      <c r="HCU48" s="1581"/>
      <c r="HCV48" s="1581"/>
      <c r="HCW48" s="1581"/>
      <c r="HCX48" s="1581"/>
      <c r="HCY48" s="1581"/>
      <c r="HCZ48" s="1581"/>
      <c r="HDA48" s="1581"/>
      <c r="HDB48" s="1581"/>
      <c r="HDC48" s="1581"/>
      <c r="HDD48" s="1581"/>
      <c r="HDE48" s="1581"/>
      <c r="HDF48" s="1581"/>
      <c r="HDG48" s="1581"/>
      <c r="HDH48" s="1581"/>
      <c r="HDI48" s="1581"/>
      <c r="HDJ48" s="1581"/>
      <c r="HDK48" s="1581"/>
      <c r="HDL48" s="1581"/>
      <c r="HDM48" s="1581"/>
      <c r="HDN48" s="1581"/>
      <c r="HDO48" s="1581"/>
      <c r="HDP48" s="1581"/>
      <c r="HDQ48" s="1581"/>
      <c r="HDR48" s="1581"/>
      <c r="HDS48" s="1581"/>
      <c r="HDT48" s="1581"/>
      <c r="HDU48" s="1581"/>
      <c r="HDV48" s="1581"/>
      <c r="HDW48" s="1581"/>
      <c r="HDX48" s="1581"/>
      <c r="HDY48" s="1581"/>
      <c r="HDZ48" s="1581"/>
      <c r="HEA48" s="1581"/>
      <c r="HEB48" s="1581"/>
      <c r="HEC48" s="1581"/>
      <c r="HED48" s="1581"/>
      <c r="HEE48" s="1581"/>
      <c r="HEF48" s="1581"/>
      <c r="HEG48" s="1581"/>
      <c r="HEH48" s="1581"/>
      <c r="HEI48" s="1581"/>
      <c r="HEJ48" s="1581"/>
      <c r="HEK48" s="1581"/>
      <c r="HEL48" s="1581"/>
      <c r="HEM48" s="1581"/>
      <c r="HEN48" s="1581"/>
      <c r="HEO48" s="1581"/>
      <c r="HEP48" s="1581"/>
      <c r="HEQ48" s="1581"/>
      <c r="HER48" s="1581"/>
      <c r="HES48" s="1581"/>
      <c r="HET48" s="1581"/>
      <c r="HEU48" s="1581"/>
      <c r="HEV48" s="1581"/>
      <c r="HEW48" s="1581"/>
      <c r="HEX48" s="1581"/>
      <c r="HEY48" s="1581"/>
      <c r="HEZ48" s="1581"/>
      <c r="HFA48" s="1581"/>
      <c r="HFB48" s="1581"/>
      <c r="HFC48" s="1581"/>
      <c r="HFD48" s="1581"/>
      <c r="HFE48" s="1581"/>
      <c r="HFF48" s="1581"/>
      <c r="HFG48" s="1581"/>
      <c r="HFH48" s="1581"/>
      <c r="HFI48" s="1581"/>
      <c r="HFJ48" s="1581"/>
      <c r="HFK48" s="1581"/>
      <c r="HFL48" s="1581"/>
      <c r="HFM48" s="1581"/>
      <c r="HFN48" s="1581"/>
      <c r="HFO48" s="1581"/>
      <c r="HFP48" s="1581"/>
      <c r="HFQ48" s="1581"/>
      <c r="HFR48" s="1581"/>
      <c r="HFS48" s="1581"/>
      <c r="HFT48" s="1581"/>
      <c r="HFU48" s="1581"/>
      <c r="HFV48" s="1581"/>
      <c r="HFW48" s="1581"/>
      <c r="HFX48" s="1581"/>
      <c r="HFY48" s="1581"/>
      <c r="HFZ48" s="1581"/>
      <c r="HGA48" s="1581"/>
      <c r="HGB48" s="1581"/>
      <c r="HGC48" s="1581"/>
      <c r="HGD48" s="1581"/>
      <c r="HGE48" s="1581"/>
      <c r="HGF48" s="1581"/>
      <c r="HGG48" s="1581"/>
      <c r="HGH48" s="1581"/>
      <c r="HGI48" s="1581"/>
      <c r="HGJ48" s="1581"/>
      <c r="HGK48" s="1581"/>
      <c r="HGL48" s="1581"/>
      <c r="HGM48" s="1581"/>
      <c r="HGN48" s="1581"/>
      <c r="HGO48" s="1581"/>
      <c r="HGP48" s="1581"/>
      <c r="HGQ48" s="1581"/>
      <c r="HGR48" s="1581"/>
      <c r="HGS48" s="1581"/>
      <c r="HGT48" s="1581"/>
      <c r="HGU48" s="1581"/>
      <c r="HGV48" s="1581"/>
      <c r="HGW48" s="1581"/>
      <c r="HGX48" s="1581"/>
      <c r="HGY48" s="1581"/>
      <c r="HGZ48" s="1581"/>
      <c r="HHA48" s="1581"/>
      <c r="HHB48" s="1581"/>
      <c r="HHC48" s="1581"/>
      <c r="HHD48" s="1581"/>
      <c r="HHE48" s="1581"/>
      <c r="HHF48" s="1581"/>
      <c r="HHG48" s="1581"/>
      <c r="HHH48" s="1581"/>
      <c r="HHI48" s="1581"/>
      <c r="HHJ48" s="1581"/>
      <c r="HHK48" s="1581"/>
      <c r="HHL48" s="1581"/>
      <c r="HHM48" s="1581"/>
      <c r="HHN48" s="1581"/>
      <c r="HHO48" s="1581"/>
      <c r="HHP48" s="1581"/>
      <c r="HHQ48" s="1581"/>
      <c r="HHR48" s="1581"/>
      <c r="HHS48" s="1581"/>
      <c r="HHT48" s="1581"/>
      <c r="HHU48" s="1581"/>
      <c r="HHV48" s="1581"/>
      <c r="HHW48" s="1581"/>
      <c r="HHX48" s="1581"/>
      <c r="HHY48" s="1581"/>
      <c r="HHZ48" s="1581"/>
      <c r="HIA48" s="1581"/>
      <c r="HIB48" s="1581"/>
      <c r="HIC48" s="1581"/>
      <c r="HID48" s="1581"/>
      <c r="HIE48" s="1581"/>
      <c r="HIF48" s="1581"/>
      <c r="HIG48" s="1581"/>
      <c r="HIH48" s="1581"/>
      <c r="HII48" s="1581"/>
      <c r="HIJ48" s="1581"/>
      <c r="HIK48" s="1581"/>
      <c r="HIL48" s="1581"/>
      <c r="HIM48" s="1581"/>
      <c r="HIN48" s="1581"/>
      <c r="HIO48" s="1581"/>
      <c r="HIP48" s="1581"/>
      <c r="HIQ48" s="1581"/>
      <c r="HIR48" s="1581"/>
      <c r="HIS48" s="1581"/>
      <c r="HIT48" s="1581"/>
      <c r="HIU48" s="1581"/>
      <c r="HIV48" s="1581"/>
      <c r="HIW48" s="1581"/>
      <c r="HIX48" s="1581"/>
      <c r="HIY48" s="1581"/>
      <c r="HIZ48" s="1581"/>
      <c r="HJA48" s="1581"/>
      <c r="HJB48" s="1581"/>
      <c r="HJC48" s="1581"/>
      <c r="HJD48" s="1581"/>
      <c r="HJE48" s="1581"/>
      <c r="HJF48" s="1581"/>
      <c r="HJG48" s="1581"/>
      <c r="HJH48" s="1581"/>
      <c r="HJI48" s="1581"/>
      <c r="HJJ48" s="1581"/>
      <c r="HJK48" s="1581"/>
      <c r="HJL48" s="1581"/>
      <c r="HJM48" s="1581"/>
      <c r="HJN48" s="1581"/>
      <c r="HJO48" s="1581"/>
      <c r="HJP48" s="1581"/>
      <c r="HJQ48" s="1581"/>
      <c r="HJR48" s="1581"/>
      <c r="HJS48" s="1581"/>
      <c r="HJT48" s="1581"/>
      <c r="HJU48" s="1581"/>
      <c r="HJV48" s="1581"/>
      <c r="HJW48" s="1581"/>
      <c r="HJX48" s="1581"/>
      <c r="HJY48" s="1581"/>
      <c r="HJZ48" s="1581"/>
      <c r="HKA48" s="1581"/>
      <c r="HKB48" s="1581"/>
      <c r="HKC48" s="1581"/>
      <c r="HKD48" s="1581"/>
      <c r="HKE48" s="1581"/>
      <c r="HKF48" s="1581"/>
      <c r="HKG48" s="1581"/>
      <c r="HKH48" s="1581"/>
      <c r="HKI48" s="1581"/>
      <c r="HKJ48" s="1581"/>
      <c r="HKK48" s="1581"/>
      <c r="HKL48" s="1581"/>
      <c r="HKM48" s="1581"/>
      <c r="HKN48" s="1581"/>
      <c r="HKO48" s="1581"/>
      <c r="HKP48" s="1581"/>
      <c r="HKQ48" s="1581"/>
      <c r="HKR48" s="1581"/>
      <c r="HKS48" s="1581"/>
      <c r="HKT48" s="1581"/>
      <c r="HKU48" s="1581"/>
      <c r="HKV48" s="1581"/>
      <c r="HKW48" s="1581"/>
      <c r="HKX48" s="1581"/>
      <c r="HKY48" s="1581"/>
      <c r="HKZ48" s="1581"/>
      <c r="HLA48" s="1581"/>
      <c r="HLB48" s="1581"/>
      <c r="HLC48" s="1581"/>
      <c r="HLD48" s="1581"/>
      <c r="HLE48" s="1581"/>
      <c r="HLF48" s="1581"/>
      <c r="HLG48" s="1581"/>
      <c r="HLH48" s="1581"/>
      <c r="HLI48" s="1581"/>
      <c r="HLJ48" s="1581"/>
      <c r="HLK48" s="1581"/>
      <c r="HLL48" s="1581"/>
      <c r="HLM48" s="1581"/>
      <c r="HLN48" s="1581"/>
      <c r="HLO48" s="1581"/>
      <c r="HLP48" s="1581"/>
      <c r="HLQ48" s="1581"/>
      <c r="HLR48" s="1581"/>
      <c r="HLS48" s="1581"/>
      <c r="HLT48" s="1581"/>
      <c r="HLU48" s="1581"/>
      <c r="HLV48" s="1581"/>
      <c r="HLW48" s="1581"/>
      <c r="HLX48" s="1581"/>
      <c r="HLY48" s="1581"/>
      <c r="HLZ48" s="1581"/>
      <c r="HMA48" s="1581"/>
      <c r="HMB48" s="1581"/>
      <c r="HMC48" s="1581"/>
      <c r="HMD48" s="1581"/>
      <c r="HME48" s="1581"/>
      <c r="HMF48" s="1581"/>
      <c r="HMG48" s="1581"/>
      <c r="HMH48" s="1581"/>
      <c r="HMI48" s="1581"/>
      <c r="HMJ48" s="1581"/>
      <c r="HMK48" s="1581"/>
      <c r="HML48" s="1581"/>
      <c r="HMM48" s="1581"/>
      <c r="HMN48" s="1581"/>
      <c r="HMO48" s="1581"/>
      <c r="HMP48" s="1581"/>
      <c r="HMQ48" s="1581"/>
      <c r="HMR48" s="1581"/>
      <c r="HMS48" s="1581"/>
      <c r="HMT48" s="1581"/>
      <c r="HMU48" s="1581"/>
      <c r="HMV48" s="1581"/>
      <c r="HMW48" s="1581"/>
      <c r="HMX48" s="1581"/>
      <c r="HMY48" s="1581"/>
      <c r="HMZ48" s="1581"/>
      <c r="HNA48" s="1581"/>
      <c r="HNB48" s="1581"/>
      <c r="HNC48" s="1581"/>
      <c r="HND48" s="1581"/>
      <c r="HNE48" s="1581"/>
      <c r="HNF48" s="1581"/>
      <c r="HNG48" s="1581"/>
      <c r="HNH48" s="1581"/>
      <c r="HNI48" s="1581"/>
      <c r="HNJ48" s="1581"/>
      <c r="HNK48" s="1581"/>
      <c r="HNL48" s="1581"/>
      <c r="HNM48" s="1581"/>
      <c r="HNN48" s="1581"/>
      <c r="HNO48" s="1581"/>
      <c r="HNP48" s="1581"/>
      <c r="HNQ48" s="1581"/>
      <c r="HNR48" s="1581"/>
      <c r="HNS48" s="1581"/>
      <c r="HNT48" s="1581"/>
      <c r="HNU48" s="1581"/>
      <c r="HNV48" s="1581"/>
      <c r="HNW48" s="1581"/>
      <c r="HNX48" s="1581"/>
      <c r="HNY48" s="1581"/>
      <c r="HNZ48" s="1581"/>
      <c r="HOA48" s="1581"/>
      <c r="HOB48" s="1581"/>
      <c r="HOC48" s="1581"/>
      <c r="HOD48" s="1581"/>
      <c r="HOE48" s="1581"/>
      <c r="HOF48" s="1581"/>
      <c r="HOG48" s="1581"/>
      <c r="HOH48" s="1581"/>
      <c r="HOI48" s="1581"/>
      <c r="HOJ48" s="1581"/>
      <c r="HOK48" s="1581"/>
      <c r="HOL48" s="1581"/>
      <c r="HOM48" s="1581"/>
      <c r="HON48" s="1581"/>
      <c r="HOO48" s="1581"/>
      <c r="HOP48" s="1581"/>
      <c r="HOQ48" s="1581"/>
      <c r="HOR48" s="1581"/>
      <c r="HOS48" s="1581"/>
      <c r="HOT48" s="1581"/>
      <c r="HOU48" s="1581"/>
      <c r="HOV48" s="1581"/>
      <c r="HOW48" s="1581"/>
      <c r="HOX48" s="1581"/>
      <c r="HOY48" s="1581"/>
      <c r="HOZ48" s="1581"/>
      <c r="HPA48" s="1581"/>
      <c r="HPB48" s="1581"/>
      <c r="HPC48" s="1581"/>
      <c r="HPD48" s="1581"/>
      <c r="HPE48" s="1581"/>
      <c r="HPF48" s="1581"/>
      <c r="HPG48" s="1581"/>
      <c r="HPH48" s="1581"/>
      <c r="HPI48" s="1581"/>
      <c r="HPJ48" s="1581"/>
      <c r="HPK48" s="1581"/>
      <c r="HPL48" s="1581"/>
      <c r="HPM48" s="1581"/>
      <c r="HPN48" s="1581"/>
      <c r="HPO48" s="1581"/>
      <c r="HPP48" s="1581"/>
      <c r="HPQ48" s="1581"/>
      <c r="HPR48" s="1581"/>
      <c r="HPS48" s="1581"/>
      <c r="HPT48" s="1581"/>
      <c r="HPU48" s="1581"/>
      <c r="HPV48" s="1581"/>
      <c r="HPW48" s="1581"/>
      <c r="HPX48" s="1581"/>
      <c r="HPY48" s="1581"/>
      <c r="HPZ48" s="1581"/>
      <c r="HQA48" s="1581"/>
      <c r="HQB48" s="1581"/>
      <c r="HQC48" s="1581"/>
      <c r="HQD48" s="1581"/>
      <c r="HQE48" s="1581"/>
      <c r="HQF48" s="1581"/>
      <c r="HQG48" s="1581"/>
      <c r="HQH48" s="1581"/>
      <c r="HQI48" s="1581"/>
      <c r="HQJ48" s="1581"/>
      <c r="HQK48" s="1581"/>
      <c r="HQL48" s="1581"/>
      <c r="HQM48" s="1581"/>
      <c r="HQN48" s="1581"/>
      <c r="HQO48" s="1581"/>
      <c r="HQP48" s="1581"/>
      <c r="HQQ48" s="1581"/>
      <c r="HQR48" s="1581"/>
      <c r="HQS48" s="1581"/>
      <c r="HQT48" s="1581"/>
      <c r="HQU48" s="1581"/>
      <c r="HQV48" s="1581"/>
      <c r="HQW48" s="1581"/>
      <c r="HQX48" s="1581"/>
      <c r="HQY48" s="1581"/>
      <c r="HQZ48" s="1581"/>
      <c r="HRA48" s="1581"/>
      <c r="HRB48" s="1581"/>
      <c r="HRC48" s="1581"/>
      <c r="HRD48" s="1581"/>
      <c r="HRE48" s="1581"/>
      <c r="HRF48" s="1581"/>
      <c r="HRG48" s="1581"/>
      <c r="HRH48" s="1581"/>
      <c r="HRI48" s="1581"/>
      <c r="HRJ48" s="1581"/>
      <c r="HRK48" s="1581"/>
      <c r="HRL48" s="1581"/>
      <c r="HRM48" s="1581"/>
      <c r="HRN48" s="1581"/>
      <c r="HRO48" s="1581"/>
      <c r="HRP48" s="1581"/>
      <c r="HRQ48" s="1581"/>
      <c r="HRR48" s="1581"/>
      <c r="HRS48" s="1581"/>
      <c r="HRT48" s="1581"/>
      <c r="HRU48" s="1581"/>
      <c r="HRV48" s="1581"/>
      <c r="HRW48" s="1581"/>
      <c r="HRX48" s="1581"/>
      <c r="HRY48" s="1581"/>
      <c r="HRZ48" s="1581"/>
      <c r="HSA48" s="1581"/>
      <c r="HSB48" s="1581"/>
      <c r="HSC48" s="1581"/>
      <c r="HSD48" s="1581"/>
      <c r="HSE48" s="1581"/>
      <c r="HSF48" s="1581"/>
      <c r="HSG48" s="1581"/>
      <c r="HSH48" s="1581"/>
      <c r="HSI48" s="1581"/>
      <c r="HSJ48" s="1581"/>
      <c r="HSK48" s="1581"/>
      <c r="HSL48" s="1581"/>
      <c r="HSM48" s="1581"/>
      <c r="HSN48" s="1581"/>
      <c r="HSO48" s="1581"/>
      <c r="HSP48" s="1581"/>
      <c r="HSQ48" s="1581"/>
      <c r="HSR48" s="1581"/>
      <c r="HSS48" s="1581"/>
      <c r="HST48" s="1581"/>
      <c r="HSU48" s="1581"/>
      <c r="HSV48" s="1581"/>
      <c r="HSW48" s="1581"/>
      <c r="HSX48" s="1581"/>
      <c r="HSY48" s="1581"/>
      <c r="HSZ48" s="1581"/>
      <c r="HTA48" s="1581"/>
      <c r="HTB48" s="1581"/>
      <c r="HTC48" s="1581"/>
      <c r="HTD48" s="1581"/>
      <c r="HTE48" s="1581"/>
      <c r="HTF48" s="1581"/>
      <c r="HTG48" s="1581"/>
      <c r="HTH48" s="1581"/>
      <c r="HTI48" s="1581"/>
      <c r="HTJ48" s="1581"/>
      <c r="HTK48" s="1581"/>
      <c r="HTL48" s="1581"/>
      <c r="HTM48" s="1581"/>
      <c r="HTN48" s="1581"/>
      <c r="HTO48" s="1581"/>
      <c r="HTP48" s="1581"/>
      <c r="HTQ48" s="1581"/>
      <c r="HTR48" s="1581"/>
      <c r="HTS48" s="1581"/>
      <c r="HTT48" s="1581"/>
      <c r="HTU48" s="1581"/>
      <c r="HTV48" s="1581"/>
      <c r="HTW48" s="1581"/>
      <c r="HTX48" s="1581"/>
      <c r="HTY48" s="1581"/>
      <c r="HTZ48" s="1581"/>
      <c r="HUA48" s="1581"/>
      <c r="HUB48" s="1581"/>
      <c r="HUC48" s="1581"/>
      <c r="HUD48" s="1581"/>
      <c r="HUE48" s="1581"/>
      <c r="HUF48" s="1581"/>
      <c r="HUG48" s="1581"/>
      <c r="HUH48" s="1581"/>
      <c r="HUI48" s="1581"/>
      <c r="HUJ48" s="1581"/>
      <c r="HUK48" s="1581"/>
      <c r="HUL48" s="1581"/>
      <c r="HUM48" s="1581"/>
      <c r="HUN48" s="1581"/>
      <c r="HUO48" s="1581"/>
      <c r="HUP48" s="1581"/>
      <c r="HUQ48" s="1581"/>
      <c r="HUR48" s="1581"/>
      <c r="HUS48" s="1581"/>
      <c r="HUT48" s="1581"/>
      <c r="HUU48" s="1581"/>
      <c r="HUV48" s="1581"/>
      <c r="HUW48" s="1581"/>
      <c r="HUX48" s="1581"/>
      <c r="HUY48" s="1581"/>
      <c r="HUZ48" s="1581"/>
      <c r="HVA48" s="1581"/>
      <c r="HVB48" s="1581"/>
      <c r="HVC48" s="1581"/>
      <c r="HVD48" s="1581"/>
      <c r="HVE48" s="1581"/>
      <c r="HVF48" s="1581"/>
      <c r="HVG48" s="1581"/>
      <c r="HVH48" s="1581"/>
      <c r="HVI48" s="1581"/>
      <c r="HVJ48" s="1581"/>
      <c r="HVK48" s="1581"/>
      <c r="HVL48" s="1581"/>
      <c r="HVM48" s="1581"/>
      <c r="HVN48" s="1581"/>
      <c r="HVO48" s="1581"/>
      <c r="HVP48" s="1581"/>
      <c r="HVQ48" s="1581"/>
      <c r="HVR48" s="1581"/>
      <c r="HVS48" s="1581"/>
      <c r="HVT48" s="1581"/>
      <c r="HVU48" s="1581"/>
      <c r="HVV48" s="1581"/>
      <c r="HVW48" s="1581"/>
      <c r="HVX48" s="1581"/>
      <c r="HVY48" s="1581"/>
      <c r="HVZ48" s="1581"/>
      <c r="HWA48" s="1581"/>
      <c r="HWB48" s="1581"/>
      <c r="HWC48" s="1581"/>
      <c r="HWD48" s="1581"/>
      <c r="HWE48" s="1581"/>
      <c r="HWF48" s="1581"/>
      <c r="HWG48" s="1581"/>
      <c r="HWH48" s="1581"/>
      <c r="HWI48" s="1581"/>
      <c r="HWJ48" s="1581"/>
      <c r="HWK48" s="1581"/>
      <c r="HWL48" s="1581"/>
      <c r="HWM48" s="1581"/>
      <c r="HWN48" s="1581"/>
      <c r="HWO48" s="1581"/>
      <c r="HWP48" s="1581"/>
      <c r="HWQ48" s="1581"/>
      <c r="HWR48" s="1581"/>
      <c r="HWS48" s="1581"/>
      <c r="HWT48" s="1581"/>
      <c r="HWU48" s="1581"/>
      <c r="HWV48" s="1581"/>
      <c r="HWW48" s="1581"/>
      <c r="HWX48" s="1581"/>
      <c r="HWY48" s="1581"/>
      <c r="HWZ48" s="1581"/>
      <c r="HXA48" s="1581"/>
      <c r="HXB48" s="1581"/>
      <c r="HXC48" s="1581"/>
      <c r="HXD48" s="1581"/>
      <c r="HXE48" s="1581"/>
      <c r="HXF48" s="1581"/>
      <c r="HXG48" s="1581"/>
      <c r="HXH48" s="1581"/>
      <c r="HXI48" s="1581"/>
      <c r="HXJ48" s="1581"/>
      <c r="HXK48" s="1581"/>
      <c r="HXL48" s="1581"/>
      <c r="HXM48" s="1581"/>
      <c r="HXN48" s="1581"/>
      <c r="HXO48" s="1581"/>
      <c r="HXP48" s="1581"/>
      <c r="HXQ48" s="1581"/>
      <c r="HXR48" s="1581"/>
      <c r="HXS48" s="1581"/>
      <c r="HXT48" s="1581"/>
      <c r="HXU48" s="1581"/>
      <c r="HXV48" s="1581"/>
      <c r="HXW48" s="1581"/>
      <c r="HXX48" s="1581"/>
      <c r="HXY48" s="1581"/>
      <c r="HXZ48" s="1581"/>
      <c r="HYA48" s="1581"/>
      <c r="HYB48" s="1581"/>
      <c r="HYC48" s="1581"/>
      <c r="HYD48" s="1581"/>
      <c r="HYE48" s="1581"/>
      <c r="HYF48" s="1581"/>
      <c r="HYG48" s="1581"/>
      <c r="HYH48" s="1581"/>
      <c r="HYI48" s="1581"/>
      <c r="HYJ48" s="1581"/>
      <c r="HYK48" s="1581"/>
      <c r="HYL48" s="1581"/>
      <c r="HYM48" s="1581"/>
      <c r="HYN48" s="1581"/>
      <c r="HYO48" s="1581"/>
      <c r="HYP48" s="1581"/>
      <c r="HYQ48" s="1581"/>
      <c r="HYR48" s="1581"/>
      <c r="HYS48" s="1581"/>
      <c r="HYT48" s="1581"/>
      <c r="HYU48" s="1581"/>
      <c r="HYV48" s="1581"/>
      <c r="HYW48" s="1581"/>
      <c r="HYX48" s="1581"/>
      <c r="HYY48" s="1581"/>
      <c r="HYZ48" s="1581"/>
      <c r="HZA48" s="1581"/>
      <c r="HZB48" s="1581"/>
      <c r="HZC48" s="1581"/>
      <c r="HZD48" s="1581"/>
      <c r="HZE48" s="1581"/>
      <c r="HZF48" s="1581"/>
      <c r="HZG48" s="1581"/>
      <c r="HZH48" s="1581"/>
      <c r="HZI48" s="1581"/>
      <c r="HZJ48" s="1581"/>
      <c r="HZK48" s="1581"/>
      <c r="HZL48" s="1581"/>
      <c r="HZM48" s="1581"/>
      <c r="HZN48" s="1581"/>
      <c r="HZO48" s="1581"/>
      <c r="HZP48" s="1581"/>
      <c r="HZQ48" s="1581"/>
      <c r="HZR48" s="1581"/>
      <c r="HZS48" s="1581"/>
      <c r="HZT48" s="1581"/>
      <c r="HZU48" s="1581"/>
      <c r="HZV48" s="1581"/>
      <c r="HZW48" s="1581"/>
      <c r="HZX48" s="1581"/>
      <c r="HZY48" s="1581"/>
      <c r="HZZ48" s="1581"/>
      <c r="IAA48" s="1581"/>
      <c r="IAB48" s="1581"/>
      <c r="IAC48" s="1581"/>
      <c r="IAD48" s="1581"/>
      <c r="IAE48" s="1581"/>
      <c r="IAF48" s="1581"/>
      <c r="IAG48" s="1581"/>
      <c r="IAH48" s="1581"/>
      <c r="IAI48" s="1581"/>
      <c r="IAJ48" s="1581"/>
      <c r="IAK48" s="1581"/>
      <c r="IAL48" s="1581"/>
      <c r="IAM48" s="1581"/>
      <c r="IAN48" s="1581"/>
      <c r="IAO48" s="1581"/>
      <c r="IAP48" s="1581"/>
      <c r="IAQ48" s="1581"/>
      <c r="IAR48" s="1581"/>
      <c r="IAS48" s="1581"/>
      <c r="IAT48" s="1581"/>
      <c r="IAU48" s="1581"/>
      <c r="IAV48" s="1581"/>
      <c r="IAW48" s="1581"/>
      <c r="IAX48" s="1581"/>
      <c r="IAY48" s="1581"/>
      <c r="IAZ48" s="1581"/>
      <c r="IBA48" s="1581"/>
      <c r="IBB48" s="1581"/>
      <c r="IBC48" s="1581"/>
      <c r="IBD48" s="1581"/>
      <c r="IBE48" s="1581"/>
      <c r="IBF48" s="1581"/>
      <c r="IBG48" s="1581"/>
      <c r="IBH48" s="1581"/>
      <c r="IBI48" s="1581"/>
      <c r="IBJ48" s="1581"/>
      <c r="IBK48" s="1581"/>
      <c r="IBL48" s="1581"/>
      <c r="IBM48" s="1581"/>
      <c r="IBN48" s="1581"/>
      <c r="IBO48" s="1581"/>
      <c r="IBP48" s="1581"/>
      <c r="IBQ48" s="1581"/>
      <c r="IBR48" s="1581"/>
      <c r="IBS48" s="1581"/>
      <c r="IBT48" s="1581"/>
      <c r="IBU48" s="1581"/>
      <c r="IBV48" s="1581"/>
      <c r="IBW48" s="1581"/>
      <c r="IBX48" s="1581"/>
      <c r="IBY48" s="1581"/>
      <c r="IBZ48" s="1581"/>
      <c r="ICA48" s="1581"/>
      <c r="ICB48" s="1581"/>
      <c r="ICC48" s="1581"/>
      <c r="ICD48" s="1581"/>
      <c r="ICE48" s="1581"/>
      <c r="ICF48" s="1581"/>
      <c r="ICG48" s="1581"/>
      <c r="ICH48" s="1581"/>
      <c r="ICI48" s="1581"/>
      <c r="ICJ48" s="1581"/>
      <c r="ICK48" s="1581"/>
      <c r="ICL48" s="1581"/>
      <c r="ICM48" s="1581"/>
      <c r="ICN48" s="1581"/>
      <c r="ICO48" s="1581"/>
      <c r="ICP48" s="1581"/>
      <c r="ICQ48" s="1581"/>
      <c r="ICR48" s="1581"/>
      <c r="ICS48" s="1581"/>
      <c r="ICT48" s="1581"/>
      <c r="ICU48" s="1581"/>
      <c r="ICV48" s="1581"/>
      <c r="ICW48" s="1581"/>
      <c r="ICX48" s="1581"/>
      <c r="ICY48" s="1581"/>
      <c r="ICZ48" s="1581"/>
      <c r="IDA48" s="1581"/>
      <c r="IDB48" s="1581"/>
      <c r="IDC48" s="1581"/>
      <c r="IDD48" s="1581"/>
      <c r="IDE48" s="1581"/>
      <c r="IDF48" s="1581"/>
      <c r="IDG48" s="1581"/>
      <c r="IDH48" s="1581"/>
      <c r="IDI48" s="1581"/>
      <c r="IDJ48" s="1581"/>
      <c r="IDK48" s="1581"/>
      <c r="IDL48" s="1581"/>
      <c r="IDM48" s="1581"/>
      <c r="IDN48" s="1581"/>
      <c r="IDO48" s="1581"/>
      <c r="IDP48" s="1581"/>
      <c r="IDQ48" s="1581"/>
      <c r="IDR48" s="1581"/>
      <c r="IDS48" s="1581"/>
      <c r="IDT48" s="1581"/>
      <c r="IDU48" s="1581"/>
      <c r="IDV48" s="1581"/>
      <c r="IDW48" s="1581"/>
      <c r="IDX48" s="1581"/>
      <c r="IDY48" s="1581"/>
      <c r="IDZ48" s="1581"/>
      <c r="IEA48" s="1581"/>
      <c r="IEB48" s="1581"/>
      <c r="IEC48" s="1581"/>
      <c r="IED48" s="1581"/>
      <c r="IEE48" s="1581"/>
      <c r="IEF48" s="1581"/>
      <c r="IEG48" s="1581"/>
      <c r="IEH48" s="1581"/>
      <c r="IEI48" s="1581"/>
      <c r="IEJ48" s="1581"/>
      <c r="IEK48" s="1581"/>
      <c r="IEL48" s="1581"/>
      <c r="IEM48" s="1581"/>
      <c r="IEN48" s="1581"/>
      <c r="IEO48" s="1581"/>
      <c r="IEP48" s="1581"/>
      <c r="IEQ48" s="1581"/>
      <c r="IER48" s="1581"/>
      <c r="IES48" s="1581"/>
      <c r="IET48" s="1581"/>
      <c r="IEU48" s="1581"/>
      <c r="IEV48" s="1581"/>
      <c r="IEW48" s="1581"/>
      <c r="IEX48" s="1581"/>
      <c r="IEY48" s="1581"/>
      <c r="IEZ48" s="1581"/>
      <c r="IFA48" s="1581"/>
      <c r="IFB48" s="1581"/>
      <c r="IFC48" s="1581"/>
      <c r="IFD48" s="1581"/>
      <c r="IFE48" s="1581"/>
      <c r="IFF48" s="1581"/>
      <c r="IFG48" s="1581"/>
      <c r="IFH48" s="1581"/>
      <c r="IFI48" s="1581"/>
      <c r="IFJ48" s="1581"/>
      <c r="IFK48" s="1581"/>
      <c r="IFL48" s="1581"/>
      <c r="IFM48" s="1581"/>
      <c r="IFN48" s="1581"/>
      <c r="IFO48" s="1581"/>
      <c r="IFP48" s="1581"/>
      <c r="IFQ48" s="1581"/>
      <c r="IFR48" s="1581"/>
      <c r="IFS48" s="1581"/>
      <c r="IFT48" s="1581"/>
      <c r="IFU48" s="1581"/>
      <c r="IFV48" s="1581"/>
      <c r="IFW48" s="1581"/>
      <c r="IFX48" s="1581"/>
      <c r="IFY48" s="1581"/>
      <c r="IFZ48" s="1581"/>
      <c r="IGA48" s="1581"/>
      <c r="IGB48" s="1581"/>
      <c r="IGC48" s="1581"/>
      <c r="IGD48" s="1581"/>
      <c r="IGE48" s="1581"/>
      <c r="IGF48" s="1581"/>
      <c r="IGG48" s="1581"/>
      <c r="IGH48" s="1581"/>
      <c r="IGI48" s="1581"/>
      <c r="IGJ48" s="1581"/>
      <c r="IGK48" s="1581"/>
      <c r="IGL48" s="1581"/>
      <c r="IGM48" s="1581"/>
      <c r="IGN48" s="1581"/>
      <c r="IGO48" s="1581"/>
      <c r="IGP48" s="1581"/>
      <c r="IGQ48" s="1581"/>
      <c r="IGR48" s="1581"/>
      <c r="IGS48" s="1581"/>
      <c r="IGT48" s="1581"/>
      <c r="IGU48" s="1581"/>
      <c r="IGV48" s="1581"/>
      <c r="IGW48" s="1581"/>
      <c r="IGX48" s="1581"/>
      <c r="IGY48" s="1581"/>
      <c r="IGZ48" s="1581"/>
      <c r="IHA48" s="1581"/>
      <c r="IHB48" s="1581"/>
      <c r="IHC48" s="1581"/>
      <c r="IHD48" s="1581"/>
      <c r="IHE48" s="1581"/>
      <c r="IHF48" s="1581"/>
      <c r="IHG48" s="1581"/>
      <c r="IHH48" s="1581"/>
      <c r="IHI48" s="1581"/>
      <c r="IHJ48" s="1581"/>
      <c r="IHK48" s="1581"/>
      <c r="IHL48" s="1581"/>
      <c r="IHM48" s="1581"/>
      <c r="IHN48" s="1581"/>
      <c r="IHO48" s="1581"/>
      <c r="IHP48" s="1581"/>
      <c r="IHQ48" s="1581"/>
      <c r="IHR48" s="1581"/>
      <c r="IHS48" s="1581"/>
      <c r="IHT48" s="1581"/>
      <c r="IHU48" s="1581"/>
      <c r="IHV48" s="1581"/>
      <c r="IHW48" s="1581"/>
      <c r="IHX48" s="1581"/>
      <c r="IHY48" s="1581"/>
      <c r="IHZ48" s="1581"/>
      <c r="IIA48" s="1581"/>
      <c r="IIB48" s="1581"/>
      <c r="IIC48" s="1581"/>
      <c r="IID48" s="1581"/>
      <c r="IIE48" s="1581"/>
      <c r="IIF48" s="1581"/>
      <c r="IIG48" s="1581"/>
      <c r="IIH48" s="1581"/>
      <c r="III48" s="1581"/>
      <c r="IIJ48" s="1581"/>
      <c r="IIK48" s="1581"/>
      <c r="IIL48" s="1581"/>
      <c r="IIM48" s="1581"/>
      <c r="IIN48" s="1581"/>
      <c r="IIO48" s="1581"/>
      <c r="IIP48" s="1581"/>
      <c r="IIQ48" s="1581"/>
      <c r="IIR48" s="1581"/>
      <c r="IIS48" s="1581"/>
      <c r="IIT48" s="1581"/>
      <c r="IIU48" s="1581"/>
      <c r="IIV48" s="1581"/>
      <c r="IIW48" s="1581"/>
      <c r="IIX48" s="1581"/>
      <c r="IIY48" s="1581"/>
      <c r="IIZ48" s="1581"/>
      <c r="IJA48" s="1581"/>
      <c r="IJB48" s="1581"/>
      <c r="IJC48" s="1581"/>
      <c r="IJD48" s="1581"/>
      <c r="IJE48" s="1581"/>
      <c r="IJF48" s="1581"/>
      <c r="IJG48" s="1581"/>
      <c r="IJH48" s="1581"/>
      <c r="IJI48" s="1581"/>
      <c r="IJJ48" s="1581"/>
      <c r="IJK48" s="1581"/>
      <c r="IJL48" s="1581"/>
      <c r="IJM48" s="1581"/>
      <c r="IJN48" s="1581"/>
      <c r="IJO48" s="1581"/>
      <c r="IJP48" s="1581"/>
      <c r="IJQ48" s="1581"/>
      <c r="IJR48" s="1581"/>
      <c r="IJS48" s="1581"/>
      <c r="IJT48" s="1581"/>
      <c r="IJU48" s="1581"/>
      <c r="IJV48" s="1581"/>
      <c r="IJW48" s="1581"/>
      <c r="IJX48" s="1581"/>
      <c r="IJY48" s="1581"/>
      <c r="IJZ48" s="1581"/>
      <c r="IKA48" s="1581"/>
      <c r="IKB48" s="1581"/>
      <c r="IKC48" s="1581"/>
      <c r="IKD48" s="1581"/>
      <c r="IKE48" s="1581"/>
      <c r="IKF48" s="1581"/>
      <c r="IKG48" s="1581"/>
      <c r="IKH48" s="1581"/>
      <c r="IKI48" s="1581"/>
      <c r="IKJ48" s="1581"/>
      <c r="IKK48" s="1581"/>
      <c r="IKL48" s="1581"/>
      <c r="IKM48" s="1581"/>
      <c r="IKN48" s="1581"/>
      <c r="IKO48" s="1581"/>
      <c r="IKP48" s="1581"/>
      <c r="IKQ48" s="1581"/>
      <c r="IKR48" s="1581"/>
      <c r="IKS48" s="1581"/>
      <c r="IKT48" s="1581"/>
      <c r="IKU48" s="1581"/>
      <c r="IKV48" s="1581"/>
      <c r="IKW48" s="1581"/>
      <c r="IKX48" s="1581"/>
      <c r="IKY48" s="1581"/>
      <c r="IKZ48" s="1581"/>
      <c r="ILA48" s="1581"/>
      <c r="ILB48" s="1581"/>
      <c r="ILC48" s="1581"/>
      <c r="ILD48" s="1581"/>
      <c r="ILE48" s="1581"/>
      <c r="ILF48" s="1581"/>
      <c r="ILG48" s="1581"/>
      <c r="ILH48" s="1581"/>
      <c r="ILI48" s="1581"/>
      <c r="ILJ48" s="1581"/>
      <c r="ILK48" s="1581"/>
      <c r="ILL48" s="1581"/>
      <c r="ILM48" s="1581"/>
      <c r="ILN48" s="1581"/>
      <c r="ILO48" s="1581"/>
      <c r="ILP48" s="1581"/>
      <c r="ILQ48" s="1581"/>
      <c r="ILR48" s="1581"/>
      <c r="ILS48" s="1581"/>
      <c r="ILT48" s="1581"/>
      <c r="ILU48" s="1581"/>
      <c r="ILV48" s="1581"/>
      <c r="ILW48" s="1581"/>
      <c r="ILX48" s="1581"/>
      <c r="ILY48" s="1581"/>
      <c r="ILZ48" s="1581"/>
      <c r="IMA48" s="1581"/>
      <c r="IMB48" s="1581"/>
      <c r="IMC48" s="1581"/>
      <c r="IMD48" s="1581"/>
      <c r="IME48" s="1581"/>
      <c r="IMF48" s="1581"/>
      <c r="IMG48" s="1581"/>
      <c r="IMH48" s="1581"/>
      <c r="IMI48" s="1581"/>
      <c r="IMJ48" s="1581"/>
      <c r="IMK48" s="1581"/>
      <c r="IML48" s="1581"/>
      <c r="IMM48" s="1581"/>
      <c r="IMN48" s="1581"/>
      <c r="IMO48" s="1581"/>
      <c r="IMP48" s="1581"/>
      <c r="IMQ48" s="1581"/>
      <c r="IMR48" s="1581"/>
      <c r="IMS48" s="1581"/>
      <c r="IMT48" s="1581"/>
      <c r="IMU48" s="1581"/>
      <c r="IMV48" s="1581"/>
      <c r="IMW48" s="1581"/>
      <c r="IMX48" s="1581"/>
      <c r="IMY48" s="1581"/>
      <c r="IMZ48" s="1581"/>
      <c r="INA48" s="1581"/>
      <c r="INB48" s="1581"/>
      <c r="INC48" s="1581"/>
      <c r="IND48" s="1581"/>
      <c r="INE48" s="1581"/>
      <c r="INF48" s="1581"/>
      <c r="ING48" s="1581"/>
      <c r="INH48" s="1581"/>
      <c r="INI48" s="1581"/>
      <c r="INJ48" s="1581"/>
      <c r="INK48" s="1581"/>
      <c r="INL48" s="1581"/>
      <c r="INM48" s="1581"/>
      <c r="INN48" s="1581"/>
      <c r="INO48" s="1581"/>
      <c r="INP48" s="1581"/>
      <c r="INQ48" s="1581"/>
      <c r="INR48" s="1581"/>
      <c r="INS48" s="1581"/>
      <c r="INT48" s="1581"/>
      <c r="INU48" s="1581"/>
      <c r="INV48" s="1581"/>
      <c r="INW48" s="1581"/>
      <c r="INX48" s="1581"/>
      <c r="INY48" s="1581"/>
      <c r="INZ48" s="1581"/>
      <c r="IOA48" s="1581"/>
      <c r="IOB48" s="1581"/>
      <c r="IOC48" s="1581"/>
      <c r="IOD48" s="1581"/>
      <c r="IOE48" s="1581"/>
      <c r="IOF48" s="1581"/>
      <c r="IOG48" s="1581"/>
      <c r="IOH48" s="1581"/>
      <c r="IOI48" s="1581"/>
      <c r="IOJ48" s="1581"/>
      <c r="IOK48" s="1581"/>
      <c r="IOL48" s="1581"/>
      <c r="IOM48" s="1581"/>
      <c r="ION48" s="1581"/>
      <c r="IOO48" s="1581"/>
      <c r="IOP48" s="1581"/>
      <c r="IOQ48" s="1581"/>
      <c r="IOR48" s="1581"/>
      <c r="IOS48" s="1581"/>
      <c r="IOT48" s="1581"/>
      <c r="IOU48" s="1581"/>
      <c r="IOV48" s="1581"/>
      <c r="IOW48" s="1581"/>
      <c r="IOX48" s="1581"/>
      <c r="IOY48" s="1581"/>
      <c r="IOZ48" s="1581"/>
      <c r="IPA48" s="1581"/>
      <c r="IPB48" s="1581"/>
      <c r="IPC48" s="1581"/>
      <c r="IPD48" s="1581"/>
      <c r="IPE48" s="1581"/>
      <c r="IPF48" s="1581"/>
      <c r="IPG48" s="1581"/>
      <c r="IPH48" s="1581"/>
      <c r="IPI48" s="1581"/>
      <c r="IPJ48" s="1581"/>
      <c r="IPK48" s="1581"/>
      <c r="IPL48" s="1581"/>
      <c r="IPM48" s="1581"/>
      <c r="IPN48" s="1581"/>
      <c r="IPO48" s="1581"/>
      <c r="IPP48" s="1581"/>
      <c r="IPQ48" s="1581"/>
      <c r="IPR48" s="1581"/>
      <c r="IPS48" s="1581"/>
      <c r="IPT48" s="1581"/>
      <c r="IPU48" s="1581"/>
      <c r="IPV48" s="1581"/>
      <c r="IPW48" s="1581"/>
      <c r="IPX48" s="1581"/>
      <c r="IPY48" s="1581"/>
      <c r="IPZ48" s="1581"/>
      <c r="IQA48" s="1581"/>
      <c r="IQB48" s="1581"/>
      <c r="IQC48" s="1581"/>
      <c r="IQD48" s="1581"/>
      <c r="IQE48" s="1581"/>
      <c r="IQF48" s="1581"/>
      <c r="IQG48" s="1581"/>
      <c r="IQH48" s="1581"/>
      <c r="IQI48" s="1581"/>
      <c r="IQJ48" s="1581"/>
      <c r="IQK48" s="1581"/>
      <c r="IQL48" s="1581"/>
      <c r="IQM48" s="1581"/>
      <c r="IQN48" s="1581"/>
      <c r="IQO48" s="1581"/>
      <c r="IQP48" s="1581"/>
      <c r="IQQ48" s="1581"/>
      <c r="IQR48" s="1581"/>
      <c r="IQS48" s="1581"/>
      <c r="IQT48" s="1581"/>
      <c r="IQU48" s="1581"/>
      <c r="IQV48" s="1581"/>
      <c r="IQW48" s="1581"/>
      <c r="IQX48" s="1581"/>
      <c r="IQY48" s="1581"/>
      <c r="IQZ48" s="1581"/>
      <c r="IRA48" s="1581"/>
      <c r="IRB48" s="1581"/>
      <c r="IRC48" s="1581"/>
      <c r="IRD48" s="1581"/>
      <c r="IRE48" s="1581"/>
      <c r="IRF48" s="1581"/>
      <c r="IRG48" s="1581"/>
      <c r="IRH48" s="1581"/>
      <c r="IRI48" s="1581"/>
      <c r="IRJ48" s="1581"/>
      <c r="IRK48" s="1581"/>
      <c r="IRL48" s="1581"/>
      <c r="IRM48" s="1581"/>
      <c r="IRN48" s="1581"/>
      <c r="IRO48" s="1581"/>
      <c r="IRP48" s="1581"/>
      <c r="IRQ48" s="1581"/>
      <c r="IRR48" s="1581"/>
      <c r="IRS48" s="1581"/>
      <c r="IRT48" s="1581"/>
      <c r="IRU48" s="1581"/>
      <c r="IRV48" s="1581"/>
      <c r="IRW48" s="1581"/>
      <c r="IRX48" s="1581"/>
      <c r="IRY48" s="1581"/>
      <c r="IRZ48" s="1581"/>
      <c r="ISA48" s="1581"/>
      <c r="ISB48" s="1581"/>
      <c r="ISC48" s="1581"/>
      <c r="ISD48" s="1581"/>
      <c r="ISE48" s="1581"/>
      <c r="ISF48" s="1581"/>
      <c r="ISG48" s="1581"/>
      <c r="ISH48" s="1581"/>
      <c r="ISI48" s="1581"/>
      <c r="ISJ48" s="1581"/>
      <c r="ISK48" s="1581"/>
      <c r="ISL48" s="1581"/>
      <c r="ISM48" s="1581"/>
      <c r="ISN48" s="1581"/>
      <c r="ISO48" s="1581"/>
      <c r="ISP48" s="1581"/>
      <c r="ISQ48" s="1581"/>
      <c r="ISR48" s="1581"/>
      <c r="ISS48" s="1581"/>
      <c r="IST48" s="1581"/>
      <c r="ISU48" s="1581"/>
      <c r="ISV48" s="1581"/>
      <c r="ISW48" s="1581"/>
      <c r="ISX48" s="1581"/>
      <c r="ISY48" s="1581"/>
      <c r="ISZ48" s="1581"/>
      <c r="ITA48" s="1581"/>
      <c r="ITB48" s="1581"/>
      <c r="ITC48" s="1581"/>
      <c r="ITD48" s="1581"/>
      <c r="ITE48" s="1581"/>
      <c r="ITF48" s="1581"/>
      <c r="ITG48" s="1581"/>
      <c r="ITH48" s="1581"/>
      <c r="ITI48" s="1581"/>
      <c r="ITJ48" s="1581"/>
      <c r="ITK48" s="1581"/>
      <c r="ITL48" s="1581"/>
      <c r="ITM48" s="1581"/>
      <c r="ITN48" s="1581"/>
      <c r="ITO48" s="1581"/>
      <c r="ITP48" s="1581"/>
      <c r="ITQ48" s="1581"/>
      <c r="ITR48" s="1581"/>
      <c r="ITS48" s="1581"/>
      <c r="ITT48" s="1581"/>
      <c r="ITU48" s="1581"/>
      <c r="ITV48" s="1581"/>
      <c r="ITW48" s="1581"/>
      <c r="ITX48" s="1581"/>
      <c r="ITY48" s="1581"/>
      <c r="ITZ48" s="1581"/>
      <c r="IUA48" s="1581"/>
      <c r="IUB48" s="1581"/>
      <c r="IUC48" s="1581"/>
      <c r="IUD48" s="1581"/>
      <c r="IUE48" s="1581"/>
      <c r="IUF48" s="1581"/>
      <c r="IUG48" s="1581"/>
      <c r="IUH48" s="1581"/>
      <c r="IUI48" s="1581"/>
      <c r="IUJ48" s="1581"/>
      <c r="IUK48" s="1581"/>
      <c r="IUL48" s="1581"/>
      <c r="IUM48" s="1581"/>
      <c r="IUN48" s="1581"/>
      <c r="IUO48" s="1581"/>
      <c r="IUP48" s="1581"/>
      <c r="IUQ48" s="1581"/>
      <c r="IUR48" s="1581"/>
      <c r="IUS48" s="1581"/>
      <c r="IUT48" s="1581"/>
      <c r="IUU48" s="1581"/>
      <c r="IUV48" s="1581"/>
      <c r="IUW48" s="1581"/>
      <c r="IUX48" s="1581"/>
      <c r="IUY48" s="1581"/>
      <c r="IUZ48" s="1581"/>
      <c r="IVA48" s="1581"/>
      <c r="IVB48" s="1581"/>
      <c r="IVC48" s="1581"/>
      <c r="IVD48" s="1581"/>
      <c r="IVE48" s="1581"/>
      <c r="IVF48" s="1581"/>
      <c r="IVG48" s="1581"/>
      <c r="IVH48" s="1581"/>
      <c r="IVI48" s="1581"/>
      <c r="IVJ48" s="1581"/>
      <c r="IVK48" s="1581"/>
      <c r="IVL48" s="1581"/>
      <c r="IVM48" s="1581"/>
      <c r="IVN48" s="1581"/>
      <c r="IVO48" s="1581"/>
      <c r="IVP48" s="1581"/>
      <c r="IVQ48" s="1581"/>
      <c r="IVR48" s="1581"/>
      <c r="IVS48" s="1581"/>
      <c r="IVT48" s="1581"/>
      <c r="IVU48" s="1581"/>
      <c r="IVV48" s="1581"/>
      <c r="IVW48" s="1581"/>
      <c r="IVX48" s="1581"/>
      <c r="IVY48" s="1581"/>
      <c r="IVZ48" s="1581"/>
      <c r="IWA48" s="1581"/>
      <c r="IWB48" s="1581"/>
      <c r="IWC48" s="1581"/>
      <c r="IWD48" s="1581"/>
      <c r="IWE48" s="1581"/>
      <c r="IWF48" s="1581"/>
      <c r="IWG48" s="1581"/>
      <c r="IWH48" s="1581"/>
      <c r="IWI48" s="1581"/>
      <c r="IWJ48" s="1581"/>
      <c r="IWK48" s="1581"/>
      <c r="IWL48" s="1581"/>
      <c r="IWM48" s="1581"/>
      <c r="IWN48" s="1581"/>
      <c r="IWO48" s="1581"/>
      <c r="IWP48" s="1581"/>
      <c r="IWQ48" s="1581"/>
      <c r="IWR48" s="1581"/>
      <c r="IWS48" s="1581"/>
      <c r="IWT48" s="1581"/>
      <c r="IWU48" s="1581"/>
      <c r="IWV48" s="1581"/>
      <c r="IWW48" s="1581"/>
      <c r="IWX48" s="1581"/>
      <c r="IWY48" s="1581"/>
      <c r="IWZ48" s="1581"/>
      <c r="IXA48" s="1581"/>
      <c r="IXB48" s="1581"/>
      <c r="IXC48" s="1581"/>
      <c r="IXD48" s="1581"/>
      <c r="IXE48" s="1581"/>
      <c r="IXF48" s="1581"/>
      <c r="IXG48" s="1581"/>
      <c r="IXH48" s="1581"/>
      <c r="IXI48" s="1581"/>
      <c r="IXJ48" s="1581"/>
      <c r="IXK48" s="1581"/>
      <c r="IXL48" s="1581"/>
      <c r="IXM48" s="1581"/>
      <c r="IXN48" s="1581"/>
      <c r="IXO48" s="1581"/>
      <c r="IXP48" s="1581"/>
      <c r="IXQ48" s="1581"/>
      <c r="IXR48" s="1581"/>
      <c r="IXS48" s="1581"/>
      <c r="IXT48" s="1581"/>
      <c r="IXU48" s="1581"/>
      <c r="IXV48" s="1581"/>
      <c r="IXW48" s="1581"/>
      <c r="IXX48" s="1581"/>
      <c r="IXY48" s="1581"/>
      <c r="IXZ48" s="1581"/>
      <c r="IYA48" s="1581"/>
      <c r="IYB48" s="1581"/>
      <c r="IYC48" s="1581"/>
      <c r="IYD48" s="1581"/>
      <c r="IYE48" s="1581"/>
      <c r="IYF48" s="1581"/>
      <c r="IYG48" s="1581"/>
      <c r="IYH48" s="1581"/>
      <c r="IYI48" s="1581"/>
      <c r="IYJ48" s="1581"/>
      <c r="IYK48" s="1581"/>
      <c r="IYL48" s="1581"/>
      <c r="IYM48" s="1581"/>
      <c r="IYN48" s="1581"/>
      <c r="IYO48" s="1581"/>
      <c r="IYP48" s="1581"/>
      <c r="IYQ48" s="1581"/>
      <c r="IYR48" s="1581"/>
      <c r="IYS48" s="1581"/>
      <c r="IYT48" s="1581"/>
      <c r="IYU48" s="1581"/>
      <c r="IYV48" s="1581"/>
      <c r="IYW48" s="1581"/>
      <c r="IYX48" s="1581"/>
      <c r="IYY48" s="1581"/>
      <c r="IYZ48" s="1581"/>
      <c r="IZA48" s="1581"/>
      <c r="IZB48" s="1581"/>
      <c r="IZC48" s="1581"/>
      <c r="IZD48" s="1581"/>
      <c r="IZE48" s="1581"/>
      <c r="IZF48" s="1581"/>
      <c r="IZG48" s="1581"/>
      <c r="IZH48" s="1581"/>
      <c r="IZI48" s="1581"/>
      <c r="IZJ48" s="1581"/>
      <c r="IZK48" s="1581"/>
      <c r="IZL48" s="1581"/>
      <c r="IZM48" s="1581"/>
      <c r="IZN48" s="1581"/>
      <c r="IZO48" s="1581"/>
      <c r="IZP48" s="1581"/>
      <c r="IZQ48" s="1581"/>
      <c r="IZR48" s="1581"/>
      <c r="IZS48" s="1581"/>
      <c r="IZT48" s="1581"/>
      <c r="IZU48" s="1581"/>
      <c r="IZV48" s="1581"/>
      <c r="IZW48" s="1581"/>
      <c r="IZX48" s="1581"/>
      <c r="IZY48" s="1581"/>
      <c r="IZZ48" s="1581"/>
      <c r="JAA48" s="1581"/>
      <c r="JAB48" s="1581"/>
      <c r="JAC48" s="1581"/>
      <c r="JAD48" s="1581"/>
      <c r="JAE48" s="1581"/>
      <c r="JAF48" s="1581"/>
      <c r="JAG48" s="1581"/>
      <c r="JAH48" s="1581"/>
      <c r="JAI48" s="1581"/>
      <c r="JAJ48" s="1581"/>
      <c r="JAK48" s="1581"/>
      <c r="JAL48" s="1581"/>
      <c r="JAM48" s="1581"/>
      <c r="JAN48" s="1581"/>
      <c r="JAO48" s="1581"/>
      <c r="JAP48" s="1581"/>
      <c r="JAQ48" s="1581"/>
      <c r="JAR48" s="1581"/>
      <c r="JAS48" s="1581"/>
      <c r="JAT48" s="1581"/>
      <c r="JAU48" s="1581"/>
      <c r="JAV48" s="1581"/>
      <c r="JAW48" s="1581"/>
      <c r="JAX48" s="1581"/>
      <c r="JAY48" s="1581"/>
      <c r="JAZ48" s="1581"/>
      <c r="JBA48" s="1581"/>
      <c r="JBB48" s="1581"/>
      <c r="JBC48" s="1581"/>
      <c r="JBD48" s="1581"/>
      <c r="JBE48" s="1581"/>
      <c r="JBF48" s="1581"/>
      <c r="JBG48" s="1581"/>
      <c r="JBH48" s="1581"/>
      <c r="JBI48" s="1581"/>
      <c r="JBJ48" s="1581"/>
      <c r="JBK48" s="1581"/>
      <c r="JBL48" s="1581"/>
      <c r="JBM48" s="1581"/>
      <c r="JBN48" s="1581"/>
      <c r="JBO48" s="1581"/>
      <c r="JBP48" s="1581"/>
      <c r="JBQ48" s="1581"/>
      <c r="JBR48" s="1581"/>
      <c r="JBS48" s="1581"/>
      <c r="JBT48" s="1581"/>
      <c r="JBU48" s="1581"/>
      <c r="JBV48" s="1581"/>
      <c r="JBW48" s="1581"/>
      <c r="JBX48" s="1581"/>
      <c r="JBY48" s="1581"/>
      <c r="JBZ48" s="1581"/>
      <c r="JCA48" s="1581"/>
      <c r="JCB48" s="1581"/>
      <c r="JCC48" s="1581"/>
      <c r="JCD48" s="1581"/>
      <c r="JCE48" s="1581"/>
      <c r="JCF48" s="1581"/>
      <c r="JCG48" s="1581"/>
      <c r="JCH48" s="1581"/>
      <c r="JCI48" s="1581"/>
      <c r="JCJ48" s="1581"/>
      <c r="JCK48" s="1581"/>
      <c r="JCL48" s="1581"/>
      <c r="JCM48" s="1581"/>
      <c r="JCN48" s="1581"/>
      <c r="JCO48" s="1581"/>
      <c r="JCP48" s="1581"/>
      <c r="JCQ48" s="1581"/>
      <c r="JCR48" s="1581"/>
      <c r="JCS48" s="1581"/>
      <c r="JCT48" s="1581"/>
      <c r="JCU48" s="1581"/>
      <c r="JCV48" s="1581"/>
      <c r="JCW48" s="1581"/>
      <c r="JCX48" s="1581"/>
      <c r="JCY48" s="1581"/>
      <c r="JCZ48" s="1581"/>
      <c r="JDA48" s="1581"/>
      <c r="JDB48" s="1581"/>
      <c r="JDC48" s="1581"/>
      <c r="JDD48" s="1581"/>
      <c r="JDE48" s="1581"/>
      <c r="JDF48" s="1581"/>
      <c r="JDG48" s="1581"/>
      <c r="JDH48" s="1581"/>
      <c r="JDI48" s="1581"/>
      <c r="JDJ48" s="1581"/>
      <c r="JDK48" s="1581"/>
      <c r="JDL48" s="1581"/>
      <c r="JDM48" s="1581"/>
      <c r="JDN48" s="1581"/>
      <c r="JDO48" s="1581"/>
      <c r="JDP48" s="1581"/>
      <c r="JDQ48" s="1581"/>
      <c r="JDR48" s="1581"/>
      <c r="JDS48" s="1581"/>
      <c r="JDT48" s="1581"/>
      <c r="JDU48" s="1581"/>
      <c r="JDV48" s="1581"/>
      <c r="JDW48" s="1581"/>
      <c r="JDX48" s="1581"/>
      <c r="JDY48" s="1581"/>
      <c r="JDZ48" s="1581"/>
      <c r="JEA48" s="1581"/>
      <c r="JEB48" s="1581"/>
      <c r="JEC48" s="1581"/>
      <c r="JED48" s="1581"/>
      <c r="JEE48" s="1581"/>
      <c r="JEF48" s="1581"/>
      <c r="JEG48" s="1581"/>
      <c r="JEH48" s="1581"/>
      <c r="JEI48" s="1581"/>
      <c r="JEJ48" s="1581"/>
      <c r="JEK48" s="1581"/>
      <c r="JEL48" s="1581"/>
      <c r="JEM48" s="1581"/>
      <c r="JEN48" s="1581"/>
      <c r="JEO48" s="1581"/>
      <c r="JEP48" s="1581"/>
      <c r="JEQ48" s="1581"/>
      <c r="JER48" s="1581"/>
      <c r="JES48" s="1581"/>
      <c r="JET48" s="1581"/>
      <c r="JEU48" s="1581"/>
      <c r="JEV48" s="1581"/>
      <c r="JEW48" s="1581"/>
      <c r="JEX48" s="1581"/>
      <c r="JEY48" s="1581"/>
      <c r="JEZ48" s="1581"/>
      <c r="JFA48" s="1581"/>
      <c r="JFB48" s="1581"/>
      <c r="JFC48" s="1581"/>
      <c r="JFD48" s="1581"/>
      <c r="JFE48" s="1581"/>
      <c r="JFF48" s="1581"/>
      <c r="JFG48" s="1581"/>
      <c r="JFH48" s="1581"/>
      <c r="JFI48" s="1581"/>
      <c r="JFJ48" s="1581"/>
      <c r="JFK48" s="1581"/>
      <c r="JFL48" s="1581"/>
      <c r="JFM48" s="1581"/>
      <c r="JFN48" s="1581"/>
      <c r="JFO48" s="1581"/>
      <c r="JFP48" s="1581"/>
      <c r="JFQ48" s="1581"/>
      <c r="JFR48" s="1581"/>
      <c r="JFS48" s="1581"/>
      <c r="JFT48" s="1581"/>
      <c r="JFU48" s="1581"/>
      <c r="JFV48" s="1581"/>
      <c r="JFW48" s="1581"/>
      <c r="JFX48" s="1581"/>
      <c r="JFY48" s="1581"/>
      <c r="JFZ48" s="1581"/>
      <c r="JGA48" s="1581"/>
      <c r="JGB48" s="1581"/>
      <c r="JGC48" s="1581"/>
      <c r="JGD48" s="1581"/>
      <c r="JGE48" s="1581"/>
      <c r="JGF48" s="1581"/>
      <c r="JGG48" s="1581"/>
      <c r="JGH48" s="1581"/>
      <c r="JGI48" s="1581"/>
      <c r="JGJ48" s="1581"/>
      <c r="JGK48" s="1581"/>
      <c r="JGL48" s="1581"/>
      <c r="JGM48" s="1581"/>
      <c r="JGN48" s="1581"/>
      <c r="JGO48" s="1581"/>
      <c r="JGP48" s="1581"/>
      <c r="JGQ48" s="1581"/>
      <c r="JGR48" s="1581"/>
      <c r="JGS48" s="1581"/>
      <c r="JGT48" s="1581"/>
      <c r="JGU48" s="1581"/>
      <c r="JGV48" s="1581"/>
      <c r="JGW48" s="1581"/>
      <c r="JGX48" s="1581"/>
      <c r="JGY48" s="1581"/>
      <c r="JGZ48" s="1581"/>
      <c r="JHA48" s="1581"/>
      <c r="JHB48" s="1581"/>
      <c r="JHC48" s="1581"/>
      <c r="JHD48" s="1581"/>
      <c r="JHE48" s="1581"/>
      <c r="JHF48" s="1581"/>
      <c r="JHG48" s="1581"/>
      <c r="JHH48" s="1581"/>
      <c r="JHI48" s="1581"/>
      <c r="JHJ48" s="1581"/>
      <c r="JHK48" s="1581"/>
      <c r="JHL48" s="1581"/>
      <c r="JHM48" s="1581"/>
      <c r="JHN48" s="1581"/>
      <c r="JHO48" s="1581"/>
      <c r="JHP48" s="1581"/>
      <c r="JHQ48" s="1581"/>
      <c r="JHR48" s="1581"/>
      <c r="JHS48" s="1581"/>
      <c r="JHT48" s="1581"/>
      <c r="JHU48" s="1581"/>
      <c r="JHV48" s="1581"/>
      <c r="JHW48" s="1581"/>
      <c r="JHX48" s="1581"/>
      <c r="JHY48" s="1581"/>
      <c r="JHZ48" s="1581"/>
      <c r="JIA48" s="1581"/>
      <c r="JIB48" s="1581"/>
      <c r="JIC48" s="1581"/>
      <c r="JID48" s="1581"/>
      <c r="JIE48" s="1581"/>
      <c r="JIF48" s="1581"/>
      <c r="JIG48" s="1581"/>
      <c r="JIH48" s="1581"/>
      <c r="JII48" s="1581"/>
      <c r="JIJ48" s="1581"/>
      <c r="JIK48" s="1581"/>
      <c r="JIL48" s="1581"/>
      <c r="JIM48" s="1581"/>
      <c r="JIN48" s="1581"/>
      <c r="JIO48" s="1581"/>
      <c r="JIP48" s="1581"/>
      <c r="JIQ48" s="1581"/>
      <c r="JIR48" s="1581"/>
      <c r="JIS48" s="1581"/>
      <c r="JIT48" s="1581"/>
      <c r="JIU48" s="1581"/>
      <c r="JIV48" s="1581"/>
      <c r="JIW48" s="1581"/>
      <c r="JIX48" s="1581"/>
      <c r="JIY48" s="1581"/>
      <c r="JIZ48" s="1581"/>
      <c r="JJA48" s="1581"/>
      <c r="JJB48" s="1581"/>
      <c r="JJC48" s="1581"/>
      <c r="JJD48" s="1581"/>
      <c r="JJE48" s="1581"/>
      <c r="JJF48" s="1581"/>
      <c r="JJG48" s="1581"/>
      <c r="JJH48" s="1581"/>
      <c r="JJI48" s="1581"/>
      <c r="JJJ48" s="1581"/>
      <c r="JJK48" s="1581"/>
      <c r="JJL48" s="1581"/>
      <c r="JJM48" s="1581"/>
      <c r="JJN48" s="1581"/>
      <c r="JJO48" s="1581"/>
      <c r="JJP48" s="1581"/>
      <c r="JJQ48" s="1581"/>
      <c r="JJR48" s="1581"/>
      <c r="JJS48" s="1581"/>
      <c r="JJT48" s="1581"/>
      <c r="JJU48" s="1581"/>
      <c r="JJV48" s="1581"/>
      <c r="JJW48" s="1581"/>
      <c r="JJX48" s="1581"/>
      <c r="JJY48" s="1581"/>
      <c r="JJZ48" s="1581"/>
      <c r="JKA48" s="1581"/>
      <c r="JKB48" s="1581"/>
      <c r="JKC48" s="1581"/>
      <c r="JKD48" s="1581"/>
      <c r="JKE48" s="1581"/>
      <c r="JKF48" s="1581"/>
      <c r="JKG48" s="1581"/>
      <c r="JKH48" s="1581"/>
      <c r="JKI48" s="1581"/>
      <c r="JKJ48" s="1581"/>
      <c r="JKK48" s="1581"/>
      <c r="JKL48" s="1581"/>
      <c r="JKM48" s="1581"/>
      <c r="JKN48" s="1581"/>
      <c r="JKO48" s="1581"/>
      <c r="JKP48" s="1581"/>
      <c r="JKQ48" s="1581"/>
      <c r="JKR48" s="1581"/>
      <c r="JKS48" s="1581"/>
      <c r="JKT48" s="1581"/>
      <c r="JKU48" s="1581"/>
      <c r="JKV48" s="1581"/>
      <c r="JKW48" s="1581"/>
      <c r="JKX48" s="1581"/>
      <c r="JKY48" s="1581"/>
      <c r="JKZ48" s="1581"/>
      <c r="JLA48" s="1581"/>
      <c r="JLB48" s="1581"/>
      <c r="JLC48" s="1581"/>
      <c r="JLD48" s="1581"/>
      <c r="JLE48" s="1581"/>
      <c r="JLF48" s="1581"/>
      <c r="JLG48" s="1581"/>
      <c r="JLH48" s="1581"/>
      <c r="JLI48" s="1581"/>
      <c r="JLJ48" s="1581"/>
      <c r="JLK48" s="1581"/>
      <c r="JLL48" s="1581"/>
      <c r="JLM48" s="1581"/>
      <c r="JLN48" s="1581"/>
      <c r="JLO48" s="1581"/>
      <c r="JLP48" s="1581"/>
      <c r="JLQ48" s="1581"/>
      <c r="JLR48" s="1581"/>
      <c r="JLS48" s="1581"/>
      <c r="JLT48" s="1581"/>
      <c r="JLU48" s="1581"/>
      <c r="JLV48" s="1581"/>
      <c r="JLW48" s="1581"/>
      <c r="JLX48" s="1581"/>
      <c r="JLY48" s="1581"/>
      <c r="JLZ48" s="1581"/>
      <c r="JMA48" s="1581"/>
      <c r="JMB48" s="1581"/>
      <c r="JMC48" s="1581"/>
      <c r="JMD48" s="1581"/>
      <c r="JME48" s="1581"/>
      <c r="JMF48" s="1581"/>
      <c r="JMG48" s="1581"/>
      <c r="JMH48" s="1581"/>
      <c r="JMI48" s="1581"/>
      <c r="JMJ48" s="1581"/>
      <c r="JMK48" s="1581"/>
      <c r="JML48" s="1581"/>
      <c r="JMM48" s="1581"/>
      <c r="JMN48" s="1581"/>
      <c r="JMO48" s="1581"/>
      <c r="JMP48" s="1581"/>
      <c r="JMQ48" s="1581"/>
      <c r="JMR48" s="1581"/>
      <c r="JMS48" s="1581"/>
      <c r="JMT48" s="1581"/>
      <c r="JMU48" s="1581"/>
      <c r="JMV48" s="1581"/>
      <c r="JMW48" s="1581"/>
      <c r="JMX48" s="1581"/>
      <c r="JMY48" s="1581"/>
      <c r="JMZ48" s="1581"/>
      <c r="JNA48" s="1581"/>
      <c r="JNB48" s="1581"/>
      <c r="JNC48" s="1581"/>
      <c r="JND48" s="1581"/>
      <c r="JNE48" s="1581"/>
      <c r="JNF48" s="1581"/>
      <c r="JNG48" s="1581"/>
      <c r="JNH48" s="1581"/>
      <c r="JNI48" s="1581"/>
      <c r="JNJ48" s="1581"/>
      <c r="JNK48" s="1581"/>
      <c r="JNL48" s="1581"/>
      <c r="JNM48" s="1581"/>
      <c r="JNN48" s="1581"/>
      <c r="JNO48" s="1581"/>
      <c r="JNP48" s="1581"/>
      <c r="JNQ48" s="1581"/>
      <c r="JNR48" s="1581"/>
      <c r="JNS48" s="1581"/>
      <c r="JNT48" s="1581"/>
      <c r="JNU48" s="1581"/>
      <c r="JNV48" s="1581"/>
      <c r="JNW48" s="1581"/>
      <c r="JNX48" s="1581"/>
      <c r="JNY48" s="1581"/>
      <c r="JNZ48" s="1581"/>
      <c r="JOA48" s="1581"/>
      <c r="JOB48" s="1581"/>
      <c r="JOC48" s="1581"/>
      <c r="JOD48" s="1581"/>
      <c r="JOE48" s="1581"/>
      <c r="JOF48" s="1581"/>
      <c r="JOG48" s="1581"/>
      <c r="JOH48" s="1581"/>
      <c r="JOI48" s="1581"/>
      <c r="JOJ48" s="1581"/>
      <c r="JOK48" s="1581"/>
      <c r="JOL48" s="1581"/>
      <c r="JOM48" s="1581"/>
      <c r="JON48" s="1581"/>
      <c r="JOO48" s="1581"/>
      <c r="JOP48" s="1581"/>
      <c r="JOQ48" s="1581"/>
      <c r="JOR48" s="1581"/>
      <c r="JOS48" s="1581"/>
      <c r="JOT48" s="1581"/>
      <c r="JOU48" s="1581"/>
      <c r="JOV48" s="1581"/>
      <c r="JOW48" s="1581"/>
      <c r="JOX48" s="1581"/>
      <c r="JOY48" s="1581"/>
      <c r="JOZ48" s="1581"/>
      <c r="JPA48" s="1581"/>
      <c r="JPB48" s="1581"/>
      <c r="JPC48" s="1581"/>
      <c r="JPD48" s="1581"/>
      <c r="JPE48" s="1581"/>
      <c r="JPF48" s="1581"/>
      <c r="JPG48" s="1581"/>
      <c r="JPH48" s="1581"/>
      <c r="JPI48" s="1581"/>
      <c r="JPJ48" s="1581"/>
      <c r="JPK48" s="1581"/>
      <c r="JPL48" s="1581"/>
      <c r="JPM48" s="1581"/>
      <c r="JPN48" s="1581"/>
      <c r="JPO48" s="1581"/>
      <c r="JPP48" s="1581"/>
      <c r="JPQ48" s="1581"/>
      <c r="JPR48" s="1581"/>
      <c r="JPS48" s="1581"/>
      <c r="JPT48" s="1581"/>
      <c r="JPU48" s="1581"/>
      <c r="JPV48" s="1581"/>
      <c r="JPW48" s="1581"/>
      <c r="JPX48" s="1581"/>
      <c r="JPY48" s="1581"/>
      <c r="JPZ48" s="1581"/>
      <c r="JQA48" s="1581"/>
      <c r="JQB48" s="1581"/>
      <c r="JQC48" s="1581"/>
      <c r="JQD48" s="1581"/>
      <c r="JQE48" s="1581"/>
      <c r="JQF48" s="1581"/>
      <c r="JQG48" s="1581"/>
      <c r="JQH48" s="1581"/>
      <c r="JQI48" s="1581"/>
      <c r="JQJ48" s="1581"/>
      <c r="JQK48" s="1581"/>
      <c r="JQL48" s="1581"/>
      <c r="JQM48" s="1581"/>
      <c r="JQN48" s="1581"/>
      <c r="JQO48" s="1581"/>
      <c r="JQP48" s="1581"/>
      <c r="JQQ48" s="1581"/>
      <c r="JQR48" s="1581"/>
      <c r="JQS48" s="1581"/>
      <c r="JQT48" s="1581"/>
      <c r="JQU48" s="1581"/>
      <c r="JQV48" s="1581"/>
      <c r="JQW48" s="1581"/>
      <c r="JQX48" s="1581"/>
      <c r="JQY48" s="1581"/>
      <c r="JQZ48" s="1581"/>
      <c r="JRA48" s="1581"/>
      <c r="JRB48" s="1581"/>
      <c r="JRC48" s="1581"/>
      <c r="JRD48" s="1581"/>
      <c r="JRE48" s="1581"/>
      <c r="JRF48" s="1581"/>
      <c r="JRG48" s="1581"/>
      <c r="JRH48" s="1581"/>
      <c r="JRI48" s="1581"/>
      <c r="JRJ48" s="1581"/>
      <c r="JRK48" s="1581"/>
      <c r="JRL48" s="1581"/>
      <c r="JRM48" s="1581"/>
      <c r="JRN48" s="1581"/>
      <c r="JRO48" s="1581"/>
      <c r="JRP48" s="1581"/>
      <c r="JRQ48" s="1581"/>
      <c r="JRR48" s="1581"/>
      <c r="JRS48" s="1581"/>
      <c r="JRT48" s="1581"/>
      <c r="JRU48" s="1581"/>
      <c r="JRV48" s="1581"/>
      <c r="JRW48" s="1581"/>
      <c r="JRX48" s="1581"/>
      <c r="JRY48" s="1581"/>
      <c r="JRZ48" s="1581"/>
      <c r="JSA48" s="1581"/>
      <c r="JSB48" s="1581"/>
      <c r="JSC48" s="1581"/>
      <c r="JSD48" s="1581"/>
      <c r="JSE48" s="1581"/>
      <c r="JSF48" s="1581"/>
      <c r="JSG48" s="1581"/>
      <c r="JSH48" s="1581"/>
      <c r="JSI48" s="1581"/>
      <c r="JSJ48" s="1581"/>
      <c r="JSK48" s="1581"/>
      <c r="JSL48" s="1581"/>
      <c r="JSM48" s="1581"/>
      <c r="JSN48" s="1581"/>
      <c r="JSO48" s="1581"/>
      <c r="JSP48" s="1581"/>
      <c r="JSQ48" s="1581"/>
      <c r="JSR48" s="1581"/>
      <c r="JSS48" s="1581"/>
      <c r="JST48" s="1581"/>
      <c r="JSU48" s="1581"/>
      <c r="JSV48" s="1581"/>
      <c r="JSW48" s="1581"/>
      <c r="JSX48" s="1581"/>
      <c r="JSY48" s="1581"/>
      <c r="JSZ48" s="1581"/>
      <c r="JTA48" s="1581"/>
      <c r="JTB48" s="1581"/>
      <c r="JTC48" s="1581"/>
      <c r="JTD48" s="1581"/>
      <c r="JTE48" s="1581"/>
      <c r="JTF48" s="1581"/>
      <c r="JTG48" s="1581"/>
      <c r="JTH48" s="1581"/>
      <c r="JTI48" s="1581"/>
      <c r="JTJ48" s="1581"/>
      <c r="JTK48" s="1581"/>
      <c r="JTL48" s="1581"/>
      <c r="JTM48" s="1581"/>
      <c r="JTN48" s="1581"/>
      <c r="JTO48" s="1581"/>
      <c r="JTP48" s="1581"/>
      <c r="JTQ48" s="1581"/>
      <c r="JTR48" s="1581"/>
      <c r="JTS48" s="1581"/>
      <c r="JTT48" s="1581"/>
      <c r="JTU48" s="1581"/>
      <c r="JTV48" s="1581"/>
      <c r="JTW48" s="1581"/>
      <c r="JTX48" s="1581"/>
      <c r="JTY48" s="1581"/>
      <c r="JTZ48" s="1581"/>
      <c r="JUA48" s="1581"/>
      <c r="JUB48" s="1581"/>
      <c r="JUC48" s="1581"/>
      <c r="JUD48" s="1581"/>
      <c r="JUE48" s="1581"/>
      <c r="JUF48" s="1581"/>
      <c r="JUG48" s="1581"/>
      <c r="JUH48" s="1581"/>
      <c r="JUI48" s="1581"/>
      <c r="JUJ48" s="1581"/>
      <c r="JUK48" s="1581"/>
      <c r="JUL48" s="1581"/>
      <c r="JUM48" s="1581"/>
      <c r="JUN48" s="1581"/>
      <c r="JUO48" s="1581"/>
      <c r="JUP48" s="1581"/>
      <c r="JUQ48" s="1581"/>
      <c r="JUR48" s="1581"/>
      <c r="JUS48" s="1581"/>
      <c r="JUT48" s="1581"/>
      <c r="JUU48" s="1581"/>
      <c r="JUV48" s="1581"/>
      <c r="JUW48" s="1581"/>
      <c r="JUX48" s="1581"/>
      <c r="JUY48" s="1581"/>
      <c r="JUZ48" s="1581"/>
      <c r="JVA48" s="1581"/>
      <c r="JVB48" s="1581"/>
      <c r="JVC48" s="1581"/>
      <c r="JVD48" s="1581"/>
      <c r="JVE48" s="1581"/>
      <c r="JVF48" s="1581"/>
      <c r="JVG48" s="1581"/>
      <c r="JVH48" s="1581"/>
      <c r="JVI48" s="1581"/>
      <c r="JVJ48" s="1581"/>
      <c r="JVK48" s="1581"/>
      <c r="JVL48" s="1581"/>
      <c r="JVM48" s="1581"/>
      <c r="JVN48" s="1581"/>
      <c r="JVO48" s="1581"/>
      <c r="JVP48" s="1581"/>
      <c r="JVQ48" s="1581"/>
      <c r="JVR48" s="1581"/>
      <c r="JVS48" s="1581"/>
      <c r="JVT48" s="1581"/>
      <c r="JVU48" s="1581"/>
      <c r="JVV48" s="1581"/>
      <c r="JVW48" s="1581"/>
      <c r="JVX48" s="1581"/>
      <c r="JVY48" s="1581"/>
      <c r="JVZ48" s="1581"/>
      <c r="JWA48" s="1581"/>
      <c r="JWB48" s="1581"/>
      <c r="JWC48" s="1581"/>
      <c r="JWD48" s="1581"/>
      <c r="JWE48" s="1581"/>
      <c r="JWF48" s="1581"/>
      <c r="JWG48" s="1581"/>
      <c r="JWH48" s="1581"/>
      <c r="JWI48" s="1581"/>
      <c r="JWJ48" s="1581"/>
      <c r="JWK48" s="1581"/>
      <c r="JWL48" s="1581"/>
      <c r="JWM48" s="1581"/>
      <c r="JWN48" s="1581"/>
      <c r="JWO48" s="1581"/>
      <c r="JWP48" s="1581"/>
      <c r="JWQ48" s="1581"/>
      <c r="JWR48" s="1581"/>
      <c r="JWS48" s="1581"/>
      <c r="JWT48" s="1581"/>
      <c r="JWU48" s="1581"/>
      <c r="JWV48" s="1581"/>
      <c r="JWW48" s="1581"/>
      <c r="JWX48" s="1581"/>
      <c r="JWY48" s="1581"/>
      <c r="JWZ48" s="1581"/>
      <c r="JXA48" s="1581"/>
      <c r="JXB48" s="1581"/>
      <c r="JXC48" s="1581"/>
      <c r="JXD48" s="1581"/>
      <c r="JXE48" s="1581"/>
      <c r="JXF48" s="1581"/>
      <c r="JXG48" s="1581"/>
      <c r="JXH48" s="1581"/>
      <c r="JXI48" s="1581"/>
      <c r="JXJ48" s="1581"/>
      <c r="JXK48" s="1581"/>
      <c r="JXL48" s="1581"/>
      <c r="JXM48" s="1581"/>
      <c r="JXN48" s="1581"/>
      <c r="JXO48" s="1581"/>
      <c r="JXP48" s="1581"/>
      <c r="JXQ48" s="1581"/>
      <c r="JXR48" s="1581"/>
      <c r="JXS48" s="1581"/>
      <c r="JXT48" s="1581"/>
      <c r="JXU48" s="1581"/>
      <c r="JXV48" s="1581"/>
      <c r="JXW48" s="1581"/>
      <c r="JXX48" s="1581"/>
      <c r="JXY48" s="1581"/>
      <c r="JXZ48" s="1581"/>
      <c r="JYA48" s="1581"/>
      <c r="JYB48" s="1581"/>
      <c r="JYC48" s="1581"/>
      <c r="JYD48" s="1581"/>
      <c r="JYE48" s="1581"/>
      <c r="JYF48" s="1581"/>
      <c r="JYG48" s="1581"/>
      <c r="JYH48" s="1581"/>
      <c r="JYI48" s="1581"/>
      <c r="JYJ48" s="1581"/>
      <c r="JYK48" s="1581"/>
      <c r="JYL48" s="1581"/>
      <c r="JYM48" s="1581"/>
      <c r="JYN48" s="1581"/>
      <c r="JYO48" s="1581"/>
      <c r="JYP48" s="1581"/>
      <c r="JYQ48" s="1581"/>
      <c r="JYR48" s="1581"/>
      <c r="JYS48" s="1581"/>
      <c r="JYT48" s="1581"/>
      <c r="JYU48" s="1581"/>
      <c r="JYV48" s="1581"/>
      <c r="JYW48" s="1581"/>
      <c r="JYX48" s="1581"/>
      <c r="JYY48" s="1581"/>
      <c r="JYZ48" s="1581"/>
      <c r="JZA48" s="1581"/>
      <c r="JZB48" s="1581"/>
      <c r="JZC48" s="1581"/>
      <c r="JZD48" s="1581"/>
      <c r="JZE48" s="1581"/>
      <c r="JZF48" s="1581"/>
      <c r="JZG48" s="1581"/>
      <c r="JZH48" s="1581"/>
      <c r="JZI48" s="1581"/>
      <c r="JZJ48" s="1581"/>
      <c r="JZK48" s="1581"/>
      <c r="JZL48" s="1581"/>
      <c r="JZM48" s="1581"/>
      <c r="JZN48" s="1581"/>
      <c r="JZO48" s="1581"/>
      <c r="JZP48" s="1581"/>
      <c r="JZQ48" s="1581"/>
      <c r="JZR48" s="1581"/>
      <c r="JZS48" s="1581"/>
      <c r="JZT48" s="1581"/>
      <c r="JZU48" s="1581"/>
      <c r="JZV48" s="1581"/>
      <c r="JZW48" s="1581"/>
      <c r="JZX48" s="1581"/>
      <c r="JZY48" s="1581"/>
      <c r="JZZ48" s="1581"/>
      <c r="KAA48" s="1581"/>
      <c r="KAB48" s="1581"/>
      <c r="KAC48" s="1581"/>
      <c r="KAD48" s="1581"/>
      <c r="KAE48" s="1581"/>
      <c r="KAF48" s="1581"/>
      <c r="KAG48" s="1581"/>
      <c r="KAH48" s="1581"/>
      <c r="KAI48" s="1581"/>
      <c r="KAJ48" s="1581"/>
      <c r="KAK48" s="1581"/>
      <c r="KAL48" s="1581"/>
      <c r="KAM48" s="1581"/>
      <c r="KAN48" s="1581"/>
      <c r="KAO48" s="1581"/>
      <c r="KAP48" s="1581"/>
      <c r="KAQ48" s="1581"/>
      <c r="KAR48" s="1581"/>
      <c r="KAS48" s="1581"/>
      <c r="KAT48" s="1581"/>
      <c r="KAU48" s="1581"/>
      <c r="KAV48" s="1581"/>
      <c r="KAW48" s="1581"/>
      <c r="KAX48" s="1581"/>
      <c r="KAY48" s="1581"/>
      <c r="KAZ48" s="1581"/>
      <c r="KBA48" s="1581"/>
      <c r="KBB48" s="1581"/>
      <c r="KBC48" s="1581"/>
      <c r="KBD48" s="1581"/>
      <c r="KBE48" s="1581"/>
      <c r="KBF48" s="1581"/>
      <c r="KBG48" s="1581"/>
      <c r="KBH48" s="1581"/>
      <c r="KBI48" s="1581"/>
      <c r="KBJ48" s="1581"/>
      <c r="KBK48" s="1581"/>
      <c r="KBL48" s="1581"/>
      <c r="KBM48" s="1581"/>
      <c r="KBN48" s="1581"/>
      <c r="KBO48" s="1581"/>
      <c r="KBP48" s="1581"/>
      <c r="KBQ48" s="1581"/>
      <c r="KBR48" s="1581"/>
      <c r="KBS48" s="1581"/>
      <c r="KBT48" s="1581"/>
      <c r="KBU48" s="1581"/>
      <c r="KBV48" s="1581"/>
      <c r="KBW48" s="1581"/>
      <c r="KBX48" s="1581"/>
      <c r="KBY48" s="1581"/>
      <c r="KBZ48" s="1581"/>
      <c r="KCA48" s="1581"/>
      <c r="KCB48" s="1581"/>
      <c r="KCC48" s="1581"/>
      <c r="KCD48" s="1581"/>
      <c r="KCE48" s="1581"/>
      <c r="KCF48" s="1581"/>
      <c r="KCG48" s="1581"/>
      <c r="KCH48" s="1581"/>
      <c r="KCI48" s="1581"/>
      <c r="KCJ48" s="1581"/>
      <c r="KCK48" s="1581"/>
      <c r="KCL48" s="1581"/>
      <c r="KCM48" s="1581"/>
      <c r="KCN48" s="1581"/>
      <c r="KCO48" s="1581"/>
      <c r="KCP48" s="1581"/>
      <c r="KCQ48" s="1581"/>
      <c r="KCR48" s="1581"/>
      <c r="KCS48" s="1581"/>
      <c r="KCT48" s="1581"/>
      <c r="KCU48" s="1581"/>
      <c r="KCV48" s="1581"/>
      <c r="KCW48" s="1581"/>
      <c r="KCX48" s="1581"/>
      <c r="KCY48" s="1581"/>
      <c r="KCZ48" s="1581"/>
      <c r="KDA48" s="1581"/>
      <c r="KDB48" s="1581"/>
      <c r="KDC48" s="1581"/>
      <c r="KDD48" s="1581"/>
      <c r="KDE48" s="1581"/>
      <c r="KDF48" s="1581"/>
      <c r="KDG48" s="1581"/>
      <c r="KDH48" s="1581"/>
      <c r="KDI48" s="1581"/>
      <c r="KDJ48" s="1581"/>
      <c r="KDK48" s="1581"/>
      <c r="KDL48" s="1581"/>
      <c r="KDM48" s="1581"/>
      <c r="KDN48" s="1581"/>
      <c r="KDO48" s="1581"/>
      <c r="KDP48" s="1581"/>
      <c r="KDQ48" s="1581"/>
      <c r="KDR48" s="1581"/>
      <c r="KDS48" s="1581"/>
      <c r="KDT48" s="1581"/>
      <c r="KDU48" s="1581"/>
      <c r="KDV48" s="1581"/>
      <c r="KDW48" s="1581"/>
      <c r="KDX48" s="1581"/>
      <c r="KDY48" s="1581"/>
      <c r="KDZ48" s="1581"/>
      <c r="KEA48" s="1581"/>
      <c r="KEB48" s="1581"/>
      <c r="KEC48" s="1581"/>
      <c r="KED48" s="1581"/>
      <c r="KEE48" s="1581"/>
      <c r="KEF48" s="1581"/>
      <c r="KEG48" s="1581"/>
      <c r="KEH48" s="1581"/>
      <c r="KEI48" s="1581"/>
      <c r="KEJ48" s="1581"/>
      <c r="KEK48" s="1581"/>
      <c r="KEL48" s="1581"/>
      <c r="KEM48" s="1581"/>
      <c r="KEN48" s="1581"/>
      <c r="KEO48" s="1581"/>
      <c r="KEP48" s="1581"/>
      <c r="KEQ48" s="1581"/>
      <c r="KER48" s="1581"/>
      <c r="KES48" s="1581"/>
      <c r="KET48" s="1581"/>
      <c r="KEU48" s="1581"/>
      <c r="KEV48" s="1581"/>
      <c r="KEW48" s="1581"/>
      <c r="KEX48" s="1581"/>
      <c r="KEY48" s="1581"/>
      <c r="KEZ48" s="1581"/>
      <c r="KFA48" s="1581"/>
      <c r="KFB48" s="1581"/>
      <c r="KFC48" s="1581"/>
      <c r="KFD48" s="1581"/>
      <c r="KFE48" s="1581"/>
      <c r="KFF48" s="1581"/>
      <c r="KFG48" s="1581"/>
      <c r="KFH48" s="1581"/>
      <c r="KFI48" s="1581"/>
      <c r="KFJ48" s="1581"/>
      <c r="KFK48" s="1581"/>
      <c r="KFL48" s="1581"/>
      <c r="KFM48" s="1581"/>
      <c r="KFN48" s="1581"/>
      <c r="KFO48" s="1581"/>
      <c r="KFP48" s="1581"/>
      <c r="KFQ48" s="1581"/>
      <c r="KFR48" s="1581"/>
      <c r="KFS48" s="1581"/>
      <c r="KFT48" s="1581"/>
      <c r="KFU48" s="1581"/>
      <c r="KFV48" s="1581"/>
      <c r="KFW48" s="1581"/>
      <c r="KFX48" s="1581"/>
      <c r="KFY48" s="1581"/>
      <c r="KFZ48" s="1581"/>
      <c r="KGA48" s="1581"/>
      <c r="KGB48" s="1581"/>
      <c r="KGC48" s="1581"/>
      <c r="KGD48" s="1581"/>
      <c r="KGE48" s="1581"/>
      <c r="KGF48" s="1581"/>
      <c r="KGG48" s="1581"/>
      <c r="KGH48" s="1581"/>
      <c r="KGI48" s="1581"/>
      <c r="KGJ48" s="1581"/>
      <c r="KGK48" s="1581"/>
      <c r="KGL48" s="1581"/>
      <c r="KGM48" s="1581"/>
      <c r="KGN48" s="1581"/>
      <c r="KGO48" s="1581"/>
      <c r="KGP48" s="1581"/>
      <c r="KGQ48" s="1581"/>
      <c r="KGR48" s="1581"/>
      <c r="KGS48" s="1581"/>
      <c r="KGT48" s="1581"/>
      <c r="KGU48" s="1581"/>
      <c r="KGV48" s="1581"/>
      <c r="KGW48" s="1581"/>
      <c r="KGX48" s="1581"/>
      <c r="KGY48" s="1581"/>
      <c r="KGZ48" s="1581"/>
      <c r="KHA48" s="1581"/>
      <c r="KHB48" s="1581"/>
      <c r="KHC48" s="1581"/>
      <c r="KHD48" s="1581"/>
      <c r="KHE48" s="1581"/>
      <c r="KHF48" s="1581"/>
      <c r="KHG48" s="1581"/>
      <c r="KHH48" s="1581"/>
      <c r="KHI48" s="1581"/>
      <c r="KHJ48" s="1581"/>
      <c r="KHK48" s="1581"/>
      <c r="KHL48" s="1581"/>
      <c r="KHM48" s="1581"/>
      <c r="KHN48" s="1581"/>
      <c r="KHO48" s="1581"/>
      <c r="KHP48" s="1581"/>
      <c r="KHQ48" s="1581"/>
      <c r="KHR48" s="1581"/>
      <c r="KHS48" s="1581"/>
      <c r="KHT48" s="1581"/>
      <c r="KHU48" s="1581"/>
      <c r="KHV48" s="1581"/>
      <c r="KHW48" s="1581"/>
      <c r="KHX48" s="1581"/>
      <c r="KHY48" s="1581"/>
      <c r="KHZ48" s="1581"/>
      <c r="KIA48" s="1581"/>
      <c r="KIB48" s="1581"/>
      <c r="KIC48" s="1581"/>
      <c r="KID48" s="1581"/>
      <c r="KIE48" s="1581"/>
      <c r="KIF48" s="1581"/>
      <c r="KIG48" s="1581"/>
      <c r="KIH48" s="1581"/>
      <c r="KII48" s="1581"/>
      <c r="KIJ48" s="1581"/>
      <c r="KIK48" s="1581"/>
      <c r="KIL48" s="1581"/>
      <c r="KIM48" s="1581"/>
      <c r="KIN48" s="1581"/>
      <c r="KIO48" s="1581"/>
      <c r="KIP48" s="1581"/>
      <c r="KIQ48" s="1581"/>
      <c r="KIR48" s="1581"/>
      <c r="KIS48" s="1581"/>
      <c r="KIT48" s="1581"/>
      <c r="KIU48" s="1581"/>
      <c r="KIV48" s="1581"/>
      <c r="KIW48" s="1581"/>
      <c r="KIX48" s="1581"/>
      <c r="KIY48" s="1581"/>
      <c r="KIZ48" s="1581"/>
      <c r="KJA48" s="1581"/>
      <c r="KJB48" s="1581"/>
      <c r="KJC48" s="1581"/>
      <c r="KJD48" s="1581"/>
      <c r="KJE48" s="1581"/>
      <c r="KJF48" s="1581"/>
      <c r="KJG48" s="1581"/>
      <c r="KJH48" s="1581"/>
      <c r="KJI48" s="1581"/>
      <c r="KJJ48" s="1581"/>
      <c r="KJK48" s="1581"/>
      <c r="KJL48" s="1581"/>
      <c r="KJM48" s="1581"/>
      <c r="KJN48" s="1581"/>
      <c r="KJO48" s="1581"/>
      <c r="KJP48" s="1581"/>
      <c r="KJQ48" s="1581"/>
      <c r="KJR48" s="1581"/>
      <c r="KJS48" s="1581"/>
      <c r="KJT48" s="1581"/>
      <c r="KJU48" s="1581"/>
      <c r="KJV48" s="1581"/>
      <c r="KJW48" s="1581"/>
      <c r="KJX48" s="1581"/>
      <c r="KJY48" s="1581"/>
      <c r="KJZ48" s="1581"/>
      <c r="KKA48" s="1581"/>
      <c r="KKB48" s="1581"/>
      <c r="KKC48" s="1581"/>
      <c r="KKD48" s="1581"/>
      <c r="KKE48" s="1581"/>
      <c r="KKF48" s="1581"/>
      <c r="KKG48" s="1581"/>
      <c r="KKH48" s="1581"/>
      <c r="KKI48" s="1581"/>
      <c r="KKJ48" s="1581"/>
      <c r="KKK48" s="1581"/>
      <c r="KKL48" s="1581"/>
      <c r="KKM48" s="1581"/>
      <c r="KKN48" s="1581"/>
      <c r="KKO48" s="1581"/>
      <c r="KKP48" s="1581"/>
      <c r="KKQ48" s="1581"/>
      <c r="KKR48" s="1581"/>
      <c r="KKS48" s="1581"/>
      <c r="KKT48" s="1581"/>
      <c r="KKU48" s="1581"/>
      <c r="KKV48" s="1581"/>
      <c r="KKW48" s="1581"/>
      <c r="KKX48" s="1581"/>
      <c r="KKY48" s="1581"/>
      <c r="KKZ48" s="1581"/>
      <c r="KLA48" s="1581"/>
      <c r="KLB48" s="1581"/>
      <c r="KLC48" s="1581"/>
      <c r="KLD48" s="1581"/>
      <c r="KLE48" s="1581"/>
      <c r="KLF48" s="1581"/>
      <c r="KLG48" s="1581"/>
      <c r="KLH48" s="1581"/>
      <c r="KLI48" s="1581"/>
      <c r="KLJ48" s="1581"/>
      <c r="KLK48" s="1581"/>
      <c r="KLL48" s="1581"/>
      <c r="KLM48" s="1581"/>
      <c r="KLN48" s="1581"/>
      <c r="KLO48" s="1581"/>
      <c r="KLP48" s="1581"/>
      <c r="KLQ48" s="1581"/>
      <c r="KLR48" s="1581"/>
      <c r="KLS48" s="1581"/>
      <c r="KLT48" s="1581"/>
      <c r="KLU48" s="1581"/>
      <c r="KLV48" s="1581"/>
      <c r="KLW48" s="1581"/>
      <c r="KLX48" s="1581"/>
      <c r="KLY48" s="1581"/>
      <c r="KLZ48" s="1581"/>
      <c r="KMA48" s="1581"/>
      <c r="KMB48" s="1581"/>
      <c r="KMC48" s="1581"/>
      <c r="KMD48" s="1581"/>
      <c r="KME48" s="1581"/>
      <c r="KMF48" s="1581"/>
      <c r="KMG48" s="1581"/>
      <c r="KMH48" s="1581"/>
      <c r="KMI48" s="1581"/>
      <c r="KMJ48" s="1581"/>
      <c r="KMK48" s="1581"/>
      <c r="KML48" s="1581"/>
      <c r="KMM48" s="1581"/>
      <c r="KMN48" s="1581"/>
      <c r="KMO48" s="1581"/>
      <c r="KMP48" s="1581"/>
      <c r="KMQ48" s="1581"/>
      <c r="KMR48" s="1581"/>
      <c r="KMS48" s="1581"/>
      <c r="KMT48" s="1581"/>
      <c r="KMU48" s="1581"/>
      <c r="KMV48" s="1581"/>
      <c r="KMW48" s="1581"/>
      <c r="KMX48" s="1581"/>
      <c r="KMY48" s="1581"/>
      <c r="KMZ48" s="1581"/>
      <c r="KNA48" s="1581"/>
      <c r="KNB48" s="1581"/>
      <c r="KNC48" s="1581"/>
      <c r="KND48" s="1581"/>
      <c r="KNE48" s="1581"/>
      <c r="KNF48" s="1581"/>
      <c r="KNG48" s="1581"/>
      <c r="KNH48" s="1581"/>
      <c r="KNI48" s="1581"/>
      <c r="KNJ48" s="1581"/>
      <c r="KNK48" s="1581"/>
      <c r="KNL48" s="1581"/>
      <c r="KNM48" s="1581"/>
      <c r="KNN48" s="1581"/>
      <c r="KNO48" s="1581"/>
      <c r="KNP48" s="1581"/>
      <c r="KNQ48" s="1581"/>
      <c r="KNR48" s="1581"/>
      <c r="KNS48" s="1581"/>
      <c r="KNT48" s="1581"/>
      <c r="KNU48" s="1581"/>
      <c r="KNV48" s="1581"/>
      <c r="KNW48" s="1581"/>
      <c r="KNX48" s="1581"/>
      <c r="KNY48" s="1581"/>
      <c r="KNZ48" s="1581"/>
      <c r="KOA48" s="1581"/>
      <c r="KOB48" s="1581"/>
      <c r="KOC48" s="1581"/>
      <c r="KOD48" s="1581"/>
      <c r="KOE48" s="1581"/>
      <c r="KOF48" s="1581"/>
      <c r="KOG48" s="1581"/>
      <c r="KOH48" s="1581"/>
      <c r="KOI48" s="1581"/>
      <c r="KOJ48" s="1581"/>
      <c r="KOK48" s="1581"/>
      <c r="KOL48" s="1581"/>
      <c r="KOM48" s="1581"/>
      <c r="KON48" s="1581"/>
      <c r="KOO48" s="1581"/>
      <c r="KOP48" s="1581"/>
      <c r="KOQ48" s="1581"/>
      <c r="KOR48" s="1581"/>
      <c r="KOS48" s="1581"/>
      <c r="KOT48" s="1581"/>
      <c r="KOU48" s="1581"/>
      <c r="KOV48" s="1581"/>
      <c r="KOW48" s="1581"/>
      <c r="KOX48" s="1581"/>
      <c r="KOY48" s="1581"/>
      <c r="KOZ48" s="1581"/>
      <c r="KPA48" s="1581"/>
      <c r="KPB48" s="1581"/>
      <c r="KPC48" s="1581"/>
      <c r="KPD48" s="1581"/>
      <c r="KPE48" s="1581"/>
      <c r="KPF48" s="1581"/>
      <c r="KPG48" s="1581"/>
      <c r="KPH48" s="1581"/>
      <c r="KPI48" s="1581"/>
      <c r="KPJ48" s="1581"/>
      <c r="KPK48" s="1581"/>
      <c r="KPL48" s="1581"/>
      <c r="KPM48" s="1581"/>
      <c r="KPN48" s="1581"/>
      <c r="KPO48" s="1581"/>
      <c r="KPP48" s="1581"/>
      <c r="KPQ48" s="1581"/>
      <c r="KPR48" s="1581"/>
      <c r="KPS48" s="1581"/>
      <c r="KPT48" s="1581"/>
      <c r="KPU48" s="1581"/>
      <c r="KPV48" s="1581"/>
      <c r="KPW48" s="1581"/>
      <c r="KPX48" s="1581"/>
      <c r="KPY48" s="1581"/>
      <c r="KPZ48" s="1581"/>
      <c r="KQA48" s="1581"/>
      <c r="KQB48" s="1581"/>
      <c r="KQC48" s="1581"/>
      <c r="KQD48" s="1581"/>
      <c r="KQE48" s="1581"/>
      <c r="KQF48" s="1581"/>
      <c r="KQG48" s="1581"/>
      <c r="KQH48" s="1581"/>
      <c r="KQI48" s="1581"/>
      <c r="KQJ48" s="1581"/>
      <c r="KQK48" s="1581"/>
      <c r="KQL48" s="1581"/>
      <c r="KQM48" s="1581"/>
      <c r="KQN48" s="1581"/>
      <c r="KQO48" s="1581"/>
      <c r="KQP48" s="1581"/>
      <c r="KQQ48" s="1581"/>
      <c r="KQR48" s="1581"/>
      <c r="KQS48" s="1581"/>
      <c r="KQT48" s="1581"/>
      <c r="KQU48" s="1581"/>
      <c r="KQV48" s="1581"/>
      <c r="KQW48" s="1581"/>
      <c r="KQX48" s="1581"/>
      <c r="KQY48" s="1581"/>
      <c r="KQZ48" s="1581"/>
      <c r="KRA48" s="1581"/>
      <c r="KRB48" s="1581"/>
      <c r="KRC48" s="1581"/>
      <c r="KRD48" s="1581"/>
      <c r="KRE48" s="1581"/>
      <c r="KRF48" s="1581"/>
      <c r="KRG48" s="1581"/>
      <c r="KRH48" s="1581"/>
      <c r="KRI48" s="1581"/>
      <c r="KRJ48" s="1581"/>
      <c r="KRK48" s="1581"/>
      <c r="KRL48" s="1581"/>
      <c r="KRM48" s="1581"/>
      <c r="KRN48" s="1581"/>
      <c r="KRO48" s="1581"/>
      <c r="KRP48" s="1581"/>
      <c r="KRQ48" s="1581"/>
      <c r="KRR48" s="1581"/>
      <c r="KRS48" s="1581"/>
      <c r="KRT48" s="1581"/>
      <c r="KRU48" s="1581"/>
      <c r="KRV48" s="1581"/>
      <c r="KRW48" s="1581"/>
      <c r="KRX48" s="1581"/>
      <c r="KRY48" s="1581"/>
      <c r="KRZ48" s="1581"/>
      <c r="KSA48" s="1581"/>
      <c r="KSB48" s="1581"/>
      <c r="KSC48" s="1581"/>
      <c r="KSD48" s="1581"/>
      <c r="KSE48" s="1581"/>
      <c r="KSF48" s="1581"/>
      <c r="KSG48" s="1581"/>
      <c r="KSH48" s="1581"/>
      <c r="KSI48" s="1581"/>
      <c r="KSJ48" s="1581"/>
      <c r="KSK48" s="1581"/>
      <c r="KSL48" s="1581"/>
      <c r="KSM48" s="1581"/>
      <c r="KSN48" s="1581"/>
      <c r="KSO48" s="1581"/>
      <c r="KSP48" s="1581"/>
      <c r="KSQ48" s="1581"/>
      <c r="KSR48" s="1581"/>
      <c r="KSS48" s="1581"/>
      <c r="KST48" s="1581"/>
      <c r="KSU48" s="1581"/>
      <c r="KSV48" s="1581"/>
      <c r="KSW48" s="1581"/>
      <c r="KSX48" s="1581"/>
      <c r="KSY48" s="1581"/>
      <c r="KSZ48" s="1581"/>
      <c r="KTA48" s="1581"/>
      <c r="KTB48" s="1581"/>
      <c r="KTC48" s="1581"/>
      <c r="KTD48" s="1581"/>
      <c r="KTE48" s="1581"/>
      <c r="KTF48" s="1581"/>
      <c r="KTG48" s="1581"/>
      <c r="KTH48" s="1581"/>
      <c r="KTI48" s="1581"/>
      <c r="KTJ48" s="1581"/>
      <c r="KTK48" s="1581"/>
      <c r="KTL48" s="1581"/>
      <c r="KTM48" s="1581"/>
      <c r="KTN48" s="1581"/>
      <c r="KTO48" s="1581"/>
      <c r="KTP48" s="1581"/>
      <c r="KTQ48" s="1581"/>
      <c r="KTR48" s="1581"/>
      <c r="KTS48" s="1581"/>
      <c r="KTT48" s="1581"/>
      <c r="KTU48" s="1581"/>
      <c r="KTV48" s="1581"/>
      <c r="KTW48" s="1581"/>
      <c r="KTX48" s="1581"/>
      <c r="KTY48" s="1581"/>
      <c r="KTZ48" s="1581"/>
      <c r="KUA48" s="1581"/>
      <c r="KUB48" s="1581"/>
      <c r="KUC48" s="1581"/>
      <c r="KUD48" s="1581"/>
      <c r="KUE48" s="1581"/>
      <c r="KUF48" s="1581"/>
      <c r="KUG48" s="1581"/>
      <c r="KUH48" s="1581"/>
      <c r="KUI48" s="1581"/>
      <c r="KUJ48" s="1581"/>
      <c r="KUK48" s="1581"/>
      <c r="KUL48" s="1581"/>
      <c r="KUM48" s="1581"/>
      <c r="KUN48" s="1581"/>
      <c r="KUO48" s="1581"/>
      <c r="KUP48" s="1581"/>
      <c r="KUQ48" s="1581"/>
      <c r="KUR48" s="1581"/>
      <c r="KUS48" s="1581"/>
      <c r="KUT48" s="1581"/>
      <c r="KUU48" s="1581"/>
      <c r="KUV48" s="1581"/>
      <c r="KUW48" s="1581"/>
      <c r="KUX48" s="1581"/>
      <c r="KUY48" s="1581"/>
      <c r="KUZ48" s="1581"/>
      <c r="KVA48" s="1581"/>
      <c r="KVB48" s="1581"/>
      <c r="KVC48" s="1581"/>
      <c r="KVD48" s="1581"/>
      <c r="KVE48" s="1581"/>
      <c r="KVF48" s="1581"/>
      <c r="KVG48" s="1581"/>
      <c r="KVH48" s="1581"/>
      <c r="KVI48" s="1581"/>
      <c r="KVJ48" s="1581"/>
      <c r="KVK48" s="1581"/>
      <c r="KVL48" s="1581"/>
      <c r="KVM48" s="1581"/>
      <c r="KVN48" s="1581"/>
      <c r="KVO48" s="1581"/>
      <c r="KVP48" s="1581"/>
      <c r="KVQ48" s="1581"/>
      <c r="KVR48" s="1581"/>
      <c r="KVS48" s="1581"/>
      <c r="KVT48" s="1581"/>
      <c r="KVU48" s="1581"/>
      <c r="KVV48" s="1581"/>
      <c r="KVW48" s="1581"/>
      <c r="KVX48" s="1581"/>
      <c r="KVY48" s="1581"/>
      <c r="KVZ48" s="1581"/>
      <c r="KWA48" s="1581"/>
      <c r="KWB48" s="1581"/>
      <c r="KWC48" s="1581"/>
      <c r="KWD48" s="1581"/>
      <c r="KWE48" s="1581"/>
      <c r="KWF48" s="1581"/>
      <c r="KWG48" s="1581"/>
      <c r="KWH48" s="1581"/>
      <c r="KWI48" s="1581"/>
      <c r="KWJ48" s="1581"/>
      <c r="KWK48" s="1581"/>
      <c r="KWL48" s="1581"/>
      <c r="KWM48" s="1581"/>
      <c r="KWN48" s="1581"/>
      <c r="KWO48" s="1581"/>
      <c r="KWP48" s="1581"/>
      <c r="KWQ48" s="1581"/>
      <c r="KWR48" s="1581"/>
      <c r="KWS48" s="1581"/>
      <c r="KWT48" s="1581"/>
      <c r="KWU48" s="1581"/>
      <c r="KWV48" s="1581"/>
      <c r="KWW48" s="1581"/>
      <c r="KWX48" s="1581"/>
      <c r="KWY48" s="1581"/>
      <c r="KWZ48" s="1581"/>
      <c r="KXA48" s="1581"/>
      <c r="KXB48" s="1581"/>
      <c r="KXC48" s="1581"/>
      <c r="KXD48" s="1581"/>
      <c r="KXE48" s="1581"/>
      <c r="KXF48" s="1581"/>
      <c r="KXG48" s="1581"/>
      <c r="KXH48" s="1581"/>
      <c r="KXI48" s="1581"/>
      <c r="KXJ48" s="1581"/>
      <c r="KXK48" s="1581"/>
      <c r="KXL48" s="1581"/>
      <c r="KXM48" s="1581"/>
      <c r="KXN48" s="1581"/>
      <c r="KXO48" s="1581"/>
      <c r="KXP48" s="1581"/>
      <c r="KXQ48" s="1581"/>
      <c r="KXR48" s="1581"/>
      <c r="KXS48" s="1581"/>
      <c r="KXT48" s="1581"/>
      <c r="KXU48" s="1581"/>
      <c r="KXV48" s="1581"/>
      <c r="KXW48" s="1581"/>
      <c r="KXX48" s="1581"/>
      <c r="KXY48" s="1581"/>
      <c r="KXZ48" s="1581"/>
      <c r="KYA48" s="1581"/>
      <c r="KYB48" s="1581"/>
      <c r="KYC48" s="1581"/>
      <c r="KYD48" s="1581"/>
      <c r="KYE48" s="1581"/>
      <c r="KYF48" s="1581"/>
      <c r="KYG48" s="1581"/>
      <c r="KYH48" s="1581"/>
      <c r="KYI48" s="1581"/>
      <c r="KYJ48" s="1581"/>
      <c r="KYK48" s="1581"/>
      <c r="KYL48" s="1581"/>
      <c r="KYM48" s="1581"/>
      <c r="KYN48" s="1581"/>
      <c r="KYO48" s="1581"/>
      <c r="KYP48" s="1581"/>
      <c r="KYQ48" s="1581"/>
      <c r="KYR48" s="1581"/>
      <c r="KYS48" s="1581"/>
      <c r="KYT48" s="1581"/>
      <c r="KYU48" s="1581"/>
      <c r="KYV48" s="1581"/>
      <c r="KYW48" s="1581"/>
      <c r="KYX48" s="1581"/>
      <c r="KYY48" s="1581"/>
      <c r="KYZ48" s="1581"/>
      <c r="KZA48" s="1581"/>
      <c r="KZB48" s="1581"/>
      <c r="KZC48" s="1581"/>
      <c r="KZD48" s="1581"/>
      <c r="KZE48" s="1581"/>
      <c r="KZF48" s="1581"/>
      <c r="KZG48" s="1581"/>
      <c r="KZH48" s="1581"/>
      <c r="KZI48" s="1581"/>
      <c r="KZJ48" s="1581"/>
      <c r="KZK48" s="1581"/>
      <c r="KZL48" s="1581"/>
      <c r="KZM48" s="1581"/>
      <c r="KZN48" s="1581"/>
      <c r="KZO48" s="1581"/>
      <c r="KZP48" s="1581"/>
      <c r="KZQ48" s="1581"/>
      <c r="KZR48" s="1581"/>
      <c r="KZS48" s="1581"/>
      <c r="KZT48" s="1581"/>
      <c r="KZU48" s="1581"/>
      <c r="KZV48" s="1581"/>
      <c r="KZW48" s="1581"/>
      <c r="KZX48" s="1581"/>
      <c r="KZY48" s="1581"/>
      <c r="KZZ48" s="1581"/>
      <c r="LAA48" s="1581"/>
      <c r="LAB48" s="1581"/>
      <c r="LAC48" s="1581"/>
      <c r="LAD48" s="1581"/>
      <c r="LAE48" s="1581"/>
      <c r="LAF48" s="1581"/>
      <c r="LAG48" s="1581"/>
      <c r="LAH48" s="1581"/>
      <c r="LAI48" s="1581"/>
      <c r="LAJ48" s="1581"/>
      <c r="LAK48" s="1581"/>
      <c r="LAL48" s="1581"/>
      <c r="LAM48" s="1581"/>
      <c r="LAN48" s="1581"/>
      <c r="LAO48" s="1581"/>
      <c r="LAP48" s="1581"/>
      <c r="LAQ48" s="1581"/>
      <c r="LAR48" s="1581"/>
      <c r="LAS48" s="1581"/>
      <c r="LAT48" s="1581"/>
      <c r="LAU48" s="1581"/>
      <c r="LAV48" s="1581"/>
      <c r="LAW48" s="1581"/>
      <c r="LAX48" s="1581"/>
      <c r="LAY48" s="1581"/>
      <c r="LAZ48" s="1581"/>
      <c r="LBA48" s="1581"/>
      <c r="LBB48" s="1581"/>
      <c r="LBC48" s="1581"/>
      <c r="LBD48" s="1581"/>
      <c r="LBE48" s="1581"/>
      <c r="LBF48" s="1581"/>
      <c r="LBG48" s="1581"/>
      <c r="LBH48" s="1581"/>
      <c r="LBI48" s="1581"/>
      <c r="LBJ48" s="1581"/>
      <c r="LBK48" s="1581"/>
      <c r="LBL48" s="1581"/>
      <c r="LBM48" s="1581"/>
      <c r="LBN48" s="1581"/>
      <c r="LBO48" s="1581"/>
      <c r="LBP48" s="1581"/>
      <c r="LBQ48" s="1581"/>
      <c r="LBR48" s="1581"/>
      <c r="LBS48" s="1581"/>
      <c r="LBT48" s="1581"/>
      <c r="LBU48" s="1581"/>
      <c r="LBV48" s="1581"/>
      <c r="LBW48" s="1581"/>
      <c r="LBX48" s="1581"/>
      <c r="LBY48" s="1581"/>
      <c r="LBZ48" s="1581"/>
      <c r="LCA48" s="1581"/>
      <c r="LCB48" s="1581"/>
      <c r="LCC48" s="1581"/>
      <c r="LCD48" s="1581"/>
      <c r="LCE48" s="1581"/>
      <c r="LCF48" s="1581"/>
      <c r="LCG48" s="1581"/>
      <c r="LCH48" s="1581"/>
      <c r="LCI48" s="1581"/>
      <c r="LCJ48" s="1581"/>
      <c r="LCK48" s="1581"/>
      <c r="LCL48" s="1581"/>
      <c r="LCM48" s="1581"/>
      <c r="LCN48" s="1581"/>
      <c r="LCO48" s="1581"/>
      <c r="LCP48" s="1581"/>
      <c r="LCQ48" s="1581"/>
      <c r="LCR48" s="1581"/>
      <c r="LCS48" s="1581"/>
      <c r="LCT48" s="1581"/>
      <c r="LCU48" s="1581"/>
      <c r="LCV48" s="1581"/>
      <c r="LCW48" s="1581"/>
      <c r="LCX48" s="1581"/>
      <c r="LCY48" s="1581"/>
      <c r="LCZ48" s="1581"/>
      <c r="LDA48" s="1581"/>
      <c r="LDB48" s="1581"/>
      <c r="LDC48" s="1581"/>
      <c r="LDD48" s="1581"/>
      <c r="LDE48" s="1581"/>
      <c r="LDF48" s="1581"/>
      <c r="LDG48" s="1581"/>
      <c r="LDH48" s="1581"/>
      <c r="LDI48" s="1581"/>
      <c r="LDJ48" s="1581"/>
      <c r="LDK48" s="1581"/>
      <c r="LDL48" s="1581"/>
      <c r="LDM48" s="1581"/>
      <c r="LDN48" s="1581"/>
      <c r="LDO48" s="1581"/>
      <c r="LDP48" s="1581"/>
      <c r="LDQ48" s="1581"/>
      <c r="LDR48" s="1581"/>
      <c r="LDS48" s="1581"/>
      <c r="LDT48" s="1581"/>
      <c r="LDU48" s="1581"/>
      <c r="LDV48" s="1581"/>
      <c r="LDW48" s="1581"/>
      <c r="LDX48" s="1581"/>
      <c r="LDY48" s="1581"/>
      <c r="LDZ48" s="1581"/>
      <c r="LEA48" s="1581"/>
      <c r="LEB48" s="1581"/>
      <c r="LEC48" s="1581"/>
      <c r="LED48" s="1581"/>
      <c r="LEE48" s="1581"/>
      <c r="LEF48" s="1581"/>
      <c r="LEG48" s="1581"/>
      <c r="LEH48" s="1581"/>
      <c r="LEI48" s="1581"/>
      <c r="LEJ48" s="1581"/>
      <c r="LEK48" s="1581"/>
      <c r="LEL48" s="1581"/>
      <c r="LEM48" s="1581"/>
      <c r="LEN48" s="1581"/>
      <c r="LEO48" s="1581"/>
      <c r="LEP48" s="1581"/>
      <c r="LEQ48" s="1581"/>
      <c r="LER48" s="1581"/>
      <c r="LES48" s="1581"/>
      <c r="LET48" s="1581"/>
      <c r="LEU48" s="1581"/>
      <c r="LEV48" s="1581"/>
      <c r="LEW48" s="1581"/>
      <c r="LEX48" s="1581"/>
      <c r="LEY48" s="1581"/>
      <c r="LEZ48" s="1581"/>
      <c r="LFA48" s="1581"/>
      <c r="LFB48" s="1581"/>
      <c r="LFC48" s="1581"/>
      <c r="LFD48" s="1581"/>
      <c r="LFE48" s="1581"/>
      <c r="LFF48" s="1581"/>
      <c r="LFG48" s="1581"/>
      <c r="LFH48" s="1581"/>
      <c r="LFI48" s="1581"/>
      <c r="LFJ48" s="1581"/>
      <c r="LFK48" s="1581"/>
      <c r="LFL48" s="1581"/>
      <c r="LFM48" s="1581"/>
      <c r="LFN48" s="1581"/>
      <c r="LFO48" s="1581"/>
      <c r="LFP48" s="1581"/>
      <c r="LFQ48" s="1581"/>
      <c r="LFR48" s="1581"/>
      <c r="LFS48" s="1581"/>
      <c r="LFT48" s="1581"/>
      <c r="LFU48" s="1581"/>
      <c r="LFV48" s="1581"/>
      <c r="LFW48" s="1581"/>
      <c r="LFX48" s="1581"/>
      <c r="LFY48" s="1581"/>
      <c r="LFZ48" s="1581"/>
      <c r="LGA48" s="1581"/>
      <c r="LGB48" s="1581"/>
      <c r="LGC48" s="1581"/>
      <c r="LGD48" s="1581"/>
      <c r="LGE48" s="1581"/>
      <c r="LGF48" s="1581"/>
      <c r="LGG48" s="1581"/>
      <c r="LGH48" s="1581"/>
      <c r="LGI48" s="1581"/>
      <c r="LGJ48" s="1581"/>
      <c r="LGK48" s="1581"/>
      <c r="LGL48" s="1581"/>
      <c r="LGM48" s="1581"/>
      <c r="LGN48" s="1581"/>
      <c r="LGO48" s="1581"/>
      <c r="LGP48" s="1581"/>
      <c r="LGQ48" s="1581"/>
      <c r="LGR48" s="1581"/>
      <c r="LGS48" s="1581"/>
      <c r="LGT48" s="1581"/>
      <c r="LGU48" s="1581"/>
      <c r="LGV48" s="1581"/>
      <c r="LGW48" s="1581"/>
      <c r="LGX48" s="1581"/>
      <c r="LGY48" s="1581"/>
      <c r="LGZ48" s="1581"/>
      <c r="LHA48" s="1581"/>
      <c r="LHB48" s="1581"/>
      <c r="LHC48" s="1581"/>
      <c r="LHD48" s="1581"/>
      <c r="LHE48" s="1581"/>
      <c r="LHF48" s="1581"/>
      <c r="LHG48" s="1581"/>
      <c r="LHH48" s="1581"/>
      <c r="LHI48" s="1581"/>
      <c r="LHJ48" s="1581"/>
      <c r="LHK48" s="1581"/>
      <c r="LHL48" s="1581"/>
      <c r="LHM48" s="1581"/>
      <c r="LHN48" s="1581"/>
      <c r="LHO48" s="1581"/>
      <c r="LHP48" s="1581"/>
      <c r="LHQ48" s="1581"/>
      <c r="LHR48" s="1581"/>
      <c r="LHS48" s="1581"/>
      <c r="LHT48" s="1581"/>
      <c r="LHU48" s="1581"/>
      <c r="LHV48" s="1581"/>
      <c r="LHW48" s="1581"/>
      <c r="LHX48" s="1581"/>
      <c r="LHY48" s="1581"/>
      <c r="LHZ48" s="1581"/>
      <c r="LIA48" s="1581"/>
      <c r="LIB48" s="1581"/>
      <c r="LIC48" s="1581"/>
      <c r="LID48" s="1581"/>
      <c r="LIE48" s="1581"/>
      <c r="LIF48" s="1581"/>
      <c r="LIG48" s="1581"/>
      <c r="LIH48" s="1581"/>
      <c r="LII48" s="1581"/>
      <c r="LIJ48" s="1581"/>
      <c r="LIK48" s="1581"/>
      <c r="LIL48" s="1581"/>
      <c r="LIM48" s="1581"/>
      <c r="LIN48" s="1581"/>
      <c r="LIO48" s="1581"/>
      <c r="LIP48" s="1581"/>
      <c r="LIQ48" s="1581"/>
      <c r="LIR48" s="1581"/>
      <c r="LIS48" s="1581"/>
      <c r="LIT48" s="1581"/>
      <c r="LIU48" s="1581"/>
      <c r="LIV48" s="1581"/>
      <c r="LIW48" s="1581"/>
      <c r="LIX48" s="1581"/>
      <c r="LIY48" s="1581"/>
      <c r="LIZ48" s="1581"/>
      <c r="LJA48" s="1581"/>
      <c r="LJB48" s="1581"/>
      <c r="LJC48" s="1581"/>
      <c r="LJD48" s="1581"/>
      <c r="LJE48" s="1581"/>
      <c r="LJF48" s="1581"/>
      <c r="LJG48" s="1581"/>
      <c r="LJH48" s="1581"/>
      <c r="LJI48" s="1581"/>
      <c r="LJJ48" s="1581"/>
      <c r="LJK48" s="1581"/>
      <c r="LJL48" s="1581"/>
      <c r="LJM48" s="1581"/>
      <c r="LJN48" s="1581"/>
      <c r="LJO48" s="1581"/>
      <c r="LJP48" s="1581"/>
      <c r="LJQ48" s="1581"/>
      <c r="LJR48" s="1581"/>
      <c r="LJS48" s="1581"/>
      <c r="LJT48" s="1581"/>
      <c r="LJU48" s="1581"/>
      <c r="LJV48" s="1581"/>
      <c r="LJW48" s="1581"/>
      <c r="LJX48" s="1581"/>
      <c r="LJY48" s="1581"/>
      <c r="LJZ48" s="1581"/>
      <c r="LKA48" s="1581"/>
      <c r="LKB48" s="1581"/>
      <c r="LKC48" s="1581"/>
      <c r="LKD48" s="1581"/>
      <c r="LKE48" s="1581"/>
      <c r="LKF48" s="1581"/>
      <c r="LKG48" s="1581"/>
      <c r="LKH48" s="1581"/>
      <c r="LKI48" s="1581"/>
      <c r="LKJ48" s="1581"/>
      <c r="LKK48" s="1581"/>
      <c r="LKL48" s="1581"/>
      <c r="LKM48" s="1581"/>
      <c r="LKN48" s="1581"/>
      <c r="LKO48" s="1581"/>
      <c r="LKP48" s="1581"/>
      <c r="LKQ48" s="1581"/>
      <c r="LKR48" s="1581"/>
      <c r="LKS48" s="1581"/>
      <c r="LKT48" s="1581"/>
      <c r="LKU48" s="1581"/>
      <c r="LKV48" s="1581"/>
      <c r="LKW48" s="1581"/>
      <c r="LKX48" s="1581"/>
      <c r="LKY48" s="1581"/>
      <c r="LKZ48" s="1581"/>
      <c r="LLA48" s="1581"/>
      <c r="LLB48" s="1581"/>
      <c r="LLC48" s="1581"/>
      <c r="LLD48" s="1581"/>
      <c r="LLE48" s="1581"/>
      <c r="LLF48" s="1581"/>
      <c r="LLG48" s="1581"/>
      <c r="LLH48" s="1581"/>
      <c r="LLI48" s="1581"/>
      <c r="LLJ48" s="1581"/>
      <c r="LLK48" s="1581"/>
      <c r="LLL48" s="1581"/>
      <c r="LLM48" s="1581"/>
      <c r="LLN48" s="1581"/>
      <c r="LLO48" s="1581"/>
      <c r="LLP48" s="1581"/>
      <c r="LLQ48" s="1581"/>
      <c r="LLR48" s="1581"/>
      <c r="LLS48" s="1581"/>
      <c r="LLT48" s="1581"/>
      <c r="LLU48" s="1581"/>
      <c r="LLV48" s="1581"/>
      <c r="LLW48" s="1581"/>
      <c r="LLX48" s="1581"/>
      <c r="LLY48" s="1581"/>
      <c r="LLZ48" s="1581"/>
      <c r="LMA48" s="1581"/>
      <c r="LMB48" s="1581"/>
      <c r="LMC48" s="1581"/>
      <c r="LMD48" s="1581"/>
      <c r="LME48" s="1581"/>
      <c r="LMF48" s="1581"/>
      <c r="LMG48" s="1581"/>
      <c r="LMH48" s="1581"/>
      <c r="LMI48" s="1581"/>
      <c r="LMJ48" s="1581"/>
      <c r="LMK48" s="1581"/>
      <c r="LML48" s="1581"/>
      <c r="LMM48" s="1581"/>
      <c r="LMN48" s="1581"/>
      <c r="LMO48" s="1581"/>
      <c r="LMP48" s="1581"/>
      <c r="LMQ48" s="1581"/>
      <c r="LMR48" s="1581"/>
      <c r="LMS48" s="1581"/>
      <c r="LMT48" s="1581"/>
      <c r="LMU48" s="1581"/>
      <c r="LMV48" s="1581"/>
      <c r="LMW48" s="1581"/>
      <c r="LMX48" s="1581"/>
      <c r="LMY48" s="1581"/>
      <c r="LMZ48" s="1581"/>
      <c r="LNA48" s="1581"/>
      <c r="LNB48" s="1581"/>
      <c r="LNC48" s="1581"/>
      <c r="LND48" s="1581"/>
      <c r="LNE48" s="1581"/>
      <c r="LNF48" s="1581"/>
      <c r="LNG48" s="1581"/>
      <c r="LNH48" s="1581"/>
      <c r="LNI48" s="1581"/>
      <c r="LNJ48" s="1581"/>
      <c r="LNK48" s="1581"/>
      <c r="LNL48" s="1581"/>
      <c r="LNM48" s="1581"/>
      <c r="LNN48" s="1581"/>
      <c r="LNO48" s="1581"/>
      <c r="LNP48" s="1581"/>
      <c r="LNQ48" s="1581"/>
      <c r="LNR48" s="1581"/>
      <c r="LNS48" s="1581"/>
      <c r="LNT48" s="1581"/>
      <c r="LNU48" s="1581"/>
      <c r="LNV48" s="1581"/>
      <c r="LNW48" s="1581"/>
      <c r="LNX48" s="1581"/>
      <c r="LNY48" s="1581"/>
      <c r="LNZ48" s="1581"/>
      <c r="LOA48" s="1581"/>
      <c r="LOB48" s="1581"/>
      <c r="LOC48" s="1581"/>
      <c r="LOD48" s="1581"/>
      <c r="LOE48" s="1581"/>
      <c r="LOF48" s="1581"/>
      <c r="LOG48" s="1581"/>
      <c r="LOH48" s="1581"/>
      <c r="LOI48" s="1581"/>
      <c r="LOJ48" s="1581"/>
      <c r="LOK48" s="1581"/>
      <c r="LOL48" s="1581"/>
      <c r="LOM48" s="1581"/>
      <c r="LON48" s="1581"/>
      <c r="LOO48" s="1581"/>
      <c r="LOP48" s="1581"/>
      <c r="LOQ48" s="1581"/>
      <c r="LOR48" s="1581"/>
      <c r="LOS48" s="1581"/>
      <c r="LOT48" s="1581"/>
      <c r="LOU48" s="1581"/>
      <c r="LOV48" s="1581"/>
      <c r="LOW48" s="1581"/>
      <c r="LOX48" s="1581"/>
      <c r="LOY48" s="1581"/>
      <c r="LOZ48" s="1581"/>
      <c r="LPA48" s="1581"/>
      <c r="LPB48" s="1581"/>
      <c r="LPC48" s="1581"/>
      <c r="LPD48" s="1581"/>
      <c r="LPE48" s="1581"/>
      <c r="LPF48" s="1581"/>
      <c r="LPG48" s="1581"/>
      <c r="LPH48" s="1581"/>
      <c r="LPI48" s="1581"/>
      <c r="LPJ48" s="1581"/>
      <c r="LPK48" s="1581"/>
      <c r="LPL48" s="1581"/>
      <c r="LPM48" s="1581"/>
      <c r="LPN48" s="1581"/>
      <c r="LPO48" s="1581"/>
      <c r="LPP48" s="1581"/>
      <c r="LPQ48" s="1581"/>
      <c r="LPR48" s="1581"/>
      <c r="LPS48" s="1581"/>
      <c r="LPT48" s="1581"/>
      <c r="LPU48" s="1581"/>
      <c r="LPV48" s="1581"/>
      <c r="LPW48" s="1581"/>
      <c r="LPX48" s="1581"/>
      <c r="LPY48" s="1581"/>
      <c r="LPZ48" s="1581"/>
      <c r="LQA48" s="1581"/>
      <c r="LQB48" s="1581"/>
      <c r="LQC48" s="1581"/>
      <c r="LQD48" s="1581"/>
      <c r="LQE48" s="1581"/>
      <c r="LQF48" s="1581"/>
      <c r="LQG48" s="1581"/>
      <c r="LQH48" s="1581"/>
      <c r="LQI48" s="1581"/>
      <c r="LQJ48" s="1581"/>
      <c r="LQK48" s="1581"/>
      <c r="LQL48" s="1581"/>
      <c r="LQM48" s="1581"/>
      <c r="LQN48" s="1581"/>
      <c r="LQO48" s="1581"/>
      <c r="LQP48" s="1581"/>
      <c r="LQQ48" s="1581"/>
      <c r="LQR48" s="1581"/>
      <c r="LQS48" s="1581"/>
      <c r="LQT48" s="1581"/>
      <c r="LQU48" s="1581"/>
      <c r="LQV48" s="1581"/>
      <c r="LQW48" s="1581"/>
      <c r="LQX48" s="1581"/>
      <c r="LQY48" s="1581"/>
      <c r="LQZ48" s="1581"/>
      <c r="LRA48" s="1581"/>
      <c r="LRB48" s="1581"/>
      <c r="LRC48" s="1581"/>
      <c r="LRD48" s="1581"/>
      <c r="LRE48" s="1581"/>
      <c r="LRF48" s="1581"/>
      <c r="LRG48" s="1581"/>
      <c r="LRH48" s="1581"/>
      <c r="LRI48" s="1581"/>
      <c r="LRJ48" s="1581"/>
      <c r="LRK48" s="1581"/>
      <c r="LRL48" s="1581"/>
      <c r="LRM48" s="1581"/>
      <c r="LRN48" s="1581"/>
      <c r="LRO48" s="1581"/>
      <c r="LRP48" s="1581"/>
      <c r="LRQ48" s="1581"/>
      <c r="LRR48" s="1581"/>
      <c r="LRS48" s="1581"/>
      <c r="LRT48" s="1581"/>
      <c r="LRU48" s="1581"/>
      <c r="LRV48" s="1581"/>
      <c r="LRW48" s="1581"/>
      <c r="LRX48" s="1581"/>
      <c r="LRY48" s="1581"/>
      <c r="LRZ48" s="1581"/>
      <c r="LSA48" s="1581"/>
      <c r="LSB48" s="1581"/>
      <c r="LSC48" s="1581"/>
      <c r="LSD48" s="1581"/>
      <c r="LSE48" s="1581"/>
      <c r="LSF48" s="1581"/>
      <c r="LSG48" s="1581"/>
      <c r="LSH48" s="1581"/>
      <c r="LSI48" s="1581"/>
      <c r="LSJ48" s="1581"/>
      <c r="LSK48" s="1581"/>
      <c r="LSL48" s="1581"/>
      <c r="LSM48" s="1581"/>
      <c r="LSN48" s="1581"/>
      <c r="LSO48" s="1581"/>
      <c r="LSP48" s="1581"/>
      <c r="LSQ48" s="1581"/>
      <c r="LSR48" s="1581"/>
      <c r="LSS48" s="1581"/>
      <c r="LST48" s="1581"/>
      <c r="LSU48" s="1581"/>
      <c r="LSV48" s="1581"/>
      <c r="LSW48" s="1581"/>
      <c r="LSX48" s="1581"/>
      <c r="LSY48" s="1581"/>
      <c r="LSZ48" s="1581"/>
      <c r="LTA48" s="1581"/>
      <c r="LTB48" s="1581"/>
      <c r="LTC48" s="1581"/>
      <c r="LTD48" s="1581"/>
      <c r="LTE48" s="1581"/>
      <c r="LTF48" s="1581"/>
      <c r="LTG48" s="1581"/>
      <c r="LTH48" s="1581"/>
      <c r="LTI48" s="1581"/>
      <c r="LTJ48" s="1581"/>
      <c r="LTK48" s="1581"/>
      <c r="LTL48" s="1581"/>
      <c r="LTM48" s="1581"/>
      <c r="LTN48" s="1581"/>
      <c r="LTO48" s="1581"/>
      <c r="LTP48" s="1581"/>
      <c r="LTQ48" s="1581"/>
      <c r="LTR48" s="1581"/>
      <c r="LTS48" s="1581"/>
      <c r="LTT48" s="1581"/>
      <c r="LTU48" s="1581"/>
      <c r="LTV48" s="1581"/>
      <c r="LTW48" s="1581"/>
      <c r="LTX48" s="1581"/>
      <c r="LTY48" s="1581"/>
      <c r="LTZ48" s="1581"/>
      <c r="LUA48" s="1581"/>
      <c r="LUB48" s="1581"/>
      <c r="LUC48" s="1581"/>
      <c r="LUD48" s="1581"/>
      <c r="LUE48" s="1581"/>
      <c r="LUF48" s="1581"/>
      <c r="LUG48" s="1581"/>
      <c r="LUH48" s="1581"/>
      <c r="LUI48" s="1581"/>
      <c r="LUJ48" s="1581"/>
      <c r="LUK48" s="1581"/>
      <c r="LUL48" s="1581"/>
      <c r="LUM48" s="1581"/>
      <c r="LUN48" s="1581"/>
      <c r="LUO48" s="1581"/>
      <c r="LUP48" s="1581"/>
      <c r="LUQ48" s="1581"/>
      <c r="LUR48" s="1581"/>
      <c r="LUS48" s="1581"/>
      <c r="LUT48" s="1581"/>
      <c r="LUU48" s="1581"/>
      <c r="LUV48" s="1581"/>
      <c r="LUW48" s="1581"/>
      <c r="LUX48" s="1581"/>
      <c r="LUY48" s="1581"/>
      <c r="LUZ48" s="1581"/>
      <c r="LVA48" s="1581"/>
      <c r="LVB48" s="1581"/>
      <c r="LVC48" s="1581"/>
      <c r="LVD48" s="1581"/>
      <c r="LVE48" s="1581"/>
      <c r="LVF48" s="1581"/>
      <c r="LVG48" s="1581"/>
      <c r="LVH48" s="1581"/>
      <c r="LVI48" s="1581"/>
      <c r="LVJ48" s="1581"/>
      <c r="LVK48" s="1581"/>
      <c r="LVL48" s="1581"/>
      <c r="LVM48" s="1581"/>
      <c r="LVN48" s="1581"/>
      <c r="LVO48" s="1581"/>
      <c r="LVP48" s="1581"/>
      <c r="LVQ48" s="1581"/>
      <c r="LVR48" s="1581"/>
      <c r="LVS48" s="1581"/>
      <c r="LVT48" s="1581"/>
      <c r="LVU48" s="1581"/>
      <c r="LVV48" s="1581"/>
      <c r="LVW48" s="1581"/>
      <c r="LVX48" s="1581"/>
      <c r="LVY48" s="1581"/>
      <c r="LVZ48" s="1581"/>
      <c r="LWA48" s="1581"/>
      <c r="LWB48" s="1581"/>
      <c r="LWC48" s="1581"/>
      <c r="LWD48" s="1581"/>
      <c r="LWE48" s="1581"/>
      <c r="LWF48" s="1581"/>
      <c r="LWG48" s="1581"/>
      <c r="LWH48" s="1581"/>
      <c r="LWI48" s="1581"/>
      <c r="LWJ48" s="1581"/>
      <c r="LWK48" s="1581"/>
      <c r="LWL48" s="1581"/>
      <c r="LWM48" s="1581"/>
      <c r="LWN48" s="1581"/>
      <c r="LWO48" s="1581"/>
      <c r="LWP48" s="1581"/>
      <c r="LWQ48" s="1581"/>
      <c r="LWR48" s="1581"/>
      <c r="LWS48" s="1581"/>
      <c r="LWT48" s="1581"/>
      <c r="LWU48" s="1581"/>
      <c r="LWV48" s="1581"/>
      <c r="LWW48" s="1581"/>
      <c r="LWX48" s="1581"/>
      <c r="LWY48" s="1581"/>
      <c r="LWZ48" s="1581"/>
      <c r="LXA48" s="1581"/>
      <c r="LXB48" s="1581"/>
      <c r="LXC48" s="1581"/>
      <c r="LXD48" s="1581"/>
      <c r="LXE48" s="1581"/>
      <c r="LXF48" s="1581"/>
      <c r="LXG48" s="1581"/>
      <c r="LXH48" s="1581"/>
      <c r="LXI48" s="1581"/>
      <c r="LXJ48" s="1581"/>
      <c r="LXK48" s="1581"/>
      <c r="LXL48" s="1581"/>
      <c r="LXM48" s="1581"/>
      <c r="LXN48" s="1581"/>
      <c r="LXO48" s="1581"/>
      <c r="LXP48" s="1581"/>
      <c r="LXQ48" s="1581"/>
      <c r="LXR48" s="1581"/>
      <c r="LXS48" s="1581"/>
      <c r="LXT48" s="1581"/>
      <c r="LXU48" s="1581"/>
      <c r="LXV48" s="1581"/>
      <c r="LXW48" s="1581"/>
      <c r="LXX48" s="1581"/>
      <c r="LXY48" s="1581"/>
      <c r="LXZ48" s="1581"/>
      <c r="LYA48" s="1581"/>
      <c r="LYB48" s="1581"/>
      <c r="LYC48" s="1581"/>
      <c r="LYD48" s="1581"/>
      <c r="LYE48" s="1581"/>
      <c r="LYF48" s="1581"/>
      <c r="LYG48" s="1581"/>
      <c r="LYH48" s="1581"/>
      <c r="LYI48" s="1581"/>
      <c r="LYJ48" s="1581"/>
      <c r="LYK48" s="1581"/>
      <c r="LYL48" s="1581"/>
      <c r="LYM48" s="1581"/>
      <c r="LYN48" s="1581"/>
      <c r="LYO48" s="1581"/>
      <c r="LYP48" s="1581"/>
      <c r="LYQ48" s="1581"/>
      <c r="LYR48" s="1581"/>
      <c r="LYS48" s="1581"/>
      <c r="LYT48" s="1581"/>
      <c r="LYU48" s="1581"/>
      <c r="LYV48" s="1581"/>
      <c r="LYW48" s="1581"/>
      <c r="LYX48" s="1581"/>
      <c r="LYY48" s="1581"/>
      <c r="LYZ48" s="1581"/>
      <c r="LZA48" s="1581"/>
      <c r="LZB48" s="1581"/>
      <c r="LZC48" s="1581"/>
      <c r="LZD48" s="1581"/>
      <c r="LZE48" s="1581"/>
      <c r="LZF48" s="1581"/>
      <c r="LZG48" s="1581"/>
      <c r="LZH48" s="1581"/>
      <c r="LZI48" s="1581"/>
      <c r="LZJ48" s="1581"/>
      <c r="LZK48" s="1581"/>
      <c r="LZL48" s="1581"/>
      <c r="LZM48" s="1581"/>
      <c r="LZN48" s="1581"/>
      <c r="LZO48" s="1581"/>
      <c r="LZP48" s="1581"/>
      <c r="LZQ48" s="1581"/>
      <c r="LZR48" s="1581"/>
      <c r="LZS48" s="1581"/>
      <c r="LZT48" s="1581"/>
      <c r="LZU48" s="1581"/>
      <c r="LZV48" s="1581"/>
      <c r="LZW48" s="1581"/>
      <c r="LZX48" s="1581"/>
      <c r="LZY48" s="1581"/>
      <c r="LZZ48" s="1581"/>
      <c r="MAA48" s="1581"/>
      <c r="MAB48" s="1581"/>
      <c r="MAC48" s="1581"/>
      <c r="MAD48" s="1581"/>
      <c r="MAE48" s="1581"/>
      <c r="MAF48" s="1581"/>
      <c r="MAG48" s="1581"/>
      <c r="MAH48" s="1581"/>
      <c r="MAI48" s="1581"/>
      <c r="MAJ48" s="1581"/>
      <c r="MAK48" s="1581"/>
      <c r="MAL48" s="1581"/>
      <c r="MAM48" s="1581"/>
      <c r="MAN48" s="1581"/>
      <c r="MAO48" s="1581"/>
      <c r="MAP48" s="1581"/>
      <c r="MAQ48" s="1581"/>
      <c r="MAR48" s="1581"/>
      <c r="MAS48" s="1581"/>
      <c r="MAT48" s="1581"/>
      <c r="MAU48" s="1581"/>
      <c r="MAV48" s="1581"/>
      <c r="MAW48" s="1581"/>
      <c r="MAX48" s="1581"/>
      <c r="MAY48" s="1581"/>
      <c r="MAZ48" s="1581"/>
      <c r="MBA48" s="1581"/>
      <c r="MBB48" s="1581"/>
      <c r="MBC48" s="1581"/>
      <c r="MBD48" s="1581"/>
      <c r="MBE48" s="1581"/>
      <c r="MBF48" s="1581"/>
      <c r="MBG48" s="1581"/>
      <c r="MBH48" s="1581"/>
      <c r="MBI48" s="1581"/>
      <c r="MBJ48" s="1581"/>
      <c r="MBK48" s="1581"/>
      <c r="MBL48" s="1581"/>
      <c r="MBM48" s="1581"/>
      <c r="MBN48" s="1581"/>
      <c r="MBO48" s="1581"/>
      <c r="MBP48" s="1581"/>
      <c r="MBQ48" s="1581"/>
      <c r="MBR48" s="1581"/>
      <c r="MBS48" s="1581"/>
      <c r="MBT48" s="1581"/>
      <c r="MBU48" s="1581"/>
      <c r="MBV48" s="1581"/>
      <c r="MBW48" s="1581"/>
      <c r="MBX48" s="1581"/>
      <c r="MBY48" s="1581"/>
      <c r="MBZ48" s="1581"/>
      <c r="MCA48" s="1581"/>
      <c r="MCB48" s="1581"/>
      <c r="MCC48" s="1581"/>
      <c r="MCD48" s="1581"/>
      <c r="MCE48" s="1581"/>
      <c r="MCF48" s="1581"/>
      <c r="MCG48" s="1581"/>
      <c r="MCH48" s="1581"/>
      <c r="MCI48" s="1581"/>
      <c r="MCJ48" s="1581"/>
      <c r="MCK48" s="1581"/>
      <c r="MCL48" s="1581"/>
      <c r="MCM48" s="1581"/>
      <c r="MCN48" s="1581"/>
      <c r="MCO48" s="1581"/>
      <c r="MCP48" s="1581"/>
      <c r="MCQ48" s="1581"/>
      <c r="MCR48" s="1581"/>
      <c r="MCS48" s="1581"/>
      <c r="MCT48" s="1581"/>
      <c r="MCU48" s="1581"/>
      <c r="MCV48" s="1581"/>
      <c r="MCW48" s="1581"/>
      <c r="MCX48" s="1581"/>
      <c r="MCY48" s="1581"/>
      <c r="MCZ48" s="1581"/>
      <c r="MDA48" s="1581"/>
      <c r="MDB48" s="1581"/>
      <c r="MDC48" s="1581"/>
      <c r="MDD48" s="1581"/>
      <c r="MDE48" s="1581"/>
      <c r="MDF48" s="1581"/>
      <c r="MDG48" s="1581"/>
      <c r="MDH48" s="1581"/>
      <c r="MDI48" s="1581"/>
      <c r="MDJ48" s="1581"/>
      <c r="MDK48" s="1581"/>
      <c r="MDL48" s="1581"/>
      <c r="MDM48" s="1581"/>
      <c r="MDN48" s="1581"/>
      <c r="MDO48" s="1581"/>
      <c r="MDP48" s="1581"/>
      <c r="MDQ48" s="1581"/>
      <c r="MDR48" s="1581"/>
      <c r="MDS48" s="1581"/>
      <c r="MDT48" s="1581"/>
      <c r="MDU48" s="1581"/>
      <c r="MDV48" s="1581"/>
      <c r="MDW48" s="1581"/>
      <c r="MDX48" s="1581"/>
      <c r="MDY48" s="1581"/>
      <c r="MDZ48" s="1581"/>
      <c r="MEA48" s="1581"/>
      <c r="MEB48" s="1581"/>
      <c r="MEC48" s="1581"/>
      <c r="MED48" s="1581"/>
      <c r="MEE48" s="1581"/>
      <c r="MEF48" s="1581"/>
      <c r="MEG48" s="1581"/>
      <c r="MEH48" s="1581"/>
      <c r="MEI48" s="1581"/>
      <c r="MEJ48" s="1581"/>
      <c r="MEK48" s="1581"/>
      <c r="MEL48" s="1581"/>
      <c r="MEM48" s="1581"/>
      <c r="MEN48" s="1581"/>
      <c r="MEO48" s="1581"/>
      <c r="MEP48" s="1581"/>
      <c r="MEQ48" s="1581"/>
      <c r="MER48" s="1581"/>
      <c r="MES48" s="1581"/>
      <c r="MET48" s="1581"/>
      <c r="MEU48" s="1581"/>
      <c r="MEV48" s="1581"/>
      <c r="MEW48" s="1581"/>
      <c r="MEX48" s="1581"/>
      <c r="MEY48" s="1581"/>
      <c r="MEZ48" s="1581"/>
      <c r="MFA48" s="1581"/>
      <c r="MFB48" s="1581"/>
      <c r="MFC48" s="1581"/>
      <c r="MFD48" s="1581"/>
      <c r="MFE48" s="1581"/>
      <c r="MFF48" s="1581"/>
      <c r="MFG48" s="1581"/>
      <c r="MFH48" s="1581"/>
      <c r="MFI48" s="1581"/>
      <c r="MFJ48" s="1581"/>
      <c r="MFK48" s="1581"/>
      <c r="MFL48" s="1581"/>
      <c r="MFM48" s="1581"/>
      <c r="MFN48" s="1581"/>
      <c r="MFO48" s="1581"/>
      <c r="MFP48" s="1581"/>
      <c r="MFQ48" s="1581"/>
      <c r="MFR48" s="1581"/>
      <c r="MFS48" s="1581"/>
      <c r="MFT48" s="1581"/>
      <c r="MFU48" s="1581"/>
      <c r="MFV48" s="1581"/>
      <c r="MFW48" s="1581"/>
      <c r="MFX48" s="1581"/>
      <c r="MFY48" s="1581"/>
      <c r="MFZ48" s="1581"/>
      <c r="MGA48" s="1581"/>
      <c r="MGB48" s="1581"/>
      <c r="MGC48" s="1581"/>
      <c r="MGD48" s="1581"/>
      <c r="MGE48" s="1581"/>
      <c r="MGF48" s="1581"/>
      <c r="MGG48" s="1581"/>
      <c r="MGH48" s="1581"/>
      <c r="MGI48" s="1581"/>
      <c r="MGJ48" s="1581"/>
      <c r="MGK48" s="1581"/>
      <c r="MGL48" s="1581"/>
      <c r="MGM48" s="1581"/>
      <c r="MGN48" s="1581"/>
      <c r="MGO48" s="1581"/>
      <c r="MGP48" s="1581"/>
      <c r="MGQ48" s="1581"/>
      <c r="MGR48" s="1581"/>
      <c r="MGS48" s="1581"/>
      <c r="MGT48" s="1581"/>
      <c r="MGU48" s="1581"/>
      <c r="MGV48" s="1581"/>
      <c r="MGW48" s="1581"/>
      <c r="MGX48" s="1581"/>
      <c r="MGY48" s="1581"/>
      <c r="MGZ48" s="1581"/>
      <c r="MHA48" s="1581"/>
      <c r="MHB48" s="1581"/>
      <c r="MHC48" s="1581"/>
      <c r="MHD48" s="1581"/>
      <c r="MHE48" s="1581"/>
      <c r="MHF48" s="1581"/>
      <c r="MHG48" s="1581"/>
      <c r="MHH48" s="1581"/>
      <c r="MHI48" s="1581"/>
      <c r="MHJ48" s="1581"/>
      <c r="MHK48" s="1581"/>
      <c r="MHL48" s="1581"/>
      <c r="MHM48" s="1581"/>
      <c r="MHN48" s="1581"/>
      <c r="MHO48" s="1581"/>
      <c r="MHP48" s="1581"/>
      <c r="MHQ48" s="1581"/>
      <c r="MHR48" s="1581"/>
      <c r="MHS48" s="1581"/>
      <c r="MHT48" s="1581"/>
      <c r="MHU48" s="1581"/>
      <c r="MHV48" s="1581"/>
      <c r="MHW48" s="1581"/>
      <c r="MHX48" s="1581"/>
      <c r="MHY48" s="1581"/>
      <c r="MHZ48" s="1581"/>
      <c r="MIA48" s="1581"/>
      <c r="MIB48" s="1581"/>
      <c r="MIC48" s="1581"/>
      <c r="MID48" s="1581"/>
      <c r="MIE48" s="1581"/>
      <c r="MIF48" s="1581"/>
      <c r="MIG48" s="1581"/>
      <c r="MIH48" s="1581"/>
      <c r="MII48" s="1581"/>
      <c r="MIJ48" s="1581"/>
      <c r="MIK48" s="1581"/>
      <c r="MIL48" s="1581"/>
      <c r="MIM48" s="1581"/>
      <c r="MIN48" s="1581"/>
      <c r="MIO48" s="1581"/>
      <c r="MIP48" s="1581"/>
      <c r="MIQ48" s="1581"/>
      <c r="MIR48" s="1581"/>
      <c r="MIS48" s="1581"/>
      <c r="MIT48" s="1581"/>
      <c r="MIU48" s="1581"/>
      <c r="MIV48" s="1581"/>
      <c r="MIW48" s="1581"/>
      <c r="MIX48" s="1581"/>
      <c r="MIY48" s="1581"/>
      <c r="MIZ48" s="1581"/>
      <c r="MJA48" s="1581"/>
      <c r="MJB48" s="1581"/>
      <c r="MJC48" s="1581"/>
      <c r="MJD48" s="1581"/>
      <c r="MJE48" s="1581"/>
      <c r="MJF48" s="1581"/>
      <c r="MJG48" s="1581"/>
      <c r="MJH48" s="1581"/>
      <c r="MJI48" s="1581"/>
      <c r="MJJ48" s="1581"/>
      <c r="MJK48" s="1581"/>
      <c r="MJL48" s="1581"/>
      <c r="MJM48" s="1581"/>
      <c r="MJN48" s="1581"/>
      <c r="MJO48" s="1581"/>
      <c r="MJP48" s="1581"/>
      <c r="MJQ48" s="1581"/>
      <c r="MJR48" s="1581"/>
      <c r="MJS48" s="1581"/>
      <c r="MJT48" s="1581"/>
      <c r="MJU48" s="1581"/>
      <c r="MJV48" s="1581"/>
      <c r="MJW48" s="1581"/>
      <c r="MJX48" s="1581"/>
      <c r="MJY48" s="1581"/>
      <c r="MJZ48" s="1581"/>
      <c r="MKA48" s="1581"/>
      <c r="MKB48" s="1581"/>
      <c r="MKC48" s="1581"/>
      <c r="MKD48" s="1581"/>
      <c r="MKE48" s="1581"/>
      <c r="MKF48" s="1581"/>
      <c r="MKG48" s="1581"/>
      <c r="MKH48" s="1581"/>
      <c r="MKI48" s="1581"/>
      <c r="MKJ48" s="1581"/>
      <c r="MKK48" s="1581"/>
      <c r="MKL48" s="1581"/>
      <c r="MKM48" s="1581"/>
      <c r="MKN48" s="1581"/>
      <c r="MKO48" s="1581"/>
      <c r="MKP48" s="1581"/>
      <c r="MKQ48" s="1581"/>
      <c r="MKR48" s="1581"/>
      <c r="MKS48" s="1581"/>
      <c r="MKT48" s="1581"/>
      <c r="MKU48" s="1581"/>
      <c r="MKV48" s="1581"/>
      <c r="MKW48" s="1581"/>
      <c r="MKX48" s="1581"/>
      <c r="MKY48" s="1581"/>
      <c r="MKZ48" s="1581"/>
      <c r="MLA48" s="1581"/>
      <c r="MLB48" s="1581"/>
      <c r="MLC48" s="1581"/>
      <c r="MLD48" s="1581"/>
      <c r="MLE48" s="1581"/>
      <c r="MLF48" s="1581"/>
      <c r="MLG48" s="1581"/>
      <c r="MLH48" s="1581"/>
      <c r="MLI48" s="1581"/>
      <c r="MLJ48" s="1581"/>
      <c r="MLK48" s="1581"/>
      <c r="MLL48" s="1581"/>
      <c r="MLM48" s="1581"/>
      <c r="MLN48" s="1581"/>
      <c r="MLO48" s="1581"/>
      <c r="MLP48" s="1581"/>
      <c r="MLQ48" s="1581"/>
      <c r="MLR48" s="1581"/>
      <c r="MLS48" s="1581"/>
      <c r="MLT48" s="1581"/>
      <c r="MLU48" s="1581"/>
      <c r="MLV48" s="1581"/>
      <c r="MLW48" s="1581"/>
      <c r="MLX48" s="1581"/>
      <c r="MLY48" s="1581"/>
      <c r="MLZ48" s="1581"/>
      <c r="MMA48" s="1581"/>
      <c r="MMB48" s="1581"/>
      <c r="MMC48" s="1581"/>
      <c r="MMD48" s="1581"/>
      <c r="MME48" s="1581"/>
      <c r="MMF48" s="1581"/>
      <c r="MMG48" s="1581"/>
      <c r="MMH48" s="1581"/>
      <c r="MMI48" s="1581"/>
      <c r="MMJ48" s="1581"/>
      <c r="MMK48" s="1581"/>
      <c r="MML48" s="1581"/>
      <c r="MMM48" s="1581"/>
      <c r="MMN48" s="1581"/>
      <c r="MMO48" s="1581"/>
      <c r="MMP48" s="1581"/>
      <c r="MMQ48" s="1581"/>
      <c r="MMR48" s="1581"/>
      <c r="MMS48" s="1581"/>
      <c r="MMT48" s="1581"/>
      <c r="MMU48" s="1581"/>
      <c r="MMV48" s="1581"/>
      <c r="MMW48" s="1581"/>
      <c r="MMX48" s="1581"/>
      <c r="MMY48" s="1581"/>
      <c r="MMZ48" s="1581"/>
      <c r="MNA48" s="1581"/>
      <c r="MNB48" s="1581"/>
      <c r="MNC48" s="1581"/>
      <c r="MND48" s="1581"/>
      <c r="MNE48" s="1581"/>
      <c r="MNF48" s="1581"/>
      <c r="MNG48" s="1581"/>
      <c r="MNH48" s="1581"/>
      <c r="MNI48" s="1581"/>
      <c r="MNJ48" s="1581"/>
      <c r="MNK48" s="1581"/>
      <c r="MNL48" s="1581"/>
      <c r="MNM48" s="1581"/>
      <c r="MNN48" s="1581"/>
      <c r="MNO48" s="1581"/>
      <c r="MNP48" s="1581"/>
      <c r="MNQ48" s="1581"/>
      <c r="MNR48" s="1581"/>
      <c r="MNS48" s="1581"/>
      <c r="MNT48" s="1581"/>
      <c r="MNU48" s="1581"/>
      <c r="MNV48" s="1581"/>
      <c r="MNW48" s="1581"/>
      <c r="MNX48" s="1581"/>
      <c r="MNY48" s="1581"/>
      <c r="MNZ48" s="1581"/>
      <c r="MOA48" s="1581"/>
      <c r="MOB48" s="1581"/>
      <c r="MOC48" s="1581"/>
      <c r="MOD48" s="1581"/>
      <c r="MOE48" s="1581"/>
      <c r="MOF48" s="1581"/>
      <c r="MOG48" s="1581"/>
      <c r="MOH48" s="1581"/>
      <c r="MOI48" s="1581"/>
      <c r="MOJ48" s="1581"/>
      <c r="MOK48" s="1581"/>
      <c r="MOL48" s="1581"/>
      <c r="MOM48" s="1581"/>
      <c r="MON48" s="1581"/>
      <c r="MOO48" s="1581"/>
      <c r="MOP48" s="1581"/>
      <c r="MOQ48" s="1581"/>
      <c r="MOR48" s="1581"/>
      <c r="MOS48" s="1581"/>
      <c r="MOT48" s="1581"/>
      <c r="MOU48" s="1581"/>
      <c r="MOV48" s="1581"/>
      <c r="MOW48" s="1581"/>
      <c r="MOX48" s="1581"/>
      <c r="MOY48" s="1581"/>
      <c r="MOZ48" s="1581"/>
      <c r="MPA48" s="1581"/>
      <c r="MPB48" s="1581"/>
      <c r="MPC48" s="1581"/>
      <c r="MPD48" s="1581"/>
      <c r="MPE48" s="1581"/>
      <c r="MPF48" s="1581"/>
      <c r="MPG48" s="1581"/>
      <c r="MPH48" s="1581"/>
      <c r="MPI48" s="1581"/>
      <c r="MPJ48" s="1581"/>
      <c r="MPK48" s="1581"/>
      <c r="MPL48" s="1581"/>
      <c r="MPM48" s="1581"/>
      <c r="MPN48" s="1581"/>
      <c r="MPO48" s="1581"/>
      <c r="MPP48" s="1581"/>
      <c r="MPQ48" s="1581"/>
      <c r="MPR48" s="1581"/>
      <c r="MPS48" s="1581"/>
      <c r="MPT48" s="1581"/>
      <c r="MPU48" s="1581"/>
      <c r="MPV48" s="1581"/>
      <c r="MPW48" s="1581"/>
      <c r="MPX48" s="1581"/>
      <c r="MPY48" s="1581"/>
      <c r="MPZ48" s="1581"/>
      <c r="MQA48" s="1581"/>
      <c r="MQB48" s="1581"/>
      <c r="MQC48" s="1581"/>
      <c r="MQD48" s="1581"/>
      <c r="MQE48" s="1581"/>
      <c r="MQF48" s="1581"/>
      <c r="MQG48" s="1581"/>
      <c r="MQH48" s="1581"/>
      <c r="MQI48" s="1581"/>
      <c r="MQJ48" s="1581"/>
      <c r="MQK48" s="1581"/>
      <c r="MQL48" s="1581"/>
      <c r="MQM48" s="1581"/>
      <c r="MQN48" s="1581"/>
      <c r="MQO48" s="1581"/>
      <c r="MQP48" s="1581"/>
      <c r="MQQ48" s="1581"/>
      <c r="MQR48" s="1581"/>
      <c r="MQS48" s="1581"/>
      <c r="MQT48" s="1581"/>
      <c r="MQU48" s="1581"/>
      <c r="MQV48" s="1581"/>
      <c r="MQW48" s="1581"/>
      <c r="MQX48" s="1581"/>
      <c r="MQY48" s="1581"/>
      <c r="MQZ48" s="1581"/>
      <c r="MRA48" s="1581"/>
      <c r="MRB48" s="1581"/>
      <c r="MRC48" s="1581"/>
      <c r="MRD48" s="1581"/>
      <c r="MRE48" s="1581"/>
      <c r="MRF48" s="1581"/>
      <c r="MRG48" s="1581"/>
      <c r="MRH48" s="1581"/>
      <c r="MRI48" s="1581"/>
      <c r="MRJ48" s="1581"/>
      <c r="MRK48" s="1581"/>
      <c r="MRL48" s="1581"/>
      <c r="MRM48" s="1581"/>
      <c r="MRN48" s="1581"/>
      <c r="MRO48" s="1581"/>
      <c r="MRP48" s="1581"/>
      <c r="MRQ48" s="1581"/>
      <c r="MRR48" s="1581"/>
      <c r="MRS48" s="1581"/>
      <c r="MRT48" s="1581"/>
      <c r="MRU48" s="1581"/>
      <c r="MRV48" s="1581"/>
      <c r="MRW48" s="1581"/>
      <c r="MRX48" s="1581"/>
      <c r="MRY48" s="1581"/>
      <c r="MRZ48" s="1581"/>
      <c r="MSA48" s="1581"/>
      <c r="MSB48" s="1581"/>
      <c r="MSC48" s="1581"/>
      <c r="MSD48" s="1581"/>
      <c r="MSE48" s="1581"/>
      <c r="MSF48" s="1581"/>
      <c r="MSG48" s="1581"/>
      <c r="MSH48" s="1581"/>
      <c r="MSI48" s="1581"/>
      <c r="MSJ48" s="1581"/>
      <c r="MSK48" s="1581"/>
      <c r="MSL48" s="1581"/>
      <c r="MSM48" s="1581"/>
      <c r="MSN48" s="1581"/>
      <c r="MSO48" s="1581"/>
      <c r="MSP48" s="1581"/>
      <c r="MSQ48" s="1581"/>
      <c r="MSR48" s="1581"/>
      <c r="MSS48" s="1581"/>
      <c r="MST48" s="1581"/>
      <c r="MSU48" s="1581"/>
      <c r="MSV48" s="1581"/>
      <c r="MSW48" s="1581"/>
      <c r="MSX48" s="1581"/>
      <c r="MSY48" s="1581"/>
      <c r="MSZ48" s="1581"/>
      <c r="MTA48" s="1581"/>
      <c r="MTB48" s="1581"/>
      <c r="MTC48" s="1581"/>
      <c r="MTD48" s="1581"/>
      <c r="MTE48" s="1581"/>
      <c r="MTF48" s="1581"/>
      <c r="MTG48" s="1581"/>
      <c r="MTH48" s="1581"/>
      <c r="MTI48" s="1581"/>
      <c r="MTJ48" s="1581"/>
      <c r="MTK48" s="1581"/>
      <c r="MTL48" s="1581"/>
      <c r="MTM48" s="1581"/>
      <c r="MTN48" s="1581"/>
      <c r="MTO48" s="1581"/>
      <c r="MTP48" s="1581"/>
      <c r="MTQ48" s="1581"/>
      <c r="MTR48" s="1581"/>
      <c r="MTS48" s="1581"/>
      <c r="MTT48" s="1581"/>
      <c r="MTU48" s="1581"/>
      <c r="MTV48" s="1581"/>
      <c r="MTW48" s="1581"/>
      <c r="MTX48" s="1581"/>
      <c r="MTY48" s="1581"/>
      <c r="MTZ48" s="1581"/>
      <c r="MUA48" s="1581"/>
      <c r="MUB48" s="1581"/>
      <c r="MUC48" s="1581"/>
      <c r="MUD48" s="1581"/>
      <c r="MUE48" s="1581"/>
      <c r="MUF48" s="1581"/>
      <c r="MUG48" s="1581"/>
      <c r="MUH48" s="1581"/>
      <c r="MUI48" s="1581"/>
      <c r="MUJ48" s="1581"/>
      <c r="MUK48" s="1581"/>
      <c r="MUL48" s="1581"/>
      <c r="MUM48" s="1581"/>
      <c r="MUN48" s="1581"/>
      <c r="MUO48" s="1581"/>
      <c r="MUP48" s="1581"/>
      <c r="MUQ48" s="1581"/>
      <c r="MUR48" s="1581"/>
      <c r="MUS48" s="1581"/>
      <c r="MUT48" s="1581"/>
      <c r="MUU48" s="1581"/>
      <c r="MUV48" s="1581"/>
      <c r="MUW48" s="1581"/>
      <c r="MUX48" s="1581"/>
      <c r="MUY48" s="1581"/>
      <c r="MUZ48" s="1581"/>
      <c r="MVA48" s="1581"/>
      <c r="MVB48" s="1581"/>
      <c r="MVC48" s="1581"/>
      <c r="MVD48" s="1581"/>
      <c r="MVE48" s="1581"/>
      <c r="MVF48" s="1581"/>
      <c r="MVG48" s="1581"/>
      <c r="MVH48" s="1581"/>
      <c r="MVI48" s="1581"/>
      <c r="MVJ48" s="1581"/>
      <c r="MVK48" s="1581"/>
      <c r="MVL48" s="1581"/>
      <c r="MVM48" s="1581"/>
      <c r="MVN48" s="1581"/>
      <c r="MVO48" s="1581"/>
      <c r="MVP48" s="1581"/>
      <c r="MVQ48" s="1581"/>
      <c r="MVR48" s="1581"/>
      <c r="MVS48" s="1581"/>
      <c r="MVT48" s="1581"/>
      <c r="MVU48" s="1581"/>
      <c r="MVV48" s="1581"/>
      <c r="MVW48" s="1581"/>
      <c r="MVX48" s="1581"/>
      <c r="MVY48" s="1581"/>
      <c r="MVZ48" s="1581"/>
      <c r="MWA48" s="1581"/>
      <c r="MWB48" s="1581"/>
      <c r="MWC48" s="1581"/>
      <c r="MWD48" s="1581"/>
      <c r="MWE48" s="1581"/>
      <c r="MWF48" s="1581"/>
      <c r="MWG48" s="1581"/>
      <c r="MWH48" s="1581"/>
      <c r="MWI48" s="1581"/>
      <c r="MWJ48" s="1581"/>
      <c r="MWK48" s="1581"/>
      <c r="MWL48" s="1581"/>
      <c r="MWM48" s="1581"/>
      <c r="MWN48" s="1581"/>
      <c r="MWO48" s="1581"/>
      <c r="MWP48" s="1581"/>
      <c r="MWQ48" s="1581"/>
      <c r="MWR48" s="1581"/>
      <c r="MWS48" s="1581"/>
      <c r="MWT48" s="1581"/>
      <c r="MWU48" s="1581"/>
      <c r="MWV48" s="1581"/>
      <c r="MWW48" s="1581"/>
      <c r="MWX48" s="1581"/>
      <c r="MWY48" s="1581"/>
      <c r="MWZ48" s="1581"/>
      <c r="MXA48" s="1581"/>
      <c r="MXB48" s="1581"/>
      <c r="MXC48" s="1581"/>
      <c r="MXD48" s="1581"/>
      <c r="MXE48" s="1581"/>
      <c r="MXF48" s="1581"/>
      <c r="MXG48" s="1581"/>
      <c r="MXH48" s="1581"/>
      <c r="MXI48" s="1581"/>
      <c r="MXJ48" s="1581"/>
      <c r="MXK48" s="1581"/>
      <c r="MXL48" s="1581"/>
      <c r="MXM48" s="1581"/>
      <c r="MXN48" s="1581"/>
      <c r="MXO48" s="1581"/>
      <c r="MXP48" s="1581"/>
      <c r="MXQ48" s="1581"/>
      <c r="MXR48" s="1581"/>
      <c r="MXS48" s="1581"/>
      <c r="MXT48" s="1581"/>
      <c r="MXU48" s="1581"/>
      <c r="MXV48" s="1581"/>
      <c r="MXW48" s="1581"/>
      <c r="MXX48" s="1581"/>
      <c r="MXY48" s="1581"/>
      <c r="MXZ48" s="1581"/>
      <c r="MYA48" s="1581"/>
      <c r="MYB48" s="1581"/>
      <c r="MYC48" s="1581"/>
      <c r="MYD48" s="1581"/>
      <c r="MYE48" s="1581"/>
      <c r="MYF48" s="1581"/>
      <c r="MYG48" s="1581"/>
      <c r="MYH48" s="1581"/>
      <c r="MYI48" s="1581"/>
      <c r="MYJ48" s="1581"/>
      <c r="MYK48" s="1581"/>
      <c r="MYL48" s="1581"/>
      <c r="MYM48" s="1581"/>
      <c r="MYN48" s="1581"/>
      <c r="MYO48" s="1581"/>
      <c r="MYP48" s="1581"/>
      <c r="MYQ48" s="1581"/>
      <c r="MYR48" s="1581"/>
      <c r="MYS48" s="1581"/>
      <c r="MYT48" s="1581"/>
      <c r="MYU48" s="1581"/>
      <c r="MYV48" s="1581"/>
      <c r="MYW48" s="1581"/>
      <c r="MYX48" s="1581"/>
      <c r="MYY48" s="1581"/>
      <c r="MYZ48" s="1581"/>
      <c r="MZA48" s="1581"/>
      <c r="MZB48" s="1581"/>
      <c r="MZC48" s="1581"/>
      <c r="MZD48" s="1581"/>
      <c r="MZE48" s="1581"/>
      <c r="MZF48" s="1581"/>
      <c r="MZG48" s="1581"/>
      <c r="MZH48" s="1581"/>
      <c r="MZI48" s="1581"/>
      <c r="MZJ48" s="1581"/>
      <c r="MZK48" s="1581"/>
      <c r="MZL48" s="1581"/>
      <c r="MZM48" s="1581"/>
      <c r="MZN48" s="1581"/>
      <c r="MZO48" s="1581"/>
      <c r="MZP48" s="1581"/>
      <c r="MZQ48" s="1581"/>
      <c r="MZR48" s="1581"/>
      <c r="MZS48" s="1581"/>
      <c r="MZT48" s="1581"/>
      <c r="MZU48" s="1581"/>
      <c r="MZV48" s="1581"/>
      <c r="MZW48" s="1581"/>
      <c r="MZX48" s="1581"/>
      <c r="MZY48" s="1581"/>
      <c r="MZZ48" s="1581"/>
      <c r="NAA48" s="1581"/>
      <c r="NAB48" s="1581"/>
      <c r="NAC48" s="1581"/>
      <c r="NAD48" s="1581"/>
      <c r="NAE48" s="1581"/>
      <c r="NAF48" s="1581"/>
      <c r="NAG48" s="1581"/>
      <c r="NAH48" s="1581"/>
      <c r="NAI48" s="1581"/>
      <c r="NAJ48" s="1581"/>
      <c r="NAK48" s="1581"/>
      <c r="NAL48" s="1581"/>
      <c r="NAM48" s="1581"/>
      <c r="NAN48" s="1581"/>
      <c r="NAO48" s="1581"/>
      <c r="NAP48" s="1581"/>
      <c r="NAQ48" s="1581"/>
      <c r="NAR48" s="1581"/>
      <c r="NAS48" s="1581"/>
      <c r="NAT48" s="1581"/>
      <c r="NAU48" s="1581"/>
      <c r="NAV48" s="1581"/>
      <c r="NAW48" s="1581"/>
      <c r="NAX48" s="1581"/>
      <c r="NAY48" s="1581"/>
      <c r="NAZ48" s="1581"/>
      <c r="NBA48" s="1581"/>
      <c r="NBB48" s="1581"/>
      <c r="NBC48" s="1581"/>
      <c r="NBD48" s="1581"/>
      <c r="NBE48" s="1581"/>
      <c r="NBF48" s="1581"/>
      <c r="NBG48" s="1581"/>
      <c r="NBH48" s="1581"/>
      <c r="NBI48" s="1581"/>
      <c r="NBJ48" s="1581"/>
      <c r="NBK48" s="1581"/>
      <c r="NBL48" s="1581"/>
      <c r="NBM48" s="1581"/>
      <c r="NBN48" s="1581"/>
      <c r="NBO48" s="1581"/>
      <c r="NBP48" s="1581"/>
      <c r="NBQ48" s="1581"/>
      <c r="NBR48" s="1581"/>
      <c r="NBS48" s="1581"/>
      <c r="NBT48" s="1581"/>
      <c r="NBU48" s="1581"/>
      <c r="NBV48" s="1581"/>
      <c r="NBW48" s="1581"/>
      <c r="NBX48" s="1581"/>
      <c r="NBY48" s="1581"/>
      <c r="NBZ48" s="1581"/>
      <c r="NCA48" s="1581"/>
      <c r="NCB48" s="1581"/>
      <c r="NCC48" s="1581"/>
      <c r="NCD48" s="1581"/>
      <c r="NCE48" s="1581"/>
      <c r="NCF48" s="1581"/>
      <c r="NCG48" s="1581"/>
      <c r="NCH48" s="1581"/>
      <c r="NCI48" s="1581"/>
      <c r="NCJ48" s="1581"/>
      <c r="NCK48" s="1581"/>
      <c r="NCL48" s="1581"/>
      <c r="NCM48" s="1581"/>
      <c r="NCN48" s="1581"/>
      <c r="NCO48" s="1581"/>
      <c r="NCP48" s="1581"/>
      <c r="NCQ48" s="1581"/>
      <c r="NCR48" s="1581"/>
      <c r="NCS48" s="1581"/>
      <c r="NCT48" s="1581"/>
      <c r="NCU48" s="1581"/>
      <c r="NCV48" s="1581"/>
      <c r="NCW48" s="1581"/>
      <c r="NCX48" s="1581"/>
      <c r="NCY48" s="1581"/>
      <c r="NCZ48" s="1581"/>
      <c r="NDA48" s="1581"/>
      <c r="NDB48" s="1581"/>
      <c r="NDC48" s="1581"/>
      <c r="NDD48" s="1581"/>
      <c r="NDE48" s="1581"/>
      <c r="NDF48" s="1581"/>
      <c r="NDG48" s="1581"/>
      <c r="NDH48" s="1581"/>
      <c r="NDI48" s="1581"/>
      <c r="NDJ48" s="1581"/>
      <c r="NDK48" s="1581"/>
      <c r="NDL48" s="1581"/>
      <c r="NDM48" s="1581"/>
      <c r="NDN48" s="1581"/>
      <c r="NDO48" s="1581"/>
      <c r="NDP48" s="1581"/>
      <c r="NDQ48" s="1581"/>
      <c r="NDR48" s="1581"/>
      <c r="NDS48" s="1581"/>
      <c r="NDT48" s="1581"/>
      <c r="NDU48" s="1581"/>
      <c r="NDV48" s="1581"/>
      <c r="NDW48" s="1581"/>
      <c r="NDX48" s="1581"/>
      <c r="NDY48" s="1581"/>
      <c r="NDZ48" s="1581"/>
      <c r="NEA48" s="1581"/>
      <c r="NEB48" s="1581"/>
      <c r="NEC48" s="1581"/>
      <c r="NED48" s="1581"/>
      <c r="NEE48" s="1581"/>
      <c r="NEF48" s="1581"/>
      <c r="NEG48" s="1581"/>
      <c r="NEH48" s="1581"/>
      <c r="NEI48" s="1581"/>
      <c r="NEJ48" s="1581"/>
      <c r="NEK48" s="1581"/>
      <c r="NEL48" s="1581"/>
      <c r="NEM48" s="1581"/>
      <c r="NEN48" s="1581"/>
      <c r="NEO48" s="1581"/>
      <c r="NEP48" s="1581"/>
      <c r="NEQ48" s="1581"/>
      <c r="NER48" s="1581"/>
      <c r="NES48" s="1581"/>
      <c r="NET48" s="1581"/>
      <c r="NEU48" s="1581"/>
      <c r="NEV48" s="1581"/>
      <c r="NEW48" s="1581"/>
      <c r="NEX48" s="1581"/>
      <c r="NEY48" s="1581"/>
      <c r="NEZ48" s="1581"/>
      <c r="NFA48" s="1581"/>
      <c r="NFB48" s="1581"/>
      <c r="NFC48" s="1581"/>
      <c r="NFD48" s="1581"/>
      <c r="NFE48" s="1581"/>
      <c r="NFF48" s="1581"/>
      <c r="NFG48" s="1581"/>
      <c r="NFH48" s="1581"/>
      <c r="NFI48" s="1581"/>
      <c r="NFJ48" s="1581"/>
      <c r="NFK48" s="1581"/>
      <c r="NFL48" s="1581"/>
      <c r="NFM48" s="1581"/>
      <c r="NFN48" s="1581"/>
      <c r="NFO48" s="1581"/>
      <c r="NFP48" s="1581"/>
      <c r="NFQ48" s="1581"/>
      <c r="NFR48" s="1581"/>
      <c r="NFS48" s="1581"/>
      <c r="NFT48" s="1581"/>
      <c r="NFU48" s="1581"/>
      <c r="NFV48" s="1581"/>
      <c r="NFW48" s="1581"/>
      <c r="NFX48" s="1581"/>
      <c r="NFY48" s="1581"/>
      <c r="NFZ48" s="1581"/>
      <c r="NGA48" s="1581"/>
      <c r="NGB48" s="1581"/>
      <c r="NGC48" s="1581"/>
      <c r="NGD48" s="1581"/>
      <c r="NGE48" s="1581"/>
      <c r="NGF48" s="1581"/>
      <c r="NGG48" s="1581"/>
      <c r="NGH48" s="1581"/>
      <c r="NGI48" s="1581"/>
      <c r="NGJ48" s="1581"/>
      <c r="NGK48" s="1581"/>
      <c r="NGL48" s="1581"/>
      <c r="NGM48" s="1581"/>
      <c r="NGN48" s="1581"/>
      <c r="NGO48" s="1581"/>
      <c r="NGP48" s="1581"/>
      <c r="NGQ48" s="1581"/>
      <c r="NGR48" s="1581"/>
      <c r="NGS48" s="1581"/>
      <c r="NGT48" s="1581"/>
      <c r="NGU48" s="1581"/>
      <c r="NGV48" s="1581"/>
      <c r="NGW48" s="1581"/>
      <c r="NGX48" s="1581"/>
      <c r="NGY48" s="1581"/>
      <c r="NGZ48" s="1581"/>
      <c r="NHA48" s="1581"/>
      <c r="NHB48" s="1581"/>
      <c r="NHC48" s="1581"/>
      <c r="NHD48" s="1581"/>
      <c r="NHE48" s="1581"/>
      <c r="NHF48" s="1581"/>
      <c r="NHG48" s="1581"/>
      <c r="NHH48" s="1581"/>
      <c r="NHI48" s="1581"/>
      <c r="NHJ48" s="1581"/>
      <c r="NHK48" s="1581"/>
      <c r="NHL48" s="1581"/>
      <c r="NHM48" s="1581"/>
      <c r="NHN48" s="1581"/>
      <c r="NHO48" s="1581"/>
      <c r="NHP48" s="1581"/>
      <c r="NHQ48" s="1581"/>
      <c r="NHR48" s="1581"/>
      <c r="NHS48" s="1581"/>
      <c r="NHT48" s="1581"/>
      <c r="NHU48" s="1581"/>
      <c r="NHV48" s="1581"/>
      <c r="NHW48" s="1581"/>
      <c r="NHX48" s="1581"/>
      <c r="NHY48" s="1581"/>
      <c r="NHZ48" s="1581"/>
      <c r="NIA48" s="1581"/>
      <c r="NIB48" s="1581"/>
      <c r="NIC48" s="1581"/>
      <c r="NID48" s="1581"/>
      <c r="NIE48" s="1581"/>
      <c r="NIF48" s="1581"/>
      <c r="NIG48" s="1581"/>
      <c r="NIH48" s="1581"/>
      <c r="NII48" s="1581"/>
      <c r="NIJ48" s="1581"/>
      <c r="NIK48" s="1581"/>
      <c r="NIL48" s="1581"/>
      <c r="NIM48" s="1581"/>
      <c r="NIN48" s="1581"/>
      <c r="NIO48" s="1581"/>
      <c r="NIP48" s="1581"/>
      <c r="NIQ48" s="1581"/>
      <c r="NIR48" s="1581"/>
      <c r="NIS48" s="1581"/>
      <c r="NIT48" s="1581"/>
      <c r="NIU48" s="1581"/>
      <c r="NIV48" s="1581"/>
      <c r="NIW48" s="1581"/>
      <c r="NIX48" s="1581"/>
      <c r="NIY48" s="1581"/>
      <c r="NIZ48" s="1581"/>
      <c r="NJA48" s="1581"/>
      <c r="NJB48" s="1581"/>
      <c r="NJC48" s="1581"/>
      <c r="NJD48" s="1581"/>
      <c r="NJE48" s="1581"/>
      <c r="NJF48" s="1581"/>
      <c r="NJG48" s="1581"/>
      <c r="NJH48" s="1581"/>
      <c r="NJI48" s="1581"/>
      <c r="NJJ48" s="1581"/>
      <c r="NJK48" s="1581"/>
      <c r="NJL48" s="1581"/>
      <c r="NJM48" s="1581"/>
      <c r="NJN48" s="1581"/>
      <c r="NJO48" s="1581"/>
      <c r="NJP48" s="1581"/>
      <c r="NJQ48" s="1581"/>
      <c r="NJR48" s="1581"/>
      <c r="NJS48" s="1581"/>
      <c r="NJT48" s="1581"/>
      <c r="NJU48" s="1581"/>
      <c r="NJV48" s="1581"/>
      <c r="NJW48" s="1581"/>
      <c r="NJX48" s="1581"/>
      <c r="NJY48" s="1581"/>
      <c r="NJZ48" s="1581"/>
      <c r="NKA48" s="1581"/>
      <c r="NKB48" s="1581"/>
      <c r="NKC48" s="1581"/>
      <c r="NKD48" s="1581"/>
      <c r="NKE48" s="1581"/>
      <c r="NKF48" s="1581"/>
      <c r="NKG48" s="1581"/>
      <c r="NKH48" s="1581"/>
      <c r="NKI48" s="1581"/>
      <c r="NKJ48" s="1581"/>
      <c r="NKK48" s="1581"/>
      <c r="NKL48" s="1581"/>
      <c r="NKM48" s="1581"/>
      <c r="NKN48" s="1581"/>
      <c r="NKO48" s="1581"/>
      <c r="NKP48" s="1581"/>
      <c r="NKQ48" s="1581"/>
      <c r="NKR48" s="1581"/>
      <c r="NKS48" s="1581"/>
      <c r="NKT48" s="1581"/>
      <c r="NKU48" s="1581"/>
      <c r="NKV48" s="1581"/>
      <c r="NKW48" s="1581"/>
      <c r="NKX48" s="1581"/>
      <c r="NKY48" s="1581"/>
      <c r="NKZ48" s="1581"/>
      <c r="NLA48" s="1581"/>
      <c r="NLB48" s="1581"/>
      <c r="NLC48" s="1581"/>
      <c r="NLD48" s="1581"/>
      <c r="NLE48" s="1581"/>
      <c r="NLF48" s="1581"/>
      <c r="NLG48" s="1581"/>
      <c r="NLH48" s="1581"/>
      <c r="NLI48" s="1581"/>
      <c r="NLJ48" s="1581"/>
      <c r="NLK48" s="1581"/>
      <c r="NLL48" s="1581"/>
      <c r="NLM48" s="1581"/>
      <c r="NLN48" s="1581"/>
      <c r="NLO48" s="1581"/>
      <c r="NLP48" s="1581"/>
      <c r="NLQ48" s="1581"/>
      <c r="NLR48" s="1581"/>
      <c r="NLS48" s="1581"/>
      <c r="NLT48" s="1581"/>
      <c r="NLU48" s="1581"/>
      <c r="NLV48" s="1581"/>
      <c r="NLW48" s="1581"/>
      <c r="NLX48" s="1581"/>
      <c r="NLY48" s="1581"/>
      <c r="NLZ48" s="1581"/>
      <c r="NMA48" s="1581"/>
      <c r="NMB48" s="1581"/>
      <c r="NMC48" s="1581"/>
      <c r="NMD48" s="1581"/>
      <c r="NME48" s="1581"/>
      <c r="NMF48" s="1581"/>
      <c r="NMG48" s="1581"/>
      <c r="NMH48" s="1581"/>
      <c r="NMI48" s="1581"/>
      <c r="NMJ48" s="1581"/>
      <c r="NMK48" s="1581"/>
      <c r="NML48" s="1581"/>
      <c r="NMM48" s="1581"/>
      <c r="NMN48" s="1581"/>
      <c r="NMO48" s="1581"/>
      <c r="NMP48" s="1581"/>
      <c r="NMQ48" s="1581"/>
      <c r="NMR48" s="1581"/>
      <c r="NMS48" s="1581"/>
      <c r="NMT48" s="1581"/>
      <c r="NMU48" s="1581"/>
      <c r="NMV48" s="1581"/>
      <c r="NMW48" s="1581"/>
      <c r="NMX48" s="1581"/>
      <c r="NMY48" s="1581"/>
      <c r="NMZ48" s="1581"/>
      <c r="NNA48" s="1581"/>
      <c r="NNB48" s="1581"/>
      <c r="NNC48" s="1581"/>
      <c r="NND48" s="1581"/>
      <c r="NNE48" s="1581"/>
      <c r="NNF48" s="1581"/>
      <c r="NNG48" s="1581"/>
      <c r="NNH48" s="1581"/>
      <c r="NNI48" s="1581"/>
      <c r="NNJ48" s="1581"/>
      <c r="NNK48" s="1581"/>
      <c r="NNL48" s="1581"/>
      <c r="NNM48" s="1581"/>
      <c r="NNN48" s="1581"/>
      <c r="NNO48" s="1581"/>
      <c r="NNP48" s="1581"/>
      <c r="NNQ48" s="1581"/>
      <c r="NNR48" s="1581"/>
      <c r="NNS48" s="1581"/>
      <c r="NNT48" s="1581"/>
      <c r="NNU48" s="1581"/>
      <c r="NNV48" s="1581"/>
      <c r="NNW48" s="1581"/>
      <c r="NNX48" s="1581"/>
      <c r="NNY48" s="1581"/>
      <c r="NNZ48" s="1581"/>
      <c r="NOA48" s="1581"/>
      <c r="NOB48" s="1581"/>
      <c r="NOC48" s="1581"/>
      <c r="NOD48" s="1581"/>
      <c r="NOE48" s="1581"/>
      <c r="NOF48" s="1581"/>
      <c r="NOG48" s="1581"/>
      <c r="NOH48" s="1581"/>
      <c r="NOI48" s="1581"/>
      <c r="NOJ48" s="1581"/>
      <c r="NOK48" s="1581"/>
      <c r="NOL48" s="1581"/>
      <c r="NOM48" s="1581"/>
      <c r="NON48" s="1581"/>
      <c r="NOO48" s="1581"/>
      <c r="NOP48" s="1581"/>
      <c r="NOQ48" s="1581"/>
      <c r="NOR48" s="1581"/>
      <c r="NOS48" s="1581"/>
      <c r="NOT48" s="1581"/>
      <c r="NOU48" s="1581"/>
      <c r="NOV48" s="1581"/>
      <c r="NOW48" s="1581"/>
      <c r="NOX48" s="1581"/>
      <c r="NOY48" s="1581"/>
      <c r="NOZ48" s="1581"/>
      <c r="NPA48" s="1581"/>
      <c r="NPB48" s="1581"/>
      <c r="NPC48" s="1581"/>
      <c r="NPD48" s="1581"/>
      <c r="NPE48" s="1581"/>
      <c r="NPF48" s="1581"/>
      <c r="NPG48" s="1581"/>
      <c r="NPH48" s="1581"/>
      <c r="NPI48" s="1581"/>
      <c r="NPJ48" s="1581"/>
      <c r="NPK48" s="1581"/>
      <c r="NPL48" s="1581"/>
      <c r="NPM48" s="1581"/>
      <c r="NPN48" s="1581"/>
      <c r="NPO48" s="1581"/>
      <c r="NPP48" s="1581"/>
      <c r="NPQ48" s="1581"/>
      <c r="NPR48" s="1581"/>
      <c r="NPS48" s="1581"/>
      <c r="NPT48" s="1581"/>
      <c r="NPU48" s="1581"/>
      <c r="NPV48" s="1581"/>
      <c r="NPW48" s="1581"/>
      <c r="NPX48" s="1581"/>
      <c r="NPY48" s="1581"/>
      <c r="NPZ48" s="1581"/>
      <c r="NQA48" s="1581"/>
      <c r="NQB48" s="1581"/>
      <c r="NQC48" s="1581"/>
      <c r="NQD48" s="1581"/>
      <c r="NQE48" s="1581"/>
      <c r="NQF48" s="1581"/>
      <c r="NQG48" s="1581"/>
      <c r="NQH48" s="1581"/>
      <c r="NQI48" s="1581"/>
      <c r="NQJ48" s="1581"/>
      <c r="NQK48" s="1581"/>
      <c r="NQL48" s="1581"/>
      <c r="NQM48" s="1581"/>
      <c r="NQN48" s="1581"/>
      <c r="NQO48" s="1581"/>
      <c r="NQP48" s="1581"/>
      <c r="NQQ48" s="1581"/>
      <c r="NQR48" s="1581"/>
      <c r="NQS48" s="1581"/>
      <c r="NQT48" s="1581"/>
      <c r="NQU48" s="1581"/>
      <c r="NQV48" s="1581"/>
      <c r="NQW48" s="1581"/>
      <c r="NQX48" s="1581"/>
      <c r="NQY48" s="1581"/>
      <c r="NQZ48" s="1581"/>
      <c r="NRA48" s="1581"/>
      <c r="NRB48" s="1581"/>
      <c r="NRC48" s="1581"/>
      <c r="NRD48" s="1581"/>
      <c r="NRE48" s="1581"/>
      <c r="NRF48" s="1581"/>
      <c r="NRG48" s="1581"/>
      <c r="NRH48" s="1581"/>
      <c r="NRI48" s="1581"/>
      <c r="NRJ48" s="1581"/>
      <c r="NRK48" s="1581"/>
      <c r="NRL48" s="1581"/>
      <c r="NRM48" s="1581"/>
      <c r="NRN48" s="1581"/>
      <c r="NRO48" s="1581"/>
      <c r="NRP48" s="1581"/>
      <c r="NRQ48" s="1581"/>
      <c r="NRR48" s="1581"/>
      <c r="NRS48" s="1581"/>
      <c r="NRT48" s="1581"/>
      <c r="NRU48" s="1581"/>
      <c r="NRV48" s="1581"/>
      <c r="NRW48" s="1581"/>
      <c r="NRX48" s="1581"/>
      <c r="NRY48" s="1581"/>
      <c r="NRZ48" s="1581"/>
      <c r="NSA48" s="1581"/>
      <c r="NSB48" s="1581"/>
      <c r="NSC48" s="1581"/>
      <c r="NSD48" s="1581"/>
      <c r="NSE48" s="1581"/>
      <c r="NSF48" s="1581"/>
      <c r="NSG48" s="1581"/>
      <c r="NSH48" s="1581"/>
      <c r="NSI48" s="1581"/>
      <c r="NSJ48" s="1581"/>
      <c r="NSK48" s="1581"/>
      <c r="NSL48" s="1581"/>
      <c r="NSM48" s="1581"/>
      <c r="NSN48" s="1581"/>
      <c r="NSO48" s="1581"/>
      <c r="NSP48" s="1581"/>
      <c r="NSQ48" s="1581"/>
      <c r="NSR48" s="1581"/>
      <c r="NSS48" s="1581"/>
      <c r="NST48" s="1581"/>
      <c r="NSU48" s="1581"/>
      <c r="NSV48" s="1581"/>
      <c r="NSW48" s="1581"/>
      <c r="NSX48" s="1581"/>
      <c r="NSY48" s="1581"/>
      <c r="NSZ48" s="1581"/>
      <c r="NTA48" s="1581"/>
      <c r="NTB48" s="1581"/>
      <c r="NTC48" s="1581"/>
      <c r="NTD48" s="1581"/>
      <c r="NTE48" s="1581"/>
      <c r="NTF48" s="1581"/>
      <c r="NTG48" s="1581"/>
      <c r="NTH48" s="1581"/>
      <c r="NTI48" s="1581"/>
      <c r="NTJ48" s="1581"/>
      <c r="NTK48" s="1581"/>
      <c r="NTL48" s="1581"/>
      <c r="NTM48" s="1581"/>
      <c r="NTN48" s="1581"/>
      <c r="NTO48" s="1581"/>
      <c r="NTP48" s="1581"/>
      <c r="NTQ48" s="1581"/>
      <c r="NTR48" s="1581"/>
      <c r="NTS48" s="1581"/>
      <c r="NTT48" s="1581"/>
      <c r="NTU48" s="1581"/>
      <c r="NTV48" s="1581"/>
      <c r="NTW48" s="1581"/>
      <c r="NTX48" s="1581"/>
      <c r="NTY48" s="1581"/>
      <c r="NTZ48" s="1581"/>
      <c r="NUA48" s="1581"/>
      <c r="NUB48" s="1581"/>
      <c r="NUC48" s="1581"/>
      <c r="NUD48" s="1581"/>
      <c r="NUE48" s="1581"/>
      <c r="NUF48" s="1581"/>
      <c r="NUG48" s="1581"/>
      <c r="NUH48" s="1581"/>
      <c r="NUI48" s="1581"/>
      <c r="NUJ48" s="1581"/>
      <c r="NUK48" s="1581"/>
      <c r="NUL48" s="1581"/>
      <c r="NUM48" s="1581"/>
      <c r="NUN48" s="1581"/>
      <c r="NUO48" s="1581"/>
      <c r="NUP48" s="1581"/>
      <c r="NUQ48" s="1581"/>
      <c r="NUR48" s="1581"/>
      <c r="NUS48" s="1581"/>
      <c r="NUT48" s="1581"/>
      <c r="NUU48" s="1581"/>
      <c r="NUV48" s="1581"/>
      <c r="NUW48" s="1581"/>
      <c r="NUX48" s="1581"/>
      <c r="NUY48" s="1581"/>
      <c r="NUZ48" s="1581"/>
      <c r="NVA48" s="1581"/>
      <c r="NVB48" s="1581"/>
      <c r="NVC48" s="1581"/>
      <c r="NVD48" s="1581"/>
      <c r="NVE48" s="1581"/>
      <c r="NVF48" s="1581"/>
      <c r="NVG48" s="1581"/>
      <c r="NVH48" s="1581"/>
      <c r="NVI48" s="1581"/>
      <c r="NVJ48" s="1581"/>
      <c r="NVK48" s="1581"/>
      <c r="NVL48" s="1581"/>
      <c r="NVM48" s="1581"/>
      <c r="NVN48" s="1581"/>
      <c r="NVO48" s="1581"/>
      <c r="NVP48" s="1581"/>
      <c r="NVQ48" s="1581"/>
      <c r="NVR48" s="1581"/>
      <c r="NVS48" s="1581"/>
      <c r="NVT48" s="1581"/>
      <c r="NVU48" s="1581"/>
      <c r="NVV48" s="1581"/>
      <c r="NVW48" s="1581"/>
      <c r="NVX48" s="1581"/>
      <c r="NVY48" s="1581"/>
      <c r="NVZ48" s="1581"/>
      <c r="NWA48" s="1581"/>
      <c r="NWB48" s="1581"/>
      <c r="NWC48" s="1581"/>
      <c r="NWD48" s="1581"/>
      <c r="NWE48" s="1581"/>
      <c r="NWF48" s="1581"/>
      <c r="NWG48" s="1581"/>
      <c r="NWH48" s="1581"/>
      <c r="NWI48" s="1581"/>
      <c r="NWJ48" s="1581"/>
      <c r="NWK48" s="1581"/>
      <c r="NWL48" s="1581"/>
      <c r="NWM48" s="1581"/>
      <c r="NWN48" s="1581"/>
      <c r="NWO48" s="1581"/>
      <c r="NWP48" s="1581"/>
      <c r="NWQ48" s="1581"/>
      <c r="NWR48" s="1581"/>
      <c r="NWS48" s="1581"/>
      <c r="NWT48" s="1581"/>
      <c r="NWU48" s="1581"/>
      <c r="NWV48" s="1581"/>
      <c r="NWW48" s="1581"/>
      <c r="NWX48" s="1581"/>
      <c r="NWY48" s="1581"/>
      <c r="NWZ48" s="1581"/>
      <c r="NXA48" s="1581"/>
      <c r="NXB48" s="1581"/>
      <c r="NXC48" s="1581"/>
      <c r="NXD48" s="1581"/>
      <c r="NXE48" s="1581"/>
      <c r="NXF48" s="1581"/>
      <c r="NXG48" s="1581"/>
      <c r="NXH48" s="1581"/>
      <c r="NXI48" s="1581"/>
      <c r="NXJ48" s="1581"/>
      <c r="NXK48" s="1581"/>
      <c r="NXL48" s="1581"/>
      <c r="NXM48" s="1581"/>
      <c r="NXN48" s="1581"/>
      <c r="NXO48" s="1581"/>
      <c r="NXP48" s="1581"/>
      <c r="NXQ48" s="1581"/>
      <c r="NXR48" s="1581"/>
      <c r="NXS48" s="1581"/>
      <c r="NXT48" s="1581"/>
      <c r="NXU48" s="1581"/>
      <c r="NXV48" s="1581"/>
      <c r="NXW48" s="1581"/>
      <c r="NXX48" s="1581"/>
      <c r="NXY48" s="1581"/>
      <c r="NXZ48" s="1581"/>
      <c r="NYA48" s="1581"/>
      <c r="NYB48" s="1581"/>
      <c r="NYC48" s="1581"/>
      <c r="NYD48" s="1581"/>
      <c r="NYE48" s="1581"/>
      <c r="NYF48" s="1581"/>
      <c r="NYG48" s="1581"/>
      <c r="NYH48" s="1581"/>
      <c r="NYI48" s="1581"/>
      <c r="NYJ48" s="1581"/>
      <c r="NYK48" s="1581"/>
      <c r="NYL48" s="1581"/>
      <c r="NYM48" s="1581"/>
      <c r="NYN48" s="1581"/>
      <c r="NYO48" s="1581"/>
      <c r="NYP48" s="1581"/>
      <c r="NYQ48" s="1581"/>
      <c r="NYR48" s="1581"/>
      <c r="NYS48" s="1581"/>
      <c r="NYT48" s="1581"/>
      <c r="NYU48" s="1581"/>
      <c r="NYV48" s="1581"/>
      <c r="NYW48" s="1581"/>
      <c r="NYX48" s="1581"/>
      <c r="NYY48" s="1581"/>
      <c r="NYZ48" s="1581"/>
      <c r="NZA48" s="1581"/>
      <c r="NZB48" s="1581"/>
      <c r="NZC48" s="1581"/>
      <c r="NZD48" s="1581"/>
      <c r="NZE48" s="1581"/>
      <c r="NZF48" s="1581"/>
      <c r="NZG48" s="1581"/>
      <c r="NZH48" s="1581"/>
      <c r="NZI48" s="1581"/>
      <c r="NZJ48" s="1581"/>
      <c r="NZK48" s="1581"/>
      <c r="NZL48" s="1581"/>
      <c r="NZM48" s="1581"/>
      <c r="NZN48" s="1581"/>
      <c r="NZO48" s="1581"/>
      <c r="NZP48" s="1581"/>
      <c r="NZQ48" s="1581"/>
      <c r="NZR48" s="1581"/>
      <c r="NZS48" s="1581"/>
      <c r="NZT48" s="1581"/>
      <c r="NZU48" s="1581"/>
      <c r="NZV48" s="1581"/>
      <c r="NZW48" s="1581"/>
      <c r="NZX48" s="1581"/>
      <c r="NZY48" s="1581"/>
      <c r="NZZ48" s="1581"/>
      <c r="OAA48" s="1581"/>
      <c r="OAB48" s="1581"/>
      <c r="OAC48" s="1581"/>
      <c r="OAD48" s="1581"/>
      <c r="OAE48" s="1581"/>
      <c r="OAF48" s="1581"/>
      <c r="OAG48" s="1581"/>
      <c r="OAH48" s="1581"/>
      <c r="OAI48" s="1581"/>
      <c r="OAJ48" s="1581"/>
      <c r="OAK48" s="1581"/>
      <c r="OAL48" s="1581"/>
      <c r="OAM48" s="1581"/>
      <c r="OAN48" s="1581"/>
      <c r="OAO48" s="1581"/>
      <c r="OAP48" s="1581"/>
      <c r="OAQ48" s="1581"/>
      <c r="OAR48" s="1581"/>
      <c r="OAS48" s="1581"/>
      <c r="OAT48" s="1581"/>
      <c r="OAU48" s="1581"/>
      <c r="OAV48" s="1581"/>
      <c r="OAW48" s="1581"/>
      <c r="OAX48" s="1581"/>
      <c r="OAY48" s="1581"/>
      <c r="OAZ48" s="1581"/>
      <c r="OBA48" s="1581"/>
      <c r="OBB48" s="1581"/>
      <c r="OBC48" s="1581"/>
      <c r="OBD48" s="1581"/>
      <c r="OBE48" s="1581"/>
      <c r="OBF48" s="1581"/>
      <c r="OBG48" s="1581"/>
      <c r="OBH48" s="1581"/>
      <c r="OBI48" s="1581"/>
      <c r="OBJ48" s="1581"/>
      <c r="OBK48" s="1581"/>
      <c r="OBL48" s="1581"/>
      <c r="OBM48" s="1581"/>
      <c r="OBN48" s="1581"/>
      <c r="OBO48" s="1581"/>
      <c r="OBP48" s="1581"/>
      <c r="OBQ48" s="1581"/>
      <c r="OBR48" s="1581"/>
      <c r="OBS48" s="1581"/>
      <c r="OBT48" s="1581"/>
      <c r="OBU48" s="1581"/>
      <c r="OBV48" s="1581"/>
      <c r="OBW48" s="1581"/>
      <c r="OBX48" s="1581"/>
      <c r="OBY48" s="1581"/>
      <c r="OBZ48" s="1581"/>
      <c r="OCA48" s="1581"/>
      <c r="OCB48" s="1581"/>
      <c r="OCC48" s="1581"/>
      <c r="OCD48" s="1581"/>
      <c r="OCE48" s="1581"/>
      <c r="OCF48" s="1581"/>
      <c r="OCG48" s="1581"/>
      <c r="OCH48" s="1581"/>
      <c r="OCI48" s="1581"/>
      <c r="OCJ48" s="1581"/>
      <c r="OCK48" s="1581"/>
      <c r="OCL48" s="1581"/>
      <c r="OCM48" s="1581"/>
      <c r="OCN48" s="1581"/>
      <c r="OCO48" s="1581"/>
      <c r="OCP48" s="1581"/>
      <c r="OCQ48" s="1581"/>
      <c r="OCR48" s="1581"/>
      <c r="OCS48" s="1581"/>
      <c r="OCT48" s="1581"/>
      <c r="OCU48" s="1581"/>
      <c r="OCV48" s="1581"/>
      <c r="OCW48" s="1581"/>
      <c r="OCX48" s="1581"/>
      <c r="OCY48" s="1581"/>
      <c r="OCZ48" s="1581"/>
      <c r="ODA48" s="1581"/>
      <c r="ODB48" s="1581"/>
      <c r="ODC48" s="1581"/>
      <c r="ODD48" s="1581"/>
      <c r="ODE48" s="1581"/>
      <c r="ODF48" s="1581"/>
      <c r="ODG48" s="1581"/>
      <c r="ODH48" s="1581"/>
      <c r="ODI48" s="1581"/>
      <c r="ODJ48" s="1581"/>
      <c r="ODK48" s="1581"/>
      <c r="ODL48" s="1581"/>
      <c r="ODM48" s="1581"/>
      <c r="ODN48" s="1581"/>
      <c r="ODO48" s="1581"/>
      <c r="ODP48" s="1581"/>
      <c r="ODQ48" s="1581"/>
      <c r="ODR48" s="1581"/>
      <c r="ODS48" s="1581"/>
      <c r="ODT48" s="1581"/>
      <c r="ODU48" s="1581"/>
      <c r="ODV48" s="1581"/>
      <c r="ODW48" s="1581"/>
      <c r="ODX48" s="1581"/>
      <c r="ODY48" s="1581"/>
      <c r="ODZ48" s="1581"/>
      <c r="OEA48" s="1581"/>
      <c r="OEB48" s="1581"/>
      <c r="OEC48" s="1581"/>
      <c r="OED48" s="1581"/>
      <c r="OEE48" s="1581"/>
      <c r="OEF48" s="1581"/>
      <c r="OEG48" s="1581"/>
      <c r="OEH48" s="1581"/>
      <c r="OEI48" s="1581"/>
      <c r="OEJ48" s="1581"/>
      <c r="OEK48" s="1581"/>
      <c r="OEL48" s="1581"/>
      <c r="OEM48" s="1581"/>
      <c r="OEN48" s="1581"/>
      <c r="OEO48" s="1581"/>
      <c r="OEP48" s="1581"/>
      <c r="OEQ48" s="1581"/>
      <c r="OER48" s="1581"/>
      <c r="OES48" s="1581"/>
      <c r="OET48" s="1581"/>
      <c r="OEU48" s="1581"/>
      <c r="OEV48" s="1581"/>
      <c r="OEW48" s="1581"/>
      <c r="OEX48" s="1581"/>
      <c r="OEY48" s="1581"/>
      <c r="OEZ48" s="1581"/>
      <c r="OFA48" s="1581"/>
      <c r="OFB48" s="1581"/>
      <c r="OFC48" s="1581"/>
      <c r="OFD48" s="1581"/>
      <c r="OFE48" s="1581"/>
      <c r="OFF48" s="1581"/>
      <c r="OFG48" s="1581"/>
      <c r="OFH48" s="1581"/>
      <c r="OFI48" s="1581"/>
      <c r="OFJ48" s="1581"/>
      <c r="OFK48" s="1581"/>
      <c r="OFL48" s="1581"/>
      <c r="OFM48" s="1581"/>
      <c r="OFN48" s="1581"/>
      <c r="OFO48" s="1581"/>
      <c r="OFP48" s="1581"/>
      <c r="OFQ48" s="1581"/>
      <c r="OFR48" s="1581"/>
      <c r="OFS48" s="1581"/>
      <c r="OFT48" s="1581"/>
      <c r="OFU48" s="1581"/>
      <c r="OFV48" s="1581"/>
      <c r="OFW48" s="1581"/>
      <c r="OFX48" s="1581"/>
      <c r="OFY48" s="1581"/>
      <c r="OFZ48" s="1581"/>
      <c r="OGA48" s="1581"/>
      <c r="OGB48" s="1581"/>
      <c r="OGC48" s="1581"/>
      <c r="OGD48" s="1581"/>
      <c r="OGE48" s="1581"/>
      <c r="OGF48" s="1581"/>
      <c r="OGG48" s="1581"/>
      <c r="OGH48" s="1581"/>
      <c r="OGI48" s="1581"/>
      <c r="OGJ48" s="1581"/>
      <c r="OGK48" s="1581"/>
      <c r="OGL48" s="1581"/>
      <c r="OGM48" s="1581"/>
      <c r="OGN48" s="1581"/>
      <c r="OGO48" s="1581"/>
      <c r="OGP48" s="1581"/>
      <c r="OGQ48" s="1581"/>
      <c r="OGR48" s="1581"/>
      <c r="OGS48" s="1581"/>
      <c r="OGT48" s="1581"/>
      <c r="OGU48" s="1581"/>
      <c r="OGV48" s="1581"/>
      <c r="OGW48" s="1581"/>
      <c r="OGX48" s="1581"/>
      <c r="OGY48" s="1581"/>
      <c r="OGZ48" s="1581"/>
      <c r="OHA48" s="1581"/>
      <c r="OHB48" s="1581"/>
      <c r="OHC48" s="1581"/>
      <c r="OHD48" s="1581"/>
      <c r="OHE48" s="1581"/>
      <c r="OHF48" s="1581"/>
      <c r="OHG48" s="1581"/>
      <c r="OHH48" s="1581"/>
      <c r="OHI48" s="1581"/>
      <c r="OHJ48" s="1581"/>
      <c r="OHK48" s="1581"/>
      <c r="OHL48" s="1581"/>
      <c r="OHM48" s="1581"/>
      <c r="OHN48" s="1581"/>
      <c r="OHO48" s="1581"/>
      <c r="OHP48" s="1581"/>
      <c r="OHQ48" s="1581"/>
      <c r="OHR48" s="1581"/>
      <c r="OHS48" s="1581"/>
      <c r="OHT48" s="1581"/>
      <c r="OHU48" s="1581"/>
      <c r="OHV48" s="1581"/>
      <c r="OHW48" s="1581"/>
      <c r="OHX48" s="1581"/>
      <c r="OHY48" s="1581"/>
      <c r="OHZ48" s="1581"/>
      <c r="OIA48" s="1581"/>
      <c r="OIB48" s="1581"/>
      <c r="OIC48" s="1581"/>
      <c r="OID48" s="1581"/>
      <c r="OIE48" s="1581"/>
      <c r="OIF48" s="1581"/>
      <c r="OIG48" s="1581"/>
      <c r="OIH48" s="1581"/>
      <c r="OII48" s="1581"/>
      <c r="OIJ48" s="1581"/>
      <c r="OIK48" s="1581"/>
      <c r="OIL48" s="1581"/>
      <c r="OIM48" s="1581"/>
      <c r="OIN48" s="1581"/>
      <c r="OIO48" s="1581"/>
      <c r="OIP48" s="1581"/>
      <c r="OIQ48" s="1581"/>
      <c r="OIR48" s="1581"/>
      <c r="OIS48" s="1581"/>
      <c r="OIT48" s="1581"/>
      <c r="OIU48" s="1581"/>
      <c r="OIV48" s="1581"/>
      <c r="OIW48" s="1581"/>
      <c r="OIX48" s="1581"/>
      <c r="OIY48" s="1581"/>
      <c r="OIZ48" s="1581"/>
      <c r="OJA48" s="1581"/>
      <c r="OJB48" s="1581"/>
      <c r="OJC48" s="1581"/>
      <c r="OJD48" s="1581"/>
      <c r="OJE48" s="1581"/>
      <c r="OJF48" s="1581"/>
      <c r="OJG48" s="1581"/>
      <c r="OJH48" s="1581"/>
      <c r="OJI48" s="1581"/>
      <c r="OJJ48" s="1581"/>
      <c r="OJK48" s="1581"/>
      <c r="OJL48" s="1581"/>
      <c r="OJM48" s="1581"/>
      <c r="OJN48" s="1581"/>
      <c r="OJO48" s="1581"/>
      <c r="OJP48" s="1581"/>
      <c r="OJQ48" s="1581"/>
      <c r="OJR48" s="1581"/>
      <c r="OJS48" s="1581"/>
      <c r="OJT48" s="1581"/>
      <c r="OJU48" s="1581"/>
      <c r="OJV48" s="1581"/>
      <c r="OJW48" s="1581"/>
      <c r="OJX48" s="1581"/>
      <c r="OJY48" s="1581"/>
      <c r="OJZ48" s="1581"/>
      <c r="OKA48" s="1581"/>
      <c r="OKB48" s="1581"/>
      <c r="OKC48" s="1581"/>
      <c r="OKD48" s="1581"/>
      <c r="OKE48" s="1581"/>
      <c r="OKF48" s="1581"/>
      <c r="OKG48" s="1581"/>
      <c r="OKH48" s="1581"/>
      <c r="OKI48" s="1581"/>
      <c r="OKJ48" s="1581"/>
      <c r="OKK48" s="1581"/>
      <c r="OKL48" s="1581"/>
      <c r="OKM48" s="1581"/>
      <c r="OKN48" s="1581"/>
      <c r="OKO48" s="1581"/>
      <c r="OKP48" s="1581"/>
      <c r="OKQ48" s="1581"/>
      <c r="OKR48" s="1581"/>
      <c r="OKS48" s="1581"/>
      <c r="OKT48" s="1581"/>
      <c r="OKU48" s="1581"/>
      <c r="OKV48" s="1581"/>
      <c r="OKW48" s="1581"/>
      <c r="OKX48" s="1581"/>
      <c r="OKY48" s="1581"/>
      <c r="OKZ48" s="1581"/>
      <c r="OLA48" s="1581"/>
      <c r="OLB48" s="1581"/>
      <c r="OLC48" s="1581"/>
      <c r="OLD48" s="1581"/>
      <c r="OLE48" s="1581"/>
      <c r="OLF48" s="1581"/>
      <c r="OLG48" s="1581"/>
      <c r="OLH48" s="1581"/>
      <c r="OLI48" s="1581"/>
      <c r="OLJ48" s="1581"/>
      <c r="OLK48" s="1581"/>
      <c r="OLL48" s="1581"/>
      <c r="OLM48" s="1581"/>
      <c r="OLN48" s="1581"/>
      <c r="OLO48" s="1581"/>
      <c r="OLP48" s="1581"/>
      <c r="OLQ48" s="1581"/>
      <c r="OLR48" s="1581"/>
      <c r="OLS48" s="1581"/>
      <c r="OLT48" s="1581"/>
      <c r="OLU48" s="1581"/>
      <c r="OLV48" s="1581"/>
      <c r="OLW48" s="1581"/>
      <c r="OLX48" s="1581"/>
      <c r="OLY48" s="1581"/>
      <c r="OLZ48" s="1581"/>
      <c r="OMA48" s="1581"/>
      <c r="OMB48" s="1581"/>
      <c r="OMC48" s="1581"/>
      <c r="OMD48" s="1581"/>
      <c r="OME48" s="1581"/>
      <c r="OMF48" s="1581"/>
      <c r="OMG48" s="1581"/>
      <c r="OMH48" s="1581"/>
      <c r="OMI48" s="1581"/>
      <c r="OMJ48" s="1581"/>
      <c r="OMK48" s="1581"/>
      <c r="OML48" s="1581"/>
      <c r="OMM48" s="1581"/>
      <c r="OMN48" s="1581"/>
      <c r="OMO48" s="1581"/>
      <c r="OMP48" s="1581"/>
      <c r="OMQ48" s="1581"/>
      <c r="OMR48" s="1581"/>
      <c r="OMS48" s="1581"/>
      <c r="OMT48" s="1581"/>
      <c r="OMU48" s="1581"/>
      <c r="OMV48" s="1581"/>
      <c r="OMW48" s="1581"/>
      <c r="OMX48" s="1581"/>
      <c r="OMY48" s="1581"/>
      <c r="OMZ48" s="1581"/>
      <c r="ONA48" s="1581"/>
      <c r="ONB48" s="1581"/>
      <c r="ONC48" s="1581"/>
      <c r="OND48" s="1581"/>
      <c r="ONE48" s="1581"/>
      <c r="ONF48" s="1581"/>
      <c r="ONG48" s="1581"/>
      <c r="ONH48" s="1581"/>
      <c r="ONI48" s="1581"/>
      <c r="ONJ48" s="1581"/>
      <c r="ONK48" s="1581"/>
      <c r="ONL48" s="1581"/>
      <c r="ONM48" s="1581"/>
      <c r="ONN48" s="1581"/>
      <c r="ONO48" s="1581"/>
      <c r="ONP48" s="1581"/>
      <c r="ONQ48" s="1581"/>
      <c r="ONR48" s="1581"/>
      <c r="ONS48" s="1581"/>
      <c r="ONT48" s="1581"/>
      <c r="ONU48" s="1581"/>
      <c r="ONV48" s="1581"/>
      <c r="ONW48" s="1581"/>
      <c r="ONX48" s="1581"/>
      <c r="ONY48" s="1581"/>
      <c r="ONZ48" s="1581"/>
      <c r="OOA48" s="1581"/>
      <c r="OOB48" s="1581"/>
      <c r="OOC48" s="1581"/>
      <c r="OOD48" s="1581"/>
      <c r="OOE48" s="1581"/>
      <c r="OOF48" s="1581"/>
      <c r="OOG48" s="1581"/>
      <c r="OOH48" s="1581"/>
      <c r="OOI48" s="1581"/>
      <c r="OOJ48" s="1581"/>
      <c r="OOK48" s="1581"/>
      <c r="OOL48" s="1581"/>
      <c r="OOM48" s="1581"/>
      <c r="OON48" s="1581"/>
      <c r="OOO48" s="1581"/>
      <c r="OOP48" s="1581"/>
      <c r="OOQ48" s="1581"/>
      <c r="OOR48" s="1581"/>
      <c r="OOS48" s="1581"/>
      <c r="OOT48" s="1581"/>
      <c r="OOU48" s="1581"/>
      <c r="OOV48" s="1581"/>
      <c r="OOW48" s="1581"/>
      <c r="OOX48" s="1581"/>
      <c r="OOY48" s="1581"/>
      <c r="OOZ48" s="1581"/>
      <c r="OPA48" s="1581"/>
      <c r="OPB48" s="1581"/>
      <c r="OPC48" s="1581"/>
      <c r="OPD48" s="1581"/>
      <c r="OPE48" s="1581"/>
      <c r="OPF48" s="1581"/>
      <c r="OPG48" s="1581"/>
      <c r="OPH48" s="1581"/>
      <c r="OPI48" s="1581"/>
      <c r="OPJ48" s="1581"/>
      <c r="OPK48" s="1581"/>
      <c r="OPL48" s="1581"/>
      <c r="OPM48" s="1581"/>
      <c r="OPN48" s="1581"/>
      <c r="OPO48" s="1581"/>
      <c r="OPP48" s="1581"/>
      <c r="OPQ48" s="1581"/>
      <c r="OPR48" s="1581"/>
      <c r="OPS48" s="1581"/>
      <c r="OPT48" s="1581"/>
      <c r="OPU48" s="1581"/>
      <c r="OPV48" s="1581"/>
      <c r="OPW48" s="1581"/>
      <c r="OPX48" s="1581"/>
      <c r="OPY48" s="1581"/>
      <c r="OPZ48" s="1581"/>
      <c r="OQA48" s="1581"/>
      <c r="OQB48" s="1581"/>
      <c r="OQC48" s="1581"/>
      <c r="OQD48" s="1581"/>
      <c r="OQE48" s="1581"/>
      <c r="OQF48" s="1581"/>
      <c r="OQG48" s="1581"/>
      <c r="OQH48" s="1581"/>
      <c r="OQI48" s="1581"/>
      <c r="OQJ48" s="1581"/>
      <c r="OQK48" s="1581"/>
      <c r="OQL48" s="1581"/>
      <c r="OQM48" s="1581"/>
      <c r="OQN48" s="1581"/>
      <c r="OQO48" s="1581"/>
      <c r="OQP48" s="1581"/>
      <c r="OQQ48" s="1581"/>
      <c r="OQR48" s="1581"/>
      <c r="OQS48" s="1581"/>
      <c r="OQT48" s="1581"/>
      <c r="OQU48" s="1581"/>
      <c r="OQV48" s="1581"/>
      <c r="OQW48" s="1581"/>
      <c r="OQX48" s="1581"/>
      <c r="OQY48" s="1581"/>
      <c r="OQZ48" s="1581"/>
      <c r="ORA48" s="1581"/>
      <c r="ORB48" s="1581"/>
      <c r="ORC48" s="1581"/>
      <c r="ORD48" s="1581"/>
      <c r="ORE48" s="1581"/>
      <c r="ORF48" s="1581"/>
      <c r="ORG48" s="1581"/>
      <c r="ORH48" s="1581"/>
      <c r="ORI48" s="1581"/>
      <c r="ORJ48" s="1581"/>
      <c r="ORK48" s="1581"/>
      <c r="ORL48" s="1581"/>
      <c r="ORM48" s="1581"/>
      <c r="ORN48" s="1581"/>
      <c r="ORO48" s="1581"/>
      <c r="ORP48" s="1581"/>
      <c r="ORQ48" s="1581"/>
      <c r="ORR48" s="1581"/>
      <c r="ORS48" s="1581"/>
      <c r="ORT48" s="1581"/>
      <c r="ORU48" s="1581"/>
      <c r="ORV48" s="1581"/>
      <c r="ORW48" s="1581"/>
      <c r="ORX48" s="1581"/>
      <c r="ORY48" s="1581"/>
      <c r="ORZ48" s="1581"/>
      <c r="OSA48" s="1581"/>
      <c r="OSB48" s="1581"/>
      <c r="OSC48" s="1581"/>
      <c r="OSD48" s="1581"/>
      <c r="OSE48" s="1581"/>
      <c r="OSF48" s="1581"/>
      <c r="OSG48" s="1581"/>
      <c r="OSH48" s="1581"/>
      <c r="OSI48" s="1581"/>
      <c r="OSJ48" s="1581"/>
      <c r="OSK48" s="1581"/>
      <c r="OSL48" s="1581"/>
      <c r="OSM48" s="1581"/>
      <c r="OSN48" s="1581"/>
      <c r="OSO48" s="1581"/>
      <c r="OSP48" s="1581"/>
      <c r="OSQ48" s="1581"/>
      <c r="OSR48" s="1581"/>
      <c r="OSS48" s="1581"/>
      <c r="OST48" s="1581"/>
      <c r="OSU48" s="1581"/>
      <c r="OSV48" s="1581"/>
      <c r="OSW48" s="1581"/>
      <c r="OSX48" s="1581"/>
      <c r="OSY48" s="1581"/>
      <c r="OSZ48" s="1581"/>
      <c r="OTA48" s="1581"/>
      <c r="OTB48" s="1581"/>
      <c r="OTC48" s="1581"/>
      <c r="OTD48" s="1581"/>
      <c r="OTE48" s="1581"/>
      <c r="OTF48" s="1581"/>
      <c r="OTG48" s="1581"/>
      <c r="OTH48" s="1581"/>
      <c r="OTI48" s="1581"/>
      <c r="OTJ48" s="1581"/>
      <c r="OTK48" s="1581"/>
      <c r="OTL48" s="1581"/>
      <c r="OTM48" s="1581"/>
      <c r="OTN48" s="1581"/>
      <c r="OTO48" s="1581"/>
      <c r="OTP48" s="1581"/>
      <c r="OTQ48" s="1581"/>
      <c r="OTR48" s="1581"/>
      <c r="OTS48" s="1581"/>
      <c r="OTT48" s="1581"/>
      <c r="OTU48" s="1581"/>
      <c r="OTV48" s="1581"/>
      <c r="OTW48" s="1581"/>
      <c r="OTX48" s="1581"/>
      <c r="OTY48" s="1581"/>
      <c r="OTZ48" s="1581"/>
      <c r="OUA48" s="1581"/>
      <c r="OUB48" s="1581"/>
      <c r="OUC48" s="1581"/>
      <c r="OUD48" s="1581"/>
      <c r="OUE48" s="1581"/>
      <c r="OUF48" s="1581"/>
      <c r="OUG48" s="1581"/>
      <c r="OUH48" s="1581"/>
      <c r="OUI48" s="1581"/>
      <c r="OUJ48" s="1581"/>
      <c r="OUK48" s="1581"/>
      <c r="OUL48" s="1581"/>
      <c r="OUM48" s="1581"/>
      <c r="OUN48" s="1581"/>
      <c r="OUO48" s="1581"/>
      <c r="OUP48" s="1581"/>
      <c r="OUQ48" s="1581"/>
      <c r="OUR48" s="1581"/>
      <c r="OUS48" s="1581"/>
      <c r="OUT48" s="1581"/>
      <c r="OUU48" s="1581"/>
      <c r="OUV48" s="1581"/>
      <c r="OUW48" s="1581"/>
      <c r="OUX48" s="1581"/>
      <c r="OUY48" s="1581"/>
      <c r="OUZ48" s="1581"/>
      <c r="OVA48" s="1581"/>
      <c r="OVB48" s="1581"/>
      <c r="OVC48" s="1581"/>
      <c r="OVD48" s="1581"/>
      <c r="OVE48" s="1581"/>
      <c r="OVF48" s="1581"/>
      <c r="OVG48" s="1581"/>
      <c r="OVH48" s="1581"/>
      <c r="OVI48" s="1581"/>
      <c r="OVJ48" s="1581"/>
      <c r="OVK48" s="1581"/>
      <c r="OVL48" s="1581"/>
      <c r="OVM48" s="1581"/>
      <c r="OVN48" s="1581"/>
      <c r="OVO48" s="1581"/>
      <c r="OVP48" s="1581"/>
      <c r="OVQ48" s="1581"/>
      <c r="OVR48" s="1581"/>
      <c r="OVS48" s="1581"/>
      <c r="OVT48" s="1581"/>
      <c r="OVU48" s="1581"/>
      <c r="OVV48" s="1581"/>
      <c r="OVW48" s="1581"/>
      <c r="OVX48" s="1581"/>
      <c r="OVY48" s="1581"/>
      <c r="OVZ48" s="1581"/>
      <c r="OWA48" s="1581"/>
      <c r="OWB48" s="1581"/>
      <c r="OWC48" s="1581"/>
      <c r="OWD48" s="1581"/>
      <c r="OWE48" s="1581"/>
      <c r="OWF48" s="1581"/>
      <c r="OWG48" s="1581"/>
      <c r="OWH48" s="1581"/>
      <c r="OWI48" s="1581"/>
      <c r="OWJ48" s="1581"/>
      <c r="OWK48" s="1581"/>
      <c r="OWL48" s="1581"/>
      <c r="OWM48" s="1581"/>
      <c r="OWN48" s="1581"/>
      <c r="OWO48" s="1581"/>
      <c r="OWP48" s="1581"/>
      <c r="OWQ48" s="1581"/>
      <c r="OWR48" s="1581"/>
      <c r="OWS48" s="1581"/>
      <c r="OWT48" s="1581"/>
      <c r="OWU48" s="1581"/>
      <c r="OWV48" s="1581"/>
      <c r="OWW48" s="1581"/>
      <c r="OWX48" s="1581"/>
      <c r="OWY48" s="1581"/>
      <c r="OWZ48" s="1581"/>
      <c r="OXA48" s="1581"/>
      <c r="OXB48" s="1581"/>
      <c r="OXC48" s="1581"/>
      <c r="OXD48" s="1581"/>
      <c r="OXE48" s="1581"/>
      <c r="OXF48" s="1581"/>
      <c r="OXG48" s="1581"/>
      <c r="OXH48" s="1581"/>
      <c r="OXI48" s="1581"/>
      <c r="OXJ48" s="1581"/>
      <c r="OXK48" s="1581"/>
      <c r="OXL48" s="1581"/>
      <c r="OXM48" s="1581"/>
      <c r="OXN48" s="1581"/>
      <c r="OXO48" s="1581"/>
      <c r="OXP48" s="1581"/>
      <c r="OXQ48" s="1581"/>
      <c r="OXR48" s="1581"/>
      <c r="OXS48" s="1581"/>
      <c r="OXT48" s="1581"/>
      <c r="OXU48" s="1581"/>
      <c r="OXV48" s="1581"/>
      <c r="OXW48" s="1581"/>
      <c r="OXX48" s="1581"/>
      <c r="OXY48" s="1581"/>
      <c r="OXZ48" s="1581"/>
      <c r="OYA48" s="1581"/>
      <c r="OYB48" s="1581"/>
      <c r="OYC48" s="1581"/>
      <c r="OYD48" s="1581"/>
      <c r="OYE48" s="1581"/>
      <c r="OYF48" s="1581"/>
      <c r="OYG48" s="1581"/>
      <c r="OYH48" s="1581"/>
      <c r="OYI48" s="1581"/>
      <c r="OYJ48" s="1581"/>
      <c r="OYK48" s="1581"/>
      <c r="OYL48" s="1581"/>
      <c r="OYM48" s="1581"/>
      <c r="OYN48" s="1581"/>
      <c r="OYO48" s="1581"/>
      <c r="OYP48" s="1581"/>
      <c r="OYQ48" s="1581"/>
      <c r="OYR48" s="1581"/>
      <c r="OYS48" s="1581"/>
      <c r="OYT48" s="1581"/>
      <c r="OYU48" s="1581"/>
      <c r="OYV48" s="1581"/>
      <c r="OYW48" s="1581"/>
      <c r="OYX48" s="1581"/>
      <c r="OYY48" s="1581"/>
      <c r="OYZ48" s="1581"/>
      <c r="OZA48" s="1581"/>
      <c r="OZB48" s="1581"/>
      <c r="OZC48" s="1581"/>
      <c r="OZD48" s="1581"/>
      <c r="OZE48" s="1581"/>
      <c r="OZF48" s="1581"/>
      <c r="OZG48" s="1581"/>
      <c r="OZH48" s="1581"/>
      <c r="OZI48" s="1581"/>
      <c r="OZJ48" s="1581"/>
      <c r="OZK48" s="1581"/>
      <c r="OZL48" s="1581"/>
      <c r="OZM48" s="1581"/>
      <c r="OZN48" s="1581"/>
      <c r="OZO48" s="1581"/>
      <c r="OZP48" s="1581"/>
      <c r="OZQ48" s="1581"/>
      <c r="OZR48" s="1581"/>
      <c r="OZS48" s="1581"/>
      <c r="OZT48" s="1581"/>
      <c r="OZU48" s="1581"/>
      <c r="OZV48" s="1581"/>
      <c r="OZW48" s="1581"/>
      <c r="OZX48" s="1581"/>
      <c r="OZY48" s="1581"/>
      <c r="OZZ48" s="1581"/>
      <c r="PAA48" s="1581"/>
      <c r="PAB48" s="1581"/>
      <c r="PAC48" s="1581"/>
      <c r="PAD48" s="1581"/>
      <c r="PAE48" s="1581"/>
      <c r="PAF48" s="1581"/>
      <c r="PAG48" s="1581"/>
      <c r="PAH48" s="1581"/>
      <c r="PAI48" s="1581"/>
      <c r="PAJ48" s="1581"/>
      <c r="PAK48" s="1581"/>
      <c r="PAL48" s="1581"/>
      <c r="PAM48" s="1581"/>
      <c r="PAN48" s="1581"/>
      <c r="PAO48" s="1581"/>
      <c r="PAP48" s="1581"/>
      <c r="PAQ48" s="1581"/>
      <c r="PAR48" s="1581"/>
      <c r="PAS48" s="1581"/>
      <c r="PAT48" s="1581"/>
      <c r="PAU48" s="1581"/>
      <c r="PAV48" s="1581"/>
      <c r="PAW48" s="1581"/>
      <c r="PAX48" s="1581"/>
      <c r="PAY48" s="1581"/>
      <c r="PAZ48" s="1581"/>
      <c r="PBA48" s="1581"/>
      <c r="PBB48" s="1581"/>
      <c r="PBC48" s="1581"/>
      <c r="PBD48" s="1581"/>
      <c r="PBE48" s="1581"/>
      <c r="PBF48" s="1581"/>
      <c r="PBG48" s="1581"/>
      <c r="PBH48" s="1581"/>
      <c r="PBI48" s="1581"/>
      <c r="PBJ48" s="1581"/>
      <c r="PBK48" s="1581"/>
      <c r="PBL48" s="1581"/>
      <c r="PBM48" s="1581"/>
      <c r="PBN48" s="1581"/>
      <c r="PBO48" s="1581"/>
      <c r="PBP48" s="1581"/>
      <c r="PBQ48" s="1581"/>
      <c r="PBR48" s="1581"/>
      <c r="PBS48" s="1581"/>
      <c r="PBT48" s="1581"/>
      <c r="PBU48" s="1581"/>
      <c r="PBV48" s="1581"/>
      <c r="PBW48" s="1581"/>
      <c r="PBX48" s="1581"/>
      <c r="PBY48" s="1581"/>
      <c r="PBZ48" s="1581"/>
      <c r="PCA48" s="1581"/>
      <c r="PCB48" s="1581"/>
      <c r="PCC48" s="1581"/>
      <c r="PCD48" s="1581"/>
      <c r="PCE48" s="1581"/>
      <c r="PCF48" s="1581"/>
      <c r="PCG48" s="1581"/>
      <c r="PCH48" s="1581"/>
      <c r="PCI48" s="1581"/>
      <c r="PCJ48" s="1581"/>
      <c r="PCK48" s="1581"/>
      <c r="PCL48" s="1581"/>
      <c r="PCM48" s="1581"/>
      <c r="PCN48" s="1581"/>
      <c r="PCO48" s="1581"/>
      <c r="PCP48" s="1581"/>
      <c r="PCQ48" s="1581"/>
      <c r="PCR48" s="1581"/>
      <c r="PCS48" s="1581"/>
      <c r="PCT48" s="1581"/>
      <c r="PCU48" s="1581"/>
      <c r="PCV48" s="1581"/>
      <c r="PCW48" s="1581"/>
      <c r="PCX48" s="1581"/>
      <c r="PCY48" s="1581"/>
      <c r="PCZ48" s="1581"/>
      <c r="PDA48" s="1581"/>
      <c r="PDB48" s="1581"/>
      <c r="PDC48" s="1581"/>
      <c r="PDD48" s="1581"/>
      <c r="PDE48" s="1581"/>
      <c r="PDF48" s="1581"/>
      <c r="PDG48" s="1581"/>
      <c r="PDH48" s="1581"/>
      <c r="PDI48" s="1581"/>
      <c r="PDJ48" s="1581"/>
      <c r="PDK48" s="1581"/>
      <c r="PDL48" s="1581"/>
      <c r="PDM48" s="1581"/>
      <c r="PDN48" s="1581"/>
      <c r="PDO48" s="1581"/>
      <c r="PDP48" s="1581"/>
      <c r="PDQ48" s="1581"/>
      <c r="PDR48" s="1581"/>
      <c r="PDS48" s="1581"/>
      <c r="PDT48" s="1581"/>
      <c r="PDU48" s="1581"/>
      <c r="PDV48" s="1581"/>
      <c r="PDW48" s="1581"/>
      <c r="PDX48" s="1581"/>
      <c r="PDY48" s="1581"/>
      <c r="PDZ48" s="1581"/>
      <c r="PEA48" s="1581"/>
      <c r="PEB48" s="1581"/>
      <c r="PEC48" s="1581"/>
      <c r="PED48" s="1581"/>
      <c r="PEE48" s="1581"/>
      <c r="PEF48" s="1581"/>
      <c r="PEG48" s="1581"/>
      <c r="PEH48" s="1581"/>
      <c r="PEI48" s="1581"/>
      <c r="PEJ48" s="1581"/>
      <c r="PEK48" s="1581"/>
      <c r="PEL48" s="1581"/>
      <c r="PEM48" s="1581"/>
      <c r="PEN48" s="1581"/>
      <c r="PEO48" s="1581"/>
      <c r="PEP48" s="1581"/>
      <c r="PEQ48" s="1581"/>
      <c r="PER48" s="1581"/>
      <c r="PES48" s="1581"/>
      <c r="PET48" s="1581"/>
      <c r="PEU48" s="1581"/>
      <c r="PEV48" s="1581"/>
      <c r="PEW48" s="1581"/>
      <c r="PEX48" s="1581"/>
      <c r="PEY48" s="1581"/>
      <c r="PEZ48" s="1581"/>
      <c r="PFA48" s="1581"/>
      <c r="PFB48" s="1581"/>
      <c r="PFC48" s="1581"/>
      <c r="PFD48" s="1581"/>
      <c r="PFE48" s="1581"/>
      <c r="PFF48" s="1581"/>
      <c r="PFG48" s="1581"/>
      <c r="PFH48" s="1581"/>
      <c r="PFI48" s="1581"/>
      <c r="PFJ48" s="1581"/>
      <c r="PFK48" s="1581"/>
      <c r="PFL48" s="1581"/>
      <c r="PFM48" s="1581"/>
      <c r="PFN48" s="1581"/>
      <c r="PFO48" s="1581"/>
      <c r="PFP48" s="1581"/>
      <c r="PFQ48" s="1581"/>
      <c r="PFR48" s="1581"/>
      <c r="PFS48" s="1581"/>
      <c r="PFT48" s="1581"/>
      <c r="PFU48" s="1581"/>
      <c r="PFV48" s="1581"/>
      <c r="PFW48" s="1581"/>
      <c r="PFX48" s="1581"/>
      <c r="PFY48" s="1581"/>
      <c r="PFZ48" s="1581"/>
      <c r="PGA48" s="1581"/>
      <c r="PGB48" s="1581"/>
      <c r="PGC48" s="1581"/>
      <c r="PGD48" s="1581"/>
      <c r="PGE48" s="1581"/>
      <c r="PGF48" s="1581"/>
      <c r="PGG48" s="1581"/>
      <c r="PGH48" s="1581"/>
      <c r="PGI48" s="1581"/>
      <c r="PGJ48" s="1581"/>
      <c r="PGK48" s="1581"/>
      <c r="PGL48" s="1581"/>
      <c r="PGM48" s="1581"/>
      <c r="PGN48" s="1581"/>
      <c r="PGO48" s="1581"/>
      <c r="PGP48" s="1581"/>
      <c r="PGQ48" s="1581"/>
      <c r="PGR48" s="1581"/>
      <c r="PGS48" s="1581"/>
      <c r="PGT48" s="1581"/>
      <c r="PGU48" s="1581"/>
      <c r="PGV48" s="1581"/>
      <c r="PGW48" s="1581"/>
      <c r="PGX48" s="1581"/>
      <c r="PGY48" s="1581"/>
      <c r="PGZ48" s="1581"/>
      <c r="PHA48" s="1581"/>
      <c r="PHB48" s="1581"/>
      <c r="PHC48" s="1581"/>
      <c r="PHD48" s="1581"/>
      <c r="PHE48" s="1581"/>
      <c r="PHF48" s="1581"/>
      <c r="PHG48" s="1581"/>
      <c r="PHH48" s="1581"/>
      <c r="PHI48" s="1581"/>
      <c r="PHJ48" s="1581"/>
      <c r="PHK48" s="1581"/>
      <c r="PHL48" s="1581"/>
      <c r="PHM48" s="1581"/>
      <c r="PHN48" s="1581"/>
      <c r="PHO48" s="1581"/>
      <c r="PHP48" s="1581"/>
      <c r="PHQ48" s="1581"/>
      <c r="PHR48" s="1581"/>
      <c r="PHS48" s="1581"/>
      <c r="PHT48" s="1581"/>
      <c r="PHU48" s="1581"/>
      <c r="PHV48" s="1581"/>
      <c r="PHW48" s="1581"/>
      <c r="PHX48" s="1581"/>
      <c r="PHY48" s="1581"/>
      <c r="PHZ48" s="1581"/>
      <c r="PIA48" s="1581"/>
      <c r="PIB48" s="1581"/>
      <c r="PIC48" s="1581"/>
      <c r="PID48" s="1581"/>
      <c r="PIE48" s="1581"/>
      <c r="PIF48" s="1581"/>
      <c r="PIG48" s="1581"/>
      <c r="PIH48" s="1581"/>
      <c r="PII48" s="1581"/>
      <c r="PIJ48" s="1581"/>
      <c r="PIK48" s="1581"/>
      <c r="PIL48" s="1581"/>
      <c r="PIM48" s="1581"/>
      <c r="PIN48" s="1581"/>
      <c r="PIO48" s="1581"/>
      <c r="PIP48" s="1581"/>
      <c r="PIQ48" s="1581"/>
      <c r="PIR48" s="1581"/>
      <c r="PIS48" s="1581"/>
      <c r="PIT48" s="1581"/>
      <c r="PIU48" s="1581"/>
      <c r="PIV48" s="1581"/>
      <c r="PIW48" s="1581"/>
      <c r="PIX48" s="1581"/>
      <c r="PIY48" s="1581"/>
      <c r="PIZ48" s="1581"/>
      <c r="PJA48" s="1581"/>
      <c r="PJB48" s="1581"/>
      <c r="PJC48" s="1581"/>
      <c r="PJD48" s="1581"/>
      <c r="PJE48" s="1581"/>
      <c r="PJF48" s="1581"/>
      <c r="PJG48" s="1581"/>
      <c r="PJH48" s="1581"/>
      <c r="PJI48" s="1581"/>
      <c r="PJJ48" s="1581"/>
      <c r="PJK48" s="1581"/>
      <c r="PJL48" s="1581"/>
      <c r="PJM48" s="1581"/>
      <c r="PJN48" s="1581"/>
      <c r="PJO48" s="1581"/>
      <c r="PJP48" s="1581"/>
      <c r="PJQ48" s="1581"/>
      <c r="PJR48" s="1581"/>
      <c r="PJS48" s="1581"/>
      <c r="PJT48" s="1581"/>
      <c r="PJU48" s="1581"/>
      <c r="PJV48" s="1581"/>
      <c r="PJW48" s="1581"/>
      <c r="PJX48" s="1581"/>
      <c r="PJY48" s="1581"/>
      <c r="PJZ48" s="1581"/>
      <c r="PKA48" s="1581"/>
      <c r="PKB48" s="1581"/>
      <c r="PKC48" s="1581"/>
      <c r="PKD48" s="1581"/>
      <c r="PKE48" s="1581"/>
      <c r="PKF48" s="1581"/>
      <c r="PKG48" s="1581"/>
      <c r="PKH48" s="1581"/>
      <c r="PKI48" s="1581"/>
      <c r="PKJ48" s="1581"/>
      <c r="PKK48" s="1581"/>
      <c r="PKL48" s="1581"/>
      <c r="PKM48" s="1581"/>
      <c r="PKN48" s="1581"/>
      <c r="PKO48" s="1581"/>
      <c r="PKP48" s="1581"/>
      <c r="PKQ48" s="1581"/>
      <c r="PKR48" s="1581"/>
      <c r="PKS48" s="1581"/>
      <c r="PKT48" s="1581"/>
      <c r="PKU48" s="1581"/>
      <c r="PKV48" s="1581"/>
      <c r="PKW48" s="1581"/>
      <c r="PKX48" s="1581"/>
      <c r="PKY48" s="1581"/>
      <c r="PKZ48" s="1581"/>
      <c r="PLA48" s="1581"/>
      <c r="PLB48" s="1581"/>
      <c r="PLC48" s="1581"/>
      <c r="PLD48" s="1581"/>
      <c r="PLE48" s="1581"/>
      <c r="PLF48" s="1581"/>
      <c r="PLG48" s="1581"/>
      <c r="PLH48" s="1581"/>
      <c r="PLI48" s="1581"/>
      <c r="PLJ48" s="1581"/>
      <c r="PLK48" s="1581"/>
      <c r="PLL48" s="1581"/>
      <c r="PLM48" s="1581"/>
      <c r="PLN48" s="1581"/>
      <c r="PLO48" s="1581"/>
      <c r="PLP48" s="1581"/>
      <c r="PLQ48" s="1581"/>
      <c r="PLR48" s="1581"/>
      <c r="PLS48" s="1581"/>
      <c r="PLT48" s="1581"/>
      <c r="PLU48" s="1581"/>
      <c r="PLV48" s="1581"/>
      <c r="PLW48" s="1581"/>
      <c r="PLX48" s="1581"/>
      <c r="PLY48" s="1581"/>
      <c r="PLZ48" s="1581"/>
      <c r="PMA48" s="1581"/>
      <c r="PMB48" s="1581"/>
      <c r="PMC48" s="1581"/>
      <c r="PMD48" s="1581"/>
      <c r="PME48" s="1581"/>
      <c r="PMF48" s="1581"/>
      <c r="PMG48" s="1581"/>
      <c r="PMH48" s="1581"/>
      <c r="PMI48" s="1581"/>
      <c r="PMJ48" s="1581"/>
      <c r="PMK48" s="1581"/>
      <c r="PML48" s="1581"/>
      <c r="PMM48" s="1581"/>
      <c r="PMN48" s="1581"/>
      <c r="PMO48" s="1581"/>
      <c r="PMP48" s="1581"/>
      <c r="PMQ48" s="1581"/>
      <c r="PMR48" s="1581"/>
      <c r="PMS48" s="1581"/>
      <c r="PMT48" s="1581"/>
      <c r="PMU48" s="1581"/>
      <c r="PMV48" s="1581"/>
      <c r="PMW48" s="1581"/>
      <c r="PMX48" s="1581"/>
      <c r="PMY48" s="1581"/>
      <c r="PMZ48" s="1581"/>
      <c r="PNA48" s="1581"/>
      <c r="PNB48" s="1581"/>
      <c r="PNC48" s="1581"/>
      <c r="PND48" s="1581"/>
      <c r="PNE48" s="1581"/>
      <c r="PNF48" s="1581"/>
      <c r="PNG48" s="1581"/>
      <c r="PNH48" s="1581"/>
      <c r="PNI48" s="1581"/>
      <c r="PNJ48" s="1581"/>
      <c r="PNK48" s="1581"/>
      <c r="PNL48" s="1581"/>
      <c r="PNM48" s="1581"/>
      <c r="PNN48" s="1581"/>
      <c r="PNO48" s="1581"/>
      <c r="PNP48" s="1581"/>
      <c r="PNQ48" s="1581"/>
      <c r="PNR48" s="1581"/>
      <c r="PNS48" s="1581"/>
      <c r="PNT48" s="1581"/>
      <c r="PNU48" s="1581"/>
      <c r="PNV48" s="1581"/>
      <c r="PNW48" s="1581"/>
      <c r="PNX48" s="1581"/>
      <c r="PNY48" s="1581"/>
      <c r="PNZ48" s="1581"/>
      <c r="POA48" s="1581"/>
      <c r="POB48" s="1581"/>
      <c r="POC48" s="1581"/>
      <c r="POD48" s="1581"/>
      <c r="POE48" s="1581"/>
      <c r="POF48" s="1581"/>
      <c r="POG48" s="1581"/>
      <c r="POH48" s="1581"/>
      <c r="POI48" s="1581"/>
      <c r="POJ48" s="1581"/>
      <c r="POK48" s="1581"/>
      <c r="POL48" s="1581"/>
      <c r="POM48" s="1581"/>
      <c r="PON48" s="1581"/>
      <c r="POO48" s="1581"/>
      <c r="POP48" s="1581"/>
      <c r="POQ48" s="1581"/>
      <c r="POR48" s="1581"/>
      <c r="POS48" s="1581"/>
      <c r="POT48" s="1581"/>
      <c r="POU48" s="1581"/>
      <c r="POV48" s="1581"/>
      <c r="POW48" s="1581"/>
      <c r="POX48" s="1581"/>
      <c r="POY48" s="1581"/>
      <c r="POZ48" s="1581"/>
      <c r="PPA48" s="1581"/>
      <c r="PPB48" s="1581"/>
      <c r="PPC48" s="1581"/>
      <c r="PPD48" s="1581"/>
      <c r="PPE48" s="1581"/>
      <c r="PPF48" s="1581"/>
      <c r="PPG48" s="1581"/>
      <c r="PPH48" s="1581"/>
      <c r="PPI48" s="1581"/>
      <c r="PPJ48" s="1581"/>
      <c r="PPK48" s="1581"/>
      <c r="PPL48" s="1581"/>
      <c r="PPM48" s="1581"/>
      <c r="PPN48" s="1581"/>
      <c r="PPO48" s="1581"/>
      <c r="PPP48" s="1581"/>
      <c r="PPQ48" s="1581"/>
      <c r="PPR48" s="1581"/>
      <c r="PPS48" s="1581"/>
      <c r="PPT48" s="1581"/>
      <c r="PPU48" s="1581"/>
      <c r="PPV48" s="1581"/>
      <c r="PPW48" s="1581"/>
      <c r="PPX48" s="1581"/>
      <c r="PPY48" s="1581"/>
      <c r="PPZ48" s="1581"/>
      <c r="PQA48" s="1581"/>
      <c r="PQB48" s="1581"/>
      <c r="PQC48" s="1581"/>
      <c r="PQD48" s="1581"/>
      <c r="PQE48" s="1581"/>
      <c r="PQF48" s="1581"/>
      <c r="PQG48" s="1581"/>
      <c r="PQH48" s="1581"/>
      <c r="PQI48" s="1581"/>
      <c r="PQJ48" s="1581"/>
      <c r="PQK48" s="1581"/>
      <c r="PQL48" s="1581"/>
      <c r="PQM48" s="1581"/>
      <c r="PQN48" s="1581"/>
      <c r="PQO48" s="1581"/>
      <c r="PQP48" s="1581"/>
      <c r="PQQ48" s="1581"/>
      <c r="PQR48" s="1581"/>
      <c r="PQS48" s="1581"/>
      <c r="PQT48" s="1581"/>
      <c r="PQU48" s="1581"/>
      <c r="PQV48" s="1581"/>
      <c r="PQW48" s="1581"/>
      <c r="PQX48" s="1581"/>
      <c r="PQY48" s="1581"/>
      <c r="PQZ48" s="1581"/>
      <c r="PRA48" s="1581"/>
      <c r="PRB48" s="1581"/>
      <c r="PRC48" s="1581"/>
      <c r="PRD48" s="1581"/>
      <c r="PRE48" s="1581"/>
      <c r="PRF48" s="1581"/>
      <c r="PRG48" s="1581"/>
      <c r="PRH48" s="1581"/>
      <c r="PRI48" s="1581"/>
      <c r="PRJ48" s="1581"/>
      <c r="PRK48" s="1581"/>
      <c r="PRL48" s="1581"/>
      <c r="PRM48" s="1581"/>
      <c r="PRN48" s="1581"/>
      <c r="PRO48" s="1581"/>
      <c r="PRP48" s="1581"/>
      <c r="PRQ48" s="1581"/>
      <c r="PRR48" s="1581"/>
      <c r="PRS48" s="1581"/>
      <c r="PRT48" s="1581"/>
      <c r="PRU48" s="1581"/>
      <c r="PRV48" s="1581"/>
      <c r="PRW48" s="1581"/>
      <c r="PRX48" s="1581"/>
      <c r="PRY48" s="1581"/>
      <c r="PRZ48" s="1581"/>
      <c r="PSA48" s="1581"/>
      <c r="PSB48" s="1581"/>
      <c r="PSC48" s="1581"/>
      <c r="PSD48" s="1581"/>
      <c r="PSE48" s="1581"/>
      <c r="PSF48" s="1581"/>
      <c r="PSG48" s="1581"/>
      <c r="PSH48" s="1581"/>
      <c r="PSI48" s="1581"/>
      <c r="PSJ48" s="1581"/>
      <c r="PSK48" s="1581"/>
      <c r="PSL48" s="1581"/>
      <c r="PSM48" s="1581"/>
      <c r="PSN48" s="1581"/>
      <c r="PSO48" s="1581"/>
      <c r="PSP48" s="1581"/>
      <c r="PSQ48" s="1581"/>
      <c r="PSR48" s="1581"/>
      <c r="PSS48" s="1581"/>
      <c r="PST48" s="1581"/>
      <c r="PSU48" s="1581"/>
      <c r="PSV48" s="1581"/>
      <c r="PSW48" s="1581"/>
      <c r="PSX48" s="1581"/>
      <c r="PSY48" s="1581"/>
      <c r="PSZ48" s="1581"/>
      <c r="PTA48" s="1581"/>
      <c r="PTB48" s="1581"/>
      <c r="PTC48" s="1581"/>
      <c r="PTD48" s="1581"/>
      <c r="PTE48" s="1581"/>
      <c r="PTF48" s="1581"/>
      <c r="PTG48" s="1581"/>
      <c r="PTH48" s="1581"/>
      <c r="PTI48" s="1581"/>
      <c r="PTJ48" s="1581"/>
      <c r="PTK48" s="1581"/>
      <c r="PTL48" s="1581"/>
      <c r="PTM48" s="1581"/>
      <c r="PTN48" s="1581"/>
      <c r="PTO48" s="1581"/>
      <c r="PTP48" s="1581"/>
      <c r="PTQ48" s="1581"/>
      <c r="PTR48" s="1581"/>
      <c r="PTS48" s="1581"/>
      <c r="PTT48" s="1581"/>
      <c r="PTU48" s="1581"/>
      <c r="PTV48" s="1581"/>
      <c r="PTW48" s="1581"/>
      <c r="PTX48" s="1581"/>
      <c r="PTY48" s="1581"/>
      <c r="PTZ48" s="1581"/>
      <c r="PUA48" s="1581"/>
      <c r="PUB48" s="1581"/>
      <c r="PUC48" s="1581"/>
      <c r="PUD48" s="1581"/>
      <c r="PUE48" s="1581"/>
      <c r="PUF48" s="1581"/>
      <c r="PUG48" s="1581"/>
      <c r="PUH48" s="1581"/>
      <c r="PUI48" s="1581"/>
      <c r="PUJ48" s="1581"/>
      <c r="PUK48" s="1581"/>
      <c r="PUL48" s="1581"/>
      <c r="PUM48" s="1581"/>
      <c r="PUN48" s="1581"/>
      <c r="PUO48" s="1581"/>
      <c r="PUP48" s="1581"/>
      <c r="PUQ48" s="1581"/>
      <c r="PUR48" s="1581"/>
      <c r="PUS48" s="1581"/>
      <c r="PUT48" s="1581"/>
      <c r="PUU48" s="1581"/>
      <c r="PUV48" s="1581"/>
      <c r="PUW48" s="1581"/>
      <c r="PUX48" s="1581"/>
      <c r="PUY48" s="1581"/>
      <c r="PUZ48" s="1581"/>
      <c r="PVA48" s="1581"/>
      <c r="PVB48" s="1581"/>
      <c r="PVC48" s="1581"/>
      <c r="PVD48" s="1581"/>
      <c r="PVE48" s="1581"/>
      <c r="PVF48" s="1581"/>
      <c r="PVG48" s="1581"/>
      <c r="PVH48" s="1581"/>
      <c r="PVI48" s="1581"/>
      <c r="PVJ48" s="1581"/>
      <c r="PVK48" s="1581"/>
      <c r="PVL48" s="1581"/>
      <c r="PVM48" s="1581"/>
      <c r="PVN48" s="1581"/>
      <c r="PVO48" s="1581"/>
      <c r="PVP48" s="1581"/>
      <c r="PVQ48" s="1581"/>
      <c r="PVR48" s="1581"/>
      <c r="PVS48" s="1581"/>
      <c r="PVT48" s="1581"/>
      <c r="PVU48" s="1581"/>
      <c r="PVV48" s="1581"/>
      <c r="PVW48" s="1581"/>
      <c r="PVX48" s="1581"/>
      <c r="PVY48" s="1581"/>
      <c r="PVZ48" s="1581"/>
      <c r="PWA48" s="1581"/>
      <c r="PWB48" s="1581"/>
      <c r="PWC48" s="1581"/>
      <c r="PWD48" s="1581"/>
      <c r="PWE48" s="1581"/>
      <c r="PWF48" s="1581"/>
      <c r="PWG48" s="1581"/>
      <c r="PWH48" s="1581"/>
      <c r="PWI48" s="1581"/>
      <c r="PWJ48" s="1581"/>
      <c r="PWK48" s="1581"/>
      <c r="PWL48" s="1581"/>
      <c r="PWM48" s="1581"/>
      <c r="PWN48" s="1581"/>
      <c r="PWO48" s="1581"/>
      <c r="PWP48" s="1581"/>
      <c r="PWQ48" s="1581"/>
      <c r="PWR48" s="1581"/>
      <c r="PWS48" s="1581"/>
      <c r="PWT48" s="1581"/>
      <c r="PWU48" s="1581"/>
      <c r="PWV48" s="1581"/>
      <c r="PWW48" s="1581"/>
      <c r="PWX48" s="1581"/>
      <c r="PWY48" s="1581"/>
      <c r="PWZ48" s="1581"/>
      <c r="PXA48" s="1581"/>
      <c r="PXB48" s="1581"/>
      <c r="PXC48" s="1581"/>
      <c r="PXD48" s="1581"/>
      <c r="PXE48" s="1581"/>
      <c r="PXF48" s="1581"/>
      <c r="PXG48" s="1581"/>
      <c r="PXH48" s="1581"/>
      <c r="PXI48" s="1581"/>
      <c r="PXJ48" s="1581"/>
      <c r="PXK48" s="1581"/>
      <c r="PXL48" s="1581"/>
      <c r="PXM48" s="1581"/>
      <c r="PXN48" s="1581"/>
      <c r="PXO48" s="1581"/>
      <c r="PXP48" s="1581"/>
      <c r="PXQ48" s="1581"/>
      <c r="PXR48" s="1581"/>
      <c r="PXS48" s="1581"/>
      <c r="PXT48" s="1581"/>
      <c r="PXU48" s="1581"/>
      <c r="PXV48" s="1581"/>
      <c r="PXW48" s="1581"/>
      <c r="PXX48" s="1581"/>
      <c r="PXY48" s="1581"/>
      <c r="PXZ48" s="1581"/>
      <c r="PYA48" s="1581"/>
      <c r="PYB48" s="1581"/>
      <c r="PYC48" s="1581"/>
      <c r="PYD48" s="1581"/>
      <c r="PYE48" s="1581"/>
      <c r="PYF48" s="1581"/>
      <c r="PYG48" s="1581"/>
      <c r="PYH48" s="1581"/>
      <c r="PYI48" s="1581"/>
      <c r="PYJ48" s="1581"/>
      <c r="PYK48" s="1581"/>
      <c r="PYL48" s="1581"/>
      <c r="PYM48" s="1581"/>
      <c r="PYN48" s="1581"/>
      <c r="PYO48" s="1581"/>
      <c r="PYP48" s="1581"/>
      <c r="PYQ48" s="1581"/>
      <c r="PYR48" s="1581"/>
      <c r="PYS48" s="1581"/>
      <c r="PYT48" s="1581"/>
      <c r="PYU48" s="1581"/>
      <c r="PYV48" s="1581"/>
      <c r="PYW48" s="1581"/>
      <c r="PYX48" s="1581"/>
      <c r="PYY48" s="1581"/>
      <c r="PYZ48" s="1581"/>
      <c r="PZA48" s="1581"/>
      <c r="PZB48" s="1581"/>
      <c r="PZC48" s="1581"/>
      <c r="PZD48" s="1581"/>
      <c r="PZE48" s="1581"/>
      <c r="PZF48" s="1581"/>
      <c r="PZG48" s="1581"/>
      <c r="PZH48" s="1581"/>
      <c r="PZI48" s="1581"/>
      <c r="PZJ48" s="1581"/>
      <c r="PZK48" s="1581"/>
      <c r="PZL48" s="1581"/>
      <c r="PZM48" s="1581"/>
      <c r="PZN48" s="1581"/>
      <c r="PZO48" s="1581"/>
      <c r="PZP48" s="1581"/>
      <c r="PZQ48" s="1581"/>
      <c r="PZR48" s="1581"/>
      <c r="PZS48" s="1581"/>
      <c r="PZT48" s="1581"/>
      <c r="PZU48" s="1581"/>
      <c r="PZV48" s="1581"/>
      <c r="PZW48" s="1581"/>
      <c r="PZX48" s="1581"/>
      <c r="PZY48" s="1581"/>
      <c r="PZZ48" s="1581"/>
      <c r="QAA48" s="1581"/>
      <c r="QAB48" s="1581"/>
      <c r="QAC48" s="1581"/>
      <c r="QAD48" s="1581"/>
      <c r="QAE48" s="1581"/>
      <c r="QAF48" s="1581"/>
      <c r="QAG48" s="1581"/>
      <c r="QAH48" s="1581"/>
      <c r="QAI48" s="1581"/>
      <c r="QAJ48" s="1581"/>
      <c r="QAK48" s="1581"/>
      <c r="QAL48" s="1581"/>
      <c r="QAM48" s="1581"/>
      <c r="QAN48" s="1581"/>
      <c r="QAO48" s="1581"/>
      <c r="QAP48" s="1581"/>
      <c r="QAQ48" s="1581"/>
      <c r="QAR48" s="1581"/>
      <c r="QAS48" s="1581"/>
      <c r="QAT48" s="1581"/>
      <c r="QAU48" s="1581"/>
      <c r="QAV48" s="1581"/>
      <c r="QAW48" s="1581"/>
      <c r="QAX48" s="1581"/>
      <c r="QAY48" s="1581"/>
      <c r="QAZ48" s="1581"/>
      <c r="QBA48" s="1581"/>
      <c r="QBB48" s="1581"/>
      <c r="QBC48" s="1581"/>
      <c r="QBD48" s="1581"/>
      <c r="QBE48" s="1581"/>
      <c r="QBF48" s="1581"/>
      <c r="QBG48" s="1581"/>
      <c r="QBH48" s="1581"/>
      <c r="QBI48" s="1581"/>
      <c r="QBJ48" s="1581"/>
      <c r="QBK48" s="1581"/>
      <c r="QBL48" s="1581"/>
      <c r="QBM48" s="1581"/>
      <c r="QBN48" s="1581"/>
      <c r="QBO48" s="1581"/>
      <c r="QBP48" s="1581"/>
      <c r="QBQ48" s="1581"/>
      <c r="QBR48" s="1581"/>
      <c r="QBS48" s="1581"/>
      <c r="QBT48" s="1581"/>
      <c r="QBU48" s="1581"/>
      <c r="QBV48" s="1581"/>
      <c r="QBW48" s="1581"/>
      <c r="QBX48" s="1581"/>
      <c r="QBY48" s="1581"/>
      <c r="QBZ48" s="1581"/>
      <c r="QCA48" s="1581"/>
      <c r="QCB48" s="1581"/>
      <c r="QCC48" s="1581"/>
      <c r="QCD48" s="1581"/>
      <c r="QCE48" s="1581"/>
      <c r="QCF48" s="1581"/>
      <c r="QCG48" s="1581"/>
      <c r="QCH48" s="1581"/>
      <c r="QCI48" s="1581"/>
      <c r="QCJ48" s="1581"/>
      <c r="QCK48" s="1581"/>
      <c r="QCL48" s="1581"/>
      <c r="QCM48" s="1581"/>
      <c r="QCN48" s="1581"/>
      <c r="QCO48" s="1581"/>
      <c r="QCP48" s="1581"/>
      <c r="QCQ48" s="1581"/>
      <c r="QCR48" s="1581"/>
      <c r="QCS48" s="1581"/>
      <c r="QCT48" s="1581"/>
      <c r="QCU48" s="1581"/>
      <c r="QCV48" s="1581"/>
      <c r="QCW48" s="1581"/>
      <c r="QCX48" s="1581"/>
      <c r="QCY48" s="1581"/>
      <c r="QCZ48" s="1581"/>
      <c r="QDA48" s="1581"/>
      <c r="QDB48" s="1581"/>
      <c r="QDC48" s="1581"/>
      <c r="QDD48" s="1581"/>
      <c r="QDE48" s="1581"/>
      <c r="QDF48" s="1581"/>
      <c r="QDG48" s="1581"/>
      <c r="QDH48" s="1581"/>
      <c r="QDI48" s="1581"/>
      <c r="QDJ48" s="1581"/>
      <c r="QDK48" s="1581"/>
      <c r="QDL48" s="1581"/>
      <c r="QDM48" s="1581"/>
      <c r="QDN48" s="1581"/>
      <c r="QDO48" s="1581"/>
      <c r="QDP48" s="1581"/>
      <c r="QDQ48" s="1581"/>
      <c r="QDR48" s="1581"/>
      <c r="QDS48" s="1581"/>
      <c r="QDT48" s="1581"/>
      <c r="QDU48" s="1581"/>
      <c r="QDV48" s="1581"/>
      <c r="QDW48" s="1581"/>
      <c r="QDX48" s="1581"/>
      <c r="QDY48" s="1581"/>
      <c r="QDZ48" s="1581"/>
      <c r="QEA48" s="1581"/>
      <c r="QEB48" s="1581"/>
      <c r="QEC48" s="1581"/>
      <c r="QED48" s="1581"/>
      <c r="QEE48" s="1581"/>
      <c r="QEF48" s="1581"/>
      <c r="QEG48" s="1581"/>
      <c r="QEH48" s="1581"/>
      <c r="QEI48" s="1581"/>
      <c r="QEJ48" s="1581"/>
      <c r="QEK48" s="1581"/>
      <c r="QEL48" s="1581"/>
      <c r="QEM48" s="1581"/>
      <c r="QEN48" s="1581"/>
      <c r="QEO48" s="1581"/>
      <c r="QEP48" s="1581"/>
      <c r="QEQ48" s="1581"/>
      <c r="QER48" s="1581"/>
      <c r="QES48" s="1581"/>
      <c r="QET48" s="1581"/>
      <c r="QEU48" s="1581"/>
      <c r="QEV48" s="1581"/>
      <c r="QEW48" s="1581"/>
      <c r="QEX48" s="1581"/>
      <c r="QEY48" s="1581"/>
      <c r="QEZ48" s="1581"/>
      <c r="QFA48" s="1581"/>
      <c r="QFB48" s="1581"/>
      <c r="QFC48" s="1581"/>
      <c r="QFD48" s="1581"/>
      <c r="QFE48" s="1581"/>
      <c r="QFF48" s="1581"/>
      <c r="QFG48" s="1581"/>
      <c r="QFH48" s="1581"/>
      <c r="QFI48" s="1581"/>
      <c r="QFJ48" s="1581"/>
      <c r="QFK48" s="1581"/>
      <c r="QFL48" s="1581"/>
      <c r="QFM48" s="1581"/>
      <c r="QFN48" s="1581"/>
      <c r="QFO48" s="1581"/>
      <c r="QFP48" s="1581"/>
      <c r="QFQ48" s="1581"/>
      <c r="QFR48" s="1581"/>
      <c r="QFS48" s="1581"/>
      <c r="QFT48" s="1581"/>
      <c r="QFU48" s="1581"/>
      <c r="QFV48" s="1581"/>
      <c r="QFW48" s="1581"/>
      <c r="QFX48" s="1581"/>
      <c r="QFY48" s="1581"/>
      <c r="QFZ48" s="1581"/>
      <c r="QGA48" s="1581"/>
      <c r="QGB48" s="1581"/>
      <c r="QGC48" s="1581"/>
      <c r="QGD48" s="1581"/>
      <c r="QGE48" s="1581"/>
      <c r="QGF48" s="1581"/>
      <c r="QGG48" s="1581"/>
      <c r="QGH48" s="1581"/>
      <c r="QGI48" s="1581"/>
      <c r="QGJ48" s="1581"/>
      <c r="QGK48" s="1581"/>
      <c r="QGL48" s="1581"/>
      <c r="QGM48" s="1581"/>
      <c r="QGN48" s="1581"/>
      <c r="QGO48" s="1581"/>
      <c r="QGP48" s="1581"/>
      <c r="QGQ48" s="1581"/>
      <c r="QGR48" s="1581"/>
      <c r="QGS48" s="1581"/>
      <c r="QGT48" s="1581"/>
      <c r="QGU48" s="1581"/>
      <c r="QGV48" s="1581"/>
      <c r="QGW48" s="1581"/>
      <c r="QGX48" s="1581"/>
      <c r="QGY48" s="1581"/>
      <c r="QGZ48" s="1581"/>
      <c r="QHA48" s="1581"/>
      <c r="QHB48" s="1581"/>
      <c r="QHC48" s="1581"/>
      <c r="QHD48" s="1581"/>
      <c r="QHE48" s="1581"/>
      <c r="QHF48" s="1581"/>
      <c r="QHG48" s="1581"/>
      <c r="QHH48" s="1581"/>
      <c r="QHI48" s="1581"/>
      <c r="QHJ48" s="1581"/>
      <c r="QHK48" s="1581"/>
      <c r="QHL48" s="1581"/>
      <c r="QHM48" s="1581"/>
      <c r="QHN48" s="1581"/>
      <c r="QHO48" s="1581"/>
      <c r="QHP48" s="1581"/>
      <c r="QHQ48" s="1581"/>
      <c r="QHR48" s="1581"/>
      <c r="QHS48" s="1581"/>
      <c r="QHT48" s="1581"/>
      <c r="QHU48" s="1581"/>
      <c r="QHV48" s="1581"/>
      <c r="QHW48" s="1581"/>
      <c r="QHX48" s="1581"/>
      <c r="QHY48" s="1581"/>
      <c r="QHZ48" s="1581"/>
      <c r="QIA48" s="1581"/>
      <c r="QIB48" s="1581"/>
      <c r="QIC48" s="1581"/>
      <c r="QID48" s="1581"/>
      <c r="QIE48" s="1581"/>
      <c r="QIF48" s="1581"/>
      <c r="QIG48" s="1581"/>
      <c r="QIH48" s="1581"/>
      <c r="QII48" s="1581"/>
      <c r="QIJ48" s="1581"/>
      <c r="QIK48" s="1581"/>
      <c r="QIL48" s="1581"/>
      <c r="QIM48" s="1581"/>
      <c r="QIN48" s="1581"/>
      <c r="QIO48" s="1581"/>
      <c r="QIP48" s="1581"/>
      <c r="QIQ48" s="1581"/>
      <c r="QIR48" s="1581"/>
      <c r="QIS48" s="1581"/>
      <c r="QIT48" s="1581"/>
      <c r="QIU48" s="1581"/>
      <c r="QIV48" s="1581"/>
      <c r="QIW48" s="1581"/>
      <c r="QIX48" s="1581"/>
      <c r="QIY48" s="1581"/>
      <c r="QIZ48" s="1581"/>
      <c r="QJA48" s="1581"/>
      <c r="QJB48" s="1581"/>
      <c r="QJC48" s="1581"/>
      <c r="QJD48" s="1581"/>
      <c r="QJE48" s="1581"/>
      <c r="QJF48" s="1581"/>
      <c r="QJG48" s="1581"/>
      <c r="QJH48" s="1581"/>
      <c r="QJI48" s="1581"/>
      <c r="QJJ48" s="1581"/>
      <c r="QJK48" s="1581"/>
      <c r="QJL48" s="1581"/>
      <c r="QJM48" s="1581"/>
      <c r="QJN48" s="1581"/>
      <c r="QJO48" s="1581"/>
      <c r="QJP48" s="1581"/>
      <c r="QJQ48" s="1581"/>
      <c r="QJR48" s="1581"/>
      <c r="QJS48" s="1581"/>
      <c r="QJT48" s="1581"/>
      <c r="QJU48" s="1581"/>
      <c r="QJV48" s="1581"/>
      <c r="QJW48" s="1581"/>
      <c r="QJX48" s="1581"/>
      <c r="QJY48" s="1581"/>
      <c r="QJZ48" s="1581"/>
      <c r="QKA48" s="1581"/>
      <c r="QKB48" s="1581"/>
      <c r="QKC48" s="1581"/>
      <c r="QKD48" s="1581"/>
      <c r="QKE48" s="1581"/>
      <c r="QKF48" s="1581"/>
      <c r="QKG48" s="1581"/>
      <c r="QKH48" s="1581"/>
      <c r="QKI48" s="1581"/>
      <c r="QKJ48" s="1581"/>
      <c r="QKK48" s="1581"/>
      <c r="QKL48" s="1581"/>
      <c r="QKM48" s="1581"/>
      <c r="QKN48" s="1581"/>
      <c r="QKO48" s="1581"/>
      <c r="QKP48" s="1581"/>
      <c r="QKQ48" s="1581"/>
      <c r="QKR48" s="1581"/>
      <c r="QKS48" s="1581"/>
      <c r="QKT48" s="1581"/>
      <c r="QKU48" s="1581"/>
      <c r="QKV48" s="1581"/>
      <c r="QKW48" s="1581"/>
      <c r="QKX48" s="1581"/>
      <c r="QKY48" s="1581"/>
      <c r="QKZ48" s="1581"/>
      <c r="QLA48" s="1581"/>
      <c r="QLB48" s="1581"/>
      <c r="QLC48" s="1581"/>
      <c r="QLD48" s="1581"/>
      <c r="QLE48" s="1581"/>
      <c r="QLF48" s="1581"/>
      <c r="QLG48" s="1581"/>
      <c r="QLH48" s="1581"/>
      <c r="QLI48" s="1581"/>
      <c r="QLJ48" s="1581"/>
      <c r="QLK48" s="1581"/>
      <c r="QLL48" s="1581"/>
      <c r="QLM48" s="1581"/>
      <c r="QLN48" s="1581"/>
      <c r="QLO48" s="1581"/>
      <c r="QLP48" s="1581"/>
      <c r="QLQ48" s="1581"/>
      <c r="QLR48" s="1581"/>
      <c r="QLS48" s="1581"/>
      <c r="QLT48" s="1581"/>
      <c r="QLU48" s="1581"/>
      <c r="QLV48" s="1581"/>
      <c r="QLW48" s="1581"/>
      <c r="QLX48" s="1581"/>
      <c r="QLY48" s="1581"/>
      <c r="QLZ48" s="1581"/>
      <c r="QMA48" s="1581"/>
      <c r="QMB48" s="1581"/>
      <c r="QMC48" s="1581"/>
      <c r="QMD48" s="1581"/>
      <c r="QME48" s="1581"/>
      <c r="QMF48" s="1581"/>
      <c r="QMG48" s="1581"/>
      <c r="QMH48" s="1581"/>
      <c r="QMI48" s="1581"/>
      <c r="QMJ48" s="1581"/>
      <c r="QMK48" s="1581"/>
      <c r="QML48" s="1581"/>
      <c r="QMM48" s="1581"/>
      <c r="QMN48" s="1581"/>
      <c r="QMO48" s="1581"/>
      <c r="QMP48" s="1581"/>
      <c r="QMQ48" s="1581"/>
      <c r="QMR48" s="1581"/>
      <c r="QMS48" s="1581"/>
      <c r="QMT48" s="1581"/>
      <c r="QMU48" s="1581"/>
      <c r="QMV48" s="1581"/>
      <c r="QMW48" s="1581"/>
      <c r="QMX48" s="1581"/>
      <c r="QMY48" s="1581"/>
      <c r="QMZ48" s="1581"/>
      <c r="QNA48" s="1581"/>
      <c r="QNB48" s="1581"/>
      <c r="QNC48" s="1581"/>
      <c r="QND48" s="1581"/>
      <c r="QNE48" s="1581"/>
      <c r="QNF48" s="1581"/>
      <c r="QNG48" s="1581"/>
      <c r="QNH48" s="1581"/>
      <c r="QNI48" s="1581"/>
      <c r="QNJ48" s="1581"/>
      <c r="QNK48" s="1581"/>
      <c r="QNL48" s="1581"/>
      <c r="QNM48" s="1581"/>
      <c r="QNN48" s="1581"/>
      <c r="QNO48" s="1581"/>
      <c r="QNP48" s="1581"/>
      <c r="QNQ48" s="1581"/>
      <c r="QNR48" s="1581"/>
      <c r="QNS48" s="1581"/>
      <c r="QNT48" s="1581"/>
      <c r="QNU48" s="1581"/>
      <c r="QNV48" s="1581"/>
      <c r="QNW48" s="1581"/>
      <c r="QNX48" s="1581"/>
      <c r="QNY48" s="1581"/>
      <c r="QNZ48" s="1581"/>
      <c r="QOA48" s="1581"/>
      <c r="QOB48" s="1581"/>
      <c r="QOC48" s="1581"/>
      <c r="QOD48" s="1581"/>
      <c r="QOE48" s="1581"/>
      <c r="QOF48" s="1581"/>
      <c r="QOG48" s="1581"/>
      <c r="QOH48" s="1581"/>
      <c r="QOI48" s="1581"/>
      <c r="QOJ48" s="1581"/>
      <c r="QOK48" s="1581"/>
      <c r="QOL48" s="1581"/>
      <c r="QOM48" s="1581"/>
      <c r="QON48" s="1581"/>
      <c r="QOO48" s="1581"/>
      <c r="QOP48" s="1581"/>
      <c r="QOQ48" s="1581"/>
      <c r="QOR48" s="1581"/>
      <c r="QOS48" s="1581"/>
      <c r="QOT48" s="1581"/>
      <c r="QOU48" s="1581"/>
      <c r="QOV48" s="1581"/>
      <c r="QOW48" s="1581"/>
      <c r="QOX48" s="1581"/>
      <c r="QOY48" s="1581"/>
      <c r="QOZ48" s="1581"/>
      <c r="QPA48" s="1581"/>
      <c r="QPB48" s="1581"/>
      <c r="QPC48" s="1581"/>
      <c r="QPD48" s="1581"/>
      <c r="QPE48" s="1581"/>
      <c r="QPF48" s="1581"/>
      <c r="QPG48" s="1581"/>
      <c r="QPH48" s="1581"/>
      <c r="QPI48" s="1581"/>
      <c r="QPJ48" s="1581"/>
      <c r="QPK48" s="1581"/>
      <c r="QPL48" s="1581"/>
      <c r="QPM48" s="1581"/>
      <c r="QPN48" s="1581"/>
      <c r="QPO48" s="1581"/>
      <c r="QPP48" s="1581"/>
      <c r="QPQ48" s="1581"/>
      <c r="QPR48" s="1581"/>
      <c r="QPS48" s="1581"/>
      <c r="QPT48" s="1581"/>
      <c r="QPU48" s="1581"/>
      <c r="QPV48" s="1581"/>
      <c r="QPW48" s="1581"/>
      <c r="QPX48" s="1581"/>
      <c r="QPY48" s="1581"/>
      <c r="QPZ48" s="1581"/>
      <c r="QQA48" s="1581"/>
      <c r="QQB48" s="1581"/>
      <c r="QQC48" s="1581"/>
      <c r="QQD48" s="1581"/>
      <c r="QQE48" s="1581"/>
      <c r="QQF48" s="1581"/>
      <c r="QQG48" s="1581"/>
      <c r="QQH48" s="1581"/>
      <c r="QQI48" s="1581"/>
      <c r="QQJ48" s="1581"/>
      <c r="QQK48" s="1581"/>
      <c r="QQL48" s="1581"/>
      <c r="QQM48" s="1581"/>
      <c r="QQN48" s="1581"/>
      <c r="QQO48" s="1581"/>
      <c r="QQP48" s="1581"/>
      <c r="QQQ48" s="1581"/>
      <c r="QQR48" s="1581"/>
      <c r="QQS48" s="1581"/>
      <c r="QQT48" s="1581"/>
      <c r="QQU48" s="1581"/>
      <c r="QQV48" s="1581"/>
      <c r="QQW48" s="1581"/>
      <c r="QQX48" s="1581"/>
      <c r="QQY48" s="1581"/>
      <c r="QQZ48" s="1581"/>
      <c r="QRA48" s="1581"/>
      <c r="QRB48" s="1581"/>
      <c r="QRC48" s="1581"/>
      <c r="QRD48" s="1581"/>
      <c r="QRE48" s="1581"/>
      <c r="QRF48" s="1581"/>
      <c r="QRG48" s="1581"/>
      <c r="QRH48" s="1581"/>
      <c r="QRI48" s="1581"/>
      <c r="QRJ48" s="1581"/>
      <c r="QRK48" s="1581"/>
      <c r="QRL48" s="1581"/>
      <c r="QRM48" s="1581"/>
      <c r="QRN48" s="1581"/>
      <c r="QRO48" s="1581"/>
      <c r="QRP48" s="1581"/>
      <c r="QRQ48" s="1581"/>
      <c r="QRR48" s="1581"/>
      <c r="QRS48" s="1581"/>
      <c r="QRT48" s="1581"/>
      <c r="QRU48" s="1581"/>
      <c r="QRV48" s="1581"/>
      <c r="QRW48" s="1581"/>
      <c r="QRX48" s="1581"/>
      <c r="QRY48" s="1581"/>
      <c r="QRZ48" s="1581"/>
      <c r="QSA48" s="1581"/>
      <c r="QSB48" s="1581"/>
      <c r="QSC48" s="1581"/>
      <c r="QSD48" s="1581"/>
      <c r="QSE48" s="1581"/>
      <c r="QSF48" s="1581"/>
      <c r="QSG48" s="1581"/>
      <c r="QSH48" s="1581"/>
      <c r="QSI48" s="1581"/>
      <c r="QSJ48" s="1581"/>
      <c r="QSK48" s="1581"/>
      <c r="QSL48" s="1581"/>
      <c r="QSM48" s="1581"/>
      <c r="QSN48" s="1581"/>
      <c r="QSO48" s="1581"/>
      <c r="QSP48" s="1581"/>
      <c r="QSQ48" s="1581"/>
      <c r="QSR48" s="1581"/>
      <c r="QSS48" s="1581"/>
      <c r="QST48" s="1581"/>
      <c r="QSU48" s="1581"/>
      <c r="QSV48" s="1581"/>
      <c r="QSW48" s="1581"/>
      <c r="QSX48" s="1581"/>
      <c r="QSY48" s="1581"/>
      <c r="QSZ48" s="1581"/>
      <c r="QTA48" s="1581"/>
      <c r="QTB48" s="1581"/>
      <c r="QTC48" s="1581"/>
      <c r="QTD48" s="1581"/>
      <c r="QTE48" s="1581"/>
      <c r="QTF48" s="1581"/>
      <c r="QTG48" s="1581"/>
      <c r="QTH48" s="1581"/>
      <c r="QTI48" s="1581"/>
      <c r="QTJ48" s="1581"/>
      <c r="QTK48" s="1581"/>
      <c r="QTL48" s="1581"/>
      <c r="QTM48" s="1581"/>
      <c r="QTN48" s="1581"/>
      <c r="QTO48" s="1581"/>
      <c r="QTP48" s="1581"/>
      <c r="QTQ48" s="1581"/>
      <c r="QTR48" s="1581"/>
      <c r="QTS48" s="1581"/>
      <c r="QTT48" s="1581"/>
      <c r="QTU48" s="1581"/>
      <c r="QTV48" s="1581"/>
      <c r="QTW48" s="1581"/>
      <c r="QTX48" s="1581"/>
      <c r="QTY48" s="1581"/>
      <c r="QTZ48" s="1581"/>
      <c r="QUA48" s="1581"/>
      <c r="QUB48" s="1581"/>
      <c r="QUC48" s="1581"/>
      <c r="QUD48" s="1581"/>
      <c r="QUE48" s="1581"/>
      <c r="QUF48" s="1581"/>
      <c r="QUG48" s="1581"/>
      <c r="QUH48" s="1581"/>
      <c r="QUI48" s="1581"/>
      <c r="QUJ48" s="1581"/>
      <c r="QUK48" s="1581"/>
      <c r="QUL48" s="1581"/>
      <c r="QUM48" s="1581"/>
      <c r="QUN48" s="1581"/>
      <c r="QUO48" s="1581"/>
      <c r="QUP48" s="1581"/>
      <c r="QUQ48" s="1581"/>
      <c r="QUR48" s="1581"/>
      <c r="QUS48" s="1581"/>
      <c r="QUT48" s="1581"/>
      <c r="QUU48" s="1581"/>
      <c r="QUV48" s="1581"/>
      <c r="QUW48" s="1581"/>
      <c r="QUX48" s="1581"/>
      <c r="QUY48" s="1581"/>
      <c r="QUZ48" s="1581"/>
      <c r="QVA48" s="1581"/>
      <c r="QVB48" s="1581"/>
      <c r="QVC48" s="1581"/>
      <c r="QVD48" s="1581"/>
      <c r="QVE48" s="1581"/>
      <c r="QVF48" s="1581"/>
      <c r="QVG48" s="1581"/>
      <c r="QVH48" s="1581"/>
      <c r="QVI48" s="1581"/>
      <c r="QVJ48" s="1581"/>
      <c r="QVK48" s="1581"/>
      <c r="QVL48" s="1581"/>
      <c r="QVM48" s="1581"/>
      <c r="QVN48" s="1581"/>
      <c r="QVO48" s="1581"/>
      <c r="QVP48" s="1581"/>
      <c r="QVQ48" s="1581"/>
      <c r="QVR48" s="1581"/>
      <c r="QVS48" s="1581"/>
      <c r="QVT48" s="1581"/>
      <c r="QVU48" s="1581"/>
      <c r="QVV48" s="1581"/>
      <c r="QVW48" s="1581"/>
      <c r="QVX48" s="1581"/>
      <c r="QVY48" s="1581"/>
      <c r="QVZ48" s="1581"/>
      <c r="QWA48" s="1581"/>
      <c r="QWB48" s="1581"/>
      <c r="QWC48" s="1581"/>
      <c r="QWD48" s="1581"/>
      <c r="QWE48" s="1581"/>
      <c r="QWF48" s="1581"/>
      <c r="QWG48" s="1581"/>
      <c r="QWH48" s="1581"/>
      <c r="QWI48" s="1581"/>
      <c r="QWJ48" s="1581"/>
      <c r="QWK48" s="1581"/>
      <c r="QWL48" s="1581"/>
      <c r="QWM48" s="1581"/>
      <c r="QWN48" s="1581"/>
      <c r="QWO48" s="1581"/>
      <c r="QWP48" s="1581"/>
      <c r="QWQ48" s="1581"/>
      <c r="QWR48" s="1581"/>
      <c r="QWS48" s="1581"/>
      <c r="QWT48" s="1581"/>
      <c r="QWU48" s="1581"/>
      <c r="QWV48" s="1581"/>
      <c r="QWW48" s="1581"/>
      <c r="QWX48" s="1581"/>
      <c r="QWY48" s="1581"/>
      <c r="QWZ48" s="1581"/>
      <c r="QXA48" s="1581"/>
      <c r="QXB48" s="1581"/>
      <c r="QXC48" s="1581"/>
      <c r="QXD48" s="1581"/>
      <c r="QXE48" s="1581"/>
      <c r="QXF48" s="1581"/>
      <c r="QXG48" s="1581"/>
      <c r="QXH48" s="1581"/>
      <c r="QXI48" s="1581"/>
      <c r="QXJ48" s="1581"/>
      <c r="QXK48" s="1581"/>
      <c r="QXL48" s="1581"/>
      <c r="QXM48" s="1581"/>
      <c r="QXN48" s="1581"/>
      <c r="QXO48" s="1581"/>
      <c r="QXP48" s="1581"/>
      <c r="QXQ48" s="1581"/>
      <c r="QXR48" s="1581"/>
      <c r="QXS48" s="1581"/>
      <c r="QXT48" s="1581"/>
      <c r="QXU48" s="1581"/>
      <c r="QXV48" s="1581"/>
      <c r="QXW48" s="1581"/>
      <c r="QXX48" s="1581"/>
      <c r="QXY48" s="1581"/>
      <c r="QXZ48" s="1581"/>
      <c r="QYA48" s="1581"/>
      <c r="QYB48" s="1581"/>
      <c r="QYC48" s="1581"/>
      <c r="QYD48" s="1581"/>
      <c r="QYE48" s="1581"/>
      <c r="QYF48" s="1581"/>
      <c r="QYG48" s="1581"/>
      <c r="QYH48" s="1581"/>
      <c r="QYI48" s="1581"/>
      <c r="QYJ48" s="1581"/>
      <c r="QYK48" s="1581"/>
      <c r="QYL48" s="1581"/>
      <c r="QYM48" s="1581"/>
      <c r="QYN48" s="1581"/>
      <c r="QYO48" s="1581"/>
      <c r="QYP48" s="1581"/>
      <c r="QYQ48" s="1581"/>
      <c r="QYR48" s="1581"/>
      <c r="QYS48" s="1581"/>
      <c r="QYT48" s="1581"/>
      <c r="QYU48" s="1581"/>
      <c r="QYV48" s="1581"/>
      <c r="QYW48" s="1581"/>
      <c r="QYX48" s="1581"/>
      <c r="QYY48" s="1581"/>
      <c r="QYZ48" s="1581"/>
      <c r="QZA48" s="1581"/>
      <c r="QZB48" s="1581"/>
      <c r="QZC48" s="1581"/>
      <c r="QZD48" s="1581"/>
      <c r="QZE48" s="1581"/>
      <c r="QZF48" s="1581"/>
      <c r="QZG48" s="1581"/>
      <c r="QZH48" s="1581"/>
      <c r="QZI48" s="1581"/>
      <c r="QZJ48" s="1581"/>
      <c r="QZK48" s="1581"/>
      <c r="QZL48" s="1581"/>
      <c r="QZM48" s="1581"/>
      <c r="QZN48" s="1581"/>
      <c r="QZO48" s="1581"/>
      <c r="QZP48" s="1581"/>
      <c r="QZQ48" s="1581"/>
      <c r="QZR48" s="1581"/>
      <c r="QZS48" s="1581"/>
      <c r="QZT48" s="1581"/>
      <c r="QZU48" s="1581"/>
      <c r="QZV48" s="1581"/>
      <c r="QZW48" s="1581"/>
      <c r="QZX48" s="1581"/>
      <c r="QZY48" s="1581"/>
      <c r="QZZ48" s="1581"/>
      <c r="RAA48" s="1581"/>
      <c r="RAB48" s="1581"/>
      <c r="RAC48" s="1581"/>
      <c r="RAD48" s="1581"/>
      <c r="RAE48" s="1581"/>
      <c r="RAF48" s="1581"/>
      <c r="RAG48" s="1581"/>
      <c r="RAH48" s="1581"/>
      <c r="RAI48" s="1581"/>
      <c r="RAJ48" s="1581"/>
      <c r="RAK48" s="1581"/>
      <c r="RAL48" s="1581"/>
      <c r="RAM48" s="1581"/>
      <c r="RAN48" s="1581"/>
      <c r="RAO48" s="1581"/>
      <c r="RAP48" s="1581"/>
      <c r="RAQ48" s="1581"/>
      <c r="RAR48" s="1581"/>
      <c r="RAS48" s="1581"/>
      <c r="RAT48" s="1581"/>
      <c r="RAU48" s="1581"/>
      <c r="RAV48" s="1581"/>
      <c r="RAW48" s="1581"/>
      <c r="RAX48" s="1581"/>
      <c r="RAY48" s="1581"/>
      <c r="RAZ48" s="1581"/>
      <c r="RBA48" s="1581"/>
      <c r="RBB48" s="1581"/>
      <c r="RBC48" s="1581"/>
      <c r="RBD48" s="1581"/>
      <c r="RBE48" s="1581"/>
      <c r="RBF48" s="1581"/>
      <c r="RBG48" s="1581"/>
      <c r="RBH48" s="1581"/>
      <c r="RBI48" s="1581"/>
      <c r="RBJ48" s="1581"/>
      <c r="RBK48" s="1581"/>
      <c r="RBL48" s="1581"/>
      <c r="RBM48" s="1581"/>
      <c r="RBN48" s="1581"/>
      <c r="RBO48" s="1581"/>
      <c r="RBP48" s="1581"/>
      <c r="RBQ48" s="1581"/>
      <c r="RBR48" s="1581"/>
      <c r="RBS48" s="1581"/>
      <c r="RBT48" s="1581"/>
      <c r="RBU48" s="1581"/>
      <c r="RBV48" s="1581"/>
      <c r="RBW48" s="1581"/>
      <c r="RBX48" s="1581"/>
      <c r="RBY48" s="1581"/>
      <c r="RBZ48" s="1581"/>
      <c r="RCA48" s="1581"/>
      <c r="RCB48" s="1581"/>
      <c r="RCC48" s="1581"/>
      <c r="RCD48" s="1581"/>
      <c r="RCE48" s="1581"/>
      <c r="RCF48" s="1581"/>
      <c r="RCG48" s="1581"/>
      <c r="RCH48" s="1581"/>
      <c r="RCI48" s="1581"/>
      <c r="RCJ48" s="1581"/>
      <c r="RCK48" s="1581"/>
      <c r="RCL48" s="1581"/>
      <c r="RCM48" s="1581"/>
      <c r="RCN48" s="1581"/>
      <c r="RCO48" s="1581"/>
      <c r="RCP48" s="1581"/>
      <c r="RCQ48" s="1581"/>
      <c r="RCR48" s="1581"/>
      <c r="RCS48" s="1581"/>
      <c r="RCT48" s="1581"/>
      <c r="RCU48" s="1581"/>
      <c r="RCV48" s="1581"/>
      <c r="RCW48" s="1581"/>
      <c r="RCX48" s="1581"/>
      <c r="RCY48" s="1581"/>
      <c r="RCZ48" s="1581"/>
      <c r="RDA48" s="1581"/>
      <c r="RDB48" s="1581"/>
      <c r="RDC48" s="1581"/>
      <c r="RDD48" s="1581"/>
      <c r="RDE48" s="1581"/>
      <c r="RDF48" s="1581"/>
      <c r="RDG48" s="1581"/>
      <c r="RDH48" s="1581"/>
      <c r="RDI48" s="1581"/>
      <c r="RDJ48" s="1581"/>
      <c r="RDK48" s="1581"/>
      <c r="RDL48" s="1581"/>
      <c r="RDM48" s="1581"/>
      <c r="RDN48" s="1581"/>
      <c r="RDO48" s="1581"/>
      <c r="RDP48" s="1581"/>
      <c r="RDQ48" s="1581"/>
      <c r="RDR48" s="1581"/>
      <c r="RDS48" s="1581"/>
      <c r="RDT48" s="1581"/>
      <c r="RDU48" s="1581"/>
      <c r="RDV48" s="1581"/>
      <c r="RDW48" s="1581"/>
      <c r="RDX48" s="1581"/>
      <c r="RDY48" s="1581"/>
      <c r="RDZ48" s="1581"/>
      <c r="REA48" s="1581"/>
      <c r="REB48" s="1581"/>
      <c r="REC48" s="1581"/>
      <c r="RED48" s="1581"/>
      <c r="REE48" s="1581"/>
      <c r="REF48" s="1581"/>
      <c r="REG48" s="1581"/>
      <c r="REH48" s="1581"/>
      <c r="REI48" s="1581"/>
      <c r="REJ48" s="1581"/>
      <c r="REK48" s="1581"/>
      <c r="REL48" s="1581"/>
      <c r="REM48" s="1581"/>
      <c r="REN48" s="1581"/>
      <c r="REO48" s="1581"/>
      <c r="REP48" s="1581"/>
      <c r="REQ48" s="1581"/>
      <c r="RER48" s="1581"/>
      <c r="RES48" s="1581"/>
      <c r="RET48" s="1581"/>
      <c r="REU48" s="1581"/>
      <c r="REV48" s="1581"/>
      <c r="REW48" s="1581"/>
      <c r="REX48" s="1581"/>
      <c r="REY48" s="1581"/>
      <c r="REZ48" s="1581"/>
      <c r="RFA48" s="1581"/>
      <c r="RFB48" s="1581"/>
      <c r="RFC48" s="1581"/>
      <c r="RFD48" s="1581"/>
      <c r="RFE48" s="1581"/>
      <c r="RFF48" s="1581"/>
      <c r="RFG48" s="1581"/>
      <c r="RFH48" s="1581"/>
      <c r="RFI48" s="1581"/>
      <c r="RFJ48" s="1581"/>
      <c r="RFK48" s="1581"/>
      <c r="RFL48" s="1581"/>
      <c r="RFM48" s="1581"/>
      <c r="RFN48" s="1581"/>
      <c r="RFO48" s="1581"/>
      <c r="RFP48" s="1581"/>
      <c r="RFQ48" s="1581"/>
      <c r="RFR48" s="1581"/>
      <c r="RFS48" s="1581"/>
      <c r="RFT48" s="1581"/>
      <c r="RFU48" s="1581"/>
      <c r="RFV48" s="1581"/>
      <c r="RFW48" s="1581"/>
      <c r="RFX48" s="1581"/>
      <c r="RFY48" s="1581"/>
      <c r="RFZ48" s="1581"/>
      <c r="RGA48" s="1581"/>
      <c r="RGB48" s="1581"/>
      <c r="RGC48" s="1581"/>
      <c r="RGD48" s="1581"/>
      <c r="RGE48" s="1581"/>
      <c r="RGF48" s="1581"/>
      <c r="RGG48" s="1581"/>
      <c r="RGH48" s="1581"/>
      <c r="RGI48" s="1581"/>
      <c r="RGJ48" s="1581"/>
      <c r="RGK48" s="1581"/>
      <c r="RGL48" s="1581"/>
      <c r="RGM48" s="1581"/>
      <c r="RGN48" s="1581"/>
      <c r="RGO48" s="1581"/>
      <c r="RGP48" s="1581"/>
      <c r="RGQ48" s="1581"/>
      <c r="RGR48" s="1581"/>
      <c r="RGS48" s="1581"/>
      <c r="RGT48" s="1581"/>
      <c r="RGU48" s="1581"/>
      <c r="RGV48" s="1581"/>
      <c r="RGW48" s="1581"/>
      <c r="RGX48" s="1581"/>
      <c r="RGY48" s="1581"/>
      <c r="RGZ48" s="1581"/>
      <c r="RHA48" s="1581"/>
      <c r="RHB48" s="1581"/>
      <c r="RHC48" s="1581"/>
      <c r="RHD48" s="1581"/>
      <c r="RHE48" s="1581"/>
      <c r="RHF48" s="1581"/>
      <c r="RHG48" s="1581"/>
      <c r="RHH48" s="1581"/>
      <c r="RHI48" s="1581"/>
      <c r="RHJ48" s="1581"/>
      <c r="RHK48" s="1581"/>
      <c r="RHL48" s="1581"/>
      <c r="RHM48" s="1581"/>
      <c r="RHN48" s="1581"/>
      <c r="RHO48" s="1581"/>
      <c r="RHP48" s="1581"/>
      <c r="RHQ48" s="1581"/>
      <c r="RHR48" s="1581"/>
      <c r="RHS48" s="1581"/>
      <c r="RHT48" s="1581"/>
      <c r="RHU48" s="1581"/>
      <c r="RHV48" s="1581"/>
      <c r="RHW48" s="1581"/>
      <c r="RHX48" s="1581"/>
      <c r="RHY48" s="1581"/>
      <c r="RHZ48" s="1581"/>
      <c r="RIA48" s="1581"/>
      <c r="RIB48" s="1581"/>
      <c r="RIC48" s="1581"/>
      <c r="RID48" s="1581"/>
      <c r="RIE48" s="1581"/>
      <c r="RIF48" s="1581"/>
      <c r="RIG48" s="1581"/>
      <c r="RIH48" s="1581"/>
      <c r="RII48" s="1581"/>
      <c r="RIJ48" s="1581"/>
      <c r="RIK48" s="1581"/>
      <c r="RIL48" s="1581"/>
      <c r="RIM48" s="1581"/>
      <c r="RIN48" s="1581"/>
      <c r="RIO48" s="1581"/>
      <c r="RIP48" s="1581"/>
      <c r="RIQ48" s="1581"/>
      <c r="RIR48" s="1581"/>
      <c r="RIS48" s="1581"/>
      <c r="RIT48" s="1581"/>
      <c r="RIU48" s="1581"/>
      <c r="RIV48" s="1581"/>
      <c r="RIW48" s="1581"/>
      <c r="RIX48" s="1581"/>
      <c r="RIY48" s="1581"/>
      <c r="RIZ48" s="1581"/>
      <c r="RJA48" s="1581"/>
      <c r="RJB48" s="1581"/>
      <c r="RJC48" s="1581"/>
      <c r="RJD48" s="1581"/>
      <c r="RJE48" s="1581"/>
      <c r="RJF48" s="1581"/>
      <c r="RJG48" s="1581"/>
      <c r="RJH48" s="1581"/>
      <c r="RJI48" s="1581"/>
      <c r="RJJ48" s="1581"/>
      <c r="RJK48" s="1581"/>
      <c r="RJL48" s="1581"/>
      <c r="RJM48" s="1581"/>
      <c r="RJN48" s="1581"/>
      <c r="RJO48" s="1581"/>
      <c r="RJP48" s="1581"/>
      <c r="RJQ48" s="1581"/>
      <c r="RJR48" s="1581"/>
      <c r="RJS48" s="1581"/>
      <c r="RJT48" s="1581"/>
      <c r="RJU48" s="1581"/>
      <c r="RJV48" s="1581"/>
      <c r="RJW48" s="1581"/>
      <c r="RJX48" s="1581"/>
      <c r="RJY48" s="1581"/>
      <c r="RJZ48" s="1581"/>
      <c r="RKA48" s="1581"/>
      <c r="RKB48" s="1581"/>
      <c r="RKC48" s="1581"/>
      <c r="RKD48" s="1581"/>
      <c r="RKE48" s="1581"/>
      <c r="RKF48" s="1581"/>
      <c r="RKG48" s="1581"/>
      <c r="RKH48" s="1581"/>
      <c r="RKI48" s="1581"/>
      <c r="RKJ48" s="1581"/>
      <c r="RKK48" s="1581"/>
      <c r="RKL48" s="1581"/>
      <c r="RKM48" s="1581"/>
      <c r="RKN48" s="1581"/>
      <c r="RKO48" s="1581"/>
      <c r="RKP48" s="1581"/>
      <c r="RKQ48" s="1581"/>
      <c r="RKR48" s="1581"/>
      <c r="RKS48" s="1581"/>
      <c r="RKT48" s="1581"/>
      <c r="RKU48" s="1581"/>
      <c r="RKV48" s="1581"/>
      <c r="RKW48" s="1581"/>
      <c r="RKX48" s="1581"/>
      <c r="RKY48" s="1581"/>
      <c r="RKZ48" s="1581"/>
      <c r="RLA48" s="1581"/>
      <c r="RLB48" s="1581"/>
      <c r="RLC48" s="1581"/>
      <c r="RLD48" s="1581"/>
      <c r="RLE48" s="1581"/>
      <c r="RLF48" s="1581"/>
      <c r="RLG48" s="1581"/>
      <c r="RLH48" s="1581"/>
      <c r="RLI48" s="1581"/>
      <c r="RLJ48" s="1581"/>
      <c r="RLK48" s="1581"/>
      <c r="RLL48" s="1581"/>
      <c r="RLM48" s="1581"/>
      <c r="RLN48" s="1581"/>
      <c r="RLO48" s="1581"/>
      <c r="RLP48" s="1581"/>
      <c r="RLQ48" s="1581"/>
      <c r="RLR48" s="1581"/>
      <c r="RLS48" s="1581"/>
      <c r="RLT48" s="1581"/>
      <c r="RLU48" s="1581"/>
      <c r="RLV48" s="1581"/>
      <c r="RLW48" s="1581"/>
      <c r="RLX48" s="1581"/>
      <c r="RLY48" s="1581"/>
      <c r="RLZ48" s="1581"/>
      <c r="RMA48" s="1581"/>
      <c r="RMB48" s="1581"/>
      <c r="RMC48" s="1581"/>
      <c r="RMD48" s="1581"/>
      <c r="RME48" s="1581"/>
      <c r="RMF48" s="1581"/>
      <c r="RMG48" s="1581"/>
      <c r="RMH48" s="1581"/>
      <c r="RMI48" s="1581"/>
      <c r="RMJ48" s="1581"/>
      <c r="RMK48" s="1581"/>
      <c r="RML48" s="1581"/>
      <c r="RMM48" s="1581"/>
      <c r="RMN48" s="1581"/>
      <c r="RMO48" s="1581"/>
      <c r="RMP48" s="1581"/>
      <c r="RMQ48" s="1581"/>
      <c r="RMR48" s="1581"/>
      <c r="RMS48" s="1581"/>
      <c r="RMT48" s="1581"/>
      <c r="RMU48" s="1581"/>
      <c r="RMV48" s="1581"/>
      <c r="RMW48" s="1581"/>
      <c r="RMX48" s="1581"/>
      <c r="RMY48" s="1581"/>
      <c r="RMZ48" s="1581"/>
      <c r="RNA48" s="1581"/>
      <c r="RNB48" s="1581"/>
      <c r="RNC48" s="1581"/>
      <c r="RND48" s="1581"/>
      <c r="RNE48" s="1581"/>
      <c r="RNF48" s="1581"/>
      <c r="RNG48" s="1581"/>
      <c r="RNH48" s="1581"/>
      <c r="RNI48" s="1581"/>
      <c r="RNJ48" s="1581"/>
      <c r="RNK48" s="1581"/>
      <c r="RNL48" s="1581"/>
      <c r="RNM48" s="1581"/>
      <c r="RNN48" s="1581"/>
      <c r="RNO48" s="1581"/>
      <c r="RNP48" s="1581"/>
      <c r="RNQ48" s="1581"/>
      <c r="RNR48" s="1581"/>
      <c r="RNS48" s="1581"/>
      <c r="RNT48" s="1581"/>
      <c r="RNU48" s="1581"/>
      <c r="RNV48" s="1581"/>
      <c r="RNW48" s="1581"/>
      <c r="RNX48" s="1581"/>
      <c r="RNY48" s="1581"/>
      <c r="RNZ48" s="1581"/>
      <c r="ROA48" s="1581"/>
      <c r="ROB48" s="1581"/>
      <c r="ROC48" s="1581"/>
      <c r="ROD48" s="1581"/>
      <c r="ROE48" s="1581"/>
      <c r="ROF48" s="1581"/>
      <c r="ROG48" s="1581"/>
      <c r="ROH48" s="1581"/>
      <c r="ROI48" s="1581"/>
      <c r="ROJ48" s="1581"/>
      <c r="ROK48" s="1581"/>
      <c r="ROL48" s="1581"/>
      <c r="ROM48" s="1581"/>
      <c r="RON48" s="1581"/>
      <c r="ROO48" s="1581"/>
      <c r="ROP48" s="1581"/>
      <c r="ROQ48" s="1581"/>
      <c r="ROR48" s="1581"/>
      <c r="ROS48" s="1581"/>
      <c r="ROT48" s="1581"/>
      <c r="ROU48" s="1581"/>
      <c r="ROV48" s="1581"/>
      <c r="ROW48" s="1581"/>
      <c r="ROX48" s="1581"/>
      <c r="ROY48" s="1581"/>
      <c r="ROZ48" s="1581"/>
      <c r="RPA48" s="1581"/>
      <c r="RPB48" s="1581"/>
      <c r="RPC48" s="1581"/>
      <c r="RPD48" s="1581"/>
      <c r="RPE48" s="1581"/>
      <c r="RPF48" s="1581"/>
      <c r="RPG48" s="1581"/>
      <c r="RPH48" s="1581"/>
      <c r="RPI48" s="1581"/>
      <c r="RPJ48" s="1581"/>
      <c r="RPK48" s="1581"/>
      <c r="RPL48" s="1581"/>
      <c r="RPM48" s="1581"/>
      <c r="RPN48" s="1581"/>
      <c r="RPO48" s="1581"/>
      <c r="RPP48" s="1581"/>
      <c r="RPQ48" s="1581"/>
      <c r="RPR48" s="1581"/>
      <c r="RPS48" s="1581"/>
      <c r="RPT48" s="1581"/>
      <c r="RPU48" s="1581"/>
      <c r="RPV48" s="1581"/>
      <c r="RPW48" s="1581"/>
      <c r="RPX48" s="1581"/>
      <c r="RPY48" s="1581"/>
      <c r="RPZ48" s="1581"/>
      <c r="RQA48" s="1581"/>
      <c r="RQB48" s="1581"/>
      <c r="RQC48" s="1581"/>
      <c r="RQD48" s="1581"/>
      <c r="RQE48" s="1581"/>
      <c r="RQF48" s="1581"/>
      <c r="RQG48" s="1581"/>
      <c r="RQH48" s="1581"/>
      <c r="RQI48" s="1581"/>
      <c r="RQJ48" s="1581"/>
      <c r="RQK48" s="1581"/>
      <c r="RQL48" s="1581"/>
      <c r="RQM48" s="1581"/>
      <c r="RQN48" s="1581"/>
      <c r="RQO48" s="1581"/>
      <c r="RQP48" s="1581"/>
      <c r="RQQ48" s="1581"/>
      <c r="RQR48" s="1581"/>
      <c r="RQS48" s="1581"/>
      <c r="RQT48" s="1581"/>
      <c r="RQU48" s="1581"/>
      <c r="RQV48" s="1581"/>
      <c r="RQW48" s="1581"/>
      <c r="RQX48" s="1581"/>
      <c r="RQY48" s="1581"/>
      <c r="RQZ48" s="1581"/>
      <c r="RRA48" s="1581"/>
      <c r="RRB48" s="1581"/>
      <c r="RRC48" s="1581"/>
      <c r="RRD48" s="1581"/>
      <c r="RRE48" s="1581"/>
      <c r="RRF48" s="1581"/>
      <c r="RRG48" s="1581"/>
      <c r="RRH48" s="1581"/>
      <c r="RRI48" s="1581"/>
      <c r="RRJ48" s="1581"/>
      <c r="RRK48" s="1581"/>
      <c r="RRL48" s="1581"/>
      <c r="RRM48" s="1581"/>
      <c r="RRN48" s="1581"/>
      <c r="RRO48" s="1581"/>
      <c r="RRP48" s="1581"/>
      <c r="RRQ48" s="1581"/>
      <c r="RRR48" s="1581"/>
      <c r="RRS48" s="1581"/>
      <c r="RRT48" s="1581"/>
      <c r="RRU48" s="1581"/>
      <c r="RRV48" s="1581"/>
      <c r="RRW48" s="1581"/>
      <c r="RRX48" s="1581"/>
      <c r="RRY48" s="1581"/>
      <c r="RRZ48" s="1581"/>
      <c r="RSA48" s="1581"/>
      <c r="RSB48" s="1581"/>
      <c r="RSC48" s="1581"/>
      <c r="RSD48" s="1581"/>
      <c r="RSE48" s="1581"/>
      <c r="RSF48" s="1581"/>
      <c r="RSG48" s="1581"/>
      <c r="RSH48" s="1581"/>
      <c r="RSI48" s="1581"/>
      <c r="RSJ48" s="1581"/>
      <c r="RSK48" s="1581"/>
      <c r="RSL48" s="1581"/>
      <c r="RSM48" s="1581"/>
      <c r="RSN48" s="1581"/>
      <c r="RSO48" s="1581"/>
      <c r="RSP48" s="1581"/>
      <c r="RSQ48" s="1581"/>
      <c r="RSR48" s="1581"/>
      <c r="RSS48" s="1581"/>
      <c r="RST48" s="1581"/>
      <c r="RSU48" s="1581"/>
      <c r="RSV48" s="1581"/>
      <c r="RSW48" s="1581"/>
      <c r="RSX48" s="1581"/>
      <c r="RSY48" s="1581"/>
      <c r="RSZ48" s="1581"/>
      <c r="RTA48" s="1581"/>
      <c r="RTB48" s="1581"/>
      <c r="RTC48" s="1581"/>
      <c r="RTD48" s="1581"/>
      <c r="RTE48" s="1581"/>
      <c r="RTF48" s="1581"/>
      <c r="RTG48" s="1581"/>
      <c r="RTH48" s="1581"/>
      <c r="RTI48" s="1581"/>
      <c r="RTJ48" s="1581"/>
      <c r="RTK48" s="1581"/>
      <c r="RTL48" s="1581"/>
      <c r="RTM48" s="1581"/>
      <c r="RTN48" s="1581"/>
      <c r="RTO48" s="1581"/>
      <c r="RTP48" s="1581"/>
      <c r="RTQ48" s="1581"/>
      <c r="RTR48" s="1581"/>
      <c r="RTS48" s="1581"/>
      <c r="RTT48" s="1581"/>
      <c r="RTU48" s="1581"/>
      <c r="RTV48" s="1581"/>
      <c r="RTW48" s="1581"/>
      <c r="RTX48" s="1581"/>
      <c r="RTY48" s="1581"/>
      <c r="RTZ48" s="1581"/>
      <c r="RUA48" s="1581"/>
      <c r="RUB48" s="1581"/>
      <c r="RUC48" s="1581"/>
      <c r="RUD48" s="1581"/>
      <c r="RUE48" s="1581"/>
      <c r="RUF48" s="1581"/>
      <c r="RUG48" s="1581"/>
      <c r="RUH48" s="1581"/>
      <c r="RUI48" s="1581"/>
      <c r="RUJ48" s="1581"/>
      <c r="RUK48" s="1581"/>
      <c r="RUL48" s="1581"/>
      <c r="RUM48" s="1581"/>
      <c r="RUN48" s="1581"/>
      <c r="RUO48" s="1581"/>
      <c r="RUP48" s="1581"/>
      <c r="RUQ48" s="1581"/>
      <c r="RUR48" s="1581"/>
      <c r="RUS48" s="1581"/>
      <c r="RUT48" s="1581"/>
      <c r="RUU48" s="1581"/>
      <c r="RUV48" s="1581"/>
      <c r="RUW48" s="1581"/>
      <c r="RUX48" s="1581"/>
      <c r="RUY48" s="1581"/>
      <c r="RUZ48" s="1581"/>
      <c r="RVA48" s="1581"/>
      <c r="RVB48" s="1581"/>
      <c r="RVC48" s="1581"/>
      <c r="RVD48" s="1581"/>
      <c r="RVE48" s="1581"/>
      <c r="RVF48" s="1581"/>
      <c r="RVG48" s="1581"/>
      <c r="RVH48" s="1581"/>
      <c r="RVI48" s="1581"/>
      <c r="RVJ48" s="1581"/>
      <c r="RVK48" s="1581"/>
      <c r="RVL48" s="1581"/>
      <c r="RVM48" s="1581"/>
      <c r="RVN48" s="1581"/>
      <c r="RVO48" s="1581"/>
      <c r="RVP48" s="1581"/>
      <c r="RVQ48" s="1581"/>
      <c r="RVR48" s="1581"/>
      <c r="RVS48" s="1581"/>
      <c r="RVT48" s="1581"/>
      <c r="RVU48" s="1581"/>
      <c r="RVV48" s="1581"/>
      <c r="RVW48" s="1581"/>
      <c r="RVX48" s="1581"/>
      <c r="RVY48" s="1581"/>
      <c r="RVZ48" s="1581"/>
      <c r="RWA48" s="1581"/>
      <c r="RWB48" s="1581"/>
      <c r="RWC48" s="1581"/>
      <c r="RWD48" s="1581"/>
      <c r="RWE48" s="1581"/>
      <c r="RWF48" s="1581"/>
      <c r="RWG48" s="1581"/>
      <c r="RWH48" s="1581"/>
      <c r="RWI48" s="1581"/>
      <c r="RWJ48" s="1581"/>
      <c r="RWK48" s="1581"/>
      <c r="RWL48" s="1581"/>
      <c r="RWM48" s="1581"/>
      <c r="RWN48" s="1581"/>
      <c r="RWO48" s="1581"/>
      <c r="RWP48" s="1581"/>
      <c r="RWQ48" s="1581"/>
      <c r="RWR48" s="1581"/>
      <c r="RWS48" s="1581"/>
      <c r="RWT48" s="1581"/>
      <c r="RWU48" s="1581"/>
      <c r="RWV48" s="1581"/>
      <c r="RWW48" s="1581"/>
      <c r="RWX48" s="1581"/>
      <c r="RWY48" s="1581"/>
      <c r="RWZ48" s="1581"/>
      <c r="RXA48" s="1581"/>
      <c r="RXB48" s="1581"/>
      <c r="RXC48" s="1581"/>
      <c r="RXD48" s="1581"/>
      <c r="RXE48" s="1581"/>
      <c r="RXF48" s="1581"/>
      <c r="RXG48" s="1581"/>
      <c r="RXH48" s="1581"/>
      <c r="RXI48" s="1581"/>
      <c r="RXJ48" s="1581"/>
      <c r="RXK48" s="1581"/>
      <c r="RXL48" s="1581"/>
      <c r="RXM48" s="1581"/>
      <c r="RXN48" s="1581"/>
      <c r="RXO48" s="1581"/>
      <c r="RXP48" s="1581"/>
      <c r="RXQ48" s="1581"/>
      <c r="RXR48" s="1581"/>
      <c r="RXS48" s="1581"/>
      <c r="RXT48" s="1581"/>
      <c r="RXU48" s="1581"/>
      <c r="RXV48" s="1581"/>
      <c r="RXW48" s="1581"/>
      <c r="RXX48" s="1581"/>
      <c r="RXY48" s="1581"/>
      <c r="RXZ48" s="1581"/>
      <c r="RYA48" s="1581"/>
      <c r="RYB48" s="1581"/>
      <c r="RYC48" s="1581"/>
      <c r="RYD48" s="1581"/>
      <c r="RYE48" s="1581"/>
      <c r="RYF48" s="1581"/>
      <c r="RYG48" s="1581"/>
      <c r="RYH48" s="1581"/>
      <c r="RYI48" s="1581"/>
      <c r="RYJ48" s="1581"/>
      <c r="RYK48" s="1581"/>
      <c r="RYL48" s="1581"/>
      <c r="RYM48" s="1581"/>
      <c r="RYN48" s="1581"/>
      <c r="RYO48" s="1581"/>
      <c r="RYP48" s="1581"/>
      <c r="RYQ48" s="1581"/>
      <c r="RYR48" s="1581"/>
      <c r="RYS48" s="1581"/>
      <c r="RYT48" s="1581"/>
      <c r="RYU48" s="1581"/>
      <c r="RYV48" s="1581"/>
      <c r="RYW48" s="1581"/>
      <c r="RYX48" s="1581"/>
      <c r="RYY48" s="1581"/>
      <c r="RYZ48" s="1581"/>
      <c r="RZA48" s="1581"/>
      <c r="RZB48" s="1581"/>
      <c r="RZC48" s="1581"/>
      <c r="RZD48" s="1581"/>
      <c r="RZE48" s="1581"/>
      <c r="RZF48" s="1581"/>
      <c r="RZG48" s="1581"/>
      <c r="RZH48" s="1581"/>
      <c r="RZI48" s="1581"/>
      <c r="RZJ48" s="1581"/>
      <c r="RZK48" s="1581"/>
      <c r="RZL48" s="1581"/>
      <c r="RZM48" s="1581"/>
      <c r="RZN48" s="1581"/>
      <c r="RZO48" s="1581"/>
      <c r="RZP48" s="1581"/>
      <c r="RZQ48" s="1581"/>
      <c r="RZR48" s="1581"/>
      <c r="RZS48" s="1581"/>
      <c r="RZT48" s="1581"/>
      <c r="RZU48" s="1581"/>
      <c r="RZV48" s="1581"/>
      <c r="RZW48" s="1581"/>
      <c r="RZX48" s="1581"/>
      <c r="RZY48" s="1581"/>
      <c r="RZZ48" s="1581"/>
      <c r="SAA48" s="1581"/>
      <c r="SAB48" s="1581"/>
      <c r="SAC48" s="1581"/>
      <c r="SAD48" s="1581"/>
      <c r="SAE48" s="1581"/>
      <c r="SAF48" s="1581"/>
      <c r="SAG48" s="1581"/>
      <c r="SAH48" s="1581"/>
      <c r="SAI48" s="1581"/>
      <c r="SAJ48" s="1581"/>
      <c r="SAK48" s="1581"/>
      <c r="SAL48" s="1581"/>
      <c r="SAM48" s="1581"/>
      <c r="SAN48" s="1581"/>
      <c r="SAO48" s="1581"/>
      <c r="SAP48" s="1581"/>
      <c r="SAQ48" s="1581"/>
      <c r="SAR48" s="1581"/>
      <c r="SAS48" s="1581"/>
      <c r="SAT48" s="1581"/>
      <c r="SAU48" s="1581"/>
      <c r="SAV48" s="1581"/>
      <c r="SAW48" s="1581"/>
      <c r="SAX48" s="1581"/>
      <c r="SAY48" s="1581"/>
      <c r="SAZ48" s="1581"/>
      <c r="SBA48" s="1581"/>
      <c r="SBB48" s="1581"/>
      <c r="SBC48" s="1581"/>
      <c r="SBD48" s="1581"/>
      <c r="SBE48" s="1581"/>
      <c r="SBF48" s="1581"/>
      <c r="SBG48" s="1581"/>
      <c r="SBH48" s="1581"/>
      <c r="SBI48" s="1581"/>
      <c r="SBJ48" s="1581"/>
      <c r="SBK48" s="1581"/>
      <c r="SBL48" s="1581"/>
      <c r="SBM48" s="1581"/>
      <c r="SBN48" s="1581"/>
      <c r="SBO48" s="1581"/>
      <c r="SBP48" s="1581"/>
      <c r="SBQ48" s="1581"/>
      <c r="SBR48" s="1581"/>
      <c r="SBS48" s="1581"/>
      <c r="SBT48" s="1581"/>
      <c r="SBU48" s="1581"/>
      <c r="SBV48" s="1581"/>
      <c r="SBW48" s="1581"/>
      <c r="SBX48" s="1581"/>
      <c r="SBY48" s="1581"/>
      <c r="SBZ48" s="1581"/>
      <c r="SCA48" s="1581"/>
      <c r="SCB48" s="1581"/>
      <c r="SCC48" s="1581"/>
      <c r="SCD48" s="1581"/>
      <c r="SCE48" s="1581"/>
      <c r="SCF48" s="1581"/>
      <c r="SCG48" s="1581"/>
      <c r="SCH48" s="1581"/>
      <c r="SCI48" s="1581"/>
      <c r="SCJ48" s="1581"/>
      <c r="SCK48" s="1581"/>
      <c r="SCL48" s="1581"/>
      <c r="SCM48" s="1581"/>
      <c r="SCN48" s="1581"/>
      <c r="SCO48" s="1581"/>
      <c r="SCP48" s="1581"/>
      <c r="SCQ48" s="1581"/>
      <c r="SCR48" s="1581"/>
      <c r="SCS48" s="1581"/>
      <c r="SCT48" s="1581"/>
      <c r="SCU48" s="1581"/>
      <c r="SCV48" s="1581"/>
      <c r="SCW48" s="1581"/>
      <c r="SCX48" s="1581"/>
      <c r="SCY48" s="1581"/>
      <c r="SCZ48" s="1581"/>
      <c r="SDA48" s="1581"/>
      <c r="SDB48" s="1581"/>
      <c r="SDC48" s="1581"/>
      <c r="SDD48" s="1581"/>
      <c r="SDE48" s="1581"/>
      <c r="SDF48" s="1581"/>
      <c r="SDG48" s="1581"/>
      <c r="SDH48" s="1581"/>
      <c r="SDI48" s="1581"/>
      <c r="SDJ48" s="1581"/>
      <c r="SDK48" s="1581"/>
      <c r="SDL48" s="1581"/>
      <c r="SDM48" s="1581"/>
      <c r="SDN48" s="1581"/>
      <c r="SDO48" s="1581"/>
      <c r="SDP48" s="1581"/>
      <c r="SDQ48" s="1581"/>
      <c r="SDR48" s="1581"/>
      <c r="SDS48" s="1581"/>
      <c r="SDT48" s="1581"/>
      <c r="SDU48" s="1581"/>
      <c r="SDV48" s="1581"/>
      <c r="SDW48" s="1581"/>
      <c r="SDX48" s="1581"/>
      <c r="SDY48" s="1581"/>
      <c r="SDZ48" s="1581"/>
      <c r="SEA48" s="1581"/>
      <c r="SEB48" s="1581"/>
      <c r="SEC48" s="1581"/>
      <c r="SED48" s="1581"/>
      <c r="SEE48" s="1581"/>
      <c r="SEF48" s="1581"/>
      <c r="SEG48" s="1581"/>
      <c r="SEH48" s="1581"/>
      <c r="SEI48" s="1581"/>
      <c r="SEJ48" s="1581"/>
      <c r="SEK48" s="1581"/>
      <c r="SEL48" s="1581"/>
      <c r="SEM48" s="1581"/>
      <c r="SEN48" s="1581"/>
      <c r="SEO48" s="1581"/>
      <c r="SEP48" s="1581"/>
      <c r="SEQ48" s="1581"/>
      <c r="SER48" s="1581"/>
      <c r="SES48" s="1581"/>
      <c r="SET48" s="1581"/>
      <c r="SEU48" s="1581"/>
      <c r="SEV48" s="1581"/>
      <c r="SEW48" s="1581"/>
      <c r="SEX48" s="1581"/>
      <c r="SEY48" s="1581"/>
      <c r="SEZ48" s="1581"/>
      <c r="SFA48" s="1581"/>
      <c r="SFB48" s="1581"/>
      <c r="SFC48" s="1581"/>
      <c r="SFD48" s="1581"/>
      <c r="SFE48" s="1581"/>
      <c r="SFF48" s="1581"/>
      <c r="SFG48" s="1581"/>
      <c r="SFH48" s="1581"/>
      <c r="SFI48" s="1581"/>
      <c r="SFJ48" s="1581"/>
      <c r="SFK48" s="1581"/>
      <c r="SFL48" s="1581"/>
      <c r="SFM48" s="1581"/>
      <c r="SFN48" s="1581"/>
      <c r="SFO48" s="1581"/>
      <c r="SFP48" s="1581"/>
      <c r="SFQ48" s="1581"/>
      <c r="SFR48" s="1581"/>
      <c r="SFS48" s="1581"/>
      <c r="SFT48" s="1581"/>
      <c r="SFU48" s="1581"/>
      <c r="SFV48" s="1581"/>
      <c r="SFW48" s="1581"/>
      <c r="SFX48" s="1581"/>
      <c r="SFY48" s="1581"/>
      <c r="SFZ48" s="1581"/>
      <c r="SGA48" s="1581"/>
      <c r="SGB48" s="1581"/>
      <c r="SGC48" s="1581"/>
      <c r="SGD48" s="1581"/>
      <c r="SGE48" s="1581"/>
      <c r="SGF48" s="1581"/>
      <c r="SGG48" s="1581"/>
      <c r="SGH48" s="1581"/>
      <c r="SGI48" s="1581"/>
      <c r="SGJ48" s="1581"/>
      <c r="SGK48" s="1581"/>
      <c r="SGL48" s="1581"/>
      <c r="SGM48" s="1581"/>
      <c r="SGN48" s="1581"/>
      <c r="SGO48" s="1581"/>
      <c r="SGP48" s="1581"/>
      <c r="SGQ48" s="1581"/>
      <c r="SGR48" s="1581"/>
      <c r="SGS48" s="1581"/>
      <c r="SGT48" s="1581"/>
      <c r="SGU48" s="1581"/>
      <c r="SGV48" s="1581"/>
      <c r="SGW48" s="1581"/>
      <c r="SGX48" s="1581"/>
      <c r="SGY48" s="1581"/>
      <c r="SGZ48" s="1581"/>
      <c r="SHA48" s="1581"/>
      <c r="SHB48" s="1581"/>
      <c r="SHC48" s="1581"/>
      <c r="SHD48" s="1581"/>
      <c r="SHE48" s="1581"/>
      <c r="SHF48" s="1581"/>
      <c r="SHG48" s="1581"/>
      <c r="SHH48" s="1581"/>
      <c r="SHI48" s="1581"/>
      <c r="SHJ48" s="1581"/>
      <c r="SHK48" s="1581"/>
      <c r="SHL48" s="1581"/>
      <c r="SHM48" s="1581"/>
      <c r="SHN48" s="1581"/>
      <c r="SHO48" s="1581"/>
      <c r="SHP48" s="1581"/>
      <c r="SHQ48" s="1581"/>
      <c r="SHR48" s="1581"/>
      <c r="SHS48" s="1581"/>
      <c r="SHT48" s="1581"/>
      <c r="SHU48" s="1581"/>
      <c r="SHV48" s="1581"/>
      <c r="SHW48" s="1581"/>
      <c r="SHX48" s="1581"/>
      <c r="SHY48" s="1581"/>
      <c r="SHZ48" s="1581"/>
      <c r="SIA48" s="1581"/>
      <c r="SIB48" s="1581"/>
      <c r="SIC48" s="1581"/>
      <c r="SID48" s="1581"/>
      <c r="SIE48" s="1581"/>
      <c r="SIF48" s="1581"/>
      <c r="SIG48" s="1581"/>
      <c r="SIH48" s="1581"/>
      <c r="SII48" s="1581"/>
      <c r="SIJ48" s="1581"/>
      <c r="SIK48" s="1581"/>
      <c r="SIL48" s="1581"/>
      <c r="SIM48" s="1581"/>
      <c r="SIN48" s="1581"/>
      <c r="SIO48" s="1581"/>
      <c r="SIP48" s="1581"/>
      <c r="SIQ48" s="1581"/>
      <c r="SIR48" s="1581"/>
      <c r="SIS48" s="1581"/>
      <c r="SIT48" s="1581"/>
      <c r="SIU48" s="1581"/>
      <c r="SIV48" s="1581"/>
      <c r="SIW48" s="1581"/>
      <c r="SIX48" s="1581"/>
      <c r="SIY48" s="1581"/>
      <c r="SIZ48" s="1581"/>
      <c r="SJA48" s="1581"/>
      <c r="SJB48" s="1581"/>
      <c r="SJC48" s="1581"/>
      <c r="SJD48" s="1581"/>
      <c r="SJE48" s="1581"/>
      <c r="SJF48" s="1581"/>
      <c r="SJG48" s="1581"/>
      <c r="SJH48" s="1581"/>
      <c r="SJI48" s="1581"/>
      <c r="SJJ48" s="1581"/>
      <c r="SJK48" s="1581"/>
      <c r="SJL48" s="1581"/>
      <c r="SJM48" s="1581"/>
      <c r="SJN48" s="1581"/>
      <c r="SJO48" s="1581"/>
      <c r="SJP48" s="1581"/>
      <c r="SJQ48" s="1581"/>
      <c r="SJR48" s="1581"/>
      <c r="SJS48" s="1581"/>
      <c r="SJT48" s="1581"/>
      <c r="SJU48" s="1581"/>
      <c r="SJV48" s="1581"/>
      <c r="SJW48" s="1581"/>
      <c r="SJX48" s="1581"/>
      <c r="SJY48" s="1581"/>
      <c r="SJZ48" s="1581"/>
      <c r="SKA48" s="1581"/>
      <c r="SKB48" s="1581"/>
      <c r="SKC48" s="1581"/>
      <c r="SKD48" s="1581"/>
      <c r="SKE48" s="1581"/>
      <c r="SKF48" s="1581"/>
      <c r="SKG48" s="1581"/>
      <c r="SKH48" s="1581"/>
      <c r="SKI48" s="1581"/>
      <c r="SKJ48" s="1581"/>
      <c r="SKK48" s="1581"/>
      <c r="SKL48" s="1581"/>
      <c r="SKM48" s="1581"/>
      <c r="SKN48" s="1581"/>
      <c r="SKO48" s="1581"/>
      <c r="SKP48" s="1581"/>
      <c r="SKQ48" s="1581"/>
      <c r="SKR48" s="1581"/>
      <c r="SKS48" s="1581"/>
      <c r="SKT48" s="1581"/>
      <c r="SKU48" s="1581"/>
      <c r="SKV48" s="1581"/>
      <c r="SKW48" s="1581"/>
      <c r="SKX48" s="1581"/>
      <c r="SKY48" s="1581"/>
      <c r="SKZ48" s="1581"/>
      <c r="SLA48" s="1581"/>
      <c r="SLB48" s="1581"/>
      <c r="SLC48" s="1581"/>
      <c r="SLD48" s="1581"/>
      <c r="SLE48" s="1581"/>
      <c r="SLF48" s="1581"/>
      <c r="SLG48" s="1581"/>
      <c r="SLH48" s="1581"/>
      <c r="SLI48" s="1581"/>
      <c r="SLJ48" s="1581"/>
      <c r="SLK48" s="1581"/>
      <c r="SLL48" s="1581"/>
      <c r="SLM48" s="1581"/>
      <c r="SLN48" s="1581"/>
      <c r="SLO48" s="1581"/>
      <c r="SLP48" s="1581"/>
      <c r="SLQ48" s="1581"/>
      <c r="SLR48" s="1581"/>
      <c r="SLS48" s="1581"/>
      <c r="SLT48" s="1581"/>
      <c r="SLU48" s="1581"/>
      <c r="SLV48" s="1581"/>
      <c r="SLW48" s="1581"/>
      <c r="SLX48" s="1581"/>
      <c r="SLY48" s="1581"/>
      <c r="SLZ48" s="1581"/>
      <c r="SMA48" s="1581"/>
      <c r="SMB48" s="1581"/>
      <c r="SMC48" s="1581"/>
      <c r="SMD48" s="1581"/>
      <c r="SME48" s="1581"/>
      <c r="SMF48" s="1581"/>
      <c r="SMG48" s="1581"/>
      <c r="SMH48" s="1581"/>
      <c r="SMI48" s="1581"/>
      <c r="SMJ48" s="1581"/>
      <c r="SMK48" s="1581"/>
      <c r="SML48" s="1581"/>
      <c r="SMM48" s="1581"/>
      <c r="SMN48" s="1581"/>
      <c r="SMO48" s="1581"/>
      <c r="SMP48" s="1581"/>
      <c r="SMQ48" s="1581"/>
      <c r="SMR48" s="1581"/>
      <c r="SMS48" s="1581"/>
      <c r="SMT48" s="1581"/>
      <c r="SMU48" s="1581"/>
      <c r="SMV48" s="1581"/>
      <c r="SMW48" s="1581"/>
      <c r="SMX48" s="1581"/>
      <c r="SMY48" s="1581"/>
      <c r="SMZ48" s="1581"/>
      <c r="SNA48" s="1581"/>
      <c r="SNB48" s="1581"/>
      <c r="SNC48" s="1581"/>
      <c r="SND48" s="1581"/>
      <c r="SNE48" s="1581"/>
      <c r="SNF48" s="1581"/>
      <c r="SNG48" s="1581"/>
      <c r="SNH48" s="1581"/>
      <c r="SNI48" s="1581"/>
      <c r="SNJ48" s="1581"/>
      <c r="SNK48" s="1581"/>
      <c r="SNL48" s="1581"/>
      <c r="SNM48" s="1581"/>
      <c r="SNN48" s="1581"/>
      <c r="SNO48" s="1581"/>
      <c r="SNP48" s="1581"/>
      <c r="SNQ48" s="1581"/>
      <c r="SNR48" s="1581"/>
      <c r="SNS48" s="1581"/>
      <c r="SNT48" s="1581"/>
      <c r="SNU48" s="1581"/>
      <c r="SNV48" s="1581"/>
      <c r="SNW48" s="1581"/>
      <c r="SNX48" s="1581"/>
      <c r="SNY48" s="1581"/>
      <c r="SNZ48" s="1581"/>
      <c r="SOA48" s="1581"/>
      <c r="SOB48" s="1581"/>
      <c r="SOC48" s="1581"/>
      <c r="SOD48" s="1581"/>
      <c r="SOE48" s="1581"/>
      <c r="SOF48" s="1581"/>
      <c r="SOG48" s="1581"/>
      <c r="SOH48" s="1581"/>
      <c r="SOI48" s="1581"/>
      <c r="SOJ48" s="1581"/>
      <c r="SOK48" s="1581"/>
      <c r="SOL48" s="1581"/>
      <c r="SOM48" s="1581"/>
      <c r="SON48" s="1581"/>
      <c r="SOO48" s="1581"/>
      <c r="SOP48" s="1581"/>
      <c r="SOQ48" s="1581"/>
      <c r="SOR48" s="1581"/>
      <c r="SOS48" s="1581"/>
      <c r="SOT48" s="1581"/>
      <c r="SOU48" s="1581"/>
      <c r="SOV48" s="1581"/>
      <c r="SOW48" s="1581"/>
      <c r="SOX48" s="1581"/>
      <c r="SOY48" s="1581"/>
      <c r="SOZ48" s="1581"/>
      <c r="SPA48" s="1581"/>
      <c r="SPB48" s="1581"/>
      <c r="SPC48" s="1581"/>
      <c r="SPD48" s="1581"/>
      <c r="SPE48" s="1581"/>
      <c r="SPF48" s="1581"/>
      <c r="SPG48" s="1581"/>
      <c r="SPH48" s="1581"/>
      <c r="SPI48" s="1581"/>
      <c r="SPJ48" s="1581"/>
      <c r="SPK48" s="1581"/>
      <c r="SPL48" s="1581"/>
      <c r="SPM48" s="1581"/>
      <c r="SPN48" s="1581"/>
      <c r="SPO48" s="1581"/>
      <c r="SPP48" s="1581"/>
      <c r="SPQ48" s="1581"/>
      <c r="SPR48" s="1581"/>
      <c r="SPS48" s="1581"/>
      <c r="SPT48" s="1581"/>
      <c r="SPU48" s="1581"/>
      <c r="SPV48" s="1581"/>
      <c r="SPW48" s="1581"/>
      <c r="SPX48" s="1581"/>
      <c r="SPY48" s="1581"/>
      <c r="SPZ48" s="1581"/>
      <c r="SQA48" s="1581"/>
      <c r="SQB48" s="1581"/>
      <c r="SQC48" s="1581"/>
      <c r="SQD48" s="1581"/>
      <c r="SQE48" s="1581"/>
      <c r="SQF48" s="1581"/>
      <c r="SQG48" s="1581"/>
      <c r="SQH48" s="1581"/>
      <c r="SQI48" s="1581"/>
      <c r="SQJ48" s="1581"/>
      <c r="SQK48" s="1581"/>
      <c r="SQL48" s="1581"/>
      <c r="SQM48" s="1581"/>
      <c r="SQN48" s="1581"/>
      <c r="SQO48" s="1581"/>
      <c r="SQP48" s="1581"/>
      <c r="SQQ48" s="1581"/>
      <c r="SQR48" s="1581"/>
      <c r="SQS48" s="1581"/>
      <c r="SQT48" s="1581"/>
      <c r="SQU48" s="1581"/>
      <c r="SQV48" s="1581"/>
      <c r="SQW48" s="1581"/>
      <c r="SQX48" s="1581"/>
      <c r="SQY48" s="1581"/>
      <c r="SQZ48" s="1581"/>
      <c r="SRA48" s="1581"/>
      <c r="SRB48" s="1581"/>
      <c r="SRC48" s="1581"/>
      <c r="SRD48" s="1581"/>
      <c r="SRE48" s="1581"/>
      <c r="SRF48" s="1581"/>
      <c r="SRG48" s="1581"/>
      <c r="SRH48" s="1581"/>
      <c r="SRI48" s="1581"/>
      <c r="SRJ48" s="1581"/>
      <c r="SRK48" s="1581"/>
      <c r="SRL48" s="1581"/>
      <c r="SRM48" s="1581"/>
      <c r="SRN48" s="1581"/>
      <c r="SRO48" s="1581"/>
      <c r="SRP48" s="1581"/>
      <c r="SRQ48" s="1581"/>
      <c r="SRR48" s="1581"/>
      <c r="SRS48" s="1581"/>
      <c r="SRT48" s="1581"/>
      <c r="SRU48" s="1581"/>
      <c r="SRV48" s="1581"/>
      <c r="SRW48" s="1581"/>
      <c r="SRX48" s="1581"/>
      <c r="SRY48" s="1581"/>
      <c r="SRZ48" s="1581"/>
      <c r="SSA48" s="1581"/>
      <c r="SSB48" s="1581"/>
      <c r="SSC48" s="1581"/>
      <c r="SSD48" s="1581"/>
      <c r="SSE48" s="1581"/>
      <c r="SSF48" s="1581"/>
      <c r="SSG48" s="1581"/>
      <c r="SSH48" s="1581"/>
      <c r="SSI48" s="1581"/>
      <c r="SSJ48" s="1581"/>
      <c r="SSK48" s="1581"/>
      <c r="SSL48" s="1581"/>
      <c r="SSM48" s="1581"/>
      <c r="SSN48" s="1581"/>
      <c r="SSO48" s="1581"/>
      <c r="SSP48" s="1581"/>
      <c r="SSQ48" s="1581"/>
      <c r="SSR48" s="1581"/>
      <c r="SSS48" s="1581"/>
      <c r="SST48" s="1581"/>
      <c r="SSU48" s="1581"/>
      <c r="SSV48" s="1581"/>
      <c r="SSW48" s="1581"/>
      <c r="SSX48" s="1581"/>
      <c r="SSY48" s="1581"/>
      <c r="SSZ48" s="1581"/>
      <c r="STA48" s="1581"/>
      <c r="STB48" s="1581"/>
      <c r="STC48" s="1581"/>
      <c r="STD48" s="1581"/>
      <c r="STE48" s="1581"/>
      <c r="STF48" s="1581"/>
      <c r="STG48" s="1581"/>
      <c r="STH48" s="1581"/>
      <c r="STI48" s="1581"/>
      <c r="STJ48" s="1581"/>
      <c r="STK48" s="1581"/>
      <c r="STL48" s="1581"/>
      <c r="STM48" s="1581"/>
      <c r="STN48" s="1581"/>
      <c r="STO48" s="1581"/>
      <c r="STP48" s="1581"/>
      <c r="STQ48" s="1581"/>
      <c r="STR48" s="1581"/>
      <c r="STS48" s="1581"/>
      <c r="STT48" s="1581"/>
      <c r="STU48" s="1581"/>
      <c r="STV48" s="1581"/>
      <c r="STW48" s="1581"/>
      <c r="STX48" s="1581"/>
      <c r="STY48" s="1581"/>
      <c r="STZ48" s="1581"/>
      <c r="SUA48" s="1581"/>
      <c r="SUB48" s="1581"/>
      <c r="SUC48" s="1581"/>
      <c r="SUD48" s="1581"/>
      <c r="SUE48" s="1581"/>
      <c r="SUF48" s="1581"/>
      <c r="SUG48" s="1581"/>
      <c r="SUH48" s="1581"/>
      <c r="SUI48" s="1581"/>
      <c r="SUJ48" s="1581"/>
      <c r="SUK48" s="1581"/>
      <c r="SUL48" s="1581"/>
      <c r="SUM48" s="1581"/>
      <c r="SUN48" s="1581"/>
      <c r="SUO48" s="1581"/>
      <c r="SUP48" s="1581"/>
      <c r="SUQ48" s="1581"/>
      <c r="SUR48" s="1581"/>
      <c r="SUS48" s="1581"/>
      <c r="SUT48" s="1581"/>
      <c r="SUU48" s="1581"/>
      <c r="SUV48" s="1581"/>
      <c r="SUW48" s="1581"/>
      <c r="SUX48" s="1581"/>
      <c r="SUY48" s="1581"/>
      <c r="SUZ48" s="1581"/>
      <c r="SVA48" s="1581"/>
      <c r="SVB48" s="1581"/>
      <c r="SVC48" s="1581"/>
      <c r="SVD48" s="1581"/>
      <c r="SVE48" s="1581"/>
      <c r="SVF48" s="1581"/>
      <c r="SVG48" s="1581"/>
      <c r="SVH48" s="1581"/>
      <c r="SVI48" s="1581"/>
      <c r="SVJ48" s="1581"/>
      <c r="SVK48" s="1581"/>
      <c r="SVL48" s="1581"/>
      <c r="SVM48" s="1581"/>
      <c r="SVN48" s="1581"/>
      <c r="SVO48" s="1581"/>
      <c r="SVP48" s="1581"/>
      <c r="SVQ48" s="1581"/>
      <c r="SVR48" s="1581"/>
      <c r="SVS48" s="1581"/>
      <c r="SVT48" s="1581"/>
      <c r="SVU48" s="1581"/>
      <c r="SVV48" s="1581"/>
      <c r="SVW48" s="1581"/>
      <c r="SVX48" s="1581"/>
      <c r="SVY48" s="1581"/>
      <c r="SVZ48" s="1581"/>
      <c r="SWA48" s="1581"/>
      <c r="SWB48" s="1581"/>
      <c r="SWC48" s="1581"/>
      <c r="SWD48" s="1581"/>
      <c r="SWE48" s="1581"/>
      <c r="SWF48" s="1581"/>
      <c r="SWG48" s="1581"/>
      <c r="SWH48" s="1581"/>
      <c r="SWI48" s="1581"/>
      <c r="SWJ48" s="1581"/>
      <c r="SWK48" s="1581"/>
      <c r="SWL48" s="1581"/>
      <c r="SWM48" s="1581"/>
      <c r="SWN48" s="1581"/>
      <c r="SWO48" s="1581"/>
      <c r="SWP48" s="1581"/>
      <c r="SWQ48" s="1581"/>
      <c r="SWR48" s="1581"/>
      <c r="SWS48" s="1581"/>
      <c r="SWT48" s="1581"/>
      <c r="SWU48" s="1581"/>
      <c r="SWV48" s="1581"/>
      <c r="SWW48" s="1581"/>
      <c r="SWX48" s="1581"/>
      <c r="SWY48" s="1581"/>
      <c r="SWZ48" s="1581"/>
      <c r="SXA48" s="1581"/>
      <c r="SXB48" s="1581"/>
      <c r="SXC48" s="1581"/>
      <c r="SXD48" s="1581"/>
      <c r="SXE48" s="1581"/>
      <c r="SXF48" s="1581"/>
      <c r="SXG48" s="1581"/>
      <c r="SXH48" s="1581"/>
      <c r="SXI48" s="1581"/>
      <c r="SXJ48" s="1581"/>
      <c r="SXK48" s="1581"/>
      <c r="SXL48" s="1581"/>
      <c r="SXM48" s="1581"/>
      <c r="SXN48" s="1581"/>
      <c r="SXO48" s="1581"/>
      <c r="SXP48" s="1581"/>
      <c r="SXQ48" s="1581"/>
      <c r="SXR48" s="1581"/>
      <c r="SXS48" s="1581"/>
      <c r="SXT48" s="1581"/>
      <c r="SXU48" s="1581"/>
      <c r="SXV48" s="1581"/>
      <c r="SXW48" s="1581"/>
      <c r="SXX48" s="1581"/>
      <c r="SXY48" s="1581"/>
      <c r="SXZ48" s="1581"/>
      <c r="SYA48" s="1581"/>
      <c r="SYB48" s="1581"/>
      <c r="SYC48" s="1581"/>
      <c r="SYD48" s="1581"/>
      <c r="SYE48" s="1581"/>
      <c r="SYF48" s="1581"/>
      <c r="SYG48" s="1581"/>
      <c r="SYH48" s="1581"/>
      <c r="SYI48" s="1581"/>
      <c r="SYJ48" s="1581"/>
      <c r="SYK48" s="1581"/>
      <c r="SYL48" s="1581"/>
      <c r="SYM48" s="1581"/>
      <c r="SYN48" s="1581"/>
      <c r="SYO48" s="1581"/>
      <c r="SYP48" s="1581"/>
      <c r="SYQ48" s="1581"/>
      <c r="SYR48" s="1581"/>
      <c r="SYS48" s="1581"/>
      <c r="SYT48" s="1581"/>
      <c r="SYU48" s="1581"/>
      <c r="SYV48" s="1581"/>
      <c r="SYW48" s="1581"/>
      <c r="SYX48" s="1581"/>
      <c r="SYY48" s="1581"/>
      <c r="SYZ48" s="1581"/>
      <c r="SZA48" s="1581"/>
      <c r="SZB48" s="1581"/>
      <c r="SZC48" s="1581"/>
      <c r="SZD48" s="1581"/>
      <c r="SZE48" s="1581"/>
      <c r="SZF48" s="1581"/>
      <c r="SZG48" s="1581"/>
      <c r="SZH48" s="1581"/>
      <c r="SZI48" s="1581"/>
      <c r="SZJ48" s="1581"/>
      <c r="SZK48" s="1581"/>
      <c r="SZL48" s="1581"/>
      <c r="SZM48" s="1581"/>
      <c r="SZN48" s="1581"/>
      <c r="SZO48" s="1581"/>
      <c r="SZP48" s="1581"/>
      <c r="SZQ48" s="1581"/>
      <c r="SZR48" s="1581"/>
      <c r="SZS48" s="1581"/>
      <c r="SZT48" s="1581"/>
      <c r="SZU48" s="1581"/>
      <c r="SZV48" s="1581"/>
      <c r="SZW48" s="1581"/>
      <c r="SZX48" s="1581"/>
      <c r="SZY48" s="1581"/>
      <c r="SZZ48" s="1581"/>
      <c r="TAA48" s="1581"/>
      <c r="TAB48" s="1581"/>
      <c r="TAC48" s="1581"/>
      <c r="TAD48" s="1581"/>
      <c r="TAE48" s="1581"/>
      <c r="TAF48" s="1581"/>
      <c r="TAG48" s="1581"/>
      <c r="TAH48" s="1581"/>
      <c r="TAI48" s="1581"/>
      <c r="TAJ48" s="1581"/>
      <c r="TAK48" s="1581"/>
      <c r="TAL48" s="1581"/>
      <c r="TAM48" s="1581"/>
      <c r="TAN48" s="1581"/>
      <c r="TAO48" s="1581"/>
      <c r="TAP48" s="1581"/>
      <c r="TAQ48" s="1581"/>
      <c r="TAR48" s="1581"/>
      <c r="TAS48" s="1581"/>
      <c r="TAT48" s="1581"/>
      <c r="TAU48" s="1581"/>
      <c r="TAV48" s="1581"/>
      <c r="TAW48" s="1581"/>
      <c r="TAX48" s="1581"/>
      <c r="TAY48" s="1581"/>
      <c r="TAZ48" s="1581"/>
      <c r="TBA48" s="1581"/>
      <c r="TBB48" s="1581"/>
      <c r="TBC48" s="1581"/>
      <c r="TBD48" s="1581"/>
      <c r="TBE48" s="1581"/>
      <c r="TBF48" s="1581"/>
      <c r="TBG48" s="1581"/>
      <c r="TBH48" s="1581"/>
      <c r="TBI48" s="1581"/>
      <c r="TBJ48" s="1581"/>
      <c r="TBK48" s="1581"/>
      <c r="TBL48" s="1581"/>
      <c r="TBM48" s="1581"/>
      <c r="TBN48" s="1581"/>
      <c r="TBO48" s="1581"/>
      <c r="TBP48" s="1581"/>
      <c r="TBQ48" s="1581"/>
      <c r="TBR48" s="1581"/>
      <c r="TBS48" s="1581"/>
      <c r="TBT48" s="1581"/>
      <c r="TBU48" s="1581"/>
      <c r="TBV48" s="1581"/>
      <c r="TBW48" s="1581"/>
      <c r="TBX48" s="1581"/>
      <c r="TBY48" s="1581"/>
      <c r="TBZ48" s="1581"/>
      <c r="TCA48" s="1581"/>
      <c r="TCB48" s="1581"/>
      <c r="TCC48" s="1581"/>
      <c r="TCD48" s="1581"/>
      <c r="TCE48" s="1581"/>
      <c r="TCF48" s="1581"/>
      <c r="TCG48" s="1581"/>
      <c r="TCH48" s="1581"/>
      <c r="TCI48" s="1581"/>
      <c r="TCJ48" s="1581"/>
      <c r="TCK48" s="1581"/>
      <c r="TCL48" s="1581"/>
      <c r="TCM48" s="1581"/>
      <c r="TCN48" s="1581"/>
      <c r="TCO48" s="1581"/>
      <c r="TCP48" s="1581"/>
      <c r="TCQ48" s="1581"/>
      <c r="TCR48" s="1581"/>
      <c r="TCS48" s="1581"/>
      <c r="TCT48" s="1581"/>
      <c r="TCU48" s="1581"/>
      <c r="TCV48" s="1581"/>
      <c r="TCW48" s="1581"/>
      <c r="TCX48" s="1581"/>
      <c r="TCY48" s="1581"/>
      <c r="TCZ48" s="1581"/>
      <c r="TDA48" s="1581"/>
      <c r="TDB48" s="1581"/>
      <c r="TDC48" s="1581"/>
      <c r="TDD48" s="1581"/>
      <c r="TDE48" s="1581"/>
      <c r="TDF48" s="1581"/>
      <c r="TDG48" s="1581"/>
      <c r="TDH48" s="1581"/>
      <c r="TDI48" s="1581"/>
      <c r="TDJ48" s="1581"/>
      <c r="TDK48" s="1581"/>
      <c r="TDL48" s="1581"/>
      <c r="TDM48" s="1581"/>
      <c r="TDN48" s="1581"/>
      <c r="TDO48" s="1581"/>
      <c r="TDP48" s="1581"/>
      <c r="TDQ48" s="1581"/>
      <c r="TDR48" s="1581"/>
      <c r="TDS48" s="1581"/>
      <c r="TDT48" s="1581"/>
      <c r="TDU48" s="1581"/>
      <c r="TDV48" s="1581"/>
      <c r="TDW48" s="1581"/>
      <c r="TDX48" s="1581"/>
      <c r="TDY48" s="1581"/>
      <c r="TDZ48" s="1581"/>
      <c r="TEA48" s="1581"/>
      <c r="TEB48" s="1581"/>
      <c r="TEC48" s="1581"/>
      <c r="TED48" s="1581"/>
      <c r="TEE48" s="1581"/>
      <c r="TEF48" s="1581"/>
      <c r="TEG48" s="1581"/>
      <c r="TEH48" s="1581"/>
      <c r="TEI48" s="1581"/>
      <c r="TEJ48" s="1581"/>
      <c r="TEK48" s="1581"/>
      <c r="TEL48" s="1581"/>
      <c r="TEM48" s="1581"/>
      <c r="TEN48" s="1581"/>
      <c r="TEO48" s="1581"/>
      <c r="TEP48" s="1581"/>
      <c r="TEQ48" s="1581"/>
      <c r="TER48" s="1581"/>
      <c r="TES48" s="1581"/>
      <c r="TET48" s="1581"/>
      <c r="TEU48" s="1581"/>
      <c r="TEV48" s="1581"/>
      <c r="TEW48" s="1581"/>
      <c r="TEX48" s="1581"/>
      <c r="TEY48" s="1581"/>
      <c r="TEZ48" s="1581"/>
      <c r="TFA48" s="1581"/>
      <c r="TFB48" s="1581"/>
      <c r="TFC48" s="1581"/>
      <c r="TFD48" s="1581"/>
      <c r="TFE48" s="1581"/>
      <c r="TFF48" s="1581"/>
      <c r="TFG48" s="1581"/>
      <c r="TFH48" s="1581"/>
      <c r="TFI48" s="1581"/>
      <c r="TFJ48" s="1581"/>
      <c r="TFK48" s="1581"/>
      <c r="TFL48" s="1581"/>
      <c r="TFM48" s="1581"/>
      <c r="TFN48" s="1581"/>
      <c r="TFO48" s="1581"/>
      <c r="TFP48" s="1581"/>
      <c r="TFQ48" s="1581"/>
      <c r="TFR48" s="1581"/>
      <c r="TFS48" s="1581"/>
      <c r="TFT48" s="1581"/>
      <c r="TFU48" s="1581"/>
      <c r="TFV48" s="1581"/>
      <c r="TFW48" s="1581"/>
      <c r="TFX48" s="1581"/>
      <c r="TFY48" s="1581"/>
      <c r="TFZ48" s="1581"/>
      <c r="TGA48" s="1581"/>
      <c r="TGB48" s="1581"/>
      <c r="TGC48" s="1581"/>
      <c r="TGD48" s="1581"/>
      <c r="TGE48" s="1581"/>
      <c r="TGF48" s="1581"/>
      <c r="TGG48" s="1581"/>
      <c r="TGH48" s="1581"/>
      <c r="TGI48" s="1581"/>
      <c r="TGJ48" s="1581"/>
      <c r="TGK48" s="1581"/>
      <c r="TGL48" s="1581"/>
      <c r="TGM48" s="1581"/>
      <c r="TGN48" s="1581"/>
      <c r="TGO48" s="1581"/>
      <c r="TGP48" s="1581"/>
      <c r="TGQ48" s="1581"/>
      <c r="TGR48" s="1581"/>
      <c r="TGS48" s="1581"/>
      <c r="TGT48" s="1581"/>
      <c r="TGU48" s="1581"/>
      <c r="TGV48" s="1581"/>
      <c r="TGW48" s="1581"/>
      <c r="TGX48" s="1581"/>
      <c r="TGY48" s="1581"/>
      <c r="TGZ48" s="1581"/>
      <c r="THA48" s="1581"/>
      <c r="THB48" s="1581"/>
      <c r="THC48" s="1581"/>
      <c r="THD48" s="1581"/>
      <c r="THE48" s="1581"/>
      <c r="THF48" s="1581"/>
      <c r="THG48" s="1581"/>
      <c r="THH48" s="1581"/>
      <c r="THI48" s="1581"/>
      <c r="THJ48" s="1581"/>
      <c r="THK48" s="1581"/>
      <c r="THL48" s="1581"/>
      <c r="THM48" s="1581"/>
      <c r="THN48" s="1581"/>
      <c r="THO48" s="1581"/>
      <c r="THP48" s="1581"/>
      <c r="THQ48" s="1581"/>
      <c r="THR48" s="1581"/>
      <c r="THS48" s="1581"/>
      <c r="THT48" s="1581"/>
      <c r="THU48" s="1581"/>
      <c r="THV48" s="1581"/>
      <c r="THW48" s="1581"/>
      <c r="THX48" s="1581"/>
      <c r="THY48" s="1581"/>
      <c r="THZ48" s="1581"/>
      <c r="TIA48" s="1581"/>
      <c r="TIB48" s="1581"/>
      <c r="TIC48" s="1581"/>
      <c r="TID48" s="1581"/>
      <c r="TIE48" s="1581"/>
      <c r="TIF48" s="1581"/>
      <c r="TIG48" s="1581"/>
      <c r="TIH48" s="1581"/>
      <c r="TII48" s="1581"/>
      <c r="TIJ48" s="1581"/>
      <c r="TIK48" s="1581"/>
      <c r="TIL48" s="1581"/>
      <c r="TIM48" s="1581"/>
      <c r="TIN48" s="1581"/>
      <c r="TIO48" s="1581"/>
      <c r="TIP48" s="1581"/>
      <c r="TIQ48" s="1581"/>
      <c r="TIR48" s="1581"/>
      <c r="TIS48" s="1581"/>
      <c r="TIT48" s="1581"/>
      <c r="TIU48" s="1581"/>
      <c r="TIV48" s="1581"/>
      <c r="TIW48" s="1581"/>
      <c r="TIX48" s="1581"/>
      <c r="TIY48" s="1581"/>
      <c r="TIZ48" s="1581"/>
      <c r="TJA48" s="1581"/>
      <c r="TJB48" s="1581"/>
      <c r="TJC48" s="1581"/>
      <c r="TJD48" s="1581"/>
      <c r="TJE48" s="1581"/>
      <c r="TJF48" s="1581"/>
      <c r="TJG48" s="1581"/>
      <c r="TJH48" s="1581"/>
      <c r="TJI48" s="1581"/>
      <c r="TJJ48" s="1581"/>
      <c r="TJK48" s="1581"/>
      <c r="TJL48" s="1581"/>
      <c r="TJM48" s="1581"/>
      <c r="TJN48" s="1581"/>
      <c r="TJO48" s="1581"/>
      <c r="TJP48" s="1581"/>
      <c r="TJQ48" s="1581"/>
      <c r="TJR48" s="1581"/>
      <c r="TJS48" s="1581"/>
      <c r="TJT48" s="1581"/>
      <c r="TJU48" s="1581"/>
      <c r="TJV48" s="1581"/>
      <c r="TJW48" s="1581"/>
      <c r="TJX48" s="1581"/>
      <c r="TJY48" s="1581"/>
      <c r="TJZ48" s="1581"/>
      <c r="TKA48" s="1581"/>
      <c r="TKB48" s="1581"/>
      <c r="TKC48" s="1581"/>
      <c r="TKD48" s="1581"/>
      <c r="TKE48" s="1581"/>
      <c r="TKF48" s="1581"/>
      <c r="TKG48" s="1581"/>
      <c r="TKH48" s="1581"/>
      <c r="TKI48" s="1581"/>
      <c r="TKJ48" s="1581"/>
      <c r="TKK48" s="1581"/>
      <c r="TKL48" s="1581"/>
      <c r="TKM48" s="1581"/>
      <c r="TKN48" s="1581"/>
      <c r="TKO48" s="1581"/>
      <c r="TKP48" s="1581"/>
      <c r="TKQ48" s="1581"/>
      <c r="TKR48" s="1581"/>
      <c r="TKS48" s="1581"/>
      <c r="TKT48" s="1581"/>
      <c r="TKU48" s="1581"/>
      <c r="TKV48" s="1581"/>
      <c r="TKW48" s="1581"/>
      <c r="TKX48" s="1581"/>
      <c r="TKY48" s="1581"/>
      <c r="TKZ48" s="1581"/>
      <c r="TLA48" s="1581"/>
      <c r="TLB48" s="1581"/>
      <c r="TLC48" s="1581"/>
      <c r="TLD48" s="1581"/>
      <c r="TLE48" s="1581"/>
      <c r="TLF48" s="1581"/>
      <c r="TLG48" s="1581"/>
      <c r="TLH48" s="1581"/>
      <c r="TLI48" s="1581"/>
      <c r="TLJ48" s="1581"/>
      <c r="TLK48" s="1581"/>
      <c r="TLL48" s="1581"/>
      <c r="TLM48" s="1581"/>
      <c r="TLN48" s="1581"/>
      <c r="TLO48" s="1581"/>
      <c r="TLP48" s="1581"/>
      <c r="TLQ48" s="1581"/>
      <c r="TLR48" s="1581"/>
      <c r="TLS48" s="1581"/>
      <c r="TLT48" s="1581"/>
      <c r="TLU48" s="1581"/>
      <c r="TLV48" s="1581"/>
      <c r="TLW48" s="1581"/>
      <c r="TLX48" s="1581"/>
      <c r="TLY48" s="1581"/>
      <c r="TLZ48" s="1581"/>
      <c r="TMA48" s="1581"/>
      <c r="TMB48" s="1581"/>
      <c r="TMC48" s="1581"/>
      <c r="TMD48" s="1581"/>
      <c r="TME48" s="1581"/>
      <c r="TMF48" s="1581"/>
      <c r="TMG48" s="1581"/>
      <c r="TMH48" s="1581"/>
      <c r="TMI48" s="1581"/>
      <c r="TMJ48" s="1581"/>
      <c r="TMK48" s="1581"/>
      <c r="TML48" s="1581"/>
      <c r="TMM48" s="1581"/>
      <c r="TMN48" s="1581"/>
      <c r="TMO48" s="1581"/>
      <c r="TMP48" s="1581"/>
      <c r="TMQ48" s="1581"/>
      <c r="TMR48" s="1581"/>
      <c r="TMS48" s="1581"/>
      <c r="TMT48" s="1581"/>
      <c r="TMU48" s="1581"/>
      <c r="TMV48" s="1581"/>
      <c r="TMW48" s="1581"/>
      <c r="TMX48" s="1581"/>
      <c r="TMY48" s="1581"/>
      <c r="TMZ48" s="1581"/>
      <c r="TNA48" s="1581"/>
      <c r="TNB48" s="1581"/>
      <c r="TNC48" s="1581"/>
      <c r="TND48" s="1581"/>
      <c r="TNE48" s="1581"/>
      <c r="TNF48" s="1581"/>
      <c r="TNG48" s="1581"/>
      <c r="TNH48" s="1581"/>
      <c r="TNI48" s="1581"/>
      <c r="TNJ48" s="1581"/>
      <c r="TNK48" s="1581"/>
      <c r="TNL48" s="1581"/>
      <c r="TNM48" s="1581"/>
      <c r="TNN48" s="1581"/>
      <c r="TNO48" s="1581"/>
      <c r="TNP48" s="1581"/>
      <c r="TNQ48" s="1581"/>
      <c r="TNR48" s="1581"/>
      <c r="TNS48" s="1581"/>
      <c r="TNT48" s="1581"/>
      <c r="TNU48" s="1581"/>
      <c r="TNV48" s="1581"/>
      <c r="TNW48" s="1581"/>
      <c r="TNX48" s="1581"/>
      <c r="TNY48" s="1581"/>
      <c r="TNZ48" s="1581"/>
      <c r="TOA48" s="1581"/>
      <c r="TOB48" s="1581"/>
      <c r="TOC48" s="1581"/>
      <c r="TOD48" s="1581"/>
      <c r="TOE48" s="1581"/>
      <c r="TOF48" s="1581"/>
      <c r="TOG48" s="1581"/>
      <c r="TOH48" s="1581"/>
      <c r="TOI48" s="1581"/>
      <c r="TOJ48" s="1581"/>
      <c r="TOK48" s="1581"/>
      <c r="TOL48" s="1581"/>
      <c r="TOM48" s="1581"/>
      <c r="TON48" s="1581"/>
      <c r="TOO48" s="1581"/>
      <c r="TOP48" s="1581"/>
      <c r="TOQ48" s="1581"/>
      <c r="TOR48" s="1581"/>
      <c r="TOS48" s="1581"/>
      <c r="TOT48" s="1581"/>
      <c r="TOU48" s="1581"/>
      <c r="TOV48" s="1581"/>
      <c r="TOW48" s="1581"/>
      <c r="TOX48" s="1581"/>
      <c r="TOY48" s="1581"/>
      <c r="TOZ48" s="1581"/>
      <c r="TPA48" s="1581"/>
      <c r="TPB48" s="1581"/>
      <c r="TPC48" s="1581"/>
      <c r="TPD48" s="1581"/>
      <c r="TPE48" s="1581"/>
      <c r="TPF48" s="1581"/>
      <c r="TPG48" s="1581"/>
      <c r="TPH48" s="1581"/>
      <c r="TPI48" s="1581"/>
      <c r="TPJ48" s="1581"/>
      <c r="TPK48" s="1581"/>
      <c r="TPL48" s="1581"/>
      <c r="TPM48" s="1581"/>
      <c r="TPN48" s="1581"/>
      <c r="TPO48" s="1581"/>
      <c r="TPP48" s="1581"/>
      <c r="TPQ48" s="1581"/>
      <c r="TPR48" s="1581"/>
      <c r="TPS48" s="1581"/>
      <c r="TPT48" s="1581"/>
      <c r="TPU48" s="1581"/>
      <c r="TPV48" s="1581"/>
      <c r="TPW48" s="1581"/>
      <c r="TPX48" s="1581"/>
      <c r="TPY48" s="1581"/>
      <c r="TPZ48" s="1581"/>
      <c r="TQA48" s="1581"/>
      <c r="TQB48" s="1581"/>
      <c r="TQC48" s="1581"/>
      <c r="TQD48" s="1581"/>
      <c r="TQE48" s="1581"/>
      <c r="TQF48" s="1581"/>
      <c r="TQG48" s="1581"/>
      <c r="TQH48" s="1581"/>
      <c r="TQI48" s="1581"/>
      <c r="TQJ48" s="1581"/>
      <c r="TQK48" s="1581"/>
      <c r="TQL48" s="1581"/>
      <c r="TQM48" s="1581"/>
      <c r="TQN48" s="1581"/>
      <c r="TQO48" s="1581"/>
      <c r="TQP48" s="1581"/>
      <c r="TQQ48" s="1581"/>
      <c r="TQR48" s="1581"/>
      <c r="TQS48" s="1581"/>
      <c r="TQT48" s="1581"/>
      <c r="TQU48" s="1581"/>
      <c r="TQV48" s="1581"/>
      <c r="TQW48" s="1581"/>
      <c r="TQX48" s="1581"/>
      <c r="TQY48" s="1581"/>
      <c r="TQZ48" s="1581"/>
      <c r="TRA48" s="1581"/>
      <c r="TRB48" s="1581"/>
      <c r="TRC48" s="1581"/>
      <c r="TRD48" s="1581"/>
      <c r="TRE48" s="1581"/>
      <c r="TRF48" s="1581"/>
      <c r="TRG48" s="1581"/>
      <c r="TRH48" s="1581"/>
      <c r="TRI48" s="1581"/>
      <c r="TRJ48" s="1581"/>
      <c r="TRK48" s="1581"/>
      <c r="TRL48" s="1581"/>
      <c r="TRM48" s="1581"/>
      <c r="TRN48" s="1581"/>
      <c r="TRO48" s="1581"/>
      <c r="TRP48" s="1581"/>
      <c r="TRQ48" s="1581"/>
      <c r="TRR48" s="1581"/>
      <c r="TRS48" s="1581"/>
      <c r="TRT48" s="1581"/>
      <c r="TRU48" s="1581"/>
      <c r="TRV48" s="1581"/>
      <c r="TRW48" s="1581"/>
      <c r="TRX48" s="1581"/>
      <c r="TRY48" s="1581"/>
      <c r="TRZ48" s="1581"/>
      <c r="TSA48" s="1581"/>
      <c r="TSB48" s="1581"/>
      <c r="TSC48" s="1581"/>
      <c r="TSD48" s="1581"/>
      <c r="TSE48" s="1581"/>
      <c r="TSF48" s="1581"/>
      <c r="TSG48" s="1581"/>
      <c r="TSH48" s="1581"/>
      <c r="TSI48" s="1581"/>
      <c r="TSJ48" s="1581"/>
      <c r="TSK48" s="1581"/>
      <c r="TSL48" s="1581"/>
      <c r="TSM48" s="1581"/>
      <c r="TSN48" s="1581"/>
      <c r="TSO48" s="1581"/>
      <c r="TSP48" s="1581"/>
      <c r="TSQ48" s="1581"/>
      <c r="TSR48" s="1581"/>
      <c r="TSS48" s="1581"/>
      <c r="TST48" s="1581"/>
      <c r="TSU48" s="1581"/>
      <c r="TSV48" s="1581"/>
      <c r="TSW48" s="1581"/>
      <c r="TSX48" s="1581"/>
      <c r="TSY48" s="1581"/>
      <c r="TSZ48" s="1581"/>
      <c r="TTA48" s="1581"/>
      <c r="TTB48" s="1581"/>
      <c r="TTC48" s="1581"/>
      <c r="TTD48" s="1581"/>
      <c r="TTE48" s="1581"/>
      <c r="TTF48" s="1581"/>
      <c r="TTG48" s="1581"/>
      <c r="TTH48" s="1581"/>
      <c r="TTI48" s="1581"/>
      <c r="TTJ48" s="1581"/>
      <c r="TTK48" s="1581"/>
      <c r="TTL48" s="1581"/>
      <c r="TTM48" s="1581"/>
      <c r="TTN48" s="1581"/>
      <c r="TTO48" s="1581"/>
      <c r="TTP48" s="1581"/>
      <c r="TTQ48" s="1581"/>
      <c r="TTR48" s="1581"/>
      <c r="TTS48" s="1581"/>
      <c r="TTT48" s="1581"/>
      <c r="TTU48" s="1581"/>
      <c r="TTV48" s="1581"/>
      <c r="TTW48" s="1581"/>
      <c r="TTX48" s="1581"/>
      <c r="TTY48" s="1581"/>
      <c r="TTZ48" s="1581"/>
      <c r="TUA48" s="1581"/>
      <c r="TUB48" s="1581"/>
      <c r="TUC48" s="1581"/>
      <c r="TUD48" s="1581"/>
      <c r="TUE48" s="1581"/>
      <c r="TUF48" s="1581"/>
      <c r="TUG48" s="1581"/>
      <c r="TUH48" s="1581"/>
      <c r="TUI48" s="1581"/>
      <c r="TUJ48" s="1581"/>
      <c r="TUK48" s="1581"/>
      <c r="TUL48" s="1581"/>
      <c r="TUM48" s="1581"/>
      <c r="TUN48" s="1581"/>
      <c r="TUO48" s="1581"/>
      <c r="TUP48" s="1581"/>
      <c r="TUQ48" s="1581"/>
      <c r="TUR48" s="1581"/>
      <c r="TUS48" s="1581"/>
      <c r="TUT48" s="1581"/>
      <c r="TUU48" s="1581"/>
      <c r="TUV48" s="1581"/>
      <c r="TUW48" s="1581"/>
      <c r="TUX48" s="1581"/>
      <c r="TUY48" s="1581"/>
      <c r="TUZ48" s="1581"/>
      <c r="TVA48" s="1581"/>
      <c r="TVB48" s="1581"/>
      <c r="TVC48" s="1581"/>
      <c r="TVD48" s="1581"/>
      <c r="TVE48" s="1581"/>
      <c r="TVF48" s="1581"/>
      <c r="TVG48" s="1581"/>
      <c r="TVH48" s="1581"/>
      <c r="TVI48" s="1581"/>
      <c r="TVJ48" s="1581"/>
      <c r="TVK48" s="1581"/>
      <c r="TVL48" s="1581"/>
      <c r="TVM48" s="1581"/>
      <c r="TVN48" s="1581"/>
      <c r="TVO48" s="1581"/>
      <c r="TVP48" s="1581"/>
      <c r="TVQ48" s="1581"/>
      <c r="TVR48" s="1581"/>
      <c r="TVS48" s="1581"/>
      <c r="TVT48" s="1581"/>
      <c r="TVU48" s="1581"/>
      <c r="TVV48" s="1581"/>
      <c r="TVW48" s="1581"/>
      <c r="TVX48" s="1581"/>
      <c r="TVY48" s="1581"/>
      <c r="TVZ48" s="1581"/>
      <c r="TWA48" s="1581"/>
      <c r="TWB48" s="1581"/>
      <c r="TWC48" s="1581"/>
      <c r="TWD48" s="1581"/>
      <c r="TWE48" s="1581"/>
      <c r="TWF48" s="1581"/>
      <c r="TWG48" s="1581"/>
      <c r="TWH48" s="1581"/>
      <c r="TWI48" s="1581"/>
      <c r="TWJ48" s="1581"/>
      <c r="TWK48" s="1581"/>
      <c r="TWL48" s="1581"/>
      <c r="TWM48" s="1581"/>
      <c r="TWN48" s="1581"/>
      <c r="TWO48" s="1581"/>
      <c r="TWP48" s="1581"/>
      <c r="TWQ48" s="1581"/>
      <c r="TWR48" s="1581"/>
      <c r="TWS48" s="1581"/>
      <c r="TWT48" s="1581"/>
      <c r="TWU48" s="1581"/>
      <c r="TWV48" s="1581"/>
      <c r="TWW48" s="1581"/>
      <c r="TWX48" s="1581"/>
      <c r="TWY48" s="1581"/>
      <c r="TWZ48" s="1581"/>
      <c r="TXA48" s="1581"/>
      <c r="TXB48" s="1581"/>
      <c r="TXC48" s="1581"/>
      <c r="TXD48" s="1581"/>
      <c r="TXE48" s="1581"/>
      <c r="TXF48" s="1581"/>
      <c r="TXG48" s="1581"/>
      <c r="TXH48" s="1581"/>
      <c r="TXI48" s="1581"/>
      <c r="TXJ48" s="1581"/>
      <c r="TXK48" s="1581"/>
      <c r="TXL48" s="1581"/>
      <c r="TXM48" s="1581"/>
      <c r="TXN48" s="1581"/>
      <c r="TXO48" s="1581"/>
      <c r="TXP48" s="1581"/>
      <c r="TXQ48" s="1581"/>
      <c r="TXR48" s="1581"/>
      <c r="TXS48" s="1581"/>
      <c r="TXT48" s="1581"/>
      <c r="TXU48" s="1581"/>
      <c r="TXV48" s="1581"/>
      <c r="TXW48" s="1581"/>
      <c r="TXX48" s="1581"/>
      <c r="TXY48" s="1581"/>
      <c r="TXZ48" s="1581"/>
      <c r="TYA48" s="1581"/>
      <c r="TYB48" s="1581"/>
      <c r="TYC48" s="1581"/>
      <c r="TYD48" s="1581"/>
      <c r="TYE48" s="1581"/>
      <c r="TYF48" s="1581"/>
      <c r="TYG48" s="1581"/>
      <c r="TYH48" s="1581"/>
      <c r="TYI48" s="1581"/>
      <c r="TYJ48" s="1581"/>
      <c r="TYK48" s="1581"/>
      <c r="TYL48" s="1581"/>
      <c r="TYM48" s="1581"/>
      <c r="TYN48" s="1581"/>
      <c r="TYO48" s="1581"/>
      <c r="TYP48" s="1581"/>
      <c r="TYQ48" s="1581"/>
      <c r="TYR48" s="1581"/>
      <c r="TYS48" s="1581"/>
      <c r="TYT48" s="1581"/>
      <c r="TYU48" s="1581"/>
      <c r="TYV48" s="1581"/>
      <c r="TYW48" s="1581"/>
      <c r="TYX48" s="1581"/>
      <c r="TYY48" s="1581"/>
      <c r="TYZ48" s="1581"/>
      <c r="TZA48" s="1581"/>
      <c r="TZB48" s="1581"/>
      <c r="TZC48" s="1581"/>
      <c r="TZD48" s="1581"/>
      <c r="TZE48" s="1581"/>
      <c r="TZF48" s="1581"/>
      <c r="TZG48" s="1581"/>
      <c r="TZH48" s="1581"/>
      <c r="TZI48" s="1581"/>
      <c r="TZJ48" s="1581"/>
      <c r="TZK48" s="1581"/>
      <c r="TZL48" s="1581"/>
      <c r="TZM48" s="1581"/>
      <c r="TZN48" s="1581"/>
      <c r="TZO48" s="1581"/>
      <c r="TZP48" s="1581"/>
      <c r="TZQ48" s="1581"/>
      <c r="TZR48" s="1581"/>
      <c r="TZS48" s="1581"/>
      <c r="TZT48" s="1581"/>
      <c r="TZU48" s="1581"/>
      <c r="TZV48" s="1581"/>
      <c r="TZW48" s="1581"/>
      <c r="TZX48" s="1581"/>
      <c r="TZY48" s="1581"/>
      <c r="TZZ48" s="1581"/>
      <c r="UAA48" s="1581"/>
      <c r="UAB48" s="1581"/>
      <c r="UAC48" s="1581"/>
      <c r="UAD48" s="1581"/>
      <c r="UAE48" s="1581"/>
      <c r="UAF48" s="1581"/>
      <c r="UAG48" s="1581"/>
      <c r="UAH48" s="1581"/>
      <c r="UAI48" s="1581"/>
      <c r="UAJ48" s="1581"/>
      <c r="UAK48" s="1581"/>
      <c r="UAL48" s="1581"/>
      <c r="UAM48" s="1581"/>
      <c r="UAN48" s="1581"/>
      <c r="UAO48" s="1581"/>
      <c r="UAP48" s="1581"/>
      <c r="UAQ48" s="1581"/>
      <c r="UAR48" s="1581"/>
      <c r="UAS48" s="1581"/>
      <c r="UAT48" s="1581"/>
      <c r="UAU48" s="1581"/>
      <c r="UAV48" s="1581"/>
      <c r="UAW48" s="1581"/>
      <c r="UAX48" s="1581"/>
      <c r="UAY48" s="1581"/>
      <c r="UAZ48" s="1581"/>
      <c r="UBA48" s="1581"/>
      <c r="UBB48" s="1581"/>
      <c r="UBC48" s="1581"/>
      <c r="UBD48" s="1581"/>
      <c r="UBE48" s="1581"/>
      <c r="UBF48" s="1581"/>
      <c r="UBG48" s="1581"/>
      <c r="UBH48" s="1581"/>
      <c r="UBI48" s="1581"/>
      <c r="UBJ48" s="1581"/>
      <c r="UBK48" s="1581"/>
      <c r="UBL48" s="1581"/>
      <c r="UBM48" s="1581"/>
      <c r="UBN48" s="1581"/>
      <c r="UBO48" s="1581"/>
      <c r="UBP48" s="1581"/>
      <c r="UBQ48" s="1581"/>
      <c r="UBR48" s="1581"/>
      <c r="UBS48" s="1581"/>
      <c r="UBT48" s="1581"/>
      <c r="UBU48" s="1581"/>
      <c r="UBV48" s="1581"/>
      <c r="UBW48" s="1581"/>
      <c r="UBX48" s="1581"/>
      <c r="UBY48" s="1581"/>
      <c r="UBZ48" s="1581"/>
      <c r="UCA48" s="1581"/>
      <c r="UCB48" s="1581"/>
      <c r="UCC48" s="1581"/>
      <c r="UCD48" s="1581"/>
      <c r="UCE48" s="1581"/>
      <c r="UCF48" s="1581"/>
      <c r="UCG48" s="1581"/>
      <c r="UCH48" s="1581"/>
      <c r="UCI48" s="1581"/>
      <c r="UCJ48" s="1581"/>
      <c r="UCK48" s="1581"/>
      <c r="UCL48" s="1581"/>
      <c r="UCM48" s="1581"/>
      <c r="UCN48" s="1581"/>
      <c r="UCO48" s="1581"/>
      <c r="UCP48" s="1581"/>
      <c r="UCQ48" s="1581"/>
      <c r="UCR48" s="1581"/>
      <c r="UCS48" s="1581"/>
      <c r="UCT48" s="1581"/>
      <c r="UCU48" s="1581"/>
      <c r="UCV48" s="1581"/>
      <c r="UCW48" s="1581"/>
      <c r="UCX48" s="1581"/>
      <c r="UCY48" s="1581"/>
      <c r="UCZ48" s="1581"/>
      <c r="UDA48" s="1581"/>
      <c r="UDB48" s="1581"/>
      <c r="UDC48" s="1581"/>
      <c r="UDD48" s="1581"/>
      <c r="UDE48" s="1581"/>
      <c r="UDF48" s="1581"/>
      <c r="UDG48" s="1581"/>
      <c r="UDH48" s="1581"/>
      <c r="UDI48" s="1581"/>
      <c r="UDJ48" s="1581"/>
      <c r="UDK48" s="1581"/>
      <c r="UDL48" s="1581"/>
      <c r="UDM48" s="1581"/>
      <c r="UDN48" s="1581"/>
      <c r="UDO48" s="1581"/>
      <c r="UDP48" s="1581"/>
      <c r="UDQ48" s="1581"/>
      <c r="UDR48" s="1581"/>
      <c r="UDS48" s="1581"/>
      <c r="UDT48" s="1581"/>
      <c r="UDU48" s="1581"/>
      <c r="UDV48" s="1581"/>
      <c r="UDW48" s="1581"/>
      <c r="UDX48" s="1581"/>
      <c r="UDY48" s="1581"/>
      <c r="UDZ48" s="1581"/>
      <c r="UEA48" s="1581"/>
      <c r="UEB48" s="1581"/>
      <c r="UEC48" s="1581"/>
      <c r="UED48" s="1581"/>
      <c r="UEE48" s="1581"/>
      <c r="UEF48" s="1581"/>
      <c r="UEG48" s="1581"/>
      <c r="UEH48" s="1581"/>
      <c r="UEI48" s="1581"/>
      <c r="UEJ48" s="1581"/>
      <c r="UEK48" s="1581"/>
      <c r="UEL48" s="1581"/>
      <c r="UEM48" s="1581"/>
      <c r="UEN48" s="1581"/>
      <c r="UEO48" s="1581"/>
      <c r="UEP48" s="1581"/>
      <c r="UEQ48" s="1581"/>
      <c r="UER48" s="1581"/>
      <c r="UES48" s="1581"/>
      <c r="UET48" s="1581"/>
      <c r="UEU48" s="1581"/>
      <c r="UEV48" s="1581"/>
      <c r="UEW48" s="1581"/>
      <c r="UEX48" s="1581"/>
      <c r="UEY48" s="1581"/>
      <c r="UEZ48" s="1581"/>
      <c r="UFA48" s="1581"/>
      <c r="UFB48" s="1581"/>
      <c r="UFC48" s="1581"/>
      <c r="UFD48" s="1581"/>
      <c r="UFE48" s="1581"/>
      <c r="UFF48" s="1581"/>
      <c r="UFG48" s="1581"/>
      <c r="UFH48" s="1581"/>
      <c r="UFI48" s="1581"/>
      <c r="UFJ48" s="1581"/>
      <c r="UFK48" s="1581"/>
      <c r="UFL48" s="1581"/>
      <c r="UFM48" s="1581"/>
      <c r="UFN48" s="1581"/>
      <c r="UFO48" s="1581"/>
      <c r="UFP48" s="1581"/>
      <c r="UFQ48" s="1581"/>
      <c r="UFR48" s="1581"/>
      <c r="UFS48" s="1581"/>
      <c r="UFT48" s="1581"/>
      <c r="UFU48" s="1581"/>
      <c r="UFV48" s="1581"/>
      <c r="UFW48" s="1581"/>
      <c r="UFX48" s="1581"/>
      <c r="UFY48" s="1581"/>
      <c r="UFZ48" s="1581"/>
      <c r="UGA48" s="1581"/>
      <c r="UGB48" s="1581"/>
      <c r="UGC48" s="1581"/>
      <c r="UGD48" s="1581"/>
      <c r="UGE48" s="1581"/>
      <c r="UGF48" s="1581"/>
      <c r="UGG48" s="1581"/>
      <c r="UGH48" s="1581"/>
      <c r="UGI48" s="1581"/>
      <c r="UGJ48" s="1581"/>
      <c r="UGK48" s="1581"/>
      <c r="UGL48" s="1581"/>
      <c r="UGM48" s="1581"/>
      <c r="UGN48" s="1581"/>
      <c r="UGO48" s="1581"/>
      <c r="UGP48" s="1581"/>
      <c r="UGQ48" s="1581"/>
      <c r="UGR48" s="1581"/>
      <c r="UGS48" s="1581"/>
      <c r="UGT48" s="1581"/>
      <c r="UGU48" s="1581"/>
      <c r="UGV48" s="1581"/>
      <c r="UGW48" s="1581"/>
      <c r="UGX48" s="1581"/>
      <c r="UGY48" s="1581"/>
      <c r="UGZ48" s="1581"/>
      <c r="UHA48" s="1581"/>
      <c r="UHB48" s="1581"/>
      <c r="UHC48" s="1581"/>
      <c r="UHD48" s="1581"/>
      <c r="UHE48" s="1581"/>
      <c r="UHF48" s="1581"/>
      <c r="UHG48" s="1581"/>
      <c r="UHH48" s="1581"/>
      <c r="UHI48" s="1581"/>
      <c r="UHJ48" s="1581"/>
      <c r="UHK48" s="1581"/>
      <c r="UHL48" s="1581"/>
      <c r="UHM48" s="1581"/>
      <c r="UHN48" s="1581"/>
      <c r="UHO48" s="1581"/>
      <c r="UHP48" s="1581"/>
      <c r="UHQ48" s="1581"/>
      <c r="UHR48" s="1581"/>
      <c r="UHS48" s="1581"/>
      <c r="UHT48" s="1581"/>
      <c r="UHU48" s="1581"/>
      <c r="UHV48" s="1581"/>
      <c r="UHW48" s="1581"/>
      <c r="UHX48" s="1581"/>
      <c r="UHY48" s="1581"/>
      <c r="UHZ48" s="1581"/>
      <c r="UIA48" s="1581"/>
      <c r="UIB48" s="1581"/>
      <c r="UIC48" s="1581"/>
      <c r="UID48" s="1581"/>
      <c r="UIE48" s="1581"/>
      <c r="UIF48" s="1581"/>
      <c r="UIG48" s="1581"/>
      <c r="UIH48" s="1581"/>
      <c r="UII48" s="1581"/>
      <c r="UIJ48" s="1581"/>
      <c r="UIK48" s="1581"/>
      <c r="UIL48" s="1581"/>
      <c r="UIM48" s="1581"/>
      <c r="UIN48" s="1581"/>
      <c r="UIO48" s="1581"/>
      <c r="UIP48" s="1581"/>
      <c r="UIQ48" s="1581"/>
      <c r="UIR48" s="1581"/>
      <c r="UIS48" s="1581"/>
      <c r="UIT48" s="1581"/>
      <c r="UIU48" s="1581"/>
      <c r="UIV48" s="1581"/>
      <c r="UIW48" s="1581"/>
      <c r="UIX48" s="1581"/>
      <c r="UIY48" s="1581"/>
      <c r="UIZ48" s="1581"/>
      <c r="UJA48" s="1581"/>
      <c r="UJB48" s="1581"/>
      <c r="UJC48" s="1581"/>
      <c r="UJD48" s="1581"/>
      <c r="UJE48" s="1581"/>
      <c r="UJF48" s="1581"/>
      <c r="UJG48" s="1581"/>
      <c r="UJH48" s="1581"/>
      <c r="UJI48" s="1581"/>
      <c r="UJJ48" s="1581"/>
      <c r="UJK48" s="1581"/>
      <c r="UJL48" s="1581"/>
      <c r="UJM48" s="1581"/>
      <c r="UJN48" s="1581"/>
      <c r="UJO48" s="1581"/>
      <c r="UJP48" s="1581"/>
      <c r="UJQ48" s="1581"/>
      <c r="UJR48" s="1581"/>
      <c r="UJS48" s="1581"/>
      <c r="UJT48" s="1581"/>
      <c r="UJU48" s="1581"/>
      <c r="UJV48" s="1581"/>
      <c r="UJW48" s="1581"/>
      <c r="UJX48" s="1581"/>
      <c r="UJY48" s="1581"/>
      <c r="UJZ48" s="1581"/>
      <c r="UKA48" s="1581"/>
      <c r="UKB48" s="1581"/>
      <c r="UKC48" s="1581"/>
      <c r="UKD48" s="1581"/>
      <c r="UKE48" s="1581"/>
      <c r="UKF48" s="1581"/>
      <c r="UKG48" s="1581"/>
      <c r="UKH48" s="1581"/>
      <c r="UKI48" s="1581"/>
      <c r="UKJ48" s="1581"/>
      <c r="UKK48" s="1581"/>
      <c r="UKL48" s="1581"/>
      <c r="UKM48" s="1581"/>
      <c r="UKN48" s="1581"/>
      <c r="UKO48" s="1581"/>
      <c r="UKP48" s="1581"/>
      <c r="UKQ48" s="1581"/>
      <c r="UKR48" s="1581"/>
      <c r="UKS48" s="1581"/>
      <c r="UKT48" s="1581"/>
      <c r="UKU48" s="1581"/>
      <c r="UKV48" s="1581"/>
      <c r="UKW48" s="1581"/>
      <c r="UKX48" s="1581"/>
      <c r="UKY48" s="1581"/>
      <c r="UKZ48" s="1581"/>
      <c r="ULA48" s="1581"/>
      <c r="ULB48" s="1581"/>
      <c r="ULC48" s="1581"/>
      <c r="ULD48" s="1581"/>
      <c r="ULE48" s="1581"/>
      <c r="ULF48" s="1581"/>
      <c r="ULG48" s="1581"/>
      <c r="ULH48" s="1581"/>
      <c r="ULI48" s="1581"/>
      <c r="ULJ48" s="1581"/>
      <c r="ULK48" s="1581"/>
      <c r="ULL48" s="1581"/>
      <c r="ULM48" s="1581"/>
      <c r="ULN48" s="1581"/>
      <c r="ULO48" s="1581"/>
      <c r="ULP48" s="1581"/>
      <c r="ULQ48" s="1581"/>
      <c r="ULR48" s="1581"/>
      <c r="ULS48" s="1581"/>
      <c r="ULT48" s="1581"/>
      <c r="ULU48" s="1581"/>
      <c r="ULV48" s="1581"/>
      <c r="ULW48" s="1581"/>
      <c r="ULX48" s="1581"/>
      <c r="ULY48" s="1581"/>
      <c r="ULZ48" s="1581"/>
      <c r="UMA48" s="1581"/>
      <c r="UMB48" s="1581"/>
      <c r="UMC48" s="1581"/>
      <c r="UMD48" s="1581"/>
      <c r="UME48" s="1581"/>
      <c r="UMF48" s="1581"/>
      <c r="UMG48" s="1581"/>
      <c r="UMH48" s="1581"/>
      <c r="UMI48" s="1581"/>
      <c r="UMJ48" s="1581"/>
      <c r="UMK48" s="1581"/>
      <c r="UML48" s="1581"/>
      <c r="UMM48" s="1581"/>
      <c r="UMN48" s="1581"/>
      <c r="UMO48" s="1581"/>
      <c r="UMP48" s="1581"/>
      <c r="UMQ48" s="1581"/>
      <c r="UMR48" s="1581"/>
      <c r="UMS48" s="1581"/>
      <c r="UMT48" s="1581"/>
      <c r="UMU48" s="1581"/>
      <c r="UMV48" s="1581"/>
      <c r="UMW48" s="1581"/>
      <c r="UMX48" s="1581"/>
      <c r="UMY48" s="1581"/>
      <c r="UMZ48" s="1581"/>
      <c r="UNA48" s="1581"/>
      <c r="UNB48" s="1581"/>
      <c r="UNC48" s="1581"/>
      <c r="UND48" s="1581"/>
      <c r="UNE48" s="1581"/>
      <c r="UNF48" s="1581"/>
      <c r="UNG48" s="1581"/>
      <c r="UNH48" s="1581"/>
      <c r="UNI48" s="1581"/>
      <c r="UNJ48" s="1581"/>
      <c r="UNK48" s="1581"/>
      <c r="UNL48" s="1581"/>
      <c r="UNM48" s="1581"/>
      <c r="UNN48" s="1581"/>
      <c r="UNO48" s="1581"/>
      <c r="UNP48" s="1581"/>
      <c r="UNQ48" s="1581"/>
      <c r="UNR48" s="1581"/>
      <c r="UNS48" s="1581"/>
      <c r="UNT48" s="1581"/>
      <c r="UNU48" s="1581"/>
      <c r="UNV48" s="1581"/>
      <c r="UNW48" s="1581"/>
      <c r="UNX48" s="1581"/>
      <c r="UNY48" s="1581"/>
      <c r="UNZ48" s="1581"/>
      <c r="UOA48" s="1581"/>
      <c r="UOB48" s="1581"/>
      <c r="UOC48" s="1581"/>
      <c r="UOD48" s="1581"/>
      <c r="UOE48" s="1581"/>
      <c r="UOF48" s="1581"/>
      <c r="UOG48" s="1581"/>
      <c r="UOH48" s="1581"/>
      <c r="UOI48" s="1581"/>
      <c r="UOJ48" s="1581"/>
      <c r="UOK48" s="1581"/>
      <c r="UOL48" s="1581"/>
      <c r="UOM48" s="1581"/>
      <c r="UON48" s="1581"/>
      <c r="UOO48" s="1581"/>
      <c r="UOP48" s="1581"/>
      <c r="UOQ48" s="1581"/>
      <c r="UOR48" s="1581"/>
      <c r="UOS48" s="1581"/>
      <c r="UOT48" s="1581"/>
      <c r="UOU48" s="1581"/>
      <c r="UOV48" s="1581"/>
      <c r="UOW48" s="1581"/>
      <c r="UOX48" s="1581"/>
      <c r="UOY48" s="1581"/>
      <c r="UOZ48" s="1581"/>
      <c r="UPA48" s="1581"/>
      <c r="UPB48" s="1581"/>
      <c r="UPC48" s="1581"/>
      <c r="UPD48" s="1581"/>
      <c r="UPE48" s="1581"/>
      <c r="UPF48" s="1581"/>
      <c r="UPG48" s="1581"/>
      <c r="UPH48" s="1581"/>
      <c r="UPI48" s="1581"/>
      <c r="UPJ48" s="1581"/>
      <c r="UPK48" s="1581"/>
      <c r="UPL48" s="1581"/>
      <c r="UPM48" s="1581"/>
      <c r="UPN48" s="1581"/>
      <c r="UPO48" s="1581"/>
      <c r="UPP48" s="1581"/>
      <c r="UPQ48" s="1581"/>
      <c r="UPR48" s="1581"/>
      <c r="UPS48" s="1581"/>
      <c r="UPT48" s="1581"/>
      <c r="UPU48" s="1581"/>
      <c r="UPV48" s="1581"/>
      <c r="UPW48" s="1581"/>
      <c r="UPX48" s="1581"/>
      <c r="UPY48" s="1581"/>
      <c r="UPZ48" s="1581"/>
      <c r="UQA48" s="1581"/>
      <c r="UQB48" s="1581"/>
      <c r="UQC48" s="1581"/>
      <c r="UQD48" s="1581"/>
      <c r="UQE48" s="1581"/>
      <c r="UQF48" s="1581"/>
      <c r="UQG48" s="1581"/>
      <c r="UQH48" s="1581"/>
      <c r="UQI48" s="1581"/>
      <c r="UQJ48" s="1581"/>
      <c r="UQK48" s="1581"/>
      <c r="UQL48" s="1581"/>
      <c r="UQM48" s="1581"/>
      <c r="UQN48" s="1581"/>
      <c r="UQO48" s="1581"/>
      <c r="UQP48" s="1581"/>
      <c r="UQQ48" s="1581"/>
      <c r="UQR48" s="1581"/>
      <c r="UQS48" s="1581"/>
      <c r="UQT48" s="1581"/>
      <c r="UQU48" s="1581"/>
      <c r="UQV48" s="1581"/>
      <c r="UQW48" s="1581"/>
      <c r="UQX48" s="1581"/>
      <c r="UQY48" s="1581"/>
      <c r="UQZ48" s="1581"/>
      <c r="URA48" s="1581"/>
      <c r="URB48" s="1581"/>
      <c r="URC48" s="1581"/>
      <c r="URD48" s="1581"/>
      <c r="URE48" s="1581"/>
      <c r="URF48" s="1581"/>
      <c r="URG48" s="1581"/>
      <c r="URH48" s="1581"/>
      <c r="URI48" s="1581"/>
      <c r="URJ48" s="1581"/>
      <c r="URK48" s="1581"/>
      <c r="URL48" s="1581"/>
      <c r="URM48" s="1581"/>
      <c r="URN48" s="1581"/>
      <c r="URO48" s="1581"/>
      <c r="URP48" s="1581"/>
      <c r="URQ48" s="1581"/>
      <c r="URR48" s="1581"/>
      <c r="URS48" s="1581"/>
      <c r="URT48" s="1581"/>
      <c r="URU48" s="1581"/>
      <c r="URV48" s="1581"/>
      <c r="URW48" s="1581"/>
      <c r="URX48" s="1581"/>
      <c r="URY48" s="1581"/>
      <c r="URZ48" s="1581"/>
      <c r="USA48" s="1581"/>
      <c r="USB48" s="1581"/>
      <c r="USC48" s="1581"/>
      <c r="USD48" s="1581"/>
      <c r="USE48" s="1581"/>
      <c r="USF48" s="1581"/>
      <c r="USG48" s="1581"/>
      <c r="USH48" s="1581"/>
      <c r="USI48" s="1581"/>
      <c r="USJ48" s="1581"/>
      <c r="USK48" s="1581"/>
      <c r="USL48" s="1581"/>
      <c r="USM48" s="1581"/>
      <c r="USN48" s="1581"/>
      <c r="USO48" s="1581"/>
      <c r="USP48" s="1581"/>
      <c r="USQ48" s="1581"/>
      <c r="USR48" s="1581"/>
      <c r="USS48" s="1581"/>
      <c r="UST48" s="1581"/>
      <c r="USU48" s="1581"/>
      <c r="USV48" s="1581"/>
      <c r="USW48" s="1581"/>
      <c r="USX48" s="1581"/>
      <c r="USY48" s="1581"/>
      <c r="USZ48" s="1581"/>
      <c r="UTA48" s="1581"/>
      <c r="UTB48" s="1581"/>
      <c r="UTC48" s="1581"/>
      <c r="UTD48" s="1581"/>
      <c r="UTE48" s="1581"/>
      <c r="UTF48" s="1581"/>
      <c r="UTG48" s="1581"/>
      <c r="UTH48" s="1581"/>
      <c r="UTI48" s="1581"/>
      <c r="UTJ48" s="1581"/>
      <c r="UTK48" s="1581"/>
      <c r="UTL48" s="1581"/>
      <c r="UTM48" s="1581"/>
      <c r="UTN48" s="1581"/>
      <c r="UTO48" s="1581"/>
      <c r="UTP48" s="1581"/>
      <c r="UTQ48" s="1581"/>
      <c r="UTR48" s="1581"/>
      <c r="UTS48" s="1581"/>
      <c r="UTT48" s="1581"/>
      <c r="UTU48" s="1581"/>
      <c r="UTV48" s="1581"/>
      <c r="UTW48" s="1581"/>
      <c r="UTX48" s="1581"/>
      <c r="UTY48" s="1581"/>
      <c r="UTZ48" s="1581"/>
      <c r="UUA48" s="1581"/>
      <c r="UUB48" s="1581"/>
      <c r="UUC48" s="1581"/>
      <c r="UUD48" s="1581"/>
      <c r="UUE48" s="1581"/>
      <c r="UUF48" s="1581"/>
      <c r="UUG48" s="1581"/>
      <c r="UUH48" s="1581"/>
      <c r="UUI48" s="1581"/>
      <c r="UUJ48" s="1581"/>
      <c r="UUK48" s="1581"/>
      <c r="UUL48" s="1581"/>
      <c r="UUM48" s="1581"/>
      <c r="UUN48" s="1581"/>
      <c r="UUO48" s="1581"/>
      <c r="UUP48" s="1581"/>
      <c r="UUQ48" s="1581"/>
      <c r="UUR48" s="1581"/>
      <c r="UUS48" s="1581"/>
      <c r="UUT48" s="1581"/>
      <c r="UUU48" s="1581"/>
      <c r="UUV48" s="1581"/>
      <c r="UUW48" s="1581"/>
      <c r="UUX48" s="1581"/>
      <c r="UUY48" s="1581"/>
      <c r="UUZ48" s="1581"/>
      <c r="UVA48" s="1581"/>
      <c r="UVB48" s="1581"/>
      <c r="UVC48" s="1581"/>
      <c r="UVD48" s="1581"/>
      <c r="UVE48" s="1581"/>
      <c r="UVF48" s="1581"/>
      <c r="UVG48" s="1581"/>
      <c r="UVH48" s="1581"/>
      <c r="UVI48" s="1581"/>
      <c r="UVJ48" s="1581"/>
      <c r="UVK48" s="1581"/>
      <c r="UVL48" s="1581"/>
      <c r="UVM48" s="1581"/>
      <c r="UVN48" s="1581"/>
      <c r="UVO48" s="1581"/>
      <c r="UVP48" s="1581"/>
      <c r="UVQ48" s="1581"/>
      <c r="UVR48" s="1581"/>
      <c r="UVS48" s="1581"/>
      <c r="UVT48" s="1581"/>
      <c r="UVU48" s="1581"/>
      <c r="UVV48" s="1581"/>
      <c r="UVW48" s="1581"/>
      <c r="UVX48" s="1581"/>
      <c r="UVY48" s="1581"/>
      <c r="UVZ48" s="1581"/>
      <c r="UWA48" s="1581"/>
      <c r="UWB48" s="1581"/>
      <c r="UWC48" s="1581"/>
      <c r="UWD48" s="1581"/>
      <c r="UWE48" s="1581"/>
      <c r="UWF48" s="1581"/>
      <c r="UWG48" s="1581"/>
      <c r="UWH48" s="1581"/>
      <c r="UWI48" s="1581"/>
      <c r="UWJ48" s="1581"/>
      <c r="UWK48" s="1581"/>
      <c r="UWL48" s="1581"/>
      <c r="UWM48" s="1581"/>
      <c r="UWN48" s="1581"/>
      <c r="UWO48" s="1581"/>
      <c r="UWP48" s="1581"/>
      <c r="UWQ48" s="1581"/>
      <c r="UWR48" s="1581"/>
      <c r="UWS48" s="1581"/>
      <c r="UWT48" s="1581"/>
      <c r="UWU48" s="1581"/>
      <c r="UWV48" s="1581"/>
      <c r="UWW48" s="1581"/>
      <c r="UWX48" s="1581"/>
      <c r="UWY48" s="1581"/>
      <c r="UWZ48" s="1581"/>
      <c r="UXA48" s="1581"/>
      <c r="UXB48" s="1581"/>
      <c r="UXC48" s="1581"/>
      <c r="UXD48" s="1581"/>
      <c r="UXE48" s="1581"/>
      <c r="UXF48" s="1581"/>
      <c r="UXG48" s="1581"/>
      <c r="UXH48" s="1581"/>
      <c r="UXI48" s="1581"/>
      <c r="UXJ48" s="1581"/>
      <c r="UXK48" s="1581"/>
      <c r="UXL48" s="1581"/>
      <c r="UXM48" s="1581"/>
      <c r="UXN48" s="1581"/>
      <c r="UXO48" s="1581"/>
      <c r="UXP48" s="1581"/>
      <c r="UXQ48" s="1581"/>
      <c r="UXR48" s="1581"/>
      <c r="UXS48" s="1581"/>
      <c r="UXT48" s="1581"/>
      <c r="UXU48" s="1581"/>
      <c r="UXV48" s="1581"/>
      <c r="UXW48" s="1581"/>
      <c r="UXX48" s="1581"/>
      <c r="UXY48" s="1581"/>
      <c r="UXZ48" s="1581"/>
      <c r="UYA48" s="1581"/>
      <c r="UYB48" s="1581"/>
      <c r="UYC48" s="1581"/>
      <c r="UYD48" s="1581"/>
      <c r="UYE48" s="1581"/>
      <c r="UYF48" s="1581"/>
      <c r="UYG48" s="1581"/>
      <c r="UYH48" s="1581"/>
      <c r="UYI48" s="1581"/>
      <c r="UYJ48" s="1581"/>
      <c r="UYK48" s="1581"/>
      <c r="UYL48" s="1581"/>
      <c r="UYM48" s="1581"/>
      <c r="UYN48" s="1581"/>
      <c r="UYO48" s="1581"/>
      <c r="UYP48" s="1581"/>
      <c r="UYQ48" s="1581"/>
      <c r="UYR48" s="1581"/>
      <c r="UYS48" s="1581"/>
      <c r="UYT48" s="1581"/>
      <c r="UYU48" s="1581"/>
      <c r="UYV48" s="1581"/>
      <c r="UYW48" s="1581"/>
      <c r="UYX48" s="1581"/>
      <c r="UYY48" s="1581"/>
      <c r="UYZ48" s="1581"/>
      <c r="UZA48" s="1581"/>
      <c r="UZB48" s="1581"/>
      <c r="UZC48" s="1581"/>
      <c r="UZD48" s="1581"/>
      <c r="UZE48" s="1581"/>
      <c r="UZF48" s="1581"/>
      <c r="UZG48" s="1581"/>
      <c r="UZH48" s="1581"/>
      <c r="UZI48" s="1581"/>
      <c r="UZJ48" s="1581"/>
      <c r="UZK48" s="1581"/>
      <c r="UZL48" s="1581"/>
      <c r="UZM48" s="1581"/>
      <c r="UZN48" s="1581"/>
      <c r="UZO48" s="1581"/>
      <c r="UZP48" s="1581"/>
      <c r="UZQ48" s="1581"/>
      <c r="UZR48" s="1581"/>
      <c r="UZS48" s="1581"/>
      <c r="UZT48" s="1581"/>
      <c r="UZU48" s="1581"/>
      <c r="UZV48" s="1581"/>
      <c r="UZW48" s="1581"/>
      <c r="UZX48" s="1581"/>
      <c r="UZY48" s="1581"/>
      <c r="UZZ48" s="1581"/>
      <c r="VAA48" s="1581"/>
      <c r="VAB48" s="1581"/>
      <c r="VAC48" s="1581"/>
      <c r="VAD48" s="1581"/>
      <c r="VAE48" s="1581"/>
      <c r="VAF48" s="1581"/>
      <c r="VAG48" s="1581"/>
      <c r="VAH48" s="1581"/>
      <c r="VAI48" s="1581"/>
      <c r="VAJ48" s="1581"/>
      <c r="VAK48" s="1581"/>
      <c r="VAL48" s="1581"/>
      <c r="VAM48" s="1581"/>
      <c r="VAN48" s="1581"/>
      <c r="VAO48" s="1581"/>
      <c r="VAP48" s="1581"/>
      <c r="VAQ48" s="1581"/>
      <c r="VAR48" s="1581"/>
      <c r="VAS48" s="1581"/>
      <c r="VAT48" s="1581"/>
      <c r="VAU48" s="1581"/>
      <c r="VAV48" s="1581"/>
      <c r="VAW48" s="1581"/>
      <c r="VAX48" s="1581"/>
      <c r="VAY48" s="1581"/>
      <c r="VAZ48" s="1581"/>
      <c r="VBA48" s="1581"/>
      <c r="VBB48" s="1581"/>
      <c r="VBC48" s="1581"/>
      <c r="VBD48" s="1581"/>
      <c r="VBE48" s="1581"/>
      <c r="VBF48" s="1581"/>
      <c r="VBG48" s="1581"/>
      <c r="VBH48" s="1581"/>
      <c r="VBI48" s="1581"/>
      <c r="VBJ48" s="1581"/>
      <c r="VBK48" s="1581"/>
      <c r="VBL48" s="1581"/>
      <c r="VBM48" s="1581"/>
      <c r="VBN48" s="1581"/>
      <c r="VBO48" s="1581"/>
      <c r="VBP48" s="1581"/>
      <c r="VBQ48" s="1581"/>
      <c r="VBR48" s="1581"/>
      <c r="VBS48" s="1581"/>
      <c r="VBT48" s="1581"/>
      <c r="VBU48" s="1581"/>
      <c r="VBV48" s="1581"/>
      <c r="VBW48" s="1581"/>
      <c r="VBX48" s="1581"/>
      <c r="VBY48" s="1581"/>
      <c r="VBZ48" s="1581"/>
      <c r="VCA48" s="1581"/>
      <c r="VCB48" s="1581"/>
      <c r="VCC48" s="1581"/>
      <c r="VCD48" s="1581"/>
      <c r="VCE48" s="1581"/>
      <c r="VCF48" s="1581"/>
      <c r="VCG48" s="1581"/>
      <c r="VCH48" s="1581"/>
      <c r="VCI48" s="1581"/>
      <c r="VCJ48" s="1581"/>
      <c r="VCK48" s="1581"/>
      <c r="VCL48" s="1581"/>
      <c r="VCM48" s="1581"/>
      <c r="VCN48" s="1581"/>
      <c r="VCO48" s="1581"/>
      <c r="VCP48" s="1581"/>
      <c r="VCQ48" s="1581"/>
      <c r="VCR48" s="1581"/>
      <c r="VCS48" s="1581"/>
      <c r="VCT48" s="1581"/>
      <c r="VCU48" s="1581"/>
      <c r="VCV48" s="1581"/>
      <c r="VCW48" s="1581"/>
      <c r="VCX48" s="1581"/>
      <c r="VCY48" s="1581"/>
      <c r="VCZ48" s="1581"/>
      <c r="VDA48" s="1581"/>
      <c r="VDB48" s="1581"/>
      <c r="VDC48" s="1581"/>
      <c r="VDD48" s="1581"/>
      <c r="VDE48" s="1581"/>
      <c r="VDF48" s="1581"/>
      <c r="VDG48" s="1581"/>
      <c r="VDH48" s="1581"/>
      <c r="VDI48" s="1581"/>
      <c r="VDJ48" s="1581"/>
      <c r="VDK48" s="1581"/>
      <c r="VDL48" s="1581"/>
      <c r="VDM48" s="1581"/>
      <c r="VDN48" s="1581"/>
      <c r="VDO48" s="1581"/>
      <c r="VDP48" s="1581"/>
      <c r="VDQ48" s="1581"/>
      <c r="VDR48" s="1581"/>
      <c r="VDS48" s="1581"/>
      <c r="VDT48" s="1581"/>
      <c r="VDU48" s="1581"/>
      <c r="VDV48" s="1581"/>
      <c r="VDW48" s="1581"/>
      <c r="VDX48" s="1581"/>
      <c r="VDY48" s="1581"/>
      <c r="VDZ48" s="1581"/>
      <c r="VEA48" s="1581"/>
      <c r="VEB48" s="1581"/>
      <c r="VEC48" s="1581"/>
      <c r="VED48" s="1581"/>
      <c r="VEE48" s="1581"/>
      <c r="VEF48" s="1581"/>
      <c r="VEG48" s="1581"/>
      <c r="VEH48" s="1581"/>
      <c r="VEI48" s="1581"/>
      <c r="VEJ48" s="1581"/>
      <c r="VEK48" s="1581"/>
      <c r="VEL48" s="1581"/>
      <c r="VEM48" s="1581"/>
      <c r="VEN48" s="1581"/>
      <c r="VEO48" s="1581"/>
      <c r="VEP48" s="1581"/>
      <c r="VEQ48" s="1581"/>
      <c r="VER48" s="1581"/>
      <c r="VES48" s="1581"/>
      <c r="VET48" s="1581"/>
      <c r="VEU48" s="1581"/>
      <c r="VEV48" s="1581"/>
      <c r="VEW48" s="1581"/>
      <c r="VEX48" s="1581"/>
      <c r="VEY48" s="1581"/>
      <c r="VEZ48" s="1581"/>
      <c r="VFA48" s="1581"/>
      <c r="VFB48" s="1581"/>
      <c r="VFC48" s="1581"/>
      <c r="VFD48" s="1581"/>
      <c r="VFE48" s="1581"/>
      <c r="VFF48" s="1581"/>
      <c r="VFG48" s="1581"/>
      <c r="VFH48" s="1581"/>
      <c r="VFI48" s="1581"/>
      <c r="VFJ48" s="1581"/>
      <c r="VFK48" s="1581"/>
      <c r="VFL48" s="1581"/>
      <c r="VFM48" s="1581"/>
      <c r="VFN48" s="1581"/>
      <c r="VFO48" s="1581"/>
      <c r="VFP48" s="1581"/>
      <c r="VFQ48" s="1581"/>
      <c r="VFR48" s="1581"/>
      <c r="VFS48" s="1581"/>
      <c r="VFT48" s="1581"/>
      <c r="VFU48" s="1581"/>
      <c r="VFV48" s="1581"/>
      <c r="VFW48" s="1581"/>
      <c r="VFX48" s="1581"/>
      <c r="VFY48" s="1581"/>
      <c r="VFZ48" s="1581"/>
      <c r="VGA48" s="1581"/>
      <c r="VGB48" s="1581"/>
      <c r="VGC48" s="1581"/>
      <c r="VGD48" s="1581"/>
      <c r="VGE48" s="1581"/>
      <c r="VGF48" s="1581"/>
      <c r="VGG48" s="1581"/>
      <c r="VGH48" s="1581"/>
      <c r="VGI48" s="1581"/>
      <c r="VGJ48" s="1581"/>
      <c r="VGK48" s="1581"/>
      <c r="VGL48" s="1581"/>
      <c r="VGM48" s="1581"/>
      <c r="VGN48" s="1581"/>
      <c r="VGO48" s="1581"/>
      <c r="VGP48" s="1581"/>
      <c r="VGQ48" s="1581"/>
      <c r="VGR48" s="1581"/>
      <c r="VGS48" s="1581"/>
      <c r="VGT48" s="1581"/>
      <c r="VGU48" s="1581"/>
      <c r="VGV48" s="1581"/>
      <c r="VGW48" s="1581"/>
      <c r="VGX48" s="1581"/>
      <c r="VGY48" s="1581"/>
      <c r="VGZ48" s="1581"/>
      <c r="VHA48" s="1581"/>
      <c r="VHB48" s="1581"/>
      <c r="VHC48" s="1581"/>
      <c r="VHD48" s="1581"/>
      <c r="VHE48" s="1581"/>
      <c r="VHF48" s="1581"/>
      <c r="VHG48" s="1581"/>
      <c r="VHH48" s="1581"/>
      <c r="VHI48" s="1581"/>
      <c r="VHJ48" s="1581"/>
      <c r="VHK48" s="1581"/>
      <c r="VHL48" s="1581"/>
      <c r="VHM48" s="1581"/>
      <c r="VHN48" s="1581"/>
      <c r="VHO48" s="1581"/>
      <c r="VHP48" s="1581"/>
      <c r="VHQ48" s="1581"/>
      <c r="VHR48" s="1581"/>
      <c r="VHS48" s="1581"/>
      <c r="VHT48" s="1581"/>
      <c r="VHU48" s="1581"/>
      <c r="VHV48" s="1581"/>
      <c r="VHW48" s="1581"/>
      <c r="VHX48" s="1581"/>
      <c r="VHY48" s="1581"/>
      <c r="VHZ48" s="1581"/>
      <c r="VIA48" s="1581"/>
      <c r="VIB48" s="1581"/>
      <c r="VIC48" s="1581"/>
      <c r="VID48" s="1581"/>
      <c r="VIE48" s="1581"/>
      <c r="VIF48" s="1581"/>
      <c r="VIG48" s="1581"/>
      <c r="VIH48" s="1581"/>
      <c r="VII48" s="1581"/>
      <c r="VIJ48" s="1581"/>
      <c r="VIK48" s="1581"/>
      <c r="VIL48" s="1581"/>
      <c r="VIM48" s="1581"/>
      <c r="VIN48" s="1581"/>
      <c r="VIO48" s="1581"/>
      <c r="VIP48" s="1581"/>
      <c r="VIQ48" s="1581"/>
      <c r="VIR48" s="1581"/>
      <c r="VIS48" s="1581"/>
      <c r="VIT48" s="1581"/>
      <c r="VIU48" s="1581"/>
      <c r="VIV48" s="1581"/>
      <c r="VIW48" s="1581"/>
      <c r="VIX48" s="1581"/>
      <c r="VIY48" s="1581"/>
      <c r="VIZ48" s="1581"/>
      <c r="VJA48" s="1581"/>
      <c r="VJB48" s="1581"/>
      <c r="VJC48" s="1581"/>
      <c r="VJD48" s="1581"/>
      <c r="VJE48" s="1581"/>
      <c r="VJF48" s="1581"/>
      <c r="VJG48" s="1581"/>
      <c r="VJH48" s="1581"/>
      <c r="VJI48" s="1581"/>
      <c r="VJJ48" s="1581"/>
      <c r="VJK48" s="1581"/>
      <c r="VJL48" s="1581"/>
      <c r="VJM48" s="1581"/>
      <c r="VJN48" s="1581"/>
      <c r="VJO48" s="1581"/>
      <c r="VJP48" s="1581"/>
      <c r="VJQ48" s="1581"/>
      <c r="VJR48" s="1581"/>
      <c r="VJS48" s="1581"/>
      <c r="VJT48" s="1581"/>
      <c r="VJU48" s="1581"/>
      <c r="VJV48" s="1581"/>
      <c r="VJW48" s="1581"/>
      <c r="VJX48" s="1581"/>
      <c r="VJY48" s="1581"/>
      <c r="VJZ48" s="1581"/>
      <c r="VKA48" s="1581"/>
      <c r="VKB48" s="1581"/>
      <c r="VKC48" s="1581"/>
      <c r="VKD48" s="1581"/>
      <c r="VKE48" s="1581"/>
      <c r="VKF48" s="1581"/>
      <c r="VKG48" s="1581"/>
      <c r="VKH48" s="1581"/>
      <c r="VKI48" s="1581"/>
      <c r="VKJ48" s="1581"/>
      <c r="VKK48" s="1581"/>
      <c r="VKL48" s="1581"/>
      <c r="VKM48" s="1581"/>
      <c r="VKN48" s="1581"/>
      <c r="VKO48" s="1581"/>
      <c r="VKP48" s="1581"/>
      <c r="VKQ48" s="1581"/>
      <c r="VKR48" s="1581"/>
      <c r="VKS48" s="1581"/>
      <c r="VKT48" s="1581"/>
      <c r="VKU48" s="1581"/>
      <c r="VKV48" s="1581"/>
      <c r="VKW48" s="1581"/>
      <c r="VKX48" s="1581"/>
      <c r="VKY48" s="1581"/>
      <c r="VKZ48" s="1581"/>
      <c r="VLA48" s="1581"/>
      <c r="VLB48" s="1581"/>
      <c r="VLC48" s="1581"/>
      <c r="VLD48" s="1581"/>
      <c r="VLE48" s="1581"/>
      <c r="VLF48" s="1581"/>
      <c r="VLG48" s="1581"/>
      <c r="VLH48" s="1581"/>
      <c r="VLI48" s="1581"/>
      <c r="VLJ48" s="1581"/>
      <c r="VLK48" s="1581"/>
      <c r="VLL48" s="1581"/>
      <c r="VLM48" s="1581"/>
      <c r="VLN48" s="1581"/>
      <c r="VLO48" s="1581"/>
      <c r="VLP48" s="1581"/>
      <c r="VLQ48" s="1581"/>
      <c r="VLR48" s="1581"/>
      <c r="VLS48" s="1581"/>
      <c r="VLT48" s="1581"/>
      <c r="VLU48" s="1581"/>
      <c r="VLV48" s="1581"/>
      <c r="VLW48" s="1581"/>
      <c r="VLX48" s="1581"/>
      <c r="VLY48" s="1581"/>
      <c r="VLZ48" s="1581"/>
      <c r="VMA48" s="1581"/>
      <c r="VMB48" s="1581"/>
      <c r="VMC48" s="1581"/>
      <c r="VMD48" s="1581"/>
      <c r="VME48" s="1581"/>
      <c r="VMF48" s="1581"/>
      <c r="VMG48" s="1581"/>
      <c r="VMH48" s="1581"/>
      <c r="VMI48" s="1581"/>
      <c r="VMJ48" s="1581"/>
      <c r="VMK48" s="1581"/>
      <c r="VML48" s="1581"/>
      <c r="VMM48" s="1581"/>
      <c r="VMN48" s="1581"/>
      <c r="VMO48" s="1581"/>
      <c r="VMP48" s="1581"/>
      <c r="VMQ48" s="1581"/>
      <c r="VMR48" s="1581"/>
      <c r="VMS48" s="1581"/>
      <c r="VMT48" s="1581"/>
      <c r="VMU48" s="1581"/>
      <c r="VMV48" s="1581"/>
      <c r="VMW48" s="1581"/>
      <c r="VMX48" s="1581"/>
      <c r="VMY48" s="1581"/>
      <c r="VMZ48" s="1581"/>
      <c r="VNA48" s="1581"/>
      <c r="VNB48" s="1581"/>
      <c r="VNC48" s="1581"/>
      <c r="VND48" s="1581"/>
      <c r="VNE48" s="1581"/>
      <c r="VNF48" s="1581"/>
      <c r="VNG48" s="1581"/>
      <c r="VNH48" s="1581"/>
      <c r="VNI48" s="1581"/>
      <c r="VNJ48" s="1581"/>
      <c r="VNK48" s="1581"/>
      <c r="VNL48" s="1581"/>
      <c r="VNM48" s="1581"/>
      <c r="VNN48" s="1581"/>
      <c r="VNO48" s="1581"/>
      <c r="VNP48" s="1581"/>
      <c r="VNQ48" s="1581"/>
      <c r="VNR48" s="1581"/>
      <c r="VNS48" s="1581"/>
      <c r="VNT48" s="1581"/>
      <c r="VNU48" s="1581"/>
      <c r="VNV48" s="1581"/>
      <c r="VNW48" s="1581"/>
      <c r="VNX48" s="1581"/>
      <c r="VNY48" s="1581"/>
      <c r="VNZ48" s="1581"/>
      <c r="VOA48" s="1581"/>
      <c r="VOB48" s="1581"/>
      <c r="VOC48" s="1581"/>
      <c r="VOD48" s="1581"/>
      <c r="VOE48" s="1581"/>
      <c r="VOF48" s="1581"/>
      <c r="VOG48" s="1581"/>
      <c r="VOH48" s="1581"/>
      <c r="VOI48" s="1581"/>
      <c r="VOJ48" s="1581"/>
      <c r="VOK48" s="1581"/>
      <c r="VOL48" s="1581"/>
      <c r="VOM48" s="1581"/>
      <c r="VON48" s="1581"/>
      <c r="VOO48" s="1581"/>
      <c r="VOP48" s="1581"/>
      <c r="VOQ48" s="1581"/>
      <c r="VOR48" s="1581"/>
      <c r="VOS48" s="1581"/>
      <c r="VOT48" s="1581"/>
      <c r="VOU48" s="1581"/>
      <c r="VOV48" s="1581"/>
      <c r="VOW48" s="1581"/>
      <c r="VOX48" s="1581"/>
      <c r="VOY48" s="1581"/>
      <c r="VOZ48" s="1581"/>
      <c r="VPA48" s="1581"/>
      <c r="VPB48" s="1581"/>
      <c r="VPC48" s="1581"/>
      <c r="VPD48" s="1581"/>
      <c r="VPE48" s="1581"/>
      <c r="VPF48" s="1581"/>
      <c r="VPG48" s="1581"/>
      <c r="VPH48" s="1581"/>
      <c r="VPI48" s="1581"/>
      <c r="VPJ48" s="1581"/>
      <c r="VPK48" s="1581"/>
      <c r="VPL48" s="1581"/>
      <c r="VPM48" s="1581"/>
      <c r="VPN48" s="1581"/>
      <c r="VPO48" s="1581"/>
      <c r="VPP48" s="1581"/>
      <c r="VPQ48" s="1581"/>
      <c r="VPR48" s="1581"/>
      <c r="VPS48" s="1581"/>
      <c r="VPT48" s="1581"/>
      <c r="VPU48" s="1581"/>
      <c r="VPV48" s="1581"/>
      <c r="VPW48" s="1581"/>
      <c r="VPX48" s="1581"/>
      <c r="VPY48" s="1581"/>
      <c r="VPZ48" s="1581"/>
      <c r="VQA48" s="1581"/>
      <c r="VQB48" s="1581"/>
      <c r="VQC48" s="1581"/>
      <c r="VQD48" s="1581"/>
      <c r="VQE48" s="1581"/>
      <c r="VQF48" s="1581"/>
      <c r="VQG48" s="1581"/>
      <c r="VQH48" s="1581"/>
      <c r="VQI48" s="1581"/>
      <c r="VQJ48" s="1581"/>
      <c r="VQK48" s="1581"/>
      <c r="VQL48" s="1581"/>
      <c r="VQM48" s="1581"/>
      <c r="VQN48" s="1581"/>
      <c r="VQO48" s="1581"/>
      <c r="VQP48" s="1581"/>
      <c r="VQQ48" s="1581"/>
      <c r="VQR48" s="1581"/>
      <c r="VQS48" s="1581"/>
      <c r="VQT48" s="1581"/>
      <c r="VQU48" s="1581"/>
      <c r="VQV48" s="1581"/>
      <c r="VQW48" s="1581"/>
      <c r="VQX48" s="1581"/>
      <c r="VQY48" s="1581"/>
      <c r="VQZ48" s="1581"/>
      <c r="VRA48" s="1581"/>
      <c r="VRB48" s="1581"/>
      <c r="VRC48" s="1581"/>
      <c r="VRD48" s="1581"/>
      <c r="VRE48" s="1581"/>
      <c r="VRF48" s="1581"/>
      <c r="VRG48" s="1581"/>
      <c r="VRH48" s="1581"/>
      <c r="VRI48" s="1581"/>
      <c r="VRJ48" s="1581"/>
      <c r="VRK48" s="1581"/>
      <c r="VRL48" s="1581"/>
      <c r="VRM48" s="1581"/>
      <c r="VRN48" s="1581"/>
      <c r="VRO48" s="1581"/>
      <c r="VRP48" s="1581"/>
      <c r="VRQ48" s="1581"/>
      <c r="VRR48" s="1581"/>
      <c r="VRS48" s="1581"/>
      <c r="VRT48" s="1581"/>
      <c r="VRU48" s="1581"/>
      <c r="VRV48" s="1581"/>
      <c r="VRW48" s="1581"/>
      <c r="VRX48" s="1581"/>
      <c r="VRY48" s="1581"/>
      <c r="VRZ48" s="1581"/>
      <c r="VSA48" s="1581"/>
      <c r="VSB48" s="1581"/>
      <c r="VSC48" s="1581"/>
      <c r="VSD48" s="1581"/>
      <c r="VSE48" s="1581"/>
      <c r="VSF48" s="1581"/>
      <c r="VSG48" s="1581"/>
      <c r="VSH48" s="1581"/>
      <c r="VSI48" s="1581"/>
      <c r="VSJ48" s="1581"/>
      <c r="VSK48" s="1581"/>
      <c r="VSL48" s="1581"/>
      <c r="VSM48" s="1581"/>
      <c r="VSN48" s="1581"/>
      <c r="VSO48" s="1581"/>
      <c r="VSP48" s="1581"/>
      <c r="VSQ48" s="1581"/>
      <c r="VSR48" s="1581"/>
      <c r="VSS48" s="1581"/>
      <c r="VST48" s="1581"/>
      <c r="VSU48" s="1581"/>
      <c r="VSV48" s="1581"/>
      <c r="VSW48" s="1581"/>
      <c r="VSX48" s="1581"/>
      <c r="VSY48" s="1581"/>
      <c r="VSZ48" s="1581"/>
      <c r="VTA48" s="1581"/>
      <c r="VTB48" s="1581"/>
      <c r="VTC48" s="1581"/>
      <c r="VTD48" s="1581"/>
      <c r="VTE48" s="1581"/>
      <c r="VTF48" s="1581"/>
      <c r="VTG48" s="1581"/>
      <c r="VTH48" s="1581"/>
      <c r="VTI48" s="1581"/>
      <c r="VTJ48" s="1581"/>
      <c r="VTK48" s="1581"/>
      <c r="VTL48" s="1581"/>
      <c r="VTM48" s="1581"/>
      <c r="VTN48" s="1581"/>
      <c r="VTO48" s="1581"/>
      <c r="VTP48" s="1581"/>
      <c r="VTQ48" s="1581"/>
      <c r="VTR48" s="1581"/>
      <c r="VTS48" s="1581"/>
      <c r="VTT48" s="1581"/>
      <c r="VTU48" s="1581"/>
      <c r="VTV48" s="1581"/>
      <c r="VTW48" s="1581"/>
      <c r="VTX48" s="1581"/>
      <c r="VTY48" s="1581"/>
      <c r="VTZ48" s="1581"/>
      <c r="VUA48" s="1581"/>
      <c r="VUB48" s="1581"/>
      <c r="VUC48" s="1581"/>
      <c r="VUD48" s="1581"/>
      <c r="VUE48" s="1581"/>
      <c r="VUF48" s="1581"/>
      <c r="VUG48" s="1581"/>
      <c r="VUH48" s="1581"/>
      <c r="VUI48" s="1581"/>
      <c r="VUJ48" s="1581"/>
      <c r="VUK48" s="1581"/>
      <c r="VUL48" s="1581"/>
      <c r="VUM48" s="1581"/>
      <c r="VUN48" s="1581"/>
      <c r="VUO48" s="1581"/>
      <c r="VUP48" s="1581"/>
      <c r="VUQ48" s="1581"/>
      <c r="VUR48" s="1581"/>
      <c r="VUS48" s="1581"/>
      <c r="VUT48" s="1581"/>
      <c r="VUU48" s="1581"/>
      <c r="VUV48" s="1581"/>
      <c r="VUW48" s="1581"/>
      <c r="VUX48" s="1581"/>
      <c r="VUY48" s="1581"/>
      <c r="VUZ48" s="1581"/>
      <c r="VVA48" s="1581"/>
      <c r="VVB48" s="1581"/>
      <c r="VVC48" s="1581"/>
      <c r="VVD48" s="1581"/>
      <c r="VVE48" s="1581"/>
      <c r="VVF48" s="1581"/>
      <c r="VVG48" s="1581"/>
      <c r="VVH48" s="1581"/>
      <c r="VVI48" s="1581"/>
      <c r="VVJ48" s="1581"/>
      <c r="VVK48" s="1581"/>
      <c r="VVL48" s="1581"/>
      <c r="VVM48" s="1581"/>
      <c r="VVN48" s="1581"/>
      <c r="VVO48" s="1581"/>
      <c r="VVP48" s="1581"/>
      <c r="VVQ48" s="1581"/>
      <c r="VVR48" s="1581"/>
      <c r="VVS48" s="1581"/>
      <c r="VVT48" s="1581"/>
      <c r="VVU48" s="1581"/>
      <c r="VVV48" s="1581"/>
      <c r="VVW48" s="1581"/>
      <c r="VVX48" s="1581"/>
      <c r="VVY48" s="1581"/>
      <c r="VVZ48" s="1581"/>
      <c r="VWA48" s="1581"/>
      <c r="VWB48" s="1581"/>
      <c r="VWC48" s="1581"/>
      <c r="VWD48" s="1581"/>
      <c r="VWE48" s="1581"/>
      <c r="VWF48" s="1581"/>
      <c r="VWG48" s="1581"/>
      <c r="VWH48" s="1581"/>
      <c r="VWI48" s="1581"/>
      <c r="VWJ48" s="1581"/>
      <c r="VWK48" s="1581"/>
      <c r="VWL48" s="1581"/>
      <c r="VWM48" s="1581"/>
      <c r="VWN48" s="1581"/>
      <c r="VWO48" s="1581"/>
      <c r="VWP48" s="1581"/>
      <c r="VWQ48" s="1581"/>
      <c r="VWR48" s="1581"/>
      <c r="VWS48" s="1581"/>
      <c r="VWT48" s="1581"/>
      <c r="VWU48" s="1581"/>
      <c r="VWV48" s="1581"/>
      <c r="VWW48" s="1581"/>
      <c r="VWX48" s="1581"/>
      <c r="VWY48" s="1581"/>
      <c r="VWZ48" s="1581"/>
      <c r="VXA48" s="1581"/>
      <c r="VXB48" s="1581"/>
      <c r="VXC48" s="1581"/>
      <c r="VXD48" s="1581"/>
      <c r="VXE48" s="1581"/>
      <c r="VXF48" s="1581"/>
      <c r="VXG48" s="1581"/>
      <c r="VXH48" s="1581"/>
      <c r="VXI48" s="1581"/>
      <c r="VXJ48" s="1581"/>
      <c r="VXK48" s="1581"/>
      <c r="VXL48" s="1581"/>
      <c r="VXM48" s="1581"/>
      <c r="VXN48" s="1581"/>
      <c r="VXO48" s="1581"/>
      <c r="VXP48" s="1581"/>
      <c r="VXQ48" s="1581"/>
      <c r="VXR48" s="1581"/>
      <c r="VXS48" s="1581"/>
      <c r="VXT48" s="1581"/>
      <c r="VXU48" s="1581"/>
      <c r="VXV48" s="1581"/>
      <c r="VXW48" s="1581"/>
      <c r="VXX48" s="1581"/>
      <c r="VXY48" s="1581"/>
      <c r="VXZ48" s="1581"/>
      <c r="VYA48" s="1581"/>
      <c r="VYB48" s="1581"/>
      <c r="VYC48" s="1581"/>
      <c r="VYD48" s="1581"/>
      <c r="VYE48" s="1581"/>
      <c r="VYF48" s="1581"/>
      <c r="VYG48" s="1581"/>
      <c r="VYH48" s="1581"/>
      <c r="VYI48" s="1581"/>
      <c r="VYJ48" s="1581"/>
      <c r="VYK48" s="1581"/>
      <c r="VYL48" s="1581"/>
      <c r="VYM48" s="1581"/>
      <c r="VYN48" s="1581"/>
      <c r="VYO48" s="1581"/>
      <c r="VYP48" s="1581"/>
      <c r="VYQ48" s="1581"/>
      <c r="VYR48" s="1581"/>
      <c r="VYS48" s="1581"/>
      <c r="VYT48" s="1581"/>
      <c r="VYU48" s="1581"/>
      <c r="VYV48" s="1581"/>
      <c r="VYW48" s="1581"/>
      <c r="VYX48" s="1581"/>
      <c r="VYY48" s="1581"/>
      <c r="VYZ48" s="1581"/>
      <c r="VZA48" s="1581"/>
      <c r="VZB48" s="1581"/>
      <c r="VZC48" s="1581"/>
      <c r="VZD48" s="1581"/>
      <c r="VZE48" s="1581"/>
      <c r="VZF48" s="1581"/>
      <c r="VZG48" s="1581"/>
      <c r="VZH48" s="1581"/>
      <c r="VZI48" s="1581"/>
      <c r="VZJ48" s="1581"/>
      <c r="VZK48" s="1581"/>
      <c r="VZL48" s="1581"/>
      <c r="VZM48" s="1581"/>
      <c r="VZN48" s="1581"/>
      <c r="VZO48" s="1581"/>
      <c r="VZP48" s="1581"/>
      <c r="VZQ48" s="1581"/>
      <c r="VZR48" s="1581"/>
      <c r="VZS48" s="1581"/>
      <c r="VZT48" s="1581"/>
      <c r="VZU48" s="1581"/>
      <c r="VZV48" s="1581"/>
      <c r="VZW48" s="1581"/>
      <c r="VZX48" s="1581"/>
      <c r="VZY48" s="1581"/>
      <c r="VZZ48" s="1581"/>
      <c r="WAA48" s="1581"/>
      <c r="WAB48" s="1581"/>
      <c r="WAC48" s="1581"/>
      <c r="WAD48" s="1581"/>
      <c r="WAE48" s="1581"/>
      <c r="WAF48" s="1581"/>
      <c r="WAG48" s="1581"/>
      <c r="WAH48" s="1581"/>
      <c r="WAI48" s="1581"/>
      <c r="WAJ48" s="1581"/>
      <c r="WAK48" s="1581"/>
      <c r="WAL48" s="1581"/>
      <c r="WAM48" s="1581"/>
      <c r="WAN48" s="1581"/>
      <c r="WAO48" s="1581"/>
      <c r="WAP48" s="1581"/>
      <c r="WAQ48" s="1581"/>
      <c r="WAR48" s="1581"/>
      <c r="WAS48" s="1581"/>
      <c r="WAT48" s="1581"/>
      <c r="WAU48" s="1581"/>
      <c r="WAV48" s="1581"/>
      <c r="WAW48" s="1581"/>
      <c r="WAX48" s="1581"/>
      <c r="WAY48" s="1581"/>
      <c r="WAZ48" s="1581"/>
      <c r="WBA48" s="1581"/>
      <c r="WBB48" s="1581"/>
      <c r="WBC48" s="1581"/>
      <c r="WBD48" s="1581"/>
      <c r="WBE48" s="1581"/>
      <c r="WBF48" s="1581"/>
      <c r="WBG48" s="1581"/>
      <c r="WBH48" s="1581"/>
      <c r="WBI48" s="1581"/>
      <c r="WBJ48" s="1581"/>
      <c r="WBK48" s="1581"/>
      <c r="WBL48" s="1581"/>
      <c r="WBM48" s="1581"/>
      <c r="WBN48" s="1581"/>
      <c r="WBO48" s="1581"/>
      <c r="WBP48" s="1581"/>
      <c r="WBQ48" s="1581"/>
      <c r="WBR48" s="1581"/>
      <c r="WBS48" s="1581"/>
      <c r="WBT48" s="1581"/>
      <c r="WBU48" s="1581"/>
      <c r="WBV48" s="1581"/>
      <c r="WBW48" s="1581"/>
      <c r="WBX48" s="1581"/>
      <c r="WBY48" s="1581"/>
      <c r="WBZ48" s="1581"/>
      <c r="WCA48" s="1581"/>
      <c r="WCB48" s="1581"/>
      <c r="WCC48" s="1581"/>
      <c r="WCD48" s="1581"/>
      <c r="WCE48" s="1581"/>
      <c r="WCF48" s="1581"/>
      <c r="WCG48" s="1581"/>
      <c r="WCH48" s="1581"/>
      <c r="WCI48" s="1581"/>
      <c r="WCJ48" s="1581"/>
      <c r="WCK48" s="1581"/>
      <c r="WCL48" s="1581"/>
      <c r="WCM48" s="1581"/>
      <c r="WCN48" s="1581"/>
      <c r="WCO48" s="1581"/>
      <c r="WCP48" s="1581"/>
      <c r="WCQ48" s="1581"/>
      <c r="WCR48" s="1581"/>
      <c r="WCS48" s="1581"/>
      <c r="WCT48" s="1581"/>
      <c r="WCU48" s="1581"/>
      <c r="WCV48" s="1581"/>
      <c r="WCW48" s="1581"/>
      <c r="WCX48" s="1581"/>
      <c r="WCY48" s="1581"/>
      <c r="WCZ48" s="1581"/>
      <c r="WDA48" s="1581"/>
      <c r="WDB48" s="1581"/>
      <c r="WDC48" s="1581"/>
      <c r="WDD48" s="1581"/>
      <c r="WDE48" s="1581"/>
      <c r="WDF48" s="1581"/>
      <c r="WDG48" s="1581"/>
      <c r="WDH48" s="1581"/>
      <c r="WDI48" s="1581"/>
      <c r="WDJ48" s="1581"/>
      <c r="WDK48" s="1581"/>
      <c r="WDL48" s="1581"/>
      <c r="WDM48" s="1581"/>
      <c r="WDN48" s="1581"/>
      <c r="WDO48" s="1581"/>
      <c r="WDP48" s="1581"/>
      <c r="WDQ48" s="1581"/>
      <c r="WDR48" s="1581"/>
      <c r="WDS48" s="1581"/>
      <c r="WDT48" s="1581"/>
      <c r="WDU48" s="1581"/>
      <c r="WDV48" s="1581"/>
      <c r="WDW48" s="1581"/>
      <c r="WDX48" s="1581"/>
      <c r="WDY48" s="1581"/>
      <c r="WDZ48" s="1581"/>
      <c r="WEA48" s="1581"/>
      <c r="WEB48" s="1581"/>
      <c r="WEC48" s="1581"/>
      <c r="WED48" s="1581"/>
      <c r="WEE48" s="1581"/>
      <c r="WEF48" s="1581"/>
      <c r="WEG48" s="1581"/>
      <c r="WEH48" s="1581"/>
      <c r="WEI48" s="1581"/>
      <c r="WEJ48" s="1581"/>
      <c r="WEK48" s="1581"/>
      <c r="WEL48" s="1581"/>
      <c r="WEM48" s="1581"/>
      <c r="WEN48" s="1581"/>
      <c r="WEO48" s="1581"/>
      <c r="WEP48" s="1581"/>
      <c r="WEQ48" s="1581"/>
      <c r="WER48" s="1581"/>
      <c r="WES48" s="1581"/>
      <c r="WET48" s="1581"/>
      <c r="WEU48" s="1581"/>
      <c r="WEV48" s="1581"/>
      <c r="WEW48" s="1581"/>
      <c r="WEX48" s="1581"/>
      <c r="WEY48" s="1581"/>
      <c r="WEZ48" s="1581"/>
      <c r="WFA48" s="1581"/>
      <c r="WFB48" s="1581"/>
      <c r="WFC48" s="1581"/>
      <c r="WFD48" s="1581"/>
      <c r="WFE48" s="1581"/>
      <c r="WFF48" s="1581"/>
      <c r="WFG48" s="1581"/>
      <c r="WFH48" s="1581"/>
      <c r="WFI48" s="1581"/>
      <c r="WFJ48" s="1581"/>
      <c r="WFK48" s="1581"/>
      <c r="WFL48" s="1581"/>
      <c r="WFM48" s="1581"/>
      <c r="WFN48" s="1581"/>
      <c r="WFO48" s="1581"/>
      <c r="WFP48" s="1581"/>
      <c r="WFQ48" s="1581"/>
      <c r="WFR48" s="1581"/>
      <c r="WFS48" s="1581"/>
      <c r="WFT48" s="1581"/>
      <c r="WFU48" s="1581"/>
      <c r="WFV48" s="1581"/>
      <c r="WFW48" s="1581"/>
      <c r="WFX48" s="1581"/>
      <c r="WFY48" s="1581"/>
      <c r="WFZ48" s="1581"/>
      <c r="WGA48" s="1581"/>
      <c r="WGB48" s="1581"/>
      <c r="WGC48" s="1581"/>
      <c r="WGD48" s="1581"/>
      <c r="WGE48" s="1581"/>
      <c r="WGF48" s="1581"/>
      <c r="WGG48" s="1581"/>
      <c r="WGH48" s="1581"/>
      <c r="WGI48" s="1581"/>
      <c r="WGJ48" s="1581"/>
      <c r="WGK48" s="1581"/>
      <c r="WGL48" s="1581"/>
      <c r="WGM48" s="1581"/>
      <c r="WGN48" s="1581"/>
      <c r="WGO48" s="1581"/>
      <c r="WGP48" s="1581"/>
      <c r="WGQ48" s="1581"/>
      <c r="WGR48" s="1581"/>
      <c r="WGS48" s="1581"/>
      <c r="WGT48" s="1581"/>
      <c r="WGU48" s="1581"/>
      <c r="WGV48" s="1581"/>
      <c r="WGW48" s="1581"/>
      <c r="WGX48" s="1581"/>
      <c r="WGY48" s="1581"/>
      <c r="WGZ48" s="1581"/>
      <c r="WHA48" s="1581"/>
      <c r="WHB48" s="1581"/>
      <c r="WHC48" s="1581"/>
      <c r="WHD48" s="1581"/>
      <c r="WHE48" s="1581"/>
      <c r="WHF48" s="1581"/>
      <c r="WHG48" s="1581"/>
      <c r="WHH48" s="1581"/>
      <c r="WHI48" s="1581"/>
      <c r="WHJ48" s="1581"/>
      <c r="WHK48" s="1581"/>
      <c r="WHL48" s="1581"/>
      <c r="WHM48" s="1581"/>
      <c r="WHN48" s="1581"/>
      <c r="WHO48" s="1581"/>
      <c r="WHP48" s="1581"/>
      <c r="WHQ48" s="1581"/>
      <c r="WHR48" s="1581"/>
      <c r="WHS48" s="1581"/>
      <c r="WHT48" s="1581"/>
      <c r="WHU48" s="1581"/>
      <c r="WHV48" s="1581"/>
      <c r="WHW48" s="1581"/>
      <c r="WHX48" s="1581"/>
      <c r="WHY48" s="1581"/>
      <c r="WHZ48" s="1581"/>
      <c r="WIA48" s="1581"/>
      <c r="WIB48" s="1581"/>
      <c r="WIC48" s="1581"/>
      <c r="WID48" s="1581"/>
      <c r="WIE48" s="1581"/>
      <c r="WIF48" s="1581"/>
      <c r="WIG48" s="1581"/>
      <c r="WIH48" s="1581"/>
      <c r="WII48" s="1581"/>
      <c r="WIJ48" s="1581"/>
      <c r="WIK48" s="1581"/>
      <c r="WIL48" s="1581"/>
      <c r="WIM48" s="1581"/>
      <c r="WIN48" s="1581"/>
      <c r="WIO48" s="1581"/>
      <c r="WIP48" s="1581"/>
      <c r="WIQ48" s="1581"/>
      <c r="WIR48" s="1581"/>
      <c r="WIS48" s="1581"/>
      <c r="WIT48" s="1581"/>
      <c r="WIU48" s="1581"/>
      <c r="WIV48" s="1581"/>
      <c r="WIW48" s="1581"/>
      <c r="WIX48" s="1581"/>
      <c r="WIY48" s="1581"/>
      <c r="WIZ48" s="1581"/>
      <c r="WJA48" s="1581"/>
      <c r="WJB48" s="1581"/>
      <c r="WJC48" s="1581"/>
      <c r="WJD48" s="1581"/>
      <c r="WJE48" s="1581"/>
      <c r="WJF48" s="1581"/>
      <c r="WJG48" s="1581"/>
      <c r="WJH48" s="1581"/>
      <c r="WJI48" s="1581"/>
      <c r="WJJ48" s="1581"/>
      <c r="WJK48" s="1581"/>
      <c r="WJL48" s="1581"/>
      <c r="WJM48" s="1581"/>
      <c r="WJN48" s="1581"/>
      <c r="WJO48" s="1581"/>
      <c r="WJP48" s="1581"/>
      <c r="WJQ48" s="1581"/>
      <c r="WJR48" s="1581"/>
      <c r="WJS48" s="1581"/>
      <c r="WJT48" s="1581"/>
      <c r="WJU48" s="1581"/>
      <c r="WJV48" s="1581"/>
      <c r="WJW48" s="1581"/>
      <c r="WJX48" s="1581"/>
      <c r="WJY48" s="1581"/>
      <c r="WJZ48" s="1581"/>
      <c r="WKA48" s="1581"/>
      <c r="WKB48" s="1581"/>
      <c r="WKC48" s="1581"/>
      <c r="WKD48" s="1581"/>
      <c r="WKE48" s="1581"/>
      <c r="WKF48" s="1581"/>
      <c r="WKG48" s="1581"/>
      <c r="WKH48" s="1581"/>
      <c r="WKI48" s="1581"/>
      <c r="WKJ48" s="1581"/>
      <c r="WKK48" s="1581"/>
      <c r="WKL48" s="1581"/>
      <c r="WKM48" s="1581"/>
      <c r="WKN48" s="1581"/>
      <c r="WKO48" s="1581"/>
      <c r="WKP48" s="1581"/>
      <c r="WKQ48" s="1581"/>
      <c r="WKR48" s="1581"/>
      <c r="WKS48" s="1581"/>
      <c r="WKT48" s="1581"/>
      <c r="WKU48" s="1581"/>
      <c r="WKV48" s="1581"/>
      <c r="WKW48" s="1581"/>
      <c r="WKX48" s="1581"/>
      <c r="WKY48" s="1581"/>
      <c r="WKZ48" s="1581"/>
      <c r="WLA48" s="1581"/>
      <c r="WLB48" s="1581"/>
      <c r="WLC48" s="1581"/>
      <c r="WLD48" s="1581"/>
      <c r="WLE48" s="1581"/>
      <c r="WLF48" s="1581"/>
      <c r="WLG48" s="1581"/>
      <c r="WLH48" s="1581"/>
      <c r="WLI48" s="1581"/>
      <c r="WLJ48" s="1581"/>
      <c r="WLK48" s="1581"/>
      <c r="WLL48" s="1581"/>
      <c r="WLM48" s="1581"/>
      <c r="WLN48" s="1581"/>
      <c r="WLO48" s="1581"/>
      <c r="WLP48" s="1581"/>
      <c r="WLQ48" s="1581"/>
      <c r="WLR48" s="1581"/>
      <c r="WLS48" s="1581"/>
      <c r="WLT48" s="1581"/>
      <c r="WLU48" s="1581"/>
      <c r="WLV48" s="1581"/>
      <c r="WLW48" s="1581"/>
      <c r="WLX48" s="1581"/>
      <c r="WLY48" s="1581"/>
      <c r="WLZ48" s="1581"/>
      <c r="WMA48" s="1581"/>
      <c r="WMB48" s="1581"/>
      <c r="WMC48" s="1581"/>
      <c r="WMD48" s="1581"/>
      <c r="WME48" s="1581"/>
      <c r="WMF48" s="1581"/>
      <c r="WMG48" s="1581"/>
      <c r="WMH48" s="1581"/>
      <c r="WMI48" s="1581"/>
      <c r="WMJ48" s="1581"/>
      <c r="WMK48" s="1581"/>
      <c r="WML48" s="1581"/>
      <c r="WMM48" s="1581"/>
      <c r="WMN48" s="1581"/>
      <c r="WMO48" s="1581"/>
      <c r="WMP48" s="1581"/>
      <c r="WMQ48" s="1581"/>
      <c r="WMR48" s="1581"/>
      <c r="WMS48" s="1581"/>
      <c r="WMT48" s="1581"/>
      <c r="WMU48" s="1581"/>
      <c r="WMV48" s="1581"/>
      <c r="WMW48" s="1581"/>
      <c r="WMX48" s="1581"/>
      <c r="WMY48" s="1581"/>
      <c r="WMZ48" s="1581"/>
      <c r="WNA48" s="1581"/>
      <c r="WNB48" s="1581"/>
      <c r="WNC48" s="1581"/>
      <c r="WND48" s="1581"/>
      <c r="WNE48" s="1581"/>
      <c r="WNF48" s="1581"/>
      <c r="WNG48" s="1581"/>
      <c r="WNH48" s="1581"/>
      <c r="WNI48" s="1581"/>
      <c r="WNJ48" s="1581"/>
      <c r="WNK48" s="1581"/>
      <c r="WNL48" s="1581"/>
      <c r="WNM48" s="1581"/>
      <c r="WNN48" s="1581"/>
      <c r="WNO48" s="1581"/>
      <c r="WNP48" s="1581"/>
      <c r="WNQ48" s="1581"/>
      <c r="WNR48" s="1581"/>
      <c r="WNS48" s="1581"/>
      <c r="WNT48" s="1581"/>
      <c r="WNU48" s="1581"/>
      <c r="WNV48" s="1581"/>
      <c r="WNW48" s="1581"/>
      <c r="WNX48" s="1581"/>
      <c r="WNY48" s="1581"/>
      <c r="WNZ48" s="1581"/>
      <c r="WOA48" s="1581"/>
      <c r="WOB48" s="1581"/>
      <c r="WOC48" s="1581"/>
      <c r="WOD48" s="1581"/>
      <c r="WOE48" s="1581"/>
      <c r="WOF48" s="1581"/>
      <c r="WOG48" s="1581"/>
      <c r="WOH48" s="1581"/>
      <c r="WOI48" s="1581"/>
      <c r="WOJ48" s="1581"/>
      <c r="WOK48" s="1581"/>
      <c r="WOL48" s="1581"/>
      <c r="WOM48" s="1581"/>
      <c r="WON48" s="1581"/>
      <c r="WOO48" s="1581"/>
      <c r="WOP48" s="1581"/>
      <c r="WOQ48" s="1581"/>
      <c r="WOR48" s="1581"/>
      <c r="WOS48" s="1581"/>
      <c r="WOT48" s="1581"/>
      <c r="WOU48" s="1581"/>
      <c r="WOV48" s="1581"/>
      <c r="WOW48" s="1581"/>
      <c r="WOX48" s="1581"/>
      <c r="WOY48" s="1581"/>
      <c r="WOZ48" s="1581"/>
      <c r="WPA48" s="1581"/>
      <c r="WPB48" s="1581"/>
      <c r="WPC48" s="1581"/>
      <c r="WPD48" s="1581"/>
      <c r="WPE48" s="1581"/>
      <c r="WPF48" s="1581"/>
      <c r="WPG48" s="1581"/>
      <c r="WPH48" s="1581"/>
      <c r="WPI48" s="1581"/>
      <c r="WPJ48" s="1581"/>
      <c r="WPK48" s="1581"/>
      <c r="WPL48" s="1581"/>
      <c r="WPM48" s="1581"/>
      <c r="WPN48" s="1581"/>
      <c r="WPO48" s="1581"/>
      <c r="WPP48" s="1581"/>
      <c r="WPQ48" s="1581"/>
      <c r="WPR48" s="1581"/>
      <c r="WPS48" s="1581"/>
      <c r="WPT48" s="1581"/>
      <c r="WPU48" s="1581"/>
      <c r="WPV48" s="1581"/>
      <c r="WPW48" s="1581"/>
      <c r="WPX48" s="1581"/>
      <c r="WPY48" s="1581"/>
      <c r="WPZ48" s="1581"/>
      <c r="WQA48" s="1581"/>
      <c r="WQB48" s="1581"/>
      <c r="WQC48" s="1581"/>
      <c r="WQD48" s="1581"/>
      <c r="WQE48" s="1581"/>
      <c r="WQF48" s="1581"/>
      <c r="WQG48" s="1581"/>
      <c r="WQH48" s="1581"/>
      <c r="WQI48" s="1581"/>
      <c r="WQJ48" s="1581"/>
      <c r="WQK48" s="1581"/>
      <c r="WQL48" s="1581"/>
      <c r="WQM48" s="1581"/>
      <c r="WQN48" s="1581"/>
      <c r="WQO48" s="1581"/>
      <c r="WQP48" s="1581"/>
      <c r="WQQ48" s="1581"/>
      <c r="WQR48" s="1581"/>
      <c r="WQS48" s="1581"/>
      <c r="WQT48" s="1581"/>
      <c r="WQU48" s="1581"/>
      <c r="WQV48" s="1581"/>
      <c r="WQW48" s="1581"/>
      <c r="WQX48" s="1581"/>
      <c r="WQY48" s="1581"/>
      <c r="WQZ48" s="1581"/>
      <c r="WRA48" s="1581"/>
      <c r="WRB48" s="1581"/>
      <c r="WRC48" s="1581"/>
      <c r="WRD48" s="1581"/>
      <c r="WRE48" s="1581"/>
      <c r="WRF48" s="1581"/>
      <c r="WRG48" s="1581"/>
      <c r="WRH48" s="1581"/>
      <c r="WRI48" s="1581"/>
      <c r="WRJ48" s="1581"/>
      <c r="WRK48" s="1581"/>
      <c r="WRL48" s="1581"/>
      <c r="WRM48" s="1581"/>
      <c r="WRN48" s="1581"/>
      <c r="WRO48" s="1581"/>
      <c r="WRP48" s="1581"/>
      <c r="WRQ48" s="1581"/>
      <c r="WRR48" s="1581"/>
      <c r="WRS48" s="1581"/>
      <c r="WRT48" s="1581"/>
      <c r="WRU48" s="1581"/>
      <c r="WRV48" s="1581"/>
      <c r="WRW48" s="1581"/>
      <c r="WRX48" s="1581"/>
      <c r="WRY48" s="1581"/>
      <c r="WRZ48" s="1581"/>
      <c r="WSA48" s="1581"/>
      <c r="WSB48" s="1581"/>
      <c r="WSC48" s="1581"/>
      <c r="WSD48" s="1581"/>
      <c r="WSE48" s="1581"/>
      <c r="WSF48" s="1581"/>
      <c r="WSG48" s="1581"/>
      <c r="WSH48" s="1581"/>
      <c r="WSI48" s="1581"/>
      <c r="WSJ48" s="1581"/>
      <c r="WSK48" s="1581"/>
      <c r="WSL48" s="1581"/>
      <c r="WSM48" s="1581"/>
      <c r="WSN48" s="1581"/>
      <c r="WSO48" s="1581"/>
      <c r="WSP48" s="1581"/>
      <c r="WSQ48" s="1581"/>
      <c r="WSR48" s="1581"/>
      <c r="WSS48" s="1581"/>
      <c r="WST48" s="1581"/>
      <c r="WSU48" s="1581"/>
      <c r="WSV48" s="1581"/>
      <c r="WSW48" s="1581"/>
      <c r="WSX48" s="1581"/>
      <c r="WSY48" s="1581"/>
      <c r="WSZ48" s="1581"/>
      <c r="WTA48" s="1581"/>
      <c r="WTB48" s="1581"/>
      <c r="WTC48" s="1581"/>
      <c r="WTD48" s="1581"/>
      <c r="WTE48" s="1581"/>
      <c r="WTF48" s="1581"/>
      <c r="WTG48" s="1581"/>
      <c r="WTH48" s="1581"/>
      <c r="WTI48" s="1581"/>
      <c r="WTJ48" s="1581"/>
      <c r="WTK48" s="1581"/>
      <c r="WTL48" s="1581"/>
      <c r="WTM48" s="1581"/>
      <c r="WTN48" s="1581"/>
      <c r="WTO48" s="1581"/>
      <c r="WTP48" s="1581"/>
      <c r="WTQ48" s="1581"/>
      <c r="WTR48" s="1581"/>
      <c r="WTS48" s="1581"/>
      <c r="WTT48" s="1581"/>
      <c r="WTU48" s="1581"/>
      <c r="WTV48" s="1581"/>
      <c r="WTW48" s="1581"/>
      <c r="WTX48" s="1581"/>
      <c r="WTY48" s="1581"/>
      <c r="WTZ48" s="1581"/>
      <c r="WUA48" s="1581"/>
      <c r="WUB48" s="1581"/>
      <c r="WUC48" s="1581"/>
      <c r="WUD48" s="1581"/>
      <c r="WUE48" s="1581"/>
      <c r="WUF48" s="1581"/>
      <c r="WUG48" s="1581"/>
      <c r="WUH48" s="1581"/>
      <c r="WUI48" s="1581"/>
      <c r="WUJ48" s="1581"/>
      <c r="WUK48" s="1581"/>
      <c r="WUL48" s="1581"/>
      <c r="WUM48" s="1581"/>
      <c r="WUN48" s="1581"/>
      <c r="WUO48" s="1581"/>
      <c r="WUP48" s="1581"/>
      <c r="WUQ48" s="1581"/>
      <c r="WUR48" s="1581"/>
      <c r="WUS48" s="1581"/>
      <c r="WUT48" s="1581"/>
      <c r="WUU48" s="1581"/>
      <c r="WUV48" s="1581"/>
      <c r="WUW48" s="1581"/>
      <c r="WUX48" s="1581"/>
      <c r="WUY48" s="1581"/>
      <c r="WUZ48" s="1581"/>
      <c r="WVA48" s="1581"/>
      <c r="WVB48" s="1581"/>
      <c r="WVC48" s="1581"/>
      <c r="WVD48" s="1581"/>
      <c r="WVE48" s="1581"/>
      <c r="WVF48" s="1581"/>
      <c r="WVG48" s="1581"/>
      <c r="WVH48" s="1581"/>
      <c r="WVI48" s="1581"/>
      <c r="WVJ48" s="1581"/>
      <c r="WVK48" s="1581"/>
      <c r="WVL48" s="1581"/>
      <c r="WVM48" s="1581"/>
      <c r="WVN48" s="1581"/>
      <c r="WVO48" s="1581"/>
      <c r="WVP48" s="1581"/>
      <c r="WVQ48" s="1581"/>
      <c r="WVR48" s="1581"/>
      <c r="WVS48" s="1581"/>
      <c r="WVT48" s="1581"/>
    </row>
    <row r="49" spans="1:16140" s="1311" customFormat="1" x14ac:dyDescent="0.2">
      <c r="A49" s="1581"/>
      <c r="B49" s="1600"/>
      <c r="C49" s="1598"/>
      <c r="D49" s="1598"/>
      <c r="E49" s="1598"/>
      <c r="F49" s="1310"/>
      <c r="G49" s="1598"/>
      <c r="H49" s="1598"/>
      <c r="I49" s="1598"/>
      <c r="K49" s="1598"/>
      <c r="L49" s="1598"/>
      <c r="M49" s="1598"/>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c r="AN49" s="1581"/>
      <c r="AO49" s="1581"/>
      <c r="AP49" s="1581"/>
      <c r="AQ49" s="1581"/>
      <c r="AR49" s="1581"/>
      <c r="AS49" s="1581"/>
      <c r="AT49" s="1581"/>
      <c r="AU49" s="1581"/>
      <c r="AV49" s="1581"/>
      <c r="AW49" s="1581"/>
      <c r="AX49" s="1581"/>
      <c r="AY49" s="1581"/>
      <c r="AZ49" s="1581"/>
      <c r="BA49" s="1581"/>
      <c r="BB49" s="1581"/>
      <c r="BC49" s="1581"/>
      <c r="BD49" s="1581"/>
      <c r="BE49" s="1581"/>
      <c r="BF49" s="1581"/>
      <c r="BG49" s="1581"/>
      <c r="BH49" s="1581"/>
      <c r="BI49" s="1581"/>
      <c r="BJ49" s="1581"/>
      <c r="BK49" s="1581"/>
      <c r="BL49" s="1581"/>
      <c r="BM49" s="1581"/>
      <c r="BN49" s="1581"/>
      <c r="BO49" s="1581"/>
      <c r="BP49" s="1581"/>
      <c r="BQ49" s="1581"/>
      <c r="BR49" s="1581"/>
      <c r="BS49" s="1581"/>
      <c r="BT49" s="1581"/>
      <c r="BU49" s="1581"/>
      <c r="BV49" s="1581"/>
      <c r="BW49" s="1581"/>
      <c r="BX49" s="1581"/>
      <c r="BY49" s="1581"/>
      <c r="BZ49" s="1581"/>
      <c r="CA49" s="1581"/>
      <c r="CB49" s="1581"/>
      <c r="CC49" s="1581"/>
      <c r="CD49" s="1581"/>
      <c r="CE49" s="1581"/>
      <c r="CF49" s="1581"/>
      <c r="CG49" s="1581"/>
      <c r="CH49" s="1581"/>
      <c r="CI49" s="1581"/>
      <c r="CJ49" s="1581"/>
      <c r="CK49" s="1581"/>
      <c r="CL49" s="1581"/>
      <c r="CM49" s="1581"/>
      <c r="CN49" s="1581"/>
      <c r="CO49" s="1581"/>
      <c r="CP49" s="1581"/>
      <c r="CQ49" s="1581"/>
      <c r="CR49" s="1581"/>
      <c r="CS49" s="1581"/>
      <c r="CT49" s="1581"/>
      <c r="CU49" s="1581"/>
      <c r="CV49" s="1581"/>
      <c r="CW49" s="1581"/>
      <c r="CX49" s="1581"/>
      <c r="CY49" s="1581"/>
      <c r="CZ49" s="1581"/>
      <c r="DA49" s="1581"/>
      <c r="DB49" s="1581"/>
      <c r="DC49" s="1581"/>
      <c r="DD49" s="1581"/>
      <c r="DE49" s="1581"/>
      <c r="DF49" s="1581"/>
      <c r="DG49" s="1581"/>
      <c r="DH49" s="1581"/>
      <c r="DI49" s="1581"/>
      <c r="DJ49" s="1581"/>
      <c r="DK49" s="1581"/>
      <c r="DL49" s="1581"/>
      <c r="DM49" s="1581"/>
      <c r="DN49" s="1581"/>
      <c r="DO49" s="1581"/>
      <c r="DP49" s="1581"/>
      <c r="DQ49" s="1581"/>
      <c r="DR49" s="1581"/>
      <c r="DS49" s="1581"/>
      <c r="DT49" s="1581"/>
      <c r="DU49" s="1581"/>
      <c r="DV49" s="1581"/>
      <c r="DW49" s="1581"/>
      <c r="DX49" s="1581"/>
      <c r="DY49" s="1581"/>
      <c r="DZ49" s="1581"/>
      <c r="EA49" s="1581"/>
      <c r="EB49" s="1581"/>
      <c r="EC49" s="1581"/>
      <c r="ED49" s="1581"/>
      <c r="EE49" s="1581"/>
      <c r="EF49" s="1581"/>
      <c r="EG49" s="1581"/>
      <c r="EH49" s="1581"/>
      <c r="EI49" s="1581"/>
      <c r="EJ49" s="1581"/>
      <c r="EK49" s="1581"/>
      <c r="EL49" s="1581"/>
      <c r="EM49" s="1581"/>
      <c r="EN49" s="1581"/>
      <c r="EO49" s="1581"/>
      <c r="EP49" s="1581"/>
      <c r="EQ49" s="1581"/>
      <c r="ER49" s="1581"/>
      <c r="ES49" s="1581"/>
      <c r="ET49" s="1581"/>
      <c r="EU49" s="1581"/>
      <c r="EV49" s="1581"/>
      <c r="EW49" s="1581"/>
      <c r="EX49" s="1581"/>
      <c r="EY49" s="1581"/>
      <c r="EZ49" s="1581"/>
      <c r="FA49" s="1581"/>
      <c r="FB49" s="1581"/>
      <c r="FC49" s="1581"/>
      <c r="FD49" s="1581"/>
      <c r="FE49" s="1581"/>
      <c r="FF49" s="1581"/>
      <c r="FG49" s="1581"/>
      <c r="FH49" s="1581"/>
      <c r="FI49" s="1581"/>
      <c r="FJ49" s="1581"/>
      <c r="FK49" s="1581"/>
      <c r="FL49" s="1581"/>
      <c r="FM49" s="1581"/>
      <c r="FN49" s="1581"/>
      <c r="FO49" s="1581"/>
      <c r="FP49" s="1581"/>
      <c r="FQ49" s="1581"/>
      <c r="FR49" s="1581"/>
      <c r="FS49" s="1581"/>
      <c r="FT49" s="1581"/>
      <c r="FU49" s="1581"/>
      <c r="FV49" s="1581"/>
      <c r="FW49" s="1581"/>
      <c r="FX49" s="1581"/>
      <c r="FY49" s="1581"/>
      <c r="FZ49" s="1581"/>
      <c r="GA49" s="1581"/>
      <c r="GB49" s="1581"/>
      <c r="GC49" s="1581"/>
      <c r="GD49" s="1581"/>
      <c r="GE49" s="1581"/>
      <c r="GF49" s="1581"/>
      <c r="GG49" s="1581"/>
      <c r="GH49" s="1581"/>
      <c r="GI49" s="1581"/>
      <c r="GJ49" s="1581"/>
      <c r="GK49" s="1581"/>
      <c r="GL49" s="1581"/>
      <c r="GM49" s="1581"/>
      <c r="GN49" s="1581"/>
      <c r="GO49" s="1581"/>
      <c r="GP49" s="1581"/>
      <c r="GQ49" s="1581"/>
      <c r="GR49" s="1581"/>
      <c r="GS49" s="1581"/>
      <c r="GT49" s="1581"/>
      <c r="GU49" s="1581"/>
      <c r="GV49" s="1581"/>
      <c r="GW49" s="1581"/>
      <c r="GX49" s="1581"/>
      <c r="GY49" s="1581"/>
      <c r="GZ49" s="1581"/>
      <c r="HA49" s="1581"/>
      <c r="HB49" s="1581"/>
      <c r="HC49" s="1581"/>
      <c r="HD49" s="1581"/>
      <c r="HE49" s="1581"/>
      <c r="HF49" s="1581"/>
      <c r="HG49" s="1581"/>
      <c r="HH49" s="1581"/>
      <c r="HI49" s="1581"/>
      <c r="HJ49" s="1581"/>
      <c r="HK49" s="1581"/>
      <c r="HL49" s="1581"/>
      <c r="HM49" s="1581"/>
      <c r="HN49" s="1581"/>
      <c r="HO49" s="1581"/>
      <c r="HP49" s="1581"/>
      <c r="HQ49" s="1581"/>
      <c r="HR49" s="1581"/>
      <c r="HS49" s="1581"/>
      <c r="HT49" s="1581"/>
      <c r="HU49" s="1581"/>
      <c r="HV49" s="1581"/>
      <c r="HW49" s="1581"/>
      <c r="HX49" s="1581"/>
      <c r="HY49" s="1581"/>
      <c r="HZ49" s="1581"/>
      <c r="IA49" s="1581"/>
      <c r="IB49" s="1581"/>
      <c r="IC49" s="1581"/>
      <c r="ID49" s="1581"/>
      <c r="IE49" s="1581"/>
      <c r="IF49" s="1581"/>
      <c r="IG49" s="1581"/>
      <c r="IH49" s="1581"/>
      <c r="II49" s="1581"/>
      <c r="IJ49" s="1581"/>
      <c r="IK49" s="1581"/>
      <c r="IL49" s="1581"/>
      <c r="IM49" s="1581"/>
      <c r="IN49" s="1581"/>
      <c r="IO49" s="1581"/>
      <c r="IP49" s="1581"/>
      <c r="IQ49" s="1581"/>
      <c r="IR49" s="1581"/>
      <c r="IS49" s="1581"/>
      <c r="IT49" s="1581"/>
      <c r="IU49" s="1581"/>
      <c r="IV49" s="1581"/>
      <c r="IW49" s="1581"/>
      <c r="IX49" s="1581"/>
      <c r="IY49" s="1581"/>
      <c r="IZ49" s="1581"/>
      <c r="JA49" s="1581"/>
      <c r="JB49" s="1581"/>
      <c r="JC49" s="1581"/>
      <c r="JD49" s="1581"/>
      <c r="JE49" s="1581"/>
      <c r="JF49" s="1581"/>
      <c r="JG49" s="1581"/>
      <c r="JH49" s="1581"/>
      <c r="JI49" s="1581"/>
      <c r="JJ49" s="1581"/>
      <c r="JK49" s="1581"/>
      <c r="JL49" s="1581"/>
      <c r="JM49" s="1581"/>
      <c r="JN49" s="1581"/>
      <c r="JO49" s="1581"/>
      <c r="JP49" s="1581"/>
      <c r="JQ49" s="1581"/>
      <c r="JR49" s="1581"/>
      <c r="JS49" s="1581"/>
      <c r="JT49" s="1581"/>
      <c r="JU49" s="1581"/>
      <c r="JV49" s="1581"/>
      <c r="JW49" s="1581"/>
      <c r="JX49" s="1581"/>
      <c r="JY49" s="1581"/>
      <c r="JZ49" s="1581"/>
      <c r="KA49" s="1581"/>
      <c r="KB49" s="1581"/>
      <c r="KC49" s="1581"/>
      <c r="KD49" s="1581"/>
      <c r="KE49" s="1581"/>
      <c r="KF49" s="1581"/>
      <c r="KG49" s="1581"/>
      <c r="KH49" s="1581"/>
      <c r="KI49" s="1581"/>
      <c r="KJ49" s="1581"/>
      <c r="KK49" s="1581"/>
      <c r="KL49" s="1581"/>
      <c r="KM49" s="1581"/>
      <c r="KN49" s="1581"/>
      <c r="KO49" s="1581"/>
      <c r="KP49" s="1581"/>
      <c r="KQ49" s="1581"/>
      <c r="KR49" s="1581"/>
      <c r="KS49" s="1581"/>
      <c r="KT49" s="1581"/>
      <c r="KU49" s="1581"/>
      <c r="KV49" s="1581"/>
      <c r="KW49" s="1581"/>
      <c r="KX49" s="1581"/>
      <c r="KY49" s="1581"/>
      <c r="KZ49" s="1581"/>
      <c r="LA49" s="1581"/>
      <c r="LB49" s="1581"/>
      <c r="LC49" s="1581"/>
      <c r="LD49" s="1581"/>
      <c r="LE49" s="1581"/>
      <c r="LF49" s="1581"/>
      <c r="LG49" s="1581"/>
      <c r="LH49" s="1581"/>
      <c r="LI49" s="1581"/>
      <c r="LJ49" s="1581"/>
      <c r="LK49" s="1581"/>
      <c r="LL49" s="1581"/>
      <c r="LM49" s="1581"/>
      <c r="LN49" s="1581"/>
      <c r="LO49" s="1581"/>
      <c r="LP49" s="1581"/>
      <c r="LQ49" s="1581"/>
      <c r="LR49" s="1581"/>
      <c r="LS49" s="1581"/>
      <c r="LT49" s="1581"/>
      <c r="LU49" s="1581"/>
      <c r="LV49" s="1581"/>
      <c r="LW49" s="1581"/>
      <c r="LX49" s="1581"/>
      <c r="LY49" s="1581"/>
      <c r="LZ49" s="1581"/>
      <c r="MA49" s="1581"/>
      <c r="MB49" s="1581"/>
      <c r="MC49" s="1581"/>
      <c r="MD49" s="1581"/>
      <c r="ME49" s="1581"/>
      <c r="MF49" s="1581"/>
      <c r="MG49" s="1581"/>
      <c r="MH49" s="1581"/>
      <c r="MI49" s="1581"/>
      <c r="MJ49" s="1581"/>
      <c r="MK49" s="1581"/>
      <c r="ML49" s="1581"/>
      <c r="MM49" s="1581"/>
      <c r="MN49" s="1581"/>
      <c r="MO49" s="1581"/>
      <c r="MP49" s="1581"/>
      <c r="MQ49" s="1581"/>
      <c r="MR49" s="1581"/>
      <c r="MS49" s="1581"/>
      <c r="MT49" s="1581"/>
      <c r="MU49" s="1581"/>
      <c r="MV49" s="1581"/>
      <c r="MW49" s="1581"/>
      <c r="MX49" s="1581"/>
      <c r="MY49" s="1581"/>
      <c r="MZ49" s="1581"/>
      <c r="NA49" s="1581"/>
      <c r="NB49" s="1581"/>
      <c r="NC49" s="1581"/>
      <c r="ND49" s="1581"/>
      <c r="NE49" s="1581"/>
      <c r="NF49" s="1581"/>
      <c r="NG49" s="1581"/>
      <c r="NH49" s="1581"/>
      <c r="NI49" s="1581"/>
      <c r="NJ49" s="1581"/>
      <c r="NK49" s="1581"/>
      <c r="NL49" s="1581"/>
      <c r="NM49" s="1581"/>
      <c r="NN49" s="1581"/>
      <c r="NO49" s="1581"/>
      <c r="NP49" s="1581"/>
      <c r="NQ49" s="1581"/>
      <c r="NR49" s="1581"/>
      <c r="NS49" s="1581"/>
      <c r="NT49" s="1581"/>
      <c r="NU49" s="1581"/>
      <c r="NV49" s="1581"/>
      <c r="NW49" s="1581"/>
      <c r="NX49" s="1581"/>
      <c r="NY49" s="1581"/>
      <c r="NZ49" s="1581"/>
      <c r="OA49" s="1581"/>
      <c r="OB49" s="1581"/>
      <c r="OC49" s="1581"/>
      <c r="OD49" s="1581"/>
      <c r="OE49" s="1581"/>
      <c r="OF49" s="1581"/>
      <c r="OG49" s="1581"/>
      <c r="OH49" s="1581"/>
      <c r="OI49" s="1581"/>
      <c r="OJ49" s="1581"/>
      <c r="OK49" s="1581"/>
      <c r="OL49" s="1581"/>
      <c r="OM49" s="1581"/>
      <c r="ON49" s="1581"/>
      <c r="OO49" s="1581"/>
      <c r="OP49" s="1581"/>
      <c r="OQ49" s="1581"/>
      <c r="OR49" s="1581"/>
      <c r="OS49" s="1581"/>
      <c r="OT49" s="1581"/>
      <c r="OU49" s="1581"/>
      <c r="OV49" s="1581"/>
      <c r="OW49" s="1581"/>
      <c r="OX49" s="1581"/>
      <c r="OY49" s="1581"/>
      <c r="OZ49" s="1581"/>
      <c r="PA49" s="1581"/>
      <c r="PB49" s="1581"/>
      <c r="PC49" s="1581"/>
      <c r="PD49" s="1581"/>
      <c r="PE49" s="1581"/>
      <c r="PF49" s="1581"/>
      <c r="PG49" s="1581"/>
      <c r="PH49" s="1581"/>
      <c r="PI49" s="1581"/>
      <c r="PJ49" s="1581"/>
      <c r="PK49" s="1581"/>
      <c r="PL49" s="1581"/>
      <c r="PM49" s="1581"/>
      <c r="PN49" s="1581"/>
      <c r="PO49" s="1581"/>
      <c r="PP49" s="1581"/>
      <c r="PQ49" s="1581"/>
      <c r="PR49" s="1581"/>
      <c r="PS49" s="1581"/>
      <c r="PT49" s="1581"/>
      <c r="PU49" s="1581"/>
      <c r="PV49" s="1581"/>
      <c r="PW49" s="1581"/>
      <c r="PX49" s="1581"/>
      <c r="PY49" s="1581"/>
      <c r="PZ49" s="1581"/>
      <c r="QA49" s="1581"/>
      <c r="QB49" s="1581"/>
      <c r="QC49" s="1581"/>
      <c r="QD49" s="1581"/>
      <c r="QE49" s="1581"/>
      <c r="QF49" s="1581"/>
      <c r="QG49" s="1581"/>
      <c r="QH49" s="1581"/>
      <c r="QI49" s="1581"/>
      <c r="QJ49" s="1581"/>
      <c r="QK49" s="1581"/>
      <c r="QL49" s="1581"/>
      <c r="QM49" s="1581"/>
      <c r="QN49" s="1581"/>
      <c r="QO49" s="1581"/>
      <c r="QP49" s="1581"/>
      <c r="QQ49" s="1581"/>
      <c r="QR49" s="1581"/>
      <c r="QS49" s="1581"/>
      <c r="QT49" s="1581"/>
      <c r="QU49" s="1581"/>
      <c r="QV49" s="1581"/>
      <c r="QW49" s="1581"/>
      <c r="QX49" s="1581"/>
      <c r="QY49" s="1581"/>
      <c r="QZ49" s="1581"/>
      <c r="RA49" s="1581"/>
      <c r="RB49" s="1581"/>
      <c r="RC49" s="1581"/>
      <c r="RD49" s="1581"/>
      <c r="RE49" s="1581"/>
      <c r="RF49" s="1581"/>
      <c r="RG49" s="1581"/>
      <c r="RH49" s="1581"/>
      <c r="RI49" s="1581"/>
      <c r="RJ49" s="1581"/>
      <c r="RK49" s="1581"/>
      <c r="RL49" s="1581"/>
      <c r="RM49" s="1581"/>
      <c r="RN49" s="1581"/>
      <c r="RO49" s="1581"/>
      <c r="RP49" s="1581"/>
      <c r="RQ49" s="1581"/>
      <c r="RR49" s="1581"/>
      <c r="RS49" s="1581"/>
      <c r="RT49" s="1581"/>
      <c r="RU49" s="1581"/>
      <c r="RV49" s="1581"/>
      <c r="RW49" s="1581"/>
      <c r="RX49" s="1581"/>
      <c r="RY49" s="1581"/>
      <c r="RZ49" s="1581"/>
      <c r="SA49" s="1581"/>
      <c r="SB49" s="1581"/>
      <c r="SC49" s="1581"/>
      <c r="SD49" s="1581"/>
      <c r="SE49" s="1581"/>
      <c r="SF49" s="1581"/>
      <c r="SG49" s="1581"/>
      <c r="SH49" s="1581"/>
      <c r="SI49" s="1581"/>
      <c r="SJ49" s="1581"/>
      <c r="SK49" s="1581"/>
      <c r="SL49" s="1581"/>
      <c r="SM49" s="1581"/>
      <c r="SN49" s="1581"/>
      <c r="SO49" s="1581"/>
      <c r="SP49" s="1581"/>
      <c r="SQ49" s="1581"/>
      <c r="SR49" s="1581"/>
      <c r="SS49" s="1581"/>
      <c r="ST49" s="1581"/>
      <c r="SU49" s="1581"/>
      <c r="SV49" s="1581"/>
      <c r="SW49" s="1581"/>
      <c r="SX49" s="1581"/>
      <c r="SY49" s="1581"/>
      <c r="SZ49" s="1581"/>
      <c r="TA49" s="1581"/>
      <c r="TB49" s="1581"/>
      <c r="TC49" s="1581"/>
      <c r="TD49" s="1581"/>
      <c r="TE49" s="1581"/>
      <c r="TF49" s="1581"/>
      <c r="TG49" s="1581"/>
      <c r="TH49" s="1581"/>
      <c r="TI49" s="1581"/>
      <c r="TJ49" s="1581"/>
      <c r="TK49" s="1581"/>
      <c r="TL49" s="1581"/>
      <c r="TM49" s="1581"/>
      <c r="TN49" s="1581"/>
      <c r="TO49" s="1581"/>
      <c r="TP49" s="1581"/>
      <c r="TQ49" s="1581"/>
      <c r="TR49" s="1581"/>
      <c r="TS49" s="1581"/>
      <c r="TT49" s="1581"/>
      <c r="TU49" s="1581"/>
      <c r="TV49" s="1581"/>
      <c r="TW49" s="1581"/>
      <c r="TX49" s="1581"/>
      <c r="TY49" s="1581"/>
      <c r="TZ49" s="1581"/>
      <c r="UA49" s="1581"/>
      <c r="UB49" s="1581"/>
      <c r="UC49" s="1581"/>
      <c r="UD49" s="1581"/>
      <c r="UE49" s="1581"/>
      <c r="UF49" s="1581"/>
      <c r="UG49" s="1581"/>
      <c r="UH49" s="1581"/>
      <c r="UI49" s="1581"/>
      <c r="UJ49" s="1581"/>
      <c r="UK49" s="1581"/>
      <c r="UL49" s="1581"/>
      <c r="UM49" s="1581"/>
      <c r="UN49" s="1581"/>
      <c r="UO49" s="1581"/>
      <c r="UP49" s="1581"/>
      <c r="UQ49" s="1581"/>
      <c r="UR49" s="1581"/>
      <c r="US49" s="1581"/>
      <c r="UT49" s="1581"/>
      <c r="UU49" s="1581"/>
      <c r="UV49" s="1581"/>
      <c r="UW49" s="1581"/>
      <c r="UX49" s="1581"/>
      <c r="UY49" s="1581"/>
      <c r="UZ49" s="1581"/>
      <c r="VA49" s="1581"/>
      <c r="VB49" s="1581"/>
      <c r="VC49" s="1581"/>
      <c r="VD49" s="1581"/>
      <c r="VE49" s="1581"/>
      <c r="VF49" s="1581"/>
      <c r="VG49" s="1581"/>
      <c r="VH49" s="1581"/>
      <c r="VI49" s="1581"/>
      <c r="VJ49" s="1581"/>
      <c r="VK49" s="1581"/>
      <c r="VL49" s="1581"/>
      <c r="VM49" s="1581"/>
      <c r="VN49" s="1581"/>
      <c r="VO49" s="1581"/>
      <c r="VP49" s="1581"/>
      <c r="VQ49" s="1581"/>
      <c r="VR49" s="1581"/>
      <c r="VS49" s="1581"/>
      <c r="VT49" s="1581"/>
      <c r="VU49" s="1581"/>
      <c r="VV49" s="1581"/>
      <c r="VW49" s="1581"/>
      <c r="VX49" s="1581"/>
      <c r="VY49" s="1581"/>
      <c r="VZ49" s="1581"/>
      <c r="WA49" s="1581"/>
      <c r="WB49" s="1581"/>
      <c r="WC49" s="1581"/>
      <c r="WD49" s="1581"/>
      <c r="WE49" s="1581"/>
      <c r="WF49" s="1581"/>
      <c r="WG49" s="1581"/>
      <c r="WH49" s="1581"/>
      <c r="WI49" s="1581"/>
      <c r="WJ49" s="1581"/>
      <c r="WK49" s="1581"/>
      <c r="WL49" s="1581"/>
      <c r="WM49" s="1581"/>
      <c r="WN49" s="1581"/>
      <c r="WO49" s="1581"/>
      <c r="WP49" s="1581"/>
      <c r="WQ49" s="1581"/>
      <c r="WR49" s="1581"/>
      <c r="WS49" s="1581"/>
      <c r="WT49" s="1581"/>
      <c r="WU49" s="1581"/>
      <c r="WV49" s="1581"/>
      <c r="WW49" s="1581"/>
      <c r="WX49" s="1581"/>
      <c r="WY49" s="1581"/>
      <c r="WZ49" s="1581"/>
      <c r="XA49" s="1581"/>
      <c r="XB49" s="1581"/>
      <c r="XC49" s="1581"/>
      <c r="XD49" s="1581"/>
      <c r="XE49" s="1581"/>
      <c r="XF49" s="1581"/>
      <c r="XG49" s="1581"/>
      <c r="XH49" s="1581"/>
      <c r="XI49" s="1581"/>
      <c r="XJ49" s="1581"/>
      <c r="XK49" s="1581"/>
      <c r="XL49" s="1581"/>
      <c r="XM49" s="1581"/>
      <c r="XN49" s="1581"/>
      <c r="XO49" s="1581"/>
      <c r="XP49" s="1581"/>
      <c r="XQ49" s="1581"/>
      <c r="XR49" s="1581"/>
      <c r="XS49" s="1581"/>
      <c r="XT49" s="1581"/>
      <c r="XU49" s="1581"/>
      <c r="XV49" s="1581"/>
      <c r="XW49" s="1581"/>
      <c r="XX49" s="1581"/>
      <c r="XY49" s="1581"/>
      <c r="XZ49" s="1581"/>
      <c r="YA49" s="1581"/>
      <c r="YB49" s="1581"/>
      <c r="YC49" s="1581"/>
      <c r="YD49" s="1581"/>
      <c r="YE49" s="1581"/>
      <c r="YF49" s="1581"/>
      <c r="YG49" s="1581"/>
      <c r="YH49" s="1581"/>
      <c r="YI49" s="1581"/>
      <c r="YJ49" s="1581"/>
      <c r="YK49" s="1581"/>
      <c r="YL49" s="1581"/>
      <c r="YM49" s="1581"/>
      <c r="YN49" s="1581"/>
      <c r="YO49" s="1581"/>
      <c r="YP49" s="1581"/>
      <c r="YQ49" s="1581"/>
      <c r="YR49" s="1581"/>
      <c r="YS49" s="1581"/>
      <c r="YT49" s="1581"/>
      <c r="YU49" s="1581"/>
      <c r="YV49" s="1581"/>
      <c r="YW49" s="1581"/>
      <c r="YX49" s="1581"/>
      <c r="YY49" s="1581"/>
      <c r="YZ49" s="1581"/>
      <c r="ZA49" s="1581"/>
      <c r="ZB49" s="1581"/>
      <c r="ZC49" s="1581"/>
      <c r="ZD49" s="1581"/>
      <c r="ZE49" s="1581"/>
      <c r="ZF49" s="1581"/>
      <c r="ZG49" s="1581"/>
      <c r="ZH49" s="1581"/>
      <c r="ZI49" s="1581"/>
      <c r="ZJ49" s="1581"/>
      <c r="ZK49" s="1581"/>
      <c r="ZL49" s="1581"/>
      <c r="ZM49" s="1581"/>
      <c r="ZN49" s="1581"/>
      <c r="ZO49" s="1581"/>
      <c r="ZP49" s="1581"/>
      <c r="ZQ49" s="1581"/>
      <c r="ZR49" s="1581"/>
      <c r="ZS49" s="1581"/>
      <c r="ZT49" s="1581"/>
      <c r="ZU49" s="1581"/>
      <c r="ZV49" s="1581"/>
      <c r="ZW49" s="1581"/>
      <c r="ZX49" s="1581"/>
      <c r="ZY49" s="1581"/>
      <c r="ZZ49" s="1581"/>
      <c r="AAA49" s="1581"/>
      <c r="AAB49" s="1581"/>
      <c r="AAC49" s="1581"/>
      <c r="AAD49" s="1581"/>
      <c r="AAE49" s="1581"/>
      <c r="AAF49" s="1581"/>
      <c r="AAG49" s="1581"/>
      <c r="AAH49" s="1581"/>
      <c r="AAI49" s="1581"/>
      <c r="AAJ49" s="1581"/>
      <c r="AAK49" s="1581"/>
      <c r="AAL49" s="1581"/>
      <c r="AAM49" s="1581"/>
      <c r="AAN49" s="1581"/>
      <c r="AAO49" s="1581"/>
      <c r="AAP49" s="1581"/>
      <c r="AAQ49" s="1581"/>
      <c r="AAR49" s="1581"/>
      <c r="AAS49" s="1581"/>
      <c r="AAT49" s="1581"/>
      <c r="AAU49" s="1581"/>
      <c r="AAV49" s="1581"/>
      <c r="AAW49" s="1581"/>
      <c r="AAX49" s="1581"/>
      <c r="AAY49" s="1581"/>
      <c r="AAZ49" s="1581"/>
      <c r="ABA49" s="1581"/>
      <c r="ABB49" s="1581"/>
      <c r="ABC49" s="1581"/>
      <c r="ABD49" s="1581"/>
      <c r="ABE49" s="1581"/>
      <c r="ABF49" s="1581"/>
      <c r="ABG49" s="1581"/>
      <c r="ABH49" s="1581"/>
      <c r="ABI49" s="1581"/>
      <c r="ABJ49" s="1581"/>
      <c r="ABK49" s="1581"/>
      <c r="ABL49" s="1581"/>
      <c r="ABM49" s="1581"/>
      <c r="ABN49" s="1581"/>
      <c r="ABO49" s="1581"/>
      <c r="ABP49" s="1581"/>
      <c r="ABQ49" s="1581"/>
      <c r="ABR49" s="1581"/>
      <c r="ABS49" s="1581"/>
      <c r="ABT49" s="1581"/>
      <c r="ABU49" s="1581"/>
      <c r="ABV49" s="1581"/>
      <c r="ABW49" s="1581"/>
      <c r="ABX49" s="1581"/>
      <c r="ABY49" s="1581"/>
      <c r="ABZ49" s="1581"/>
      <c r="ACA49" s="1581"/>
      <c r="ACB49" s="1581"/>
      <c r="ACC49" s="1581"/>
      <c r="ACD49" s="1581"/>
      <c r="ACE49" s="1581"/>
      <c r="ACF49" s="1581"/>
      <c r="ACG49" s="1581"/>
      <c r="ACH49" s="1581"/>
      <c r="ACI49" s="1581"/>
      <c r="ACJ49" s="1581"/>
      <c r="ACK49" s="1581"/>
      <c r="ACL49" s="1581"/>
      <c r="ACM49" s="1581"/>
      <c r="ACN49" s="1581"/>
      <c r="ACO49" s="1581"/>
      <c r="ACP49" s="1581"/>
      <c r="ACQ49" s="1581"/>
      <c r="ACR49" s="1581"/>
      <c r="ACS49" s="1581"/>
      <c r="ACT49" s="1581"/>
      <c r="ACU49" s="1581"/>
      <c r="ACV49" s="1581"/>
      <c r="ACW49" s="1581"/>
      <c r="ACX49" s="1581"/>
      <c r="ACY49" s="1581"/>
      <c r="ACZ49" s="1581"/>
      <c r="ADA49" s="1581"/>
      <c r="ADB49" s="1581"/>
      <c r="ADC49" s="1581"/>
      <c r="ADD49" s="1581"/>
      <c r="ADE49" s="1581"/>
      <c r="ADF49" s="1581"/>
      <c r="ADG49" s="1581"/>
      <c r="ADH49" s="1581"/>
      <c r="ADI49" s="1581"/>
      <c r="ADJ49" s="1581"/>
      <c r="ADK49" s="1581"/>
      <c r="ADL49" s="1581"/>
      <c r="ADM49" s="1581"/>
      <c r="ADN49" s="1581"/>
      <c r="ADO49" s="1581"/>
      <c r="ADP49" s="1581"/>
      <c r="ADQ49" s="1581"/>
      <c r="ADR49" s="1581"/>
      <c r="ADS49" s="1581"/>
      <c r="ADT49" s="1581"/>
      <c r="ADU49" s="1581"/>
      <c r="ADV49" s="1581"/>
      <c r="ADW49" s="1581"/>
      <c r="ADX49" s="1581"/>
      <c r="ADY49" s="1581"/>
      <c r="ADZ49" s="1581"/>
      <c r="AEA49" s="1581"/>
      <c r="AEB49" s="1581"/>
      <c r="AEC49" s="1581"/>
      <c r="AED49" s="1581"/>
      <c r="AEE49" s="1581"/>
      <c r="AEF49" s="1581"/>
      <c r="AEG49" s="1581"/>
      <c r="AEH49" s="1581"/>
      <c r="AEI49" s="1581"/>
      <c r="AEJ49" s="1581"/>
      <c r="AEK49" s="1581"/>
      <c r="AEL49" s="1581"/>
      <c r="AEM49" s="1581"/>
      <c r="AEN49" s="1581"/>
      <c r="AEO49" s="1581"/>
      <c r="AEP49" s="1581"/>
      <c r="AEQ49" s="1581"/>
      <c r="AER49" s="1581"/>
      <c r="AES49" s="1581"/>
      <c r="AET49" s="1581"/>
      <c r="AEU49" s="1581"/>
      <c r="AEV49" s="1581"/>
      <c r="AEW49" s="1581"/>
      <c r="AEX49" s="1581"/>
      <c r="AEY49" s="1581"/>
      <c r="AEZ49" s="1581"/>
      <c r="AFA49" s="1581"/>
      <c r="AFB49" s="1581"/>
      <c r="AFC49" s="1581"/>
      <c r="AFD49" s="1581"/>
      <c r="AFE49" s="1581"/>
      <c r="AFF49" s="1581"/>
      <c r="AFG49" s="1581"/>
      <c r="AFH49" s="1581"/>
      <c r="AFI49" s="1581"/>
      <c r="AFJ49" s="1581"/>
      <c r="AFK49" s="1581"/>
      <c r="AFL49" s="1581"/>
      <c r="AFM49" s="1581"/>
      <c r="AFN49" s="1581"/>
      <c r="AFO49" s="1581"/>
      <c r="AFP49" s="1581"/>
      <c r="AFQ49" s="1581"/>
      <c r="AFR49" s="1581"/>
      <c r="AFS49" s="1581"/>
      <c r="AFT49" s="1581"/>
      <c r="AFU49" s="1581"/>
      <c r="AFV49" s="1581"/>
      <c r="AFW49" s="1581"/>
      <c r="AFX49" s="1581"/>
      <c r="AFY49" s="1581"/>
      <c r="AFZ49" s="1581"/>
      <c r="AGA49" s="1581"/>
      <c r="AGB49" s="1581"/>
      <c r="AGC49" s="1581"/>
      <c r="AGD49" s="1581"/>
      <c r="AGE49" s="1581"/>
      <c r="AGF49" s="1581"/>
      <c r="AGG49" s="1581"/>
      <c r="AGH49" s="1581"/>
      <c r="AGI49" s="1581"/>
      <c r="AGJ49" s="1581"/>
      <c r="AGK49" s="1581"/>
      <c r="AGL49" s="1581"/>
      <c r="AGM49" s="1581"/>
      <c r="AGN49" s="1581"/>
      <c r="AGO49" s="1581"/>
      <c r="AGP49" s="1581"/>
      <c r="AGQ49" s="1581"/>
      <c r="AGR49" s="1581"/>
      <c r="AGS49" s="1581"/>
      <c r="AGT49" s="1581"/>
      <c r="AGU49" s="1581"/>
      <c r="AGV49" s="1581"/>
      <c r="AGW49" s="1581"/>
      <c r="AGX49" s="1581"/>
      <c r="AGY49" s="1581"/>
      <c r="AGZ49" s="1581"/>
      <c r="AHA49" s="1581"/>
      <c r="AHB49" s="1581"/>
      <c r="AHC49" s="1581"/>
      <c r="AHD49" s="1581"/>
      <c r="AHE49" s="1581"/>
      <c r="AHF49" s="1581"/>
      <c r="AHG49" s="1581"/>
      <c r="AHH49" s="1581"/>
      <c r="AHI49" s="1581"/>
      <c r="AHJ49" s="1581"/>
      <c r="AHK49" s="1581"/>
      <c r="AHL49" s="1581"/>
      <c r="AHM49" s="1581"/>
      <c r="AHN49" s="1581"/>
      <c r="AHO49" s="1581"/>
      <c r="AHP49" s="1581"/>
      <c r="AHQ49" s="1581"/>
      <c r="AHR49" s="1581"/>
      <c r="AHS49" s="1581"/>
      <c r="AHT49" s="1581"/>
      <c r="AHU49" s="1581"/>
      <c r="AHV49" s="1581"/>
      <c r="AHW49" s="1581"/>
      <c r="AHX49" s="1581"/>
      <c r="AHY49" s="1581"/>
      <c r="AHZ49" s="1581"/>
      <c r="AIA49" s="1581"/>
      <c r="AIB49" s="1581"/>
      <c r="AIC49" s="1581"/>
      <c r="AID49" s="1581"/>
      <c r="AIE49" s="1581"/>
      <c r="AIF49" s="1581"/>
      <c r="AIG49" s="1581"/>
      <c r="AIH49" s="1581"/>
      <c r="AII49" s="1581"/>
      <c r="AIJ49" s="1581"/>
      <c r="AIK49" s="1581"/>
      <c r="AIL49" s="1581"/>
      <c r="AIM49" s="1581"/>
      <c r="AIN49" s="1581"/>
      <c r="AIO49" s="1581"/>
      <c r="AIP49" s="1581"/>
      <c r="AIQ49" s="1581"/>
      <c r="AIR49" s="1581"/>
      <c r="AIS49" s="1581"/>
      <c r="AIT49" s="1581"/>
      <c r="AIU49" s="1581"/>
      <c r="AIV49" s="1581"/>
      <c r="AIW49" s="1581"/>
      <c r="AIX49" s="1581"/>
      <c r="AIY49" s="1581"/>
      <c r="AIZ49" s="1581"/>
      <c r="AJA49" s="1581"/>
      <c r="AJB49" s="1581"/>
      <c r="AJC49" s="1581"/>
      <c r="AJD49" s="1581"/>
      <c r="AJE49" s="1581"/>
      <c r="AJF49" s="1581"/>
      <c r="AJG49" s="1581"/>
      <c r="AJH49" s="1581"/>
      <c r="AJI49" s="1581"/>
      <c r="AJJ49" s="1581"/>
      <c r="AJK49" s="1581"/>
      <c r="AJL49" s="1581"/>
      <c r="AJM49" s="1581"/>
      <c r="AJN49" s="1581"/>
      <c r="AJO49" s="1581"/>
      <c r="AJP49" s="1581"/>
      <c r="AJQ49" s="1581"/>
      <c r="AJR49" s="1581"/>
      <c r="AJS49" s="1581"/>
      <c r="AJT49" s="1581"/>
      <c r="AJU49" s="1581"/>
      <c r="AJV49" s="1581"/>
      <c r="AJW49" s="1581"/>
      <c r="AJX49" s="1581"/>
      <c r="AJY49" s="1581"/>
      <c r="AJZ49" s="1581"/>
      <c r="AKA49" s="1581"/>
      <c r="AKB49" s="1581"/>
      <c r="AKC49" s="1581"/>
      <c r="AKD49" s="1581"/>
      <c r="AKE49" s="1581"/>
      <c r="AKF49" s="1581"/>
      <c r="AKG49" s="1581"/>
      <c r="AKH49" s="1581"/>
      <c r="AKI49" s="1581"/>
      <c r="AKJ49" s="1581"/>
      <c r="AKK49" s="1581"/>
      <c r="AKL49" s="1581"/>
      <c r="AKM49" s="1581"/>
      <c r="AKN49" s="1581"/>
      <c r="AKO49" s="1581"/>
      <c r="AKP49" s="1581"/>
      <c r="AKQ49" s="1581"/>
      <c r="AKR49" s="1581"/>
      <c r="AKS49" s="1581"/>
      <c r="AKT49" s="1581"/>
      <c r="AKU49" s="1581"/>
      <c r="AKV49" s="1581"/>
      <c r="AKW49" s="1581"/>
      <c r="AKX49" s="1581"/>
      <c r="AKY49" s="1581"/>
      <c r="AKZ49" s="1581"/>
      <c r="ALA49" s="1581"/>
      <c r="ALB49" s="1581"/>
      <c r="ALC49" s="1581"/>
      <c r="ALD49" s="1581"/>
      <c r="ALE49" s="1581"/>
      <c r="ALF49" s="1581"/>
      <c r="ALG49" s="1581"/>
      <c r="ALH49" s="1581"/>
      <c r="ALI49" s="1581"/>
      <c r="ALJ49" s="1581"/>
      <c r="ALK49" s="1581"/>
      <c r="ALL49" s="1581"/>
      <c r="ALM49" s="1581"/>
      <c r="ALN49" s="1581"/>
      <c r="ALO49" s="1581"/>
      <c r="ALP49" s="1581"/>
      <c r="ALQ49" s="1581"/>
      <c r="ALR49" s="1581"/>
      <c r="ALS49" s="1581"/>
      <c r="ALT49" s="1581"/>
      <c r="ALU49" s="1581"/>
      <c r="ALV49" s="1581"/>
      <c r="ALW49" s="1581"/>
      <c r="ALX49" s="1581"/>
      <c r="ALY49" s="1581"/>
      <c r="ALZ49" s="1581"/>
      <c r="AMA49" s="1581"/>
      <c r="AMB49" s="1581"/>
      <c r="AMC49" s="1581"/>
      <c r="AMD49" s="1581"/>
      <c r="AME49" s="1581"/>
      <c r="AMF49" s="1581"/>
      <c r="AMG49" s="1581"/>
      <c r="AMH49" s="1581"/>
      <c r="AMI49" s="1581"/>
      <c r="AMJ49" s="1581"/>
      <c r="AMK49" s="1581"/>
      <c r="AML49" s="1581"/>
      <c r="AMM49" s="1581"/>
      <c r="AMN49" s="1581"/>
      <c r="AMO49" s="1581"/>
      <c r="AMP49" s="1581"/>
      <c r="AMQ49" s="1581"/>
      <c r="AMR49" s="1581"/>
      <c r="AMS49" s="1581"/>
      <c r="AMT49" s="1581"/>
      <c r="AMU49" s="1581"/>
      <c r="AMV49" s="1581"/>
      <c r="AMW49" s="1581"/>
      <c r="AMX49" s="1581"/>
      <c r="AMY49" s="1581"/>
      <c r="AMZ49" s="1581"/>
      <c r="ANA49" s="1581"/>
      <c r="ANB49" s="1581"/>
      <c r="ANC49" s="1581"/>
      <c r="AND49" s="1581"/>
      <c r="ANE49" s="1581"/>
      <c r="ANF49" s="1581"/>
      <c r="ANG49" s="1581"/>
      <c r="ANH49" s="1581"/>
      <c r="ANI49" s="1581"/>
      <c r="ANJ49" s="1581"/>
      <c r="ANK49" s="1581"/>
      <c r="ANL49" s="1581"/>
      <c r="ANM49" s="1581"/>
      <c r="ANN49" s="1581"/>
      <c r="ANO49" s="1581"/>
      <c r="ANP49" s="1581"/>
      <c r="ANQ49" s="1581"/>
      <c r="ANR49" s="1581"/>
      <c r="ANS49" s="1581"/>
      <c r="ANT49" s="1581"/>
      <c r="ANU49" s="1581"/>
      <c r="ANV49" s="1581"/>
      <c r="ANW49" s="1581"/>
      <c r="ANX49" s="1581"/>
      <c r="ANY49" s="1581"/>
      <c r="ANZ49" s="1581"/>
      <c r="AOA49" s="1581"/>
      <c r="AOB49" s="1581"/>
      <c r="AOC49" s="1581"/>
      <c r="AOD49" s="1581"/>
      <c r="AOE49" s="1581"/>
      <c r="AOF49" s="1581"/>
      <c r="AOG49" s="1581"/>
      <c r="AOH49" s="1581"/>
      <c r="AOI49" s="1581"/>
      <c r="AOJ49" s="1581"/>
      <c r="AOK49" s="1581"/>
      <c r="AOL49" s="1581"/>
      <c r="AOM49" s="1581"/>
      <c r="AON49" s="1581"/>
      <c r="AOO49" s="1581"/>
      <c r="AOP49" s="1581"/>
      <c r="AOQ49" s="1581"/>
      <c r="AOR49" s="1581"/>
      <c r="AOS49" s="1581"/>
      <c r="AOT49" s="1581"/>
      <c r="AOU49" s="1581"/>
      <c r="AOV49" s="1581"/>
      <c r="AOW49" s="1581"/>
      <c r="AOX49" s="1581"/>
      <c r="AOY49" s="1581"/>
      <c r="AOZ49" s="1581"/>
      <c r="APA49" s="1581"/>
      <c r="APB49" s="1581"/>
      <c r="APC49" s="1581"/>
      <c r="APD49" s="1581"/>
      <c r="APE49" s="1581"/>
      <c r="APF49" s="1581"/>
      <c r="APG49" s="1581"/>
      <c r="APH49" s="1581"/>
      <c r="API49" s="1581"/>
      <c r="APJ49" s="1581"/>
      <c r="APK49" s="1581"/>
      <c r="APL49" s="1581"/>
      <c r="APM49" s="1581"/>
      <c r="APN49" s="1581"/>
      <c r="APO49" s="1581"/>
      <c r="APP49" s="1581"/>
      <c r="APQ49" s="1581"/>
      <c r="APR49" s="1581"/>
      <c r="APS49" s="1581"/>
      <c r="APT49" s="1581"/>
      <c r="APU49" s="1581"/>
      <c r="APV49" s="1581"/>
      <c r="APW49" s="1581"/>
      <c r="APX49" s="1581"/>
      <c r="APY49" s="1581"/>
      <c r="APZ49" s="1581"/>
      <c r="AQA49" s="1581"/>
      <c r="AQB49" s="1581"/>
      <c r="AQC49" s="1581"/>
      <c r="AQD49" s="1581"/>
      <c r="AQE49" s="1581"/>
      <c r="AQF49" s="1581"/>
      <c r="AQG49" s="1581"/>
      <c r="AQH49" s="1581"/>
      <c r="AQI49" s="1581"/>
      <c r="AQJ49" s="1581"/>
      <c r="AQK49" s="1581"/>
      <c r="AQL49" s="1581"/>
      <c r="AQM49" s="1581"/>
      <c r="AQN49" s="1581"/>
      <c r="AQO49" s="1581"/>
      <c r="AQP49" s="1581"/>
      <c r="AQQ49" s="1581"/>
      <c r="AQR49" s="1581"/>
      <c r="AQS49" s="1581"/>
      <c r="AQT49" s="1581"/>
      <c r="AQU49" s="1581"/>
      <c r="AQV49" s="1581"/>
      <c r="AQW49" s="1581"/>
      <c r="AQX49" s="1581"/>
      <c r="AQY49" s="1581"/>
      <c r="AQZ49" s="1581"/>
      <c r="ARA49" s="1581"/>
      <c r="ARB49" s="1581"/>
      <c r="ARC49" s="1581"/>
      <c r="ARD49" s="1581"/>
      <c r="ARE49" s="1581"/>
      <c r="ARF49" s="1581"/>
      <c r="ARG49" s="1581"/>
      <c r="ARH49" s="1581"/>
      <c r="ARI49" s="1581"/>
      <c r="ARJ49" s="1581"/>
      <c r="ARK49" s="1581"/>
      <c r="ARL49" s="1581"/>
      <c r="ARM49" s="1581"/>
      <c r="ARN49" s="1581"/>
      <c r="ARO49" s="1581"/>
      <c r="ARP49" s="1581"/>
      <c r="ARQ49" s="1581"/>
      <c r="ARR49" s="1581"/>
      <c r="ARS49" s="1581"/>
      <c r="ART49" s="1581"/>
      <c r="ARU49" s="1581"/>
      <c r="ARV49" s="1581"/>
      <c r="ARW49" s="1581"/>
      <c r="ARX49" s="1581"/>
      <c r="ARY49" s="1581"/>
      <c r="ARZ49" s="1581"/>
      <c r="ASA49" s="1581"/>
      <c r="ASB49" s="1581"/>
      <c r="ASC49" s="1581"/>
      <c r="ASD49" s="1581"/>
      <c r="ASE49" s="1581"/>
      <c r="ASF49" s="1581"/>
      <c r="ASG49" s="1581"/>
      <c r="ASH49" s="1581"/>
      <c r="ASI49" s="1581"/>
      <c r="ASJ49" s="1581"/>
      <c r="ASK49" s="1581"/>
      <c r="ASL49" s="1581"/>
      <c r="ASM49" s="1581"/>
      <c r="ASN49" s="1581"/>
      <c r="ASO49" s="1581"/>
      <c r="ASP49" s="1581"/>
      <c r="ASQ49" s="1581"/>
      <c r="ASR49" s="1581"/>
      <c r="ASS49" s="1581"/>
      <c r="AST49" s="1581"/>
      <c r="ASU49" s="1581"/>
      <c r="ASV49" s="1581"/>
      <c r="ASW49" s="1581"/>
      <c r="ASX49" s="1581"/>
      <c r="ASY49" s="1581"/>
      <c r="ASZ49" s="1581"/>
      <c r="ATA49" s="1581"/>
      <c r="ATB49" s="1581"/>
      <c r="ATC49" s="1581"/>
      <c r="ATD49" s="1581"/>
      <c r="ATE49" s="1581"/>
      <c r="ATF49" s="1581"/>
      <c r="ATG49" s="1581"/>
      <c r="ATH49" s="1581"/>
      <c r="ATI49" s="1581"/>
      <c r="ATJ49" s="1581"/>
      <c r="ATK49" s="1581"/>
      <c r="ATL49" s="1581"/>
      <c r="ATM49" s="1581"/>
      <c r="ATN49" s="1581"/>
      <c r="ATO49" s="1581"/>
      <c r="ATP49" s="1581"/>
      <c r="ATQ49" s="1581"/>
      <c r="ATR49" s="1581"/>
      <c r="ATS49" s="1581"/>
      <c r="ATT49" s="1581"/>
      <c r="ATU49" s="1581"/>
      <c r="ATV49" s="1581"/>
      <c r="ATW49" s="1581"/>
      <c r="ATX49" s="1581"/>
      <c r="ATY49" s="1581"/>
      <c r="ATZ49" s="1581"/>
      <c r="AUA49" s="1581"/>
      <c r="AUB49" s="1581"/>
      <c r="AUC49" s="1581"/>
      <c r="AUD49" s="1581"/>
      <c r="AUE49" s="1581"/>
      <c r="AUF49" s="1581"/>
      <c r="AUG49" s="1581"/>
      <c r="AUH49" s="1581"/>
      <c r="AUI49" s="1581"/>
      <c r="AUJ49" s="1581"/>
      <c r="AUK49" s="1581"/>
      <c r="AUL49" s="1581"/>
      <c r="AUM49" s="1581"/>
      <c r="AUN49" s="1581"/>
      <c r="AUO49" s="1581"/>
      <c r="AUP49" s="1581"/>
      <c r="AUQ49" s="1581"/>
      <c r="AUR49" s="1581"/>
      <c r="AUS49" s="1581"/>
      <c r="AUT49" s="1581"/>
      <c r="AUU49" s="1581"/>
      <c r="AUV49" s="1581"/>
      <c r="AUW49" s="1581"/>
      <c r="AUX49" s="1581"/>
      <c r="AUY49" s="1581"/>
      <c r="AUZ49" s="1581"/>
      <c r="AVA49" s="1581"/>
      <c r="AVB49" s="1581"/>
      <c r="AVC49" s="1581"/>
      <c r="AVD49" s="1581"/>
      <c r="AVE49" s="1581"/>
      <c r="AVF49" s="1581"/>
      <c r="AVG49" s="1581"/>
      <c r="AVH49" s="1581"/>
      <c r="AVI49" s="1581"/>
      <c r="AVJ49" s="1581"/>
      <c r="AVK49" s="1581"/>
      <c r="AVL49" s="1581"/>
      <c r="AVM49" s="1581"/>
      <c r="AVN49" s="1581"/>
      <c r="AVO49" s="1581"/>
      <c r="AVP49" s="1581"/>
      <c r="AVQ49" s="1581"/>
      <c r="AVR49" s="1581"/>
      <c r="AVS49" s="1581"/>
      <c r="AVT49" s="1581"/>
      <c r="AVU49" s="1581"/>
      <c r="AVV49" s="1581"/>
      <c r="AVW49" s="1581"/>
      <c r="AVX49" s="1581"/>
      <c r="AVY49" s="1581"/>
      <c r="AVZ49" s="1581"/>
      <c r="AWA49" s="1581"/>
      <c r="AWB49" s="1581"/>
      <c r="AWC49" s="1581"/>
      <c r="AWD49" s="1581"/>
      <c r="AWE49" s="1581"/>
      <c r="AWF49" s="1581"/>
      <c r="AWG49" s="1581"/>
      <c r="AWH49" s="1581"/>
      <c r="AWI49" s="1581"/>
      <c r="AWJ49" s="1581"/>
      <c r="AWK49" s="1581"/>
      <c r="AWL49" s="1581"/>
      <c r="AWM49" s="1581"/>
      <c r="AWN49" s="1581"/>
      <c r="AWO49" s="1581"/>
      <c r="AWP49" s="1581"/>
      <c r="AWQ49" s="1581"/>
      <c r="AWR49" s="1581"/>
      <c r="AWS49" s="1581"/>
      <c r="AWT49" s="1581"/>
      <c r="AWU49" s="1581"/>
      <c r="AWV49" s="1581"/>
      <c r="AWW49" s="1581"/>
      <c r="AWX49" s="1581"/>
      <c r="AWY49" s="1581"/>
      <c r="AWZ49" s="1581"/>
      <c r="AXA49" s="1581"/>
      <c r="AXB49" s="1581"/>
      <c r="AXC49" s="1581"/>
      <c r="AXD49" s="1581"/>
      <c r="AXE49" s="1581"/>
      <c r="AXF49" s="1581"/>
      <c r="AXG49" s="1581"/>
      <c r="AXH49" s="1581"/>
      <c r="AXI49" s="1581"/>
      <c r="AXJ49" s="1581"/>
      <c r="AXK49" s="1581"/>
      <c r="AXL49" s="1581"/>
      <c r="AXM49" s="1581"/>
      <c r="AXN49" s="1581"/>
      <c r="AXO49" s="1581"/>
      <c r="AXP49" s="1581"/>
      <c r="AXQ49" s="1581"/>
      <c r="AXR49" s="1581"/>
      <c r="AXS49" s="1581"/>
      <c r="AXT49" s="1581"/>
      <c r="AXU49" s="1581"/>
      <c r="AXV49" s="1581"/>
      <c r="AXW49" s="1581"/>
      <c r="AXX49" s="1581"/>
      <c r="AXY49" s="1581"/>
      <c r="AXZ49" s="1581"/>
      <c r="AYA49" s="1581"/>
      <c r="AYB49" s="1581"/>
      <c r="AYC49" s="1581"/>
      <c r="AYD49" s="1581"/>
      <c r="AYE49" s="1581"/>
      <c r="AYF49" s="1581"/>
      <c r="AYG49" s="1581"/>
      <c r="AYH49" s="1581"/>
      <c r="AYI49" s="1581"/>
      <c r="AYJ49" s="1581"/>
      <c r="AYK49" s="1581"/>
      <c r="AYL49" s="1581"/>
      <c r="AYM49" s="1581"/>
      <c r="AYN49" s="1581"/>
      <c r="AYO49" s="1581"/>
      <c r="AYP49" s="1581"/>
      <c r="AYQ49" s="1581"/>
      <c r="AYR49" s="1581"/>
      <c r="AYS49" s="1581"/>
      <c r="AYT49" s="1581"/>
      <c r="AYU49" s="1581"/>
      <c r="AYV49" s="1581"/>
      <c r="AYW49" s="1581"/>
      <c r="AYX49" s="1581"/>
      <c r="AYY49" s="1581"/>
      <c r="AYZ49" s="1581"/>
      <c r="AZA49" s="1581"/>
      <c r="AZB49" s="1581"/>
      <c r="AZC49" s="1581"/>
      <c r="AZD49" s="1581"/>
      <c r="AZE49" s="1581"/>
      <c r="AZF49" s="1581"/>
      <c r="AZG49" s="1581"/>
      <c r="AZH49" s="1581"/>
      <c r="AZI49" s="1581"/>
      <c r="AZJ49" s="1581"/>
      <c r="AZK49" s="1581"/>
      <c r="AZL49" s="1581"/>
      <c r="AZM49" s="1581"/>
      <c r="AZN49" s="1581"/>
      <c r="AZO49" s="1581"/>
      <c r="AZP49" s="1581"/>
      <c r="AZQ49" s="1581"/>
      <c r="AZR49" s="1581"/>
      <c r="AZS49" s="1581"/>
      <c r="AZT49" s="1581"/>
      <c r="AZU49" s="1581"/>
      <c r="AZV49" s="1581"/>
      <c r="AZW49" s="1581"/>
      <c r="AZX49" s="1581"/>
      <c r="AZY49" s="1581"/>
      <c r="AZZ49" s="1581"/>
      <c r="BAA49" s="1581"/>
      <c r="BAB49" s="1581"/>
      <c r="BAC49" s="1581"/>
      <c r="BAD49" s="1581"/>
      <c r="BAE49" s="1581"/>
      <c r="BAF49" s="1581"/>
      <c r="BAG49" s="1581"/>
      <c r="BAH49" s="1581"/>
      <c r="BAI49" s="1581"/>
      <c r="BAJ49" s="1581"/>
      <c r="BAK49" s="1581"/>
      <c r="BAL49" s="1581"/>
      <c r="BAM49" s="1581"/>
      <c r="BAN49" s="1581"/>
      <c r="BAO49" s="1581"/>
      <c r="BAP49" s="1581"/>
      <c r="BAQ49" s="1581"/>
      <c r="BAR49" s="1581"/>
      <c r="BAS49" s="1581"/>
      <c r="BAT49" s="1581"/>
      <c r="BAU49" s="1581"/>
      <c r="BAV49" s="1581"/>
      <c r="BAW49" s="1581"/>
      <c r="BAX49" s="1581"/>
      <c r="BAY49" s="1581"/>
      <c r="BAZ49" s="1581"/>
      <c r="BBA49" s="1581"/>
      <c r="BBB49" s="1581"/>
      <c r="BBC49" s="1581"/>
      <c r="BBD49" s="1581"/>
      <c r="BBE49" s="1581"/>
      <c r="BBF49" s="1581"/>
      <c r="BBG49" s="1581"/>
      <c r="BBH49" s="1581"/>
      <c r="BBI49" s="1581"/>
      <c r="BBJ49" s="1581"/>
      <c r="BBK49" s="1581"/>
      <c r="BBL49" s="1581"/>
      <c r="BBM49" s="1581"/>
      <c r="BBN49" s="1581"/>
      <c r="BBO49" s="1581"/>
      <c r="BBP49" s="1581"/>
      <c r="BBQ49" s="1581"/>
      <c r="BBR49" s="1581"/>
      <c r="BBS49" s="1581"/>
      <c r="BBT49" s="1581"/>
      <c r="BBU49" s="1581"/>
      <c r="BBV49" s="1581"/>
      <c r="BBW49" s="1581"/>
      <c r="BBX49" s="1581"/>
      <c r="BBY49" s="1581"/>
      <c r="BBZ49" s="1581"/>
      <c r="BCA49" s="1581"/>
      <c r="BCB49" s="1581"/>
      <c r="BCC49" s="1581"/>
      <c r="BCD49" s="1581"/>
      <c r="BCE49" s="1581"/>
      <c r="BCF49" s="1581"/>
      <c r="BCG49" s="1581"/>
      <c r="BCH49" s="1581"/>
      <c r="BCI49" s="1581"/>
      <c r="BCJ49" s="1581"/>
      <c r="BCK49" s="1581"/>
      <c r="BCL49" s="1581"/>
      <c r="BCM49" s="1581"/>
      <c r="BCN49" s="1581"/>
      <c r="BCO49" s="1581"/>
      <c r="BCP49" s="1581"/>
      <c r="BCQ49" s="1581"/>
      <c r="BCR49" s="1581"/>
      <c r="BCS49" s="1581"/>
      <c r="BCT49" s="1581"/>
      <c r="BCU49" s="1581"/>
      <c r="BCV49" s="1581"/>
      <c r="BCW49" s="1581"/>
      <c r="BCX49" s="1581"/>
      <c r="BCY49" s="1581"/>
      <c r="BCZ49" s="1581"/>
      <c r="BDA49" s="1581"/>
      <c r="BDB49" s="1581"/>
      <c r="BDC49" s="1581"/>
      <c r="BDD49" s="1581"/>
      <c r="BDE49" s="1581"/>
      <c r="BDF49" s="1581"/>
      <c r="BDG49" s="1581"/>
      <c r="BDH49" s="1581"/>
      <c r="BDI49" s="1581"/>
      <c r="BDJ49" s="1581"/>
      <c r="BDK49" s="1581"/>
      <c r="BDL49" s="1581"/>
      <c r="BDM49" s="1581"/>
      <c r="BDN49" s="1581"/>
      <c r="BDO49" s="1581"/>
      <c r="BDP49" s="1581"/>
      <c r="BDQ49" s="1581"/>
      <c r="BDR49" s="1581"/>
      <c r="BDS49" s="1581"/>
      <c r="BDT49" s="1581"/>
      <c r="BDU49" s="1581"/>
      <c r="BDV49" s="1581"/>
      <c r="BDW49" s="1581"/>
      <c r="BDX49" s="1581"/>
      <c r="BDY49" s="1581"/>
      <c r="BDZ49" s="1581"/>
      <c r="BEA49" s="1581"/>
      <c r="BEB49" s="1581"/>
      <c r="BEC49" s="1581"/>
      <c r="BED49" s="1581"/>
      <c r="BEE49" s="1581"/>
      <c r="BEF49" s="1581"/>
      <c r="BEG49" s="1581"/>
      <c r="BEH49" s="1581"/>
      <c r="BEI49" s="1581"/>
      <c r="BEJ49" s="1581"/>
      <c r="BEK49" s="1581"/>
      <c r="BEL49" s="1581"/>
      <c r="BEM49" s="1581"/>
      <c r="BEN49" s="1581"/>
      <c r="BEO49" s="1581"/>
      <c r="BEP49" s="1581"/>
      <c r="BEQ49" s="1581"/>
      <c r="BER49" s="1581"/>
      <c r="BES49" s="1581"/>
      <c r="BET49" s="1581"/>
      <c r="BEU49" s="1581"/>
      <c r="BEV49" s="1581"/>
      <c r="BEW49" s="1581"/>
      <c r="BEX49" s="1581"/>
      <c r="BEY49" s="1581"/>
      <c r="BEZ49" s="1581"/>
      <c r="BFA49" s="1581"/>
      <c r="BFB49" s="1581"/>
      <c r="BFC49" s="1581"/>
      <c r="BFD49" s="1581"/>
      <c r="BFE49" s="1581"/>
      <c r="BFF49" s="1581"/>
      <c r="BFG49" s="1581"/>
      <c r="BFH49" s="1581"/>
      <c r="BFI49" s="1581"/>
      <c r="BFJ49" s="1581"/>
      <c r="BFK49" s="1581"/>
      <c r="BFL49" s="1581"/>
      <c r="BFM49" s="1581"/>
      <c r="BFN49" s="1581"/>
      <c r="BFO49" s="1581"/>
      <c r="BFP49" s="1581"/>
      <c r="BFQ49" s="1581"/>
      <c r="BFR49" s="1581"/>
      <c r="BFS49" s="1581"/>
      <c r="BFT49" s="1581"/>
      <c r="BFU49" s="1581"/>
      <c r="BFV49" s="1581"/>
      <c r="BFW49" s="1581"/>
      <c r="BFX49" s="1581"/>
      <c r="BFY49" s="1581"/>
      <c r="BFZ49" s="1581"/>
      <c r="BGA49" s="1581"/>
      <c r="BGB49" s="1581"/>
      <c r="BGC49" s="1581"/>
      <c r="BGD49" s="1581"/>
      <c r="BGE49" s="1581"/>
      <c r="BGF49" s="1581"/>
      <c r="BGG49" s="1581"/>
      <c r="BGH49" s="1581"/>
      <c r="BGI49" s="1581"/>
      <c r="BGJ49" s="1581"/>
      <c r="BGK49" s="1581"/>
      <c r="BGL49" s="1581"/>
      <c r="BGM49" s="1581"/>
      <c r="BGN49" s="1581"/>
      <c r="BGO49" s="1581"/>
      <c r="BGP49" s="1581"/>
      <c r="BGQ49" s="1581"/>
      <c r="BGR49" s="1581"/>
      <c r="BGS49" s="1581"/>
      <c r="BGT49" s="1581"/>
      <c r="BGU49" s="1581"/>
      <c r="BGV49" s="1581"/>
      <c r="BGW49" s="1581"/>
      <c r="BGX49" s="1581"/>
      <c r="BGY49" s="1581"/>
      <c r="BGZ49" s="1581"/>
      <c r="BHA49" s="1581"/>
      <c r="BHB49" s="1581"/>
      <c r="BHC49" s="1581"/>
      <c r="BHD49" s="1581"/>
      <c r="BHE49" s="1581"/>
      <c r="BHF49" s="1581"/>
      <c r="BHG49" s="1581"/>
      <c r="BHH49" s="1581"/>
      <c r="BHI49" s="1581"/>
      <c r="BHJ49" s="1581"/>
      <c r="BHK49" s="1581"/>
      <c r="BHL49" s="1581"/>
      <c r="BHM49" s="1581"/>
      <c r="BHN49" s="1581"/>
      <c r="BHO49" s="1581"/>
      <c r="BHP49" s="1581"/>
      <c r="BHQ49" s="1581"/>
      <c r="BHR49" s="1581"/>
      <c r="BHS49" s="1581"/>
      <c r="BHT49" s="1581"/>
      <c r="BHU49" s="1581"/>
      <c r="BHV49" s="1581"/>
      <c r="BHW49" s="1581"/>
      <c r="BHX49" s="1581"/>
      <c r="BHY49" s="1581"/>
      <c r="BHZ49" s="1581"/>
      <c r="BIA49" s="1581"/>
      <c r="BIB49" s="1581"/>
      <c r="BIC49" s="1581"/>
      <c r="BID49" s="1581"/>
      <c r="BIE49" s="1581"/>
      <c r="BIF49" s="1581"/>
      <c r="BIG49" s="1581"/>
      <c r="BIH49" s="1581"/>
      <c r="BII49" s="1581"/>
      <c r="BIJ49" s="1581"/>
      <c r="BIK49" s="1581"/>
      <c r="BIL49" s="1581"/>
      <c r="BIM49" s="1581"/>
      <c r="BIN49" s="1581"/>
      <c r="BIO49" s="1581"/>
      <c r="BIP49" s="1581"/>
      <c r="BIQ49" s="1581"/>
      <c r="BIR49" s="1581"/>
      <c r="BIS49" s="1581"/>
      <c r="BIT49" s="1581"/>
      <c r="BIU49" s="1581"/>
      <c r="BIV49" s="1581"/>
      <c r="BIW49" s="1581"/>
      <c r="BIX49" s="1581"/>
      <c r="BIY49" s="1581"/>
      <c r="BIZ49" s="1581"/>
      <c r="BJA49" s="1581"/>
      <c r="BJB49" s="1581"/>
      <c r="BJC49" s="1581"/>
      <c r="BJD49" s="1581"/>
      <c r="BJE49" s="1581"/>
      <c r="BJF49" s="1581"/>
      <c r="BJG49" s="1581"/>
      <c r="BJH49" s="1581"/>
      <c r="BJI49" s="1581"/>
      <c r="BJJ49" s="1581"/>
      <c r="BJK49" s="1581"/>
      <c r="BJL49" s="1581"/>
      <c r="BJM49" s="1581"/>
      <c r="BJN49" s="1581"/>
      <c r="BJO49" s="1581"/>
      <c r="BJP49" s="1581"/>
      <c r="BJQ49" s="1581"/>
      <c r="BJR49" s="1581"/>
      <c r="BJS49" s="1581"/>
      <c r="BJT49" s="1581"/>
      <c r="BJU49" s="1581"/>
      <c r="BJV49" s="1581"/>
      <c r="BJW49" s="1581"/>
      <c r="BJX49" s="1581"/>
      <c r="BJY49" s="1581"/>
      <c r="BJZ49" s="1581"/>
      <c r="BKA49" s="1581"/>
      <c r="BKB49" s="1581"/>
      <c r="BKC49" s="1581"/>
      <c r="BKD49" s="1581"/>
      <c r="BKE49" s="1581"/>
      <c r="BKF49" s="1581"/>
      <c r="BKG49" s="1581"/>
      <c r="BKH49" s="1581"/>
      <c r="BKI49" s="1581"/>
      <c r="BKJ49" s="1581"/>
      <c r="BKK49" s="1581"/>
      <c r="BKL49" s="1581"/>
      <c r="BKM49" s="1581"/>
      <c r="BKN49" s="1581"/>
      <c r="BKO49" s="1581"/>
      <c r="BKP49" s="1581"/>
      <c r="BKQ49" s="1581"/>
      <c r="BKR49" s="1581"/>
      <c r="BKS49" s="1581"/>
      <c r="BKT49" s="1581"/>
      <c r="BKU49" s="1581"/>
      <c r="BKV49" s="1581"/>
      <c r="BKW49" s="1581"/>
      <c r="BKX49" s="1581"/>
      <c r="BKY49" s="1581"/>
      <c r="BKZ49" s="1581"/>
      <c r="BLA49" s="1581"/>
      <c r="BLB49" s="1581"/>
      <c r="BLC49" s="1581"/>
      <c r="BLD49" s="1581"/>
      <c r="BLE49" s="1581"/>
      <c r="BLF49" s="1581"/>
      <c r="BLG49" s="1581"/>
      <c r="BLH49" s="1581"/>
      <c r="BLI49" s="1581"/>
      <c r="BLJ49" s="1581"/>
      <c r="BLK49" s="1581"/>
      <c r="BLL49" s="1581"/>
      <c r="BLM49" s="1581"/>
      <c r="BLN49" s="1581"/>
      <c r="BLO49" s="1581"/>
      <c r="BLP49" s="1581"/>
      <c r="BLQ49" s="1581"/>
      <c r="BLR49" s="1581"/>
      <c r="BLS49" s="1581"/>
      <c r="BLT49" s="1581"/>
      <c r="BLU49" s="1581"/>
      <c r="BLV49" s="1581"/>
      <c r="BLW49" s="1581"/>
      <c r="BLX49" s="1581"/>
      <c r="BLY49" s="1581"/>
      <c r="BLZ49" s="1581"/>
      <c r="BMA49" s="1581"/>
      <c r="BMB49" s="1581"/>
      <c r="BMC49" s="1581"/>
      <c r="BMD49" s="1581"/>
      <c r="BME49" s="1581"/>
      <c r="BMF49" s="1581"/>
      <c r="BMG49" s="1581"/>
      <c r="BMH49" s="1581"/>
      <c r="BMI49" s="1581"/>
      <c r="BMJ49" s="1581"/>
      <c r="BMK49" s="1581"/>
      <c r="BML49" s="1581"/>
      <c r="BMM49" s="1581"/>
      <c r="BMN49" s="1581"/>
      <c r="BMO49" s="1581"/>
      <c r="BMP49" s="1581"/>
      <c r="BMQ49" s="1581"/>
      <c r="BMR49" s="1581"/>
      <c r="BMS49" s="1581"/>
      <c r="BMT49" s="1581"/>
      <c r="BMU49" s="1581"/>
      <c r="BMV49" s="1581"/>
      <c r="BMW49" s="1581"/>
      <c r="BMX49" s="1581"/>
      <c r="BMY49" s="1581"/>
      <c r="BMZ49" s="1581"/>
      <c r="BNA49" s="1581"/>
      <c r="BNB49" s="1581"/>
      <c r="BNC49" s="1581"/>
      <c r="BND49" s="1581"/>
      <c r="BNE49" s="1581"/>
      <c r="BNF49" s="1581"/>
      <c r="BNG49" s="1581"/>
      <c r="BNH49" s="1581"/>
      <c r="BNI49" s="1581"/>
      <c r="BNJ49" s="1581"/>
      <c r="BNK49" s="1581"/>
      <c r="BNL49" s="1581"/>
      <c r="BNM49" s="1581"/>
      <c r="BNN49" s="1581"/>
      <c r="BNO49" s="1581"/>
      <c r="BNP49" s="1581"/>
      <c r="BNQ49" s="1581"/>
      <c r="BNR49" s="1581"/>
      <c r="BNS49" s="1581"/>
      <c r="BNT49" s="1581"/>
      <c r="BNU49" s="1581"/>
      <c r="BNV49" s="1581"/>
      <c r="BNW49" s="1581"/>
      <c r="BNX49" s="1581"/>
      <c r="BNY49" s="1581"/>
      <c r="BNZ49" s="1581"/>
      <c r="BOA49" s="1581"/>
      <c r="BOB49" s="1581"/>
      <c r="BOC49" s="1581"/>
      <c r="BOD49" s="1581"/>
      <c r="BOE49" s="1581"/>
      <c r="BOF49" s="1581"/>
      <c r="BOG49" s="1581"/>
      <c r="BOH49" s="1581"/>
      <c r="BOI49" s="1581"/>
      <c r="BOJ49" s="1581"/>
      <c r="BOK49" s="1581"/>
      <c r="BOL49" s="1581"/>
      <c r="BOM49" s="1581"/>
      <c r="BON49" s="1581"/>
      <c r="BOO49" s="1581"/>
      <c r="BOP49" s="1581"/>
      <c r="BOQ49" s="1581"/>
      <c r="BOR49" s="1581"/>
      <c r="BOS49" s="1581"/>
      <c r="BOT49" s="1581"/>
      <c r="BOU49" s="1581"/>
      <c r="BOV49" s="1581"/>
      <c r="BOW49" s="1581"/>
      <c r="BOX49" s="1581"/>
      <c r="BOY49" s="1581"/>
      <c r="BOZ49" s="1581"/>
      <c r="BPA49" s="1581"/>
      <c r="BPB49" s="1581"/>
      <c r="BPC49" s="1581"/>
      <c r="BPD49" s="1581"/>
      <c r="BPE49" s="1581"/>
      <c r="BPF49" s="1581"/>
      <c r="BPG49" s="1581"/>
      <c r="BPH49" s="1581"/>
      <c r="BPI49" s="1581"/>
      <c r="BPJ49" s="1581"/>
      <c r="BPK49" s="1581"/>
      <c r="BPL49" s="1581"/>
      <c r="BPM49" s="1581"/>
      <c r="BPN49" s="1581"/>
      <c r="BPO49" s="1581"/>
      <c r="BPP49" s="1581"/>
      <c r="BPQ49" s="1581"/>
      <c r="BPR49" s="1581"/>
      <c r="BPS49" s="1581"/>
      <c r="BPT49" s="1581"/>
      <c r="BPU49" s="1581"/>
      <c r="BPV49" s="1581"/>
      <c r="BPW49" s="1581"/>
      <c r="BPX49" s="1581"/>
      <c r="BPY49" s="1581"/>
      <c r="BPZ49" s="1581"/>
      <c r="BQA49" s="1581"/>
      <c r="BQB49" s="1581"/>
      <c r="BQC49" s="1581"/>
      <c r="BQD49" s="1581"/>
      <c r="BQE49" s="1581"/>
      <c r="BQF49" s="1581"/>
      <c r="BQG49" s="1581"/>
      <c r="BQH49" s="1581"/>
      <c r="BQI49" s="1581"/>
      <c r="BQJ49" s="1581"/>
      <c r="BQK49" s="1581"/>
      <c r="BQL49" s="1581"/>
      <c r="BQM49" s="1581"/>
      <c r="BQN49" s="1581"/>
      <c r="BQO49" s="1581"/>
      <c r="BQP49" s="1581"/>
      <c r="BQQ49" s="1581"/>
      <c r="BQR49" s="1581"/>
      <c r="BQS49" s="1581"/>
      <c r="BQT49" s="1581"/>
      <c r="BQU49" s="1581"/>
      <c r="BQV49" s="1581"/>
      <c r="BQW49" s="1581"/>
      <c r="BQX49" s="1581"/>
      <c r="BQY49" s="1581"/>
      <c r="BQZ49" s="1581"/>
      <c r="BRA49" s="1581"/>
      <c r="BRB49" s="1581"/>
      <c r="BRC49" s="1581"/>
      <c r="BRD49" s="1581"/>
      <c r="BRE49" s="1581"/>
      <c r="BRF49" s="1581"/>
      <c r="BRG49" s="1581"/>
      <c r="BRH49" s="1581"/>
      <c r="BRI49" s="1581"/>
      <c r="BRJ49" s="1581"/>
      <c r="BRK49" s="1581"/>
      <c r="BRL49" s="1581"/>
      <c r="BRM49" s="1581"/>
      <c r="BRN49" s="1581"/>
      <c r="BRO49" s="1581"/>
      <c r="BRP49" s="1581"/>
      <c r="BRQ49" s="1581"/>
      <c r="BRR49" s="1581"/>
      <c r="BRS49" s="1581"/>
      <c r="BRT49" s="1581"/>
      <c r="BRU49" s="1581"/>
      <c r="BRV49" s="1581"/>
      <c r="BRW49" s="1581"/>
      <c r="BRX49" s="1581"/>
      <c r="BRY49" s="1581"/>
      <c r="BRZ49" s="1581"/>
      <c r="BSA49" s="1581"/>
      <c r="BSB49" s="1581"/>
      <c r="BSC49" s="1581"/>
      <c r="BSD49" s="1581"/>
      <c r="BSE49" s="1581"/>
      <c r="BSF49" s="1581"/>
      <c r="BSG49" s="1581"/>
      <c r="BSH49" s="1581"/>
      <c r="BSI49" s="1581"/>
      <c r="BSJ49" s="1581"/>
      <c r="BSK49" s="1581"/>
      <c r="BSL49" s="1581"/>
      <c r="BSM49" s="1581"/>
      <c r="BSN49" s="1581"/>
      <c r="BSO49" s="1581"/>
      <c r="BSP49" s="1581"/>
      <c r="BSQ49" s="1581"/>
      <c r="BSR49" s="1581"/>
      <c r="BSS49" s="1581"/>
      <c r="BST49" s="1581"/>
      <c r="BSU49" s="1581"/>
      <c r="BSV49" s="1581"/>
      <c r="BSW49" s="1581"/>
      <c r="BSX49" s="1581"/>
      <c r="BSY49" s="1581"/>
      <c r="BSZ49" s="1581"/>
      <c r="BTA49" s="1581"/>
      <c r="BTB49" s="1581"/>
      <c r="BTC49" s="1581"/>
      <c r="BTD49" s="1581"/>
      <c r="BTE49" s="1581"/>
      <c r="BTF49" s="1581"/>
      <c r="BTG49" s="1581"/>
      <c r="BTH49" s="1581"/>
      <c r="BTI49" s="1581"/>
      <c r="BTJ49" s="1581"/>
      <c r="BTK49" s="1581"/>
      <c r="BTL49" s="1581"/>
      <c r="BTM49" s="1581"/>
      <c r="BTN49" s="1581"/>
      <c r="BTO49" s="1581"/>
      <c r="BTP49" s="1581"/>
      <c r="BTQ49" s="1581"/>
      <c r="BTR49" s="1581"/>
      <c r="BTS49" s="1581"/>
      <c r="BTT49" s="1581"/>
      <c r="BTU49" s="1581"/>
      <c r="BTV49" s="1581"/>
      <c r="BTW49" s="1581"/>
      <c r="BTX49" s="1581"/>
      <c r="BTY49" s="1581"/>
      <c r="BTZ49" s="1581"/>
      <c r="BUA49" s="1581"/>
      <c r="BUB49" s="1581"/>
      <c r="BUC49" s="1581"/>
      <c r="BUD49" s="1581"/>
      <c r="BUE49" s="1581"/>
      <c r="BUF49" s="1581"/>
      <c r="BUG49" s="1581"/>
      <c r="BUH49" s="1581"/>
      <c r="BUI49" s="1581"/>
      <c r="BUJ49" s="1581"/>
      <c r="BUK49" s="1581"/>
      <c r="BUL49" s="1581"/>
      <c r="BUM49" s="1581"/>
      <c r="BUN49" s="1581"/>
      <c r="BUO49" s="1581"/>
      <c r="BUP49" s="1581"/>
      <c r="BUQ49" s="1581"/>
      <c r="BUR49" s="1581"/>
      <c r="BUS49" s="1581"/>
      <c r="BUT49" s="1581"/>
      <c r="BUU49" s="1581"/>
      <c r="BUV49" s="1581"/>
      <c r="BUW49" s="1581"/>
      <c r="BUX49" s="1581"/>
      <c r="BUY49" s="1581"/>
      <c r="BUZ49" s="1581"/>
      <c r="BVA49" s="1581"/>
      <c r="BVB49" s="1581"/>
      <c r="BVC49" s="1581"/>
      <c r="BVD49" s="1581"/>
      <c r="BVE49" s="1581"/>
      <c r="BVF49" s="1581"/>
      <c r="BVG49" s="1581"/>
      <c r="BVH49" s="1581"/>
      <c r="BVI49" s="1581"/>
      <c r="BVJ49" s="1581"/>
      <c r="BVK49" s="1581"/>
      <c r="BVL49" s="1581"/>
      <c r="BVM49" s="1581"/>
      <c r="BVN49" s="1581"/>
      <c r="BVO49" s="1581"/>
      <c r="BVP49" s="1581"/>
      <c r="BVQ49" s="1581"/>
      <c r="BVR49" s="1581"/>
      <c r="BVS49" s="1581"/>
      <c r="BVT49" s="1581"/>
      <c r="BVU49" s="1581"/>
      <c r="BVV49" s="1581"/>
      <c r="BVW49" s="1581"/>
      <c r="BVX49" s="1581"/>
      <c r="BVY49" s="1581"/>
      <c r="BVZ49" s="1581"/>
      <c r="BWA49" s="1581"/>
      <c r="BWB49" s="1581"/>
      <c r="BWC49" s="1581"/>
      <c r="BWD49" s="1581"/>
      <c r="BWE49" s="1581"/>
      <c r="BWF49" s="1581"/>
      <c r="BWG49" s="1581"/>
      <c r="BWH49" s="1581"/>
      <c r="BWI49" s="1581"/>
      <c r="BWJ49" s="1581"/>
      <c r="BWK49" s="1581"/>
      <c r="BWL49" s="1581"/>
      <c r="BWM49" s="1581"/>
      <c r="BWN49" s="1581"/>
      <c r="BWO49" s="1581"/>
      <c r="BWP49" s="1581"/>
      <c r="BWQ49" s="1581"/>
      <c r="BWR49" s="1581"/>
      <c r="BWS49" s="1581"/>
      <c r="BWT49" s="1581"/>
      <c r="BWU49" s="1581"/>
      <c r="BWV49" s="1581"/>
      <c r="BWW49" s="1581"/>
      <c r="BWX49" s="1581"/>
      <c r="BWY49" s="1581"/>
      <c r="BWZ49" s="1581"/>
      <c r="BXA49" s="1581"/>
      <c r="BXB49" s="1581"/>
      <c r="BXC49" s="1581"/>
      <c r="BXD49" s="1581"/>
      <c r="BXE49" s="1581"/>
      <c r="BXF49" s="1581"/>
      <c r="BXG49" s="1581"/>
      <c r="BXH49" s="1581"/>
      <c r="BXI49" s="1581"/>
      <c r="BXJ49" s="1581"/>
      <c r="BXK49" s="1581"/>
      <c r="BXL49" s="1581"/>
      <c r="BXM49" s="1581"/>
      <c r="BXN49" s="1581"/>
      <c r="BXO49" s="1581"/>
      <c r="BXP49" s="1581"/>
      <c r="BXQ49" s="1581"/>
      <c r="BXR49" s="1581"/>
      <c r="BXS49" s="1581"/>
      <c r="BXT49" s="1581"/>
      <c r="BXU49" s="1581"/>
      <c r="BXV49" s="1581"/>
      <c r="BXW49" s="1581"/>
      <c r="BXX49" s="1581"/>
      <c r="BXY49" s="1581"/>
      <c r="BXZ49" s="1581"/>
      <c r="BYA49" s="1581"/>
      <c r="BYB49" s="1581"/>
      <c r="BYC49" s="1581"/>
      <c r="BYD49" s="1581"/>
      <c r="BYE49" s="1581"/>
      <c r="BYF49" s="1581"/>
      <c r="BYG49" s="1581"/>
      <c r="BYH49" s="1581"/>
      <c r="BYI49" s="1581"/>
      <c r="BYJ49" s="1581"/>
      <c r="BYK49" s="1581"/>
      <c r="BYL49" s="1581"/>
      <c r="BYM49" s="1581"/>
      <c r="BYN49" s="1581"/>
      <c r="BYO49" s="1581"/>
      <c r="BYP49" s="1581"/>
      <c r="BYQ49" s="1581"/>
      <c r="BYR49" s="1581"/>
      <c r="BYS49" s="1581"/>
      <c r="BYT49" s="1581"/>
      <c r="BYU49" s="1581"/>
      <c r="BYV49" s="1581"/>
      <c r="BYW49" s="1581"/>
      <c r="BYX49" s="1581"/>
      <c r="BYY49" s="1581"/>
      <c r="BYZ49" s="1581"/>
      <c r="BZA49" s="1581"/>
      <c r="BZB49" s="1581"/>
      <c r="BZC49" s="1581"/>
      <c r="BZD49" s="1581"/>
      <c r="BZE49" s="1581"/>
      <c r="BZF49" s="1581"/>
      <c r="BZG49" s="1581"/>
      <c r="BZH49" s="1581"/>
      <c r="BZI49" s="1581"/>
      <c r="BZJ49" s="1581"/>
      <c r="BZK49" s="1581"/>
      <c r="BZL49" s="1581"/>
      <c r="BZM49" s="1581"/>
      <c r="BZN49" s="1581"/>
      <c r="BZO49" s="1581"/>
      <c r="BZP49" s="1581"/>
      <c r="BZQ49" s="1581"/>
      <c r="BZR49" s="1581"/>
      <c r="BZS49" s="1581"/>
      <c r="BZT49" s="1581"/>
      <c r="BZU49" s="1581"/>
      <c r="BZV49" s="1581"/>
      <c r="BZW49" s="1581"/>
      <c r="BZX49" s="1581"/>
      <c r="BZY49" s="1581"/>
      <c r="BZZ49" s="1581"/>
      <c r="CAA49" s="1581"/>
      <c r="CAB49" s="1581"/>
      <c r="CAC49" s="1581"/>
      <c r="CAD49" s="1581"/>
      <c r="CAE49" s="1581"/>
      <c r="CAF49" s="1581"/>
      <c r="CAG49" s="1581"/>
      <c r="CAH49" s="1581"/>
      <c r="CAI49" s="1581"/>
      <c r="CAJ49" s="1581"/>
      <c r="CAK49" s="1581"/>
      <c r="CAL49" s="1581"/>
      <c r="CAM49" s="1581"/>
      <c r="CAN49" s="1581"/>
      <c r="CAO49" s="1581"/>
      <c r="CAP49" s="1581"/>
      <c r="CAQ49" s="1581"/>
      <c r="CAR49" s="1581"/>
      <c r="CAS49" s="1581"/>
      <c r="CAT49" s="1581"/>
      <c r="CAU49" s="1581"/>
      <c r="CAV49" s="1581"/>
      <c r="CAW49" s="1581"/>
      <c r="CAX49" s="1581"/>
      <c r="CAY49" s="1581"/>
      <c r="CAZ49" s="1581"/>
      <c r="CBA49" s="1581"/>
      <c r="CBB49" s="1581"/>
      <c r="CBC49" s="1581"/>
      <c r="CBD49" s="1581"/>
      <c r="CBE49" s="1581"/>
      <c r="CBF49" s="1581"/>
      <c r="CBG49" s="1581"/>
      <c r="CBH49" s="1581"/>
      <c r="CBI49" s="1581"/>
      <c r="CBJ49" s="1581"/>
      <c r="CBK49" s="1581"/>
      <c r="CBL49" s="1581"/>
      <c r="CBM49" s="1581"/>
      <c r="CBN49" s="1581"/>
      <c r="CBO49" s="1581"/>
      <c r="CBP49" s="1581"/>
      <c r="CBQ49" s="1581"/>
      <c r="CBR49" s="1581"/>
      <c r="CBS49" s="1581"/>
      <c r="CBT49" s="1581"/>
      <c r="CBU49" s="1581"/>
      <c r="CBV49" s="1581"/>
      <c r="CBW49" s="1581"/>
      <c r="CBX49" s="1581"/>
      <c r="CBY49" s="1581"/>
      <c r="CBZ49" s="1581"/>
      <c r="CCA49" s="1581"/>
      <c r="CCB49" s="1581"/>
      <c r="CCC49" s="1581"/>
      <c r="CCD49" s="1581"/>
      <c r="CCE49" s="1581"/>
      <c r="CCF49" s="1581"/>
      <c r="CCG49" s="1581"/>
      <c r="CCH49" s="1581"/>
      <c r="CCI49" s="1581"/>
      <c r="CCJ49" s="1581"/>
      <c r="CCK49" s="1581"/>
      <c r="CCL49" s="1581"/>
      <c r="CCM49" s="1581"/>
      <c r="CCN49" s="1581"/>
      <c r="CCO49" s="1581"/>
      <c r="CCP49" s="1581"/>
      <c r="CCQ49" s="1581"/>
      <c r="CCR49" s="1581"/>
      <c r="CCS49" s="1581"/>
      <c r="CCT49" s="1581"/>
      <c r="CCU49" s="1581"/>
      <c r="CCV49" s="1581"/>
      <c r="CCW49" s="1581"/>
      <c r="CCX49" s="1581"/>
      <c r="CCY49" s="1581"/>
      <c r="CCZ49" s="1581"/>
      <c r="CDA49" s="1581"/>
      <c r="CDB49" s="1581"/>
      <c r="CDC49" s="1581"/>
      <c r="CDD49" s="1581"/>
      <c r="CDE49" s="1581"/>
      <c r="CDF49" s="1581"/>
      <c r="CDG49" s="1581"/>
      <c r="CDH49" s="1581"/>
      <c r="CDI49" s="1581"/>
      <c r="CDJ49" s="1581"/>
      <c r="CDK49" s="1581"/>
      <c r="CDL49" s="1581"/>
      <c r="CDM49" s="1581"/>
      <c r="CDN49" s="1581"/>
      <c r="CDO49" s="1581"/>
      <c r="CDP49" s="1581"/>
      <c r="CDQ49" s="1581"/>
      <c r="CDR49" s="1581"/>
      <c r="CDS49" s="1581"/>
      <c r="CDT49" s="1581"/>
      <c r="CDU49" s="1581"/>
      <c r="CDV49" s="1581"/>
      <c r="CDW49" s="1581"/>
      <c r="CDX49" s="1581"/>
      <c r="CDY49" s="1581"/>
      <c r="CDZ49" s="1581"/>
      <c r="CEA49" s="1581"/>
      <c r="CEB49" s="1581"/>
      <c r="CEC49" s="1581"/>
      <c r="CED49" s="1581"/>
      <c r="CEE49" s="1581"/>
      <c r="CEF49" s="1581"/>
      <c r="CEG49" s="1581"/>
      <c r="CEH49" s="1581"/>
      <c r="CEI49" s="1581"/>
      <c r="CEJ49" s="1581"/>
      <c r="CEK49" s="1581"/>
      <c r="CEL49" s="1581"/>
      <c r="CEM49" s="1581"/>
      <c r="CEN49" s="1581"/>
      <c r="CEO49" s="1581"/>
      <c r="CEP49" s="1581"/>
      <c r="CEQ49" s="1581"/>
      <c r="CER49" s="1581"/>
      <c r="CES49" s="1581"/>
      <c r="CET49" s="1581"/>
      <c r="CEU49" s="1581"/>
      <c r="CEV49" s="1581"/>
      <c r="CEW49" s="1581"/>
      <c r="CEX49" s="1581"/>
      <c r="CEY49" s="1581"/>
      <c r="CEZ49" s="1581"/>
      <c r="CFA49" s="1581"/>
      <c r="CFB49" s="1581"/>
      <c r="CFC49" s="1581"/>
      <c r="CFD49" s="1581"/>
      <c r="CFE49" s="1581"/>
      <c r="CFF49" s="1581"/>
      <c r="CFG49" s="1581"/>
      <c r="CFH49" s="1581"/>
      <c r="CFI49" s="1581"/>
      <c r="CFJ49" s="1581"/>
      <c r="CFK49" s="1581"/>
      <c r="CFL49" s="1581"/>
      <c r="CFM49" s="1581"/>
      <c r="CFN49" s="1581"/>
      <c r="CFO49" s="1581"/>
      <c r="CFP49" s="1581"/>
      <c r="CFQ49" s="1581"/>
      <c r="CFR49" s="1581"/>
      <c r="CFS49" s="1581"/>
      <c r="CFT49" s="1581"/>
      <c r="CFU49" s="1581"/>
      <c r="CFV49" s="1581"/>
      <c r="CFW49" s="1581"/>
      <c r="CFX49" s="1581"/>
      <c r="CFY49" s="1581"/>
      <c r="CFZ49" s="1581"/>
      <c r="CGA49" s="1581"/>
      <c r="CGB49" s="1581"/>
      <c r="CGC49" s="1581"/>
      <c r="CGD49" s="1581"/>
      <c r="CGE49" s="1581"/>
      <c r="CGF49" s="1581"/>
      <c r="CGG49" s="1581"/>
      <c r="CGH49" s="1581"/>
      <c r="CGI49" s="1581"/>
      <c r="CGJ49" s="1581"/>
      <c r="CGK49" s="1581"/>
      <c r="CGL49" s="1581"/>
      <c r="CGM49" s="1581"/>
      <c r="CGN49" s="1581"/>
      <c r="CGO49" s="1581"/>
      <c r="CGP49" s="1581"/>
      <c r="CGQ49" s="1581"/>
      <c r="CGR49" s="1581"/>
      <c r="CGS49" s="1581"/>
      <c r="CGT49" s="1581"/>
      <c r="CGU49" s="1581"/>
      <c r="CGV49" s="1581"/>
      <c r="CGW49" s="1581"/>
      <c r="CGX49" s="1581"/>
      <c r="CGY49" s="1581"/>
      <c r="CGZ49" s="1581"/>
      <c r="CHA49" s="1581"/>
      <c r="CHB49" s="1581"/>
      <c r="CHC49" s="1581"/>
      <c r="CHD49" s="1581"/>
      <c r="CHE49" s="1581"/>
      <c r="CHF49" s="1581"/>
      <c r="CHG49" s="1581"/>
      <c r="CHH49" s="1581"/>
      <c r="CHI49" s="1581"/>
      <c r="CHJ49" s="1581"/>
      <c r="CHK49" s="1581"/>
      <c r="CHL49" s="1581"/>
      <c r="CHM49" s="1581"/>
      <c r="CHN49" s="1581"/>
      <c r="CHO49" s="1581"/>
      <c r="CHP49" s="1581"/>
      <c r="CHQ49" s="1581"/>
      <c r="CHR49" s="1581"/>
      <c r="CHS49" s="1581"/>
      <c r="CHT49" s="1581"/>
      <c r="CHU49" s="1581"/>
      <c r="CHV49" s="1581"/>
      <c r="CHW49" s="1581"/>
      <c r="CHX49" s="1581"/>
      <c r="CHY49" s="1581"/>
      <c r="CHZ49" s="1581"/>
      <c r="CIA49" s="1581"/>
      <c r="CIB49" s="1581"/>
      <c r="CIC49" s="1581"/>
      <c r="CID49" s="1581"/>
      <c r="CIE49" s="1581"/>
      <c r="CIF49" s="1581"/>
      <c r="CIG49" s="1581"/>
      <c r="CIH49" s="1581"/>
      <c r="CII49" s="1581"/>
      <c r="CIJ49" s="1581"/>
      <c r="CIK49" s="1581"/>
      <c r="CIL49" s="1581"/>
      <c r="CIM49" s="1581"/>
      <c r="CIN49" s="1581"/>
      <c r="CIO49" s="1581"/>
      <c r="CIP49" s="1581"/>
      <c r="CIQ49" s="1581"/>
      <c r="CIR49" s="1581"/>
      <c r="CIS49" s="1581"/>
      <c r="CIT49" s="1581"/>
      <c r="CIU49" s="1581"/>
      <c r="CIV49" s="1581"/>
      <c r="CIW49" s="1581"/>
      <c r="CIX49" s="1581"/>
      <c r="CIY49" s="1581"/>
      <c r="CIZ49" s="1581"/>
      <c r="CJA49" s="1581"/>
      <c r="CJB49" s="1581"/>
      <c r="CJC49" s="1581"/>
      <c r="CJD49" s="1581"/>
      <c r="CJE49" s="1581"/>
      <c r="CJF49" s="1581"/>
      <c r="CJG49" s="1581"/>
      <c r="CJH49" s="1581"/>
      <c r="CJI49" s="1581"/>
      <c r="CJJ49" s="1581"/>
      <c r="CJK49" s="1581"/>
      <c r="CJL49" s="1581"/>
      <c r="CJM49" s="1581"/>
      <c r="CJN49" s="1581"/>
      <c r="CJO49" s="1581"/>
      <c r="CJP49" s="1581"/>
      <c r="CJQ49" s="1581"/>
      <c r="CJR49" s="1581"/>
      <c r="CJS49" s="1581"/>
      <c r="CJT49" s="1581"/>
      <c r="CJU49" s="1581"/>
      <c r="CJV49" s="1581"/>
      <c r="CJW49" s="1581"/>
      <c r="CJX49" s="1581"/>
      <c r="CJY49" s="1581"/>
      <c r="CJZ49" s="1581"/>
      <c r="CKA49" s="1581"/>
      <c r="CKB49" s="1581"/>
      <c r="CKC49" s="1581"/>
      <c r="CKD49" s="1581"/>
      <c r="CKE49" s="1581"/>
      <c r="CKF49" s="1581"/>
      <c r="CKG49" s="1581"/>
      <c r="CKH49" s="1581"/>
      <c r="CKI49" s="1581"/>
      <c r="CKJ49" s="1581"/>
      <c r="CKK49" s="1581"/>
      <c r="CKL49" s="1581"/>
      <c r="CKM49" s="1581"/>
      <c r="CKN49" s="1581"/>
      <c r="CKO49" s="1581"/>
      <c r="CKP49" s="1581"/>
      <c r="CKQ49" s="1581"/>
      <c r="CKR49" s="1581"/>
      <c r="CKS49" s="1581"/>
      <c r="CKT49" s="1581"/>
      <c r="CKU49" s="1581"/>
      <c r="CKV49" s="1581"/>
      <c r="CKW49" s="1581"/>
      <c r="CKX49" s="1581"/>
      <c r="CKY49" s="1581"/>
      <c r="CKZ49" s="1581"/>
      <c r="CLA49" s="1581"/>
      <c r="CLB49" s="1581"/>
      <c r="CLC49" s="1581"/>
      <c r="CLD49" s="1581"/>
      <c r="CLE49" s="1581"/>
      <c r="CLF49" s="1581"/>
      <c r="CLG49" s="1581"/>
      <c r="CLH49" s="1581"/>
      <c r="CLI49" s="1581"/>
      <c r="CLJ49" s="1581"/>
      <c r="CLK49" s="1581"/>
      <c r="CLL49" s="1581"/>
      <c r="CLM49" s="1581"/>
      <c r="CLN49" s="1581"/>
      <c r="CLO49" s="1581"/>
      <c r="CLP49" s="1581"/>
      <c r="CLQ49" s="1581"/>
      <c r="CLR49" s="1581"/>
      <c r="CLS49" s="1581"/>
      <c r="CLT49" s="1581"/>
      <c r="CLU49" s="1581"/>
      <c r="CLV49" s="1581"/>
      <c r="CLW49" s="1581"/>
      <c r="CLX49" s="1581"/>
      <c r="CLY49" s="1581"/>
      <c r="CLZ49" s="1581"/>
      <c r="CMA49" s="1581"/>
      <c r="CMB49" s="1581"/>
      <c r="CMC49" s="1581"/>
      <c r="CMD49" s="1581"/>
      <c r="CME49" s="1581"/>
      <c r="CMF49" s="1581"/>
      <c r="CMG49" s="1581"/>
      <c r="CMH49" s="1581"/>
      <c r="CMI49" s="1581"/>
      <c r="CMJ49" s="1581"/>
      <c r="CMK49" s="1581"/>
      <c r="CML49" s="1581"/>
      <c r="CMM49" s="1581"/>
      <c r="CMN49" s="1581"/>
      <c r="CMO49" s="1581"/>
      <c r="CMP49" s="1581"/>
      <c r="CMQ49" s="1581"/>
      <c r="CMR49" s="1581"/>
      <c r="CMS49" s="1581"/>
      <c r="CMT49" s="1581"/>
      <c r="CMU49" s="1581"/>
      <c r="CMV49" s="1581"/>
      <c r="CMW49" s="1581"/>
      <c r="CMX49" s="1581"/>
      <c r="CMY49" s="1581"/>
      <c r="CMZ49" s="1581"/>
      <c r="CNA49" s="1581"/>
      <c r="CNB49" s="1581"/>
      <c r="CNC49" s="1581"/>
      <c r="CND49" s="1581"/>
      <c r="CNE49" s="1581"/>
      <c r="CNF49" s="1581"/>
      <c r="CNG49" s="1581"/>
      <c r="CNH49" s="1581"/>
      <c r="CNI49" s="1581"/>
      <c r="CNJ49" s="1581"/>
      <c r="CNK49" s="1581"/>
      <c r="CNL49" s="1581"/>
      <c r="CNM49" s="1581"/>
      <c r="CNN49" s="1581"/>
      <c r="CNO49" s="1581"/>
      <c r="CNP49" s="1581"/>
      <c r="CNQ49" s="1581"/>
      <c r="CNR49" s="1581"/>
      <c r="CNS49" s="1581"/>
      <c r="CNT49" s="1581"/>
      <c r="CNU49" s="1581"/>
      <c r="CNV49" s="1581"/>
      <c r="CNW49" s="1581"/>
      <c r="CNX49" s="1581"/>
      <c r="CNY49" s="1581"/>
      <c r="CNZ49" s="1581"/>
      <c r="COA49" s="1581"/>
      <c r="COB49" s="1581"/>
      <c r="COC49" s="1581"/>
      <c r="COD49" s="1581"/>
      <c r="COE49" s="1581"/>
      <c r="COF49" s="1581"/>
      <c r="COG49" s="1581"/>
      <c r="COH49" s="1581"/>
      <c r="COI49" s="1581"/>
      <c r="COJ49" s="1581"/>
      <c r="COK49" s="1581"/>
      <c r="COL49" s="1581"/>
      <c r="COM49" s="1581"/>
      <c r="CON49" s="1581"/>
      <c r="COO49" s="1581"/>
      <c r="COP49" s="1581"/>
      <c r="COQ49" s="1581"/>
      <c r="COR49" s="1581"/>
      <c r="COS49" s="1581"/>
      <c r="COT49" s="1581"/>
      <c r="COU49" s="1581"/>
      <c r="COV49" s="1581"/>
      <c r="COW49" s="1581"/>
      <c r="COX49" s="1581"/>
      <c r="COY49" s="1581"/>
      <c r="COZ49" s="1581"/>
      <c r="CPA49" s="1581"/>
      <c r="CPB49" s="1581"/>
      <c r="CPC49" s="1581"/>
      <c r="CPD49" s="1581"/>
      <c r="CPE49" s="1581"/>
      <c r="CPF49" s="1581"/>
      <c r="CPG49" s="1581"/>
      <c r="CPH49" s="1581"/>
      <c r="CPI49" s="1581"/>
      <c r="CPJ49" s="1581"/>
      <c r="CPK49" s="1581"/>
      <c r="CPL49" s="1581"/>
      <c r="CPM49" s="1581"/>
      <c r="CPN49" s="1581"/>
      <c r="CPO49" s="1581"/>
      <c r="CPP49" s="1581"/>
      <c r="CPQ49" s="1581"/>
      <c r="CPR49" s="1581"/>
      <c r="CPS49" s="1581"/>
      <c r="CPT49" s="1581"/>
      <c r="CPU49" s="1581"/>
      <c r="CPV49" s="1581"/>
      <c r="CPW49" s="1581"/>
      <c r="CPX49" s="1581"/>
      <c r="CPY49" s="1581"/>
      <c r="CPZ49" s="1581"/>
      <c r="CQA49" s="1581"/>
      <c r="CQB49" s="1581"/>
      <c r="CQC49" s="1581"/>
      <c r="CQD49" s="1581"/>
      <c r="CQE49" s="1581"/>
      <c r="CQF49" s="1581"/>
      <c r="CQG49" s="1581"/>
      <c r="CQH49" s="1581"/>
      <c r="CQI49" s="1581"/>
      <c r="CQJ49" s="1581"/>
      <c r="CQK49" s="1581"/>
      <c r="CQL49" s="1581"/>
      <c r="CQM49" s="1581"/>
      <c r="CQN49" s="1581"/>
      <c r="CQO49" s="1581"/>
      <c r="CQP49" s="1581"/>
      <c r="CQQ49" s="1581"/>
      <c r="CQR49" s="1581"/>
      <c r="CQS49" s="1581"/>
      <c r="CQT49" s="1581"/>
      <c r="CQU49" s="1581"/>
      <c r="CQV49" s="1581"/>
      <c r="CQW49" s="1581"/>
      <c r="CQX49" s="1581"/>
      <c r="CQY49" s="1581"/>
      <c r="CQZ49" s="1581"/>
      <c r="CRA49" s="1581"/>
      <c r="CRB49" s="1581"/>
      <c r="CRC49" s="1581"/>
      <c r="CRD49" s="1581"/>
      <c r="CRE49" s="1581"/>
      <c r="CRF49" s="1581"/>
      <c r="CRG49" s="1581"/>
      <c r="CRH49" s="1581"/>
      <c r="CRI49" s="1581"/>
      <c r="CRJ49" s="1581"/>
      <c r="CRK49" s="1581"/>
      <c r="CRL49" s="1581"/>
      <c r="CRM49" s="1581"/>
      <c r="CRN49" s="1581"/>
      <c r="CRO49" s="1581"/>
      <c r="CRP49" s="1581"/>
      <c r="CRQ49" s="1581"/>
      <c r="CRR49" s="1581"/>
      <c r="CRS49" s="1581"/>
      <c r="CRT49" s="1581"/>
      <c r="CRU49" s="1581"/>
      <c r="CRV49" s="1581"/>
      <c r="CRW49" s="1581"/>
      <c r="CRX49" s="1581"/>
      <c r="CRY49" s="1581"/>
      <c r="CRZ49" s="1581"/>
      <c r="CSA49" s="1581"/>
      <c r="CSB49" s="1581"/>
      <c r="CSC49" s="1581"/>
      <c r="CSD49" s="1581"/>
      <c r="CSE49" s="1581"/>
      <c r="CSF49" s="1581"/>
      <c r="CSG49" s="1581"/>
      <c r="CSH49" s="1581"/>
      <c r="CSI49" s="1581"/>
      <c r="CSJ49" s="1581"/>
      <c r="CSK49" s="1581"/>
      <c r="CSL49" s="1581"/>
      <c r="CSM49" s="1581"/>
      <c r="CSN49" s="1581"/>
      <c r="CSO49" s="1581"/>
      <c r="CSP49" s="1581"/>
      <c r="CSQ49" s="1581"/>
      <c r="CSR49" s="1581"/>
      <c r="CSS49" s="1581"/>
      <c r="CST49" s="1581"/>
      <c r="CSU49" s="1581"/>
      <c r="CSV49" s="1581"/>
      <c r="CSW49" s="1581"/>
      <c r="CSX49" s="1581"/>
      <c r="CSY49" s="1581"/>
      <c r="CSZ49" s="1581"/>
      <c r="CTA49" s="1581"/>
      <c r="CTB49" s="1581"/>
      <c r="CTC49" s="1581"/>
      <c r="CTD49" s="1581"/>
      <c r="CTE49" s="1581"/>
      <c r="CTF49" s="1581"/>
      <c r="CTG49" s="1581"/>
      <c r="CTH49" s="1581"/>
      <c r="CTI49" s="1581"/>
      <c r="CTJ49" s="1581"/>
      <c r="CTK49" s="1581"/>
      <c r="CTL49" s="1581"/>
      <c r="CTM49" s="1581"/>
      <c r="CTN49" s="1581"/>
      <c r="CTO49" s="1581"/>
      <c r="CTP49" s="1581"/>
      <c r="CTQ49" s="1581"/>
      <c r="CTR49" s="1581"/>
      <c r="CTS49" s="1581"/>
      <c r="CTT49" s="1581"/>
      <c r="CTU49" s="1581"/>
      <c r="CTV49" s="1581"/>
      <c r="CTW49" s="1581"/>
      <c r="CTX49" s="1581"/>
      <c r="CTY49" s="1581"/>
      <c r="CTZ49" s="1581"/>
      <c r="CUA49" s="1581"/>
      <c r="CUB49" s="1581"/>
      <c r="CUC49" s="1581"/>
      <c r="CUD49" s="1581"/>
      <c r="CUE49" s="1581"/>
      <c r="CUF49" s="1581"/>
      <c r="CUG49" s="1581"/>
      <c r="CUH49" s="1581"/>
      <c r="CUI49" s="1581"/>
      <c r="CUJ49" s="1581"/>
      <c r="CUK49" s="1581"/>
      <c r="CUL49" s="1581"/>
      <c r="CUM49" s="1581"/>
      <c r="CUN49" s="1581"/>
      <c r="CUO49" s="1581"/>
      <c r="CUP49" s="1581"/>
      <c r="CUQ49" s="1581"/>
      <c r="CUR49" s="1581"/>
      <c r="CUS49" s="1581"/>
      <c r="CUT49" s="1581"/>
      <c r="CUU49" s="1581"/>
      <c r="CUV49" s="1581"/>
      <c r="CUW49" s="1581"/>
      <c r="CUX49" s="1581"/>
      <c r="CUY49" s="1581"/>
      <c r="CUZ49" s="1581"/>
      <c r="CVA49" s="1581"/>
      <c r="CVB49" s="1581"/>
      <c r="CVC49" s="1581"/>
      <c r="CVD49" s="1581"/>
      <c r="CVE49" s="1581"/>
      <c r="CVF49" s="1581"/>
      <c r="CVG49" s="1581"/>
      <c r="CVH49" s="1581"/>
      <c r="CVI49" s="1581"/>
      <c r="CVJ49" s="1581"/>
      <c r="CVK49" s="1581"/>
      <c r="CVL49" s="1581"/>
      <c r="CVM49" s="1581"/>
      <c r="CVN49" s="1581"/>
      <c r="CVO49" s="1581"/>
      <c r="CVP49" s="1581"/>
      <c r="CVQ49" s="1581"/>
      <c r="CVR49" s="1581"/>
      <c r="CVS49" s="1581"/>
      <c r="CVT49" s="1581"/>
      <c r="CVU49" s="1581"/>
      <c r="CVV49" s="1581"/>
      <c r="CVW49" s="1581"/>
      <c r="CVX49" s="1581"/>
      <c r="CVY49" s="1581"/>
      <c r="CVZ49" s="1581"/>
      <c r="CWA49" s="1581"/>
      <c r="CWB49" s="1581"/>
      <c r="CWC49" s="1581"/>
      <c r="CWD49" s="1581"/>
      <c r="CWE49" s="1581"/>
      <c r="CWF49" s="1581"/>
      <c r="CWG49" s="1581"/>
      <c r="CWH49" s="1581"/>
      <c r="CWI49" s="1581"/>
      <c r="CWJ49" s="1581"/>
      <c r="CWK49" s="1581"/>
      <c r="CWL49" s="1581"/>
      <c r="CWM49" s="1581"/>
      <c r="CWN49" s="1581"/>
      <c r="CWO49" s="1581"/>
      <c r="CWP49" s="1581"/>
      <c r="CWQ49" s="1581"/>
      <c r="CWR49" s="1581"/>
      <c r="CWS49" s="1581"/>
      <c r="CWT49" s="1581"/>
      <c r="CWU49" s="1581"/>
      <c r="CWV49" s="1581"/>
      <c r="CWW49" s="1581"/>
      <c r="CWX49" s="1581"/>
      <c r="CWY49" s="1581"/>
      <c r="CWZ49" s="1581"/>
      <c r="CXA49" s="1581"/>
      <c r="CXB49" s="1581"/>
      <c r="CXC49" s="1581"/>
      <c r="CXD49" s="1581"/>
      <c r="CXE49" s="1581"/>
      <c r="CXF49" s="1581"/>
      <c r="CXG49" s="1581"/>
      <c r="CXH49" s="1581"/>
      <c r="CXI49" s="1581"/>
      <c r="CXJ49" s="1581"/>
      <c r="CXK49" s="1581"/>
      <c r="CXL49" s="1581"/>
      <c r="CXM49" s="1581"/>
      <c r="CXN49" s="1581"/>
      <c r="CXO49" s="1581"/>
      <c r="CXP49" s="1581"/>
      <c r="CXQ49" s="1581"/>
      <c r="CXR49" s="1581"/>
      <c r="CXS49" s="1581"/>
      <c r="CXT49" s="1581"/>
      <c r="CXU49" s="1581"/>
      <c r="CXV49" s="1581"/>
      <c r="CXW49" s="1581"/>
      <c r="CXX49" s="1581"/>
      <c r="CXY49" s="1581"/>
      <c r="CXZ49" s="1581"/>
      <c r="CYA49" s="1581"/>
      <c r="CYB49" s="1581"/>
      <c r="CYC49" s="1581"/>
      <c r="CYD49" s="1581"/>
      <c r="CYE49" s="1581"/>
      <c r="CYF49" s="1581"/>
      <c r="CYG49" s="1581"/>
      <c r="CYH49" s="1581"/>
      <c r="CYI49" s="1581"/>
      <c r="CYJ49" s="1581"/>
      <c r="CYK49" s="1581"/>
      <c r="CYL49" s="1581"/>
      <c r="CYM49" s="1581"/>
      <c r="CYN49" s="1581"/>
      <c r="CYO49" s="1581"/>
      <c r="CYP49" s="1581"/>
      <c r="CYQ49" s="1581"/>
      <c r="CYR49" s="1581"/>
      <c r="CYS49" s="1581"/>
      <c r="CYT49" s="1581"/>
      <c r="CYU49" s="1581"/>
      <c r="CYV49" s="1581"/>
      <c r="CYW49" s="1581"/>
      <c r="CYX49" s="1581"/>
      <c r="CYY49" s="1581"/>
      <c r="CYZ49" s="1581"/>
      <c r="CZA49" s="1581"/>
      <c r="CZB49" s="1581"/>
      <c r="CZC49" s="1581"/>
      <c r="CZD49" s="1581"/>
      <c r="CZE49" s="1581"/>
      <c r="CZF49" s="1581"/>
      <c r="CZG49" s="1581"/>
      <c r="CZH49" s="1581"/>
      <c r="CZI49" s="1581"/>
      <c r="CZJ49" s="1581"/>
      <c r="CZK49" s="1581"/>
      <c r="CZL49" s="1581"/>
      <c r="CZM49" s="1581"/>
      <c r="CZN49" s="1581"/>
      <c r="CZO49" s="1581"/>
      <c r="CZP49" s="1581"/>
      <c r="CZQ49" s="1581"/>
      <c r="CZR49" s="1581"/>
      <c r="CZS49" s="1581"/>
      <c r="CZT49" s="1581"/>
      <c r="CZU49" s="1581"/>
      <c r="CZV49" s="1581"/>
      <c r="CZW49" s="1581"/>
      <c r="CZX49" s="1581"/>
      <c r="CZY49" s="1581"/>
      <c r="CZZ49" s="1581"/>
      <c r="DAA49" s="1581"/>
      <c r="DAB49" s="1581"/>
      <c r="DAC49" s="1581"/>
      <c r="DAD49" s="1581"/>
      <c r="DAE49" s="1581"/>
      <c r="DAF49" s="1581"/>
      <c r="DAG49" s="1581"/>
      <c r="DAH49" s="1581"/>
      <c r="DAI49" s="1581"/>
      <c r="DAJ49" s="1581"/>
      <c r="DAK49" s="1581"/>
      <c r="DAL49" s="1581"/>
      <c r="DAM49" s="1581"/>
      <c r="DAN49" s="1581"/>
      <c r="DAO49" s="1581"/>
      <c r="DAP49" s="1581"/>
      <c r="DAQ49" s="1581"/>
      <c r="DAR49" s="1581"/>
      <c r="DAS49" s="1581"/>
      <c r="DAT49" s="1581"/>
      <c r="DAU49" s="1581"/>
      <c r="DAV49" s="1581"/>
      <c r="DAW49" s="1581"/>
      <c r="DAX49" s="1581"/>
      <c r="DAY49" s="1581"/>
      <c r="DAZ49" s="1581"/>
      <c r="DBA49" s="1581"/>
      <c r="DBB49" s="1581"/>
      <c r="DBC49" s="1581"/>
      <c r="DBD49" s="1581"/>
      <c r="DBE49" s="1581"/>
      <c r="DBF49" s="1581"/>
      <c r="DBG49" s="1581"/>
      <c r="DBH49" s="1581"/>
      <c r="DBI49" s="1581"/>
      <c r="DBJ49" s="1581"/>
      <c r="DBK49" s="1581"/>
      <c r="DBL49" s="1581"/>
      <c r="DBM49" s="1581"/>
      <c r="DBN49" s="1581"/>
      <c r="DBO49" s="1581"/>
      <c r="DBP49" s="1581"/>
      <c r="DBQ49" s="1581"/>
      <c r="DBR49" s="1581"/>
      <c r="DBS49" s="1581"/>
      <c r="DBT49" s="1581"/>
      <c r="DBU49" s="1581"/>
      <c r="DBV49" s="1581"/>
      <c r="DBW49" s="1581"/>
      <c r="DBX49" s="1581"/>
      <c r="DBY49" s="1581"/>
      <c r="DBZ49" s="1581"/>
      <c r="DCA49" s="1581"/>
      <c r="DCB49" s="1581"/>
      <c r="DCC49" s="1581"/>
      <c r="DCD49" s="1581"/>
      <c r="DCE49" s="1581"/>
      <c r="DCF49" s="1581"/>
      <c r="DCG49" s="1581"/>
      <c r="DCH49" s="1581"/>
      <c r="DCI49" s="1581"/>
      <c r="DCJ49" s="1581"/>
      <c r="DCK49" s="1581"/>
      <c r="DCL49" s="1581"/>
      <c r="DCM49" s="1581"/>
      <c r="DCN49" s="1581"/>
      <c r="DCO49" s="1581"/>
      <c r="DCP49" s="1581"/>
      <c r="DCQ49" s="1581"/>
      <c r="DCR49" s="1581"/>
      <c r="DCS49" s="1581"/>
      <c r="DCT49" s="1581"/>
      <c r="DCU49" s="1581"/>
      <c r="DCV49" s="1581"/>
      <c r="DCW49" s="1581"/>
      <c r="DCX49" s="1581"/>
      <c r="DCY49" s="1581"/>
      <c r="DCZ49" s="1581"/>
      <c r="DDA49" s="1581"/>
      <c r="DDB49" s="1581"/>
      <c r="DDC49" s="1581"/>
      <c r="DDD49" s="1581"/>
      <c r="DDE49" s="1581"/>
      <c r="DDF49" s="1581"/>
      <c r="DDG49" s="1581"/>
      <c r="DDH49" s="1581"/>
      <c r="DDI49" s="1581"/>
      <c r="DDJ49" s="1581"/>
      <c r="DDK49" s="1581"/>
      <c r="DDL49" s="1581"/>
      <c r="DDM49" s="1581"/>
      <c r="DDN49" s="1581"/>
      <c r="DDO49" s="1581"/>
      <c r="DDP49" s="1581"/>
      <c r="DDQ49" s="1581"/>
      <c r="DDR49" s="1581"/>
      <c r="DDS49" s="1581"/>
      <c r="DDT49" s="1581"/>
      <c r="DDU49" s="1581"/>
      <c r="DDV49" s="1581"/>
      <c r="DDW49" s="1581"/>
      <c r="DDX49" s="1581"/>
      <c r="DDY49" s="1581"/>
      <c r="DDZ49" s="1581"/>
      <c r="DEA49" s="1581"/>
      <c r="DEB49" s="1581"/>
      <c r="DEC49" s="1581"/>
      <c r="DED49" s="1581"/>
      <c r="DEE49" s="1581"/>
      <c r="DEF49" s="1581"/>
      <c r="DEG49" s="1581"/>
      <c r="DEH49" s="1581"/>
      <c r="DEI49" s="1581"/>
      <c r="DEJ49" s="1581"/>
      <c r="DEK49" s="1581"/>
      <c r="DEL49" s="1581"/>
      <c r="DEM49" s="1581"/>
      <c r="DEN49" s="1581"/>
      <c r="DEO49" s="1581"/>
      <c r="DEP49" s="1581"/>
      <c r="DEQ49" s="1581"/>
      <c r="DER49" s="1581"/>
      <c r="DES49" s="1581"/>
      <c r="DET49" s="1581"/>
      <c r="DEU49" s="1581"/>
      <c r="DEV49" s="1581"/>
      <c r="DEW49" s="1581"/>
      <c r="DEX49" s="1581"/>
      <c r="DEY49" s="1581"/>
      <c r="DEZ49" s="1581"/>
      <c r="DFA49" s="1581"/>
      <c r="DFB49" s="1581"/>
      <c r="DFC49" s="1581"/>
      <c r="DFD49" s="1581"/>
      <c r="DFE49" s="1581"/>
      <c r="DFF49" s="1581"/>
      <c r="DFG49" s="1581"/>
      <c r="DFH49" s="1581"/>
      <c r="DFI49" s="1581"/>
      <c r="DFJ49" s="1581"/>
      <c r="DFK49" s="1581"/>
      <c r="DFL49" s="1581"/>
      <c r="DFM49" s="1581"/>
      <c r="DFN49" s="1581"/>
      <c r="DFO49" s="1581"/>
      <c r="DFP49" s="1581"/>
      <c r="DFQ49" s="1581"/>
      <c r="DFR49" s="1581"/>
      <c r="DFS49" s="1581"/>
      <c r="DFT49" s="1581"/>
      <c r="DFU49" s="1581"/>
      <c r="DFV49" s="1581"/>
      <c r="DFW49" s="1581"/>
      <c r="DFX49" s="1581"/>
      <c r="DFY49" s="1581"/>
      <c r="DFZ49" s="1581"/>
      <c r="DGA49" s="1581"/>
      <c r="DGB49" s="1581"/>
      <c r="DGC49" s="1581"/>
      <c r="DGD49" s="1581"/>
      <c r="DGE49" s="1581"/>
      <c r="DGF49" s="1581"/>
      <c r="DGG49" s="1581"/>
      <c r="DGH49" s="1581"/>
      <c r="DGI49" s="1581"/>
      <c r="DGJ49" s="1581"/>
      <c r="DGK49" s="1581"/>
      <c r="DGL49" s="1581"/>
      <c r="DGM49" s="1581"/>
      <c r="DGN49" s="1581"/>
      <c r="DGO49" s="1581"/>
      <c r="DGP49" s="1581"/>
      <c r="DGQ49" s="1581"/>
      <c r="DGR49" s="1581"/>
      <c r="DGS49" s="1581"/>
      <c r="DGT49" s="1581"/>
      <c r="DGU49" s="1581"/>
      <c r="DGV49" s="1581"/>
      <c r="DGW49" s="1581"/>
      <c r="DGX49" s="1581"/>
      <c r="DGY49" s="1581"/>
      <c r="DGZ49" s="1581"/>
      <c r="DHA49" s="1581"/>
      <c r="DHB49" s="1581"/>
      <c r="DHC49" s="1581"/>
      <c r="DHD49" s="1581"/>
      <c r="DHE49" s="1581"/>
      <c r="DHF49" s="1581"/>
      <c r="DHG49" s="1581"/>
      <c r="DHH49" s="1581"/>
      <c r="DHI49" s="1581"/>
      <c r="DHJ49" s="1581"/>
      <c r="DHK49" s="1581"/>
      <c r="DHL49" s="1581"/>
      <c r="DHM49" s="1581"/>
      <c r="DHN49" s="1581"/>
      <c r="DHO49" s="1581"/>
      <c r="DHP49" s="1581"/>
      <c r="DHQ49" s="1581"/>
      <c r="DHR49" s="1581"/>
      <c r="DHS49" s="1581"/>
      <c r="DHT49" s="1581"/>
      <c r="DHU49" s="1581"/>
      <c r="DHV49" s="1581"/>
      <c r="DHW49" s="1581"/>
      <c r="DHX49" s="1581"/>
      <c r="DHY49" s="1581"/>
      <c r="DHZ49" s="1581"/>
      <c r="DIA49" s="1581"/>
      <c r="DIB49" s="1581"/>
      <c r="DIC49" s="1581"/>
      <c r="DID49" s="1581"/>
      <c r="DIE49" s="1581"/>
      <c r="DIF49" s="1581"/>
      <c r="DIG49" s="1581"/>
      <c r="DIH49" s="1581"/>
      <c r="DII49" s="1581"/>
      <c r="DIJ49" s="1581"/>
      <c r="DIK49" s="1581"/>
      <c r="DIL49" s="1581"/>
      <c r="DIM49" s="1581"/>
      <c r="DIN49" s="1581"/>
      <c r="DIO49" s="1581"/>
      <c r="DIP49" s="1581"/>
      <c r="DIQ49" s="1581"/>
      <c r="DIR49" s="1581"/>
      <c r="DIS49" s="1581"/>
      <c r="DIT49" s="1581"/>
      <c r="DIU49" s="1581"/>
      <c r="DIV49" s="1581"/>
      <c r="DIW49" s="1581"/>
      <c r="DIX49" s="1581"/>
      <c r="DIY49" s="1581"/>
      <c r="DIZ49" s="1581"/>
      <c r="DJA49" s="1581"/>
      <c r="DJB49" s="1581"/>
      <c r="DJC49" s="1581"/>
      <c r="DJD49" s="1581"/>
      <c r="DJE49" s="1581"/>
      <c r="DJF49" s="1581"/>
      <c r="DJG49" s="1581"/>
      <c r="DJH49" s="1581"/>
      <c r="DJI49" s="1581"/>
      <c r="DJJ49" s="1581"/>
      <c r="DJK49" s="1581"/>
      <c r="DJL49" s="1581"/>
      <c r="DJM49" s="1581"/>
      <c r="DJN49" s="1581"/>
      <c r="DJO49" s="1581"/>
      <c r="DJP49" s="1581"/>
      <c r="DJQ49" s="1581"/>
      <c r="DJR49" s="1581"/>
      <c r="DJS49" s="1581"/>
      <c r="DJT49" s="1581"/>
      <c r="DJU49" s="1581"/>
      <c r="DJV49" s="1581"/>
      <c r="DJW49" s="1581"/>
      <c r="DJX49" s="1581"/>
      <c r="DJY49" s="1581"/>
      <c r="DJZ49" s="1581"/>
      <c r="DKA49" s="1581"/>
      <c r="DKB49" s="1581"/>
      <c r="DKC49" s="1581"/>
      <c r="DKD49" s="1581"/>
      <c r="DKE49" s="1581"/>
      <c r="DKF49" s="1581"/>
      <c r="DKG49" s="1581"/>
      <c r="DKH49" s="1581"/>
      <c r="DKI49" s="1581"/>
      <c r="DKJ49" s="1581"/>
      <c r="DKK49" s="1581"/>
      <c r="DKL49" s="1581"/>
      <c r="DKM49" s="1581"/>
      <c r="DKN49" s="1581"/>
      <c r="DKO49" s="1581"/>
      <c r="DKP49" s="1581"/>
      <c r="DKQ49" s="1581"/>
      <c r="DKR49" s="1581"/>
      <c r="DKS49" s="1581"/>
      <c r="DKT49" s="1581"/>
      <c r="DKU49" s="1581"/>
      <c r="DKV49" s="1581"/>
      <c r="DKW49" s="1581"/>
      <c r="DKX49" s="1581"/>
      <c r="DKY49" s="1581"/>
      <c r="DKZ49" s="1581"/>
      <c r="DLA49" s="1581"/>
      <c r="DLB49" s="1581"/>
      <c r="DLC49" s="1581"/>
      <c r="DLD49" s="1581"/>
      <c r="DLE49" s="1581"/>
      <c r="DLF49" s="1581"/>
      <c r="DLG49" s="1581"/>
      <c r="DLH49" s="1581"/>
      <c r="DLI49" s="1581"/>
      <c r="DLJ49" s="1581"/>
      <c r="DLK49" s="1581"/>
      <c r="DLL49" s="1581"/>
      <c r="DLM49" s="1581"/>
      <c r="DLN49" s="1581"/>
      <c r="DLO49" s="1581"/>
      <c r="DLP49" s="1581"/>
      <c r="DLQ49" s="1581"/>
      <c r="DLR49" s="1581"/>
      <c r="DLS49" s="1581"/>
      <c r="DLT49" s="1581"/>
      <c r="DLU49" s="1581"/>
      <c r="DLV49" s="1581"/>
      <c r="DLW49" s="1581"/>
      <c r="DLX49" s="1581"/>
      <c r="DLY49" s="1581"/>
      <c r="DLZ49" s="1581"/>
      <c r="DMA49" s="1581"/>
      <c r="DMB49" s="1581"/>
      <c r="DMC49" s="1581"/>
      <c r="DMD49" s="1581"/>
      <c r="DME49" s="1581"/>
      <c r="DMF49" s="1581"/>
      <c r="DMG49" s="1581"/>
      <c r="DMH49" s="1581"/>
      <c r="DMI49" s="1581"/>
      <c r="DMJ49" s="1581"/>
      <c r="DMK49" s="1581"/>
      <c r="DML49" s="1581"/>
      <c r="DMM49" s="1581"/>
      <c r="DMN49" s="1581"/>
      <c r="DMO49" s="1581"/>
      <c r="DMP49" s="1581"/>
      <c r="DMQ49" s="1581"/>
      <c r="DMR49" s="1581"/>
      <c r="DMS49" s="1581"/>
      <c r="DMT49" s="1581"/>
      <c r="DMU49" s="1581"/>
      <c r="DMV49" s="1581"/>
      <c r="DMW49" s="1581"/>
      <c r="DMX49" s="1581"/>
      <c r="DMY49" s="1581"/>
      <c r="DMZ49" s="1581"/>
      <c r="DNA49" s="1581"/>
      <c r="DNB49" s="1581"/>
      <c r="DNC49" s="1581"/>
      <c r="DND49" s="1581"/>
      <c r="DNE49" s="1581"/>
      <c r="DNF49" s="1581"/>
      <c r="DNG49" s="1581"/>
      <c r="DNH49" s="1581"/>
      <c r="DNI49" s="1581"/>
      <c r="DNJ49" s="1581"/>
      <c r="DNK49" s="1581"/>
      <c r="DNL49" s="1581"/>
      <c r="DNM49" s="1581"/>
      <c r="DNN49" s="1581"/>
      <c r="DNO49" s="1581"/>
      <c r="DNP49" s="1581"/>
      <c r="DNQ49" s="1581"/>
      <c r="DNR49" s="1581"/>
      <c r="DNS49" s="1581"/>
      <c r="DNT49" s="1581"/>
      <c r="DNU49" s="1581"/>
      <c r="DNV49" s="1581"/>
      <c r="DNW49" s="1581"/>
      <c r="DNX49" s="1581"/>
      <c r="DNY49" s="1581"/>
      <c r="DNZ49" s="1581"/>
      <c r="DOA49" s="1581"/>
      <c r="DOB49" s="1581"/>
      <c r="DOC49" s="1581"/>
      <c r="DOD49" s="1581"/>
      <c r="DOE49" s="1581"/>
      <c r="DOF49" s="1581"/>
      <c r="DOG49" s="1581"/>
      <c r="DOH49" s="1581"/>
      <c r="DOI49" s="1581"/>
      <c r="DOJ49" s="1581"/>
      <c r="DOK49" s="1581"/>
      <c r="DOL49" s="1581"/>
      <c r="DOM49" s="1581"/>
      <c r="DON49" s="1581"/>
      <c r="DOO49" s="1581"/>
      <c r="DOP49" s="1581"/>
      <c r="DOQ49" s="1581"/>
      <c r="DOR49" s="1581"/>
      <c r="DOS49" s="1581"/>
      <c r="DOT49" s="1581"/>
      <c r="DOU49" s="1581"/>
      <c r="DOV49" s="1581"/>
      <c r="DOW49" s="1581"/>
      <c r="DOX49" s="1581"/>
      <c r="DOY49" s="1581"/>
      <c r="DOZ49" s="1581"/>
      <c r="DPA49" s="1581"/>
      <c r="DPB49" s="1581"/>
      <c r="DPC49" s="1581"/>
      <c r="DPD49" s="1581"/>
      <c r="DPE49" s="1581"/>
      <c r="DPF49" s="1581"/>
      <c r="DPG49" s="1581"/>
      <c r="DPH49" s="1581"/>
      <c r="DPI49" s="1581"/>
      <c r="DPJ49" s="1581"/>
      <c r="DPK49" s="1581"/>
      <c r="DPL49" s="1581"/>
      <c r="DPM49" s="1581"/>
      <c r="DPN49" s="1581"/>
      <c r="DPO49" s="1581"/>
      <c r="DPP49" s="1581"/>
      <c r="DPQ49" s="1581"/>
      <c r="DPR49" s="1581"/>
      <c r="DPS49" s="1581"/>
      <c r="DPT49" s="1581"/>
      <c r="DPU49" s="1581"/>
      <c r="DPV49" s="1581"/>
      <c r="DPW49" s="1581"/>
      <c r="DPX49" s="1581"/>
      <c r="DPY49" s="1581"/>
      <c r="DPZ49" s="1581"/>
      <c r="DQA49" s="1581"/>
      <c r="DQB49" s="1581"/>
      <c r="DQC49" s="1581"/>
      <c r="DQD49" s="1581"/>
      <c r="DQE49" s="1581"/>
      <c r="DQF49" s="1581"/>
      <c r="DQG49" s="1581"/>
      <c r="DQH49" s="1581"/>
      <c r="DQI49" s="1581"/>
      <c r="DQJ49" s="1581"/>
      <c r="DQK49" s="1581"/>
      <c r="DQL49" s="1581"/>
      <c r="DQM49" s="1581"/>
      <c r="DQN49" s="1581"/>
      <c r="DQO49" s="1581"/>
      <c r="DQP49" s="1581"/>
      <c r="DQQ49" s="1581"/>
      <c r="DQR49" s="1581"/>
      <c r="DQS49" s="1581"/>
      <c r="DQT49" s="1581"/>
      <c r="DQU49" s="1581"/>
      <c r="DQV49" s="1581"/>
      <c r="DQW49" s="1581"/>
      <c r="DQX49" s="1581"/>
      <c r="DQY49" s="1581"/>
      <c r="DQZ49" s="1581"/>
      <c r="DRA49" s="1581"/>
      <c r="DRB49" s="1581"/>
      <c r="DRC49" s="1581"/>
      <c r="DRD49" s="1581"/>
      <c r="DRE49" s="1581"/>
      <c r="DRF49" s="1581"/>
      <c r="DRG49" s="1581"/>
      <c r="DRH49" s="1581"/>
      <c r="DRI49" s="1581"/>
      <c r="DRJ49" s="1581"/>
      <c r="DRK49" s="1581"/>
      <c r="DRL49" s="1581"/>
      <c r="DRM49" s="1581"/>
      <c r="DRN49" s="1581"/>
      <c r="DRO49" s="1581"/>
      <c r="DRP49" s="1581"/>
      <c r="DRQ49" s="1581"/>
      <c r="DRR49" s="1581"/>
      <c r="DRS49" s="1581"/>
      <c r="DRT49" s="1581"/>
      <c r="DRU49" s="1581"/>
      <c r="DRV49" s="1581"/>
      <c r="DRW49" s="1581"/>
      <c r="DRX49" s="1581"/>
      <c r="DRY49" s="1581"/>
      <c r="DRZ49" s="1581"/>
      <c r="DSA49" s="1581"/>
      <c r="DSB49" s="1581"/>
      <c r="DSC49" s="1581"/>
      <c r="DSD49" s="1581"/>
      <c r="DSE49" s="1581"/>
      <c r="DSF49" s="1581"/>
      <c r="DSG49" s="1581"/>
      <c r="DSH49" s="1581"/>
      <c r="DSI49" s="1581"/>
      <c r="DSJ49" s="1581"/>
      <c r="DSK49" s="1581"/>
      <c r="DSL49" s="1581"/>
      <c r="DSM49" s="1581"/>
      <c r="DSN49" s="1581"/>
      <c r="DSO49" s="1581"/>
      <c r="DSP49" s="1581"/>
      <c r="DSQ49" s="1581"/>
      <c r="DSR49" s="1581"/>
      <c r="DSS49" s="1581"/>
      <c r="DST49" s="1581"/>
      <c r="DSU49" s="1581"/>
      <c r="DSV49" s="1581"/>
      <c r="DSW49" s="1581"/>
      <c r="DSX49" s="1581"/>
      <c r="DSY49" s="1581"/>
      <c r="DSZ49" s="1581"/>
      <c r="DTA49" s="1581"/>
      <c r="DTB49" s="1581"/>
      <c r="DTC49" s="1581"/>
      <c r="DTD49" s="1581"/>
      <c r="DTE49" s="1581"/>
      <c r="DTF49" s="1581"/>
      <c r="DTG49" s="1581"/>
      <c r="DTH49" s="1581"/>
      <c r="DTI49" s="1581"/>
      <c r="DTJ49" s="1581"/>
      <c r="DTK49" s="1581"/>
      <c r="DTL49" s="1581"/>
      <c r="DTM49" s="1581"/>
      <c r="DTN49" s="1581"/>
      <c r="DTO49" s="1581"/>
      <c r="DTP49" s="1581"/>
      <c r="DTQ49" s="1581"/>
      <c r="DTR49" s="1581"/>
      <c r="DTS49" s="1581"/>
      <c r="DTT49" s="1581"/>
      <c r="DTU49" s="1581"/>
      <c r="DTV49" s="1581"/>
      <c r="DTW49" s="1581"/>
      <c r="DTX49" s="1581"/>
      <c r="DTY49" s="1581"/>
      <c r="DTZ49" s="1581"/>
      <c r="DUA49" s="1581"/>
      <c r="DUB49" s="1581"/>
      <c r="DUC49" s="1581"/>
      <c r="DUD49" s="1581"/>
      <c r="DUE49" s="1581"/>
      <c r="DUF49" s="1581"/>
      <c r="DUG49" s="1581"/>
      <c r="DUH49" s="1581"/>
      <c r="DUI49" s="1581"/>
      <c r="DUJ49" s="1581"/>
      <c r="DUK49" s="1581"/>
      <c r="DUL49" s="1581"/>
      <c r="DUM49" s="1581"/>
      <c r="DUN49" s="1581"/>
      <c r="DUO49" s="1581"/>
      <c r="DUP49" s="1581"/>
      <c r="DUQ49" s="1581"/>
      <c r="DUR49" s="1581"/>
      <c r="DUS49" s="1581"/>
      <c r="DUT49" s="1581"/>
      <c r="DUU49" s="1581"/>
      <c r="DUV49" s="1581"/>
      <c r="DUW49" s="1581"/>
      <c r="DUX49" s="1581"/>
      <c r="DUY49" s="1581"/>
      <c r="DUZ49" s="1581"/>
      <c r="DVA49" s="1581"/>
      <c r="DVB49" s="1581"/>
      <c r="DVC49" s="1581"/>
      <c r="DVD49" s="1581"/>
      <c r="DVE49" s="1581"/>
      <c r="DVF49" s="1581"/>
      <c r="DVG49" s="1581"/>
      <c r="DVH49" s="1581"/>
      <c r="DVI49" s="1581"/>
      <c r="DVJ49" s="1581"/>
      <c r="DVK49" s="1581"/>
      <c r="DVL49" s="1581"/>
      <c r="DVM49" s="1581"/>
      <c r="DVN49" s="1581"/>
      <c r="DVO49" s="1581"/>
      <c r="DVP49" s="1581"/>
      <c r="DVQ49" s="1581"/>
      <c r="DVR49" s="1581"/>
      <c r="DVS49" s="1581"/>
      <c r="DVT49" s="1581"/>
      <c r="DVU49" s="1581"/>
      <c r="DVV49" s="1581"/>
      <c r="DVW49" s="1581"/>
      <c r="DVX49" s="1581"/>
      <c r="DVY49" s="1581"/>
      <c r="DVZ49" s="1581"/>
      <c r="DWA49" s="1581"/>
      <c r="DWB49" s="1581"/>
      <c r="DWC49" s="1581"/>
      <c r="DWD49" s="1581"/>
      <c r="DWE49" s="1581"/>
      <c r="DWF49" s="1581"/>
      <c r="DWG49" s="1581"/>
      <c r="DWH49" s="1581"/>
      <c r="DWI49" s="1581"/>
      <c r="DWJ49" s="1581"/>
      <c r="DWK49" s="1581"/>
      <c r="DWL49" s="1581"/>
      <c r="DWM49" s="1581"/>
      <c r="DWN49" s="1581"/>
      <c r="DWO49" s="1581"/>
      <c r="DWP49" s="1581"/>
      <c r="DWQ49" s="1581"/>
      <c r="DWR49" s="1581"/>
      <c r="DWS49" s="1581"/>
      <c r="DWT49" s="1581"/>
      <c r="DWU49" s="1581"/>
      <c r="DWV49" s="1581"/>
      <c r="DWW49" s="1581"/>
      <c r="DWX49" s="1581"/>
      <c r="DWY49" s="1581"/>
      <c r="DWZ49" s="1581"/>
      <c r="DXA49" s="1581"/>
      <c r="DXB49" s="1581"/>
      <c r="DXC49" s="1581"/>
      <c r="DXD49" s="1581"/>
      <c r="DXE49" s="1581"/>
      <c r="DXF49" s="1581"/>
      <c r="DXG49" s="1581"/>
      <c r="DXH49" s="1581"/>
      <c r="DXI49" s="1581"/>
      <c r="DXJ49" s="1581"/>
      <c r="DXK49" s="1581"/>
      <c r="DXL49" s="1581"/>
      <c r="DXM49" s="1581"/>
      <c r="DXN49" s="1581"/>
      <c r="DXO49" s="1581"/>
      <c r="DXP49" s="1581"/>
      <c r="DXQ49" s="1581"/>
      <c r="DXR49" s="1581"/>
      <c r="DXS49" s="1581"/>
      <c r="DXT49" s="1581"/>
      <c r="DXU49" s="1581"/>
      <c r="DXV49" s="1581"/>
      <c r="DXW49" s="1581"/>
      <c r="DXX49" s="1581"/>
      <c r="DXY49" s="1581"/>
      <c r="DXZ49" s="1581"/>
      <c r="DYA49" s="1581"/>
      <c r="DYB49" s="1581"/>
      <c r="DYC49" s="1581"/>
      <c r="DYD49" s="1581"/>
      <c r="DYE49" s="1581"/>
      <c r="DYF49" s="1581"/>
      <c r="DYG49" s="1581"/>
      <c r="DYH49" s="1581"/>
      <c r="DYI49" s="1581"/>
      <c r="DYJ49" s="1581"/>
      <c r="DYK49" s="1581"/>
      <c r="DYL49" s="1581"/>
      <c r="DYM49" s="1581"/>
      <c r="DYN49" s="1581"/>
      <c r="DYO49" s="1581"/>
      <c r="DYP49" s="1581"/>
      <c r="DYQ49" s="1581"/>
      <c r="DYR49" s="1581"/>
      <c r="DYS49" s="1581"/>
      <c r="DYT49" s="1581"/>
      <c r="DYU49" s="1581"/>
      <c r="DYV49" s="1581"/>
      <c r="DYW49" s="1581"/>
      <c r="DYX49" s="1581"/>
      <c r="DYY49" s="1581"/>
      <c r="DYZ49" s="1581"/>
      <c r="DZA49" s="1581"/>
      <c r="DZB49" s="1581"/>
      <c r="DZC49" s="1581"/>
      <c r="DZD49" s="1581"/>
      <c r="DZE49" s="1581"/>
      <c r="DZF49" s="1581"/>
      <c r="DZG49" s="1581"/>
      <c r="DZH49" s="1581"/>
      <c r="DZI49" s="1581"/>
      <c r="DZJ49" s="1581"/>
      <c r="DZK49" s="1581"/>
      <c r="DZL49" s="1581"/>
      <c r="DZM49" s="1581"/>
      <c r="DZN49" s="1581"/>
      <c r="DZO49" s="1581"/>
      <c r="DZP49" s="1581"/>
      <c r="DZQ49" s="1581"/>
      <c r="DZR49" s="1581"/>
      <c r="DZS49" s="1581"/>
      <c r="DZT49" s="1581"/>
      <c r="DZU49" s="1581"/>
      <c r="DZV49" s="1581"/>
      <c r="DZW49" s="1581"/>
      <c r="DZX49" s="1581"/>
      <c r="DZY49" s="1581"/>
      <c r="DZZ49" s="1581"/>
      <c r="EAA49" s="1581"/>
      <c r="EAB49" s="1581"/>
      <c r="EAC49" s="1581"/>
      <c r="EAD49" s="1581"/>
      <c r="EAE49" s="1581"/>
      <c r="EAF49" s="1581"/>
      <c r="EAG49" s="1581"/>
      <c r="EAH49" s="1581"/>
      <c r="EAI49" s="1581"/>
      <c r="EAJ49" s="1581"/>
      <c r="EAK49" s="1581"/>
      <c r="EAL49" s="1581"/>
      <c r="EAM49" s="1581"/>
      <c r="EAN49" s="1581"/>
      <c r="EAO49" s="1581"/>
      <c r="EAP49" s="1581"/>
      <c r="EAQ49" s="1581"/>
      <c r="EAR49" s="1581"/>
      <c r="EAS49" s="1581"/>
      <c r="EAT49" s="1581"/>
      <c r="EAU49" s="1581"/>
      <c r="EAV49" s="1581"/>
      <c r="EAW49" s="1581"/>
      <c r="EAX49" s="1581"/>
      <c r="EAY49" s="1581"/>
      <c r="EAZ49" s="1581"/>
      <c r="EBA49" s="1581"/>
      <c r="EBB49" s="1581"/>
      <c r="EBC49" s="1581"/>
      <c r="EBD49" s="1581"/>
      <c r="EBE49" s="1581"/>
      <c r="EBF49" s="1581"/>
      <c r="EBG49" s="1581"/>
      <c r="EBH49" s="1581"/>
      <c r="EBI49" s="1581"/>
      <c r="EBJ49" s="1581"/>
      <c r="EBK49" s="1581"/>
      <c r="EBL49" s="1581"/>
      <c r="EBM49" s="1581"/>
      <c r="EBN49" s="1581"/>
      <c r="EBO49" s="1581"/>
      <c r="EBP49" s="1581"/>
      <c r="EBQ49" s="1581"/>
      <c r="EBR49" s="1581"/>
      <c r="EBS49" s="1581"/>
      <c r="EBT49" s="1581"/>
      <c r="EBU49" s="1581"/>
      <c r="EBV49" s="1581"/>
      <c r="EBW49" s="1581"/>
      <c r="EBX49" s="1581"/>
      <c r="EBY49" s="1581"/>
      <c r="EBZ49" s="1581"/>
      <c r="ECA49" s="1581"/>
      <c r="ECB49" s="1581"/>
      <c r="ECC49" s="1581"/>
      <c r="ECD49" s="1581"/>
      <c r="ECE49" s="1581"/>
      <c r="ECF49" s="1581"/>
      <c r="ECG49" s="1581"/>
      <c r="ECH49" s="1581"/>
      <c r="ECI49" s="1581"/>
      <c r="ECJ49" s="1581"/>
      <c r="ECK49" s="1581"/>
      <c r="ECL49" s="1581"/>
      <c r="ECM49" s="1581"/>
      <c r="ECN49" s="1581"/>
      <c r="ECO49" s="1581"/>
      <c r="ECP49" s="1581"/>
      <c r="ECQ49" s="1581"/>
      <c r="ECR49" s="1581"/>
      <c r="ECS49" s="1581"/>
      <c r="ECT49" s="1581"/>
      <c r="ECU49" s="1581"/>
      <c r="ECV49" s="1581"/>
      <c r="ECW49" s="1581"/>
      <c r="ECX49" s="1581"/>
      <c r="ECY49" s="1581"/>
      <c r="ECZ49" s="1581"/>
      <c r="EDA49" s="1581"/>
      <c r="EDB49" s="1581"/>
      <c r="EDC49" s="1581"/>
      <c r="EDD49" s="1581"/>
      <c r="EDE49" s="1581"/>
      <c r="EDF49" s="1581"/>
      <c r="EDG49" s="1581"/>
      <c r="EDH49" s="1581"/>
      <c r="EDI49" s="1581"/>
      <c r="EDJ49" s="1581"/>
      <c r="EDK49" s="1581"/>
      <c r="EDL49" s="1581"/>
      <c r="EDM49" s="1581"/>
      <c r="EDN49" s="1581"/>
      <c r="EDO49" s="1581"/>
      <c r="EDP49" s="1581"/>
      <c r="EDQ49" s="1581"/>
      <c r="EDR49" s="1581"/>
      <c r="EDS49" s="1581"/>
      <c r="EDT49" s="1581"/>
      <c r="EDU49" s="1581"/>
      <c r="EDV49" s="1581"/>
      <c r="EDW49" s="1581"/>
      <c r="EDX49" s="1581"/>
      <c r="EDY49" s="1581"/>
      <c r="EDZ49" s="1581"/>
      <c r="EEA49" s="1581"/>
      <c r="EEB49" s="1581"/>
      <c r="EEC49" s="1581"/>
      <c r="EED49" s="1581"/>
      <c r="EEE49" s="1581"/>
      <c r="EEF49" s="1581"/>
      <c r="EEG49" s="1581"/>
      <c r="EEH49" s="1581"/>
      <c r="EEI49" s="1581"/>
      <c r="EEJ49" s="1581"/>
      <c r="EEK49" s="1581"/>
      <c r="EEL49" s="1581"/>
      <c r="EEM49" s="1581"/>
      <c r="EEN49" s="1581"/>
      <c r="EEO49" s="1581"/>
      <c r="EEP49" s="1581"/>
      <c r="EEQ49" s="1581"/>
      <c r="EER49" s="1581"/>
      <c r="EES49" s="1581"/>
      <c r="EET49" s="1581"/>
      <c r="EEU49" s="1581"/>
      <c r="EEV49" s="1581"/>
      <c r="EEW49" s="1581"/>
      <c r="EEX49" s="1581"/>
      <c r="EEY49" s="1581"/>
      <c r="EEZ49" s="1581"/>
      <c r="EFA49" s="1581"/>
      <c r="EFB49" s="1581"/>
      <c r="EFC49" s="1581"/>
      <c r="EFD49" s="1581"/>
      <c r="EFE49" s="1581"/>
      <c r="EFF49" s="1581"/>
      <c r="EFG49" s="1581"/>
      <c r="EFH49" s="1581"/>
      <c r="EFI49" s="1581"/>
      <c r="EFJ49" s="1581"/>
      <c r="EFK49" s="1581"/>
      <c r="EFL49" s="1581"/>
      <c r="EFM49" s="1581"/>
      <c r="EFN49" s="1581"/>
      <c r="EFO49" s="1581"/>
      <c r="EFP49" s="1581"/>
      <c r="EFQ49" s="1581"/>
      <c r="EFR49" s="1581"/>
      <c r="EFS49" s="1581"/>
      <c r="EFT49" s="1581"/>
      <c r="EFU49" s="1581"/>
      <c r="EFV49" s="1581"/>
      <c r="EFW49" s="1581"/>
      <c r="EFX49" s="1581"/>
      <c r="EFY49" s="1581"/>
      <c r="EFZ49" s="1581"/>
      <c r="EGA49" s="1581"/>
      <c r="EGB49" s="1581"/>
      <c r="EGC49" s="1581"/>
      <c r="EGD49" s="1581"/>
      <c r="EGE49" s="1581"/>
      <c r="EGF49" s="1581"/>
      <c r="EGG49" s="1581"/>
      <c r="EGH49" s="1581"/>
      <c r="EGI49" s="1581"/>
      <c r="EGJ49" s="1581"/>
      <c r="EGK49" s="1581"/>
      <c r="EGL49" s="1581"/>
      <c r="EGM49" s="1581"/>
      <c r="EGN49" s="1581"/>
      <c r="EGO49" s="1581"/>
      <c r="EGP49" s="1581"/>
      <c r="EGQ49" s="1581"/>
      <c r="EGR49" s="1581"/>
      <c r="EGS49" s="1581"/>
      <c r="EGT49" s="1581"/>
      <c r="EGU49" s="1581"/>
      <c r="EGV49" s="1581"/>
      <c r="EGW49" s="1581"/>
      <c r="EGX49" s="1581"/>
      <c r="EGY49" s="1581"/>
      <c r="EGZ49" s="1581"/>
      <c r="EHA49" s="1581"/>
      <c r="EHB49" s="1581"/>
      <c r="EHC49" s="1581"/>
      <c r="EHD49" s="1581"/>
      <c r="EHE49" s="1581"/>
      <c r="EHF49" s="1581"/>
      <c r="EHG49" s="1581"/>
      <c r="EHH49" s="1581"/>
      <c r="EHI49" s="1581"/>
      <c r="EHJ49" s="1581"/>
      <c r="EHK49" s="1581"/>
      <c r="EHL49" s="1581"/>
      <c r="EHM49" s="1581"/>
      <c r="EHN49" s="1581"/>
      <c r="EHO49" s="1581"/>
      <c r="EHP49" s="1581"/>
      <c r="EHQ49" s="1581"/>
      <c r="EHR49" s="1581"/>
      <c r="EHS49" s="1581"/>
      <c r="EHT49" s="1581"/>
      <c r="EHU49" s="1581"/>
      <c r="EHV49" s="1581"/>
      <c r="EHW49" s="1581"/>
      <c r="EHX49" s="1581"/>
      <c r="EHY49" s="1581"/>
      <c r="EHZ49" s="1581"/>
      <c r="EIA49" s="1581"/>
      <c r="EIB49" s="1581"/>
      <c r="EIC49" s="1581"/>
      <c r="EID49" s="1581"/>
      <c r="EIE49" s="1581"/>
      <c r="EIF49" s="1581"/>
      <c r="EIG49" s="1581"/>
      <c r="EIH49" s="1581"/>
      <c r="EII49" s="1581"/>
      <c r="EIJ49" s="1581"/>
      <c r="EIK49" s="1581"/>
      <c r="EIL49" s="1581"/>
      <c r="EIM49" s="1581"/>
      <c r="EIN49" s="1581"/>
      <c r="EIO49" s="1581"/>
      <c r="EIP49" s="1581"/>
      <c r="EIQ49" s="1581"/>
      <c r="EIR49" s="1581"/>
      <c r="EIS49" s="1581"/>
      <c r="EIT49" s="1581"/>
      <c r="EIU49" s="1581"/>
      <c r="EIV49" s="1581"/>
      <c r="EIW49" s="1581"/>
      <c r="EIX49" s="1581"/>
      <c r="EIY49" s="1581"/>
      <c r="EIZ49" s="1581"/>
      <c r="EJA49" s="1581"/>
      <c r="EJB49" s="1581"/>
      <c r="EJC49" s="1581"/>
      <c r="EJD49" s="1581"/>
      <c r="EJE49" s="1581"/>
      <c r="EJF49" s="1581"/>
      <c r="EJG49" s="1581"/>
      <c r="EJH49" s="1581"/>
      <c r="EJI49" s="1581"/>
      <c r="EJJ49" s="1581"/>
      <c r="EJK49" s="1581"/>
      <c r="EJL49" s="1581"/>
      <c r="EJM49" s="1581"/>
      <c r="EJN49" s="1581"/>
      <c r="EJO49" s="1581"/>
      <c r="EJP49" s="1581"/>
      <c r="EJQ49" s="1581"/>
      <c r="EJR49" s="1581"/>
      <c r="EJS49" s="1581"/>
      <c r="EJT49" s="1581"/>
      <c r="EJU49" s="1581"/>
      <c r="EJV49" s="1581"/>
      <c r="EJW49" s="1581"/>
      <c r="EJX49" s="1581"/>
      <c r="EJY49" s="1581"/>
      <c r="EJZ49" s="1581"/>
      <c r="EKA49" s="1581"/>
      <c r="EKB49" s="1581"/>
      <c r="EKC49" s="1581"/>
      <c r="EKD49" s="1581"/>
      <c r="EKE49" s="1581"/>
      <c r="EKF49" s="1581"/>
      <c r="EKG49" s="1581"/>
      <c r="EKH49" s="1581"/>
      <c r="EKI49" s="1581"/>
      <c r="EKJ49" s="1581"/>
      <c r="EKK49" s="1581"/>
      <c r="EKL49" s="1581"/>
      <c r="EKM49" s="1581"/>
      <c r="EKN49" s="1581"/>
      <c r="EKO49" s="1581"/>
      <c r="EKP49" s="1581"/>
      <c r="EKQ49" s="1581"/>
      <c r="EKR49" s="1581"/>
      <c r="EKS49" s="1581"/>
      <c r="EKT49" s="1581"/>
      <c r="EKU49" s="1581"/>
      <c r="EKV49" s="1581"/>
      <c r="EKW49" s="1581"/>
      <c r="EKX49" s="1581"/>
      <c r="EKY49" s="1581"/>
      <c r="EKZ49" s="1581"/>
      <c r="ELA49" s="1581"/>
      <c r="ELB49" s="1581"/>
      <c r="ELC49" s="1581"/>
      <c r="ELD49" s="1581"/>
      <c r="ELE49" s="1581"/>
      <c r="ELF49" s="1581"/>
      <c r="ELG49" s="1581"/>
      <c r="ELH49" s="1581"/>
      <c r="ELI49" s="1581"/>
      <c r="ELJ49" s="1581"/>
      <c r="ELK49" s="1581"/>
      <c r="ELL49" s="1581"/>
      <c r="ELM49" s="1581"/>
      <c r="ELN49" s="1581"/>
      <c r="ELO49" s="1581"/>
      <c r="ELP49" s="1581"/>
      <c r="ELQ49" s="1581"/>
      <c r="ELR49" s="1581"/>
      <c r="ELS49" s="1581"/>
      <c r="ELT49" s="1581"/>
      <c r="ELU49" s="1581"/>
      <c r="ELV49" s="1581"/>
      <c r="ELW49" s="1581"/>
      <c r="ELX49" s="1581"/>
      <c r="ELY49" s="1581"/>
      <c r="ELZ49" s="1581"/>
      <c r="EMA49" s="1581"/>
      <c r="EMB49" s="1581"/>
      <c r="EMC49" s="1581"/>
      <c r="EMD49" s="1581"/>
      <c r="EME49" s="1581"/>
      <c r="EMF49" s="1581"/>
      <c r="EMG49" s="1581"/>
      <c r="EMH49" s="1581"/>
      <c r="EMI49" s="1581"/>
      <c r="EMJ49" s="1581"/>
      <c r="EMK49" s="1581"/>
      <c r="EML49" s="1581"/>
      <c r="EMM49" s="1581"/>
      <c r="EMN49" s="1581"/>
      <c r="EMO49" s="1581"/>
      <c r="EMP49" s="1581"/>
      <c r="EMQ49" s="1581"/>
      <c r="EMR49" s="1581"/>
      <c r="EMS49" s="1581"/>
      <c r="EMT49" s="1581"/>
      <c r="EMU49" s="1581"/>
      <c r="EMV49" s="1581"/>
      <c r="EMW49" s="1581"/>
      <c r="EMX49" s="1581"/>
      <c r="EMY49" s="1581"/>
      <c r="EMZ49" s="1581"/>
      <c r="ENA49" s="1581"/>
      <c r="ENB49" s="1581"/>
      <c r="ENC49" s="1581"/>
      <c r="END49" s="1581"/>
      <c r="ENE49" s="1581"/>
      <c r="ENF49" s="1581"/>
      <c r="ENG49" s="1581"/>
      <c r="ENH49" s="1581"/>
      <c r="ENI49" s="1581"/>
      <c r="ENJ49" s="1581"/>
      <c r="ENK49" s="1581"/>
      <c r="ENL49" s="1581"/>
      <c r="ENM49" s="1581"/>
      <c r="ENN49" s="1581"/>
      <c r="ENO49" s="1581"/>
      <c r="ENP49" s="1581"/>
      <c r="ENQ49" s="1581"/>
      <c r="ENR49" s="1581"/>
      <c r="ENS49" s="1581"/>
      <c r="ENT49" s="1581"/>
      <c r="ENU49" s="1581"/>
      <c r="ENV49" s="1581"/>
      <c r="ENW49" s="1581"/>
      <c r="ENX49" s="1581"/>
      <c r="ENY49" s="1581"/>
      <c r="ENZ49" s="1581"/>
      <c r="EOA49" s="1581"/>
      <c r="EOB49" s="1581"/>
      <c r="EOC49" s="1581"/>
      <c r="EOD49" s="1581"/>
      <c r="EOE49" s="1581"/>
      <c r="EOF49" s="1581"/>
      <c r="EOG49" s="1581"/>
      <c r="EOH49" s="1581"/>
      <c r="EOI49" s="1581"/>
      <c r="EOJ49" s="1581"/>
      <c r="EOK49" s="1581"/>
      <c r="EOL49" s="1581"/>
      <c r="EOM49" s="1581"/>
      <c r="EON49" s="1581"/>
      <c r="EOO49" s="1581"/>
      <c r="EOP49" s="1581"/>
      <c r="EOQ49" s="1581"/>
      <c r="EOR49" s="1581"/>
      <c r="EOS49" s="1581"/>
      <c r="EOT49" s="1581"/>
      <c r="EOU49" s="1581"/>
      <c r="EOV49" s="1581"/>
      <c r="EOW49" s="1581"/>
      <c r="EOX49" s="1581"/>
      <c r="EOY49" s="1581"/>
      <c r="EOZ49" s="1581"/>
      <c r="EPA49" s="1581"/>
      <c r="EPB49" s="1581"/>
      <c r="EPC49" s="1581"/>
      <c r="EPD49" s="1581"/>
      <c r="EPE49" s="1581"/>
      <c r="EPF49" s="1581"/>
      <c r="EPG49" s="1581"/>
      <c r="EPH49" s="1581"/>
      <c r="EPI49" s="1581"/>
      <c r="EPJ49" s="1581"/>
      <c r="EPK49" s="1581"/>
      <c r="EPL49" s="1581"/>
      <c r="EPM49" s="1581"/>
      <c r="EPN49" s="1581"/>
      <c r="EPO49" s="1581"/>
      <c r="EPP49" s="1581"/>
      <c r="EPQ49" s="1581"/>
      <c r="EPR49" s="1581"/>
      <c r="EPS49" s="1581"/>
      <c r="EPT49" s="1581"/>
      <c r="EPU49" s="1581"/>
      <c r="EPV49" s="1581"/>
      <c r="EPW49" s="1581"/>
      <c r="EPX49" s="1581"/>
      <c r="EPY49" s="1581"/>
      <c r="EPZ49" s="1581"/>
      <c r="EQA49" s="1581"/>
      <c r="EQB49" s="1581"/>
      <c r="EQC49" s="1581"/>
      <c r="EQD49" s="1581"/>
      <c r="EQE49" s="1581"/>
      <c r="EQF49" s="1581"/>
      <c r="EQG49" s="1581"/>
      <c r="EQH49" s="1581"/>
      <c r="EQI49" s="1581"/>
      <c r="EQJ49" s="1581"/>
      <c r="EQK49" s="1581"/>
      <c r="EQL49" s="1581"/>
      <c r="EQM49" s="1581"/>
      <c r="EQN49" s="1581"/>
      <c r="EQO49" s="1581"/>
      <c r="EQP49" s="1581"/>
      <c r="EQQ49" s="1581"/>
      <c r="EQR49" s="1581"/>
      <c r="EQS49" s="1581"/>
      <c r="EQT49" s="1581"/>
      <c r="EQU49" s="1581"/>
      <c r="EQV49" s="1581"/>
      <c r="EQW49" s="1581"/>
      <c r="EQX49" s="1581"/>
      <c r="EQY49" s="1581"/>
      <c r="EQZ49" s="1581"/>
      <c r="ERA49" s="1581"/>
      <c r="ERB49" s="1581"/>
      <c r="ERC49" s="1581"/>
      <c r="ERD49" s="1581"/>
      <c r="ERE49" s="1581"/>
      <c r="ERF49" s="1581"/>
      <c r="ERG49" s="1581"/>
      <c r="ERH49" s="1581"/>
      <c r="ERI49" s="1581"/>
      <c r="ERJ49" s="1581"/>
      <c r="ERK49" s="1581"/>
      <c r="ERL49" s="1581"/>
      <c r="ERM49" s="1581"/>
      <c r="ERN49" s="1581"/>
      <c r="ERO49" s="1581"/>
      <c r="ERP49" s="1581"/>
      <c r="ERQ49" s="1581"/>
      <c r="ERR49" s="1581"/>
      <c r="ERS49" s="1581"/>
      <c r="ERT49" s="1581"/>
      <c r="ERU49" s="1581"/>
      <c r="ERV49" s="1581"/>
      <c r="ERW49" s="1581"/>
      <c r="ERX49" s="1581"/>
      <c r="ERY49" s="1581"/>
      <c r="ERZ49" s="1581"/>
      <c r="ESA49" s="1581"/>
      <c r="ESB49" s="1581"/>
      <c r="ESC49" s="1581"/>
      <c r="ESD49" s="1581"/>
      <c r="ESE49" s="1581"/>
      <c r="ESF49" s="1581"/>
      <c r="ESG49" s="1581"/>
      <c r="ESH49" s="1581"/>
      <c r="ESI49" s="1581"/>
      <c r="ESJ49" s="1581"/>
      <c r="ESK49" s="1581"/>
      <c r="ESL49" s="1581"/>
      <c r="ESM49" s="1581"/>
      <c r="ESN49" s="1581"/>
      <c r="ESO49" s="1581"/>
      <c r="ESP49" s="1581"/>
      <c r="ESQ49" s="1581"/>
      <c r="ESR49" s="1581"/>
      <c r="ESS49" s="1581"/>
      <c r="EST49" s="1581"/>
      <c r="ESU49" s="1581"/>
      <c r="ESV49" s="1581"/>
      <c r="ESW49" s="1581"/>
      <c r="ESX49" s="1581"/>
      <c r="ESY49" s="1581"/>
      <c r="ESZ49" s="1581"/>
      <c r="ETA49" s="1581"/>
      <c r="ETB49" s="1581"/>
      <c r="ETC49" s="1581"/>
      <c r="ETD49" s="1581"/>
      <c r="ETE49" s="1581"/>
      <c r="ETF49" s="1581"/>
      <c r="ETG49" s="1581"/>
      <c r="ETH49" s="1581"/>
      <c r="ETI49" s="1581"/>
      <c r="ETJ49" s="1581"/>
      <c r="ETK49" s="1581"/>
      <c r="ETL49" s="1581"/>
      <c r="ETM49" s="1581"/>
      <c r="ETN49" s="1581"/>
      <c r="ETO49" s="1581"/>
      <c r="ETP49" s="1581"/>
      <c r="ETQ49" s="1581"/>
      <c r="ETR49" s="1581"/>
      <c r="ETS49" s="1581"/>
      <c r="ETT49" s="1581"/>
      <c r="ETU49" s="1581"/>
      <c r="ETV49" s="1581"/>
      <c r="ETW49" s="1581"/>
      <c r="ETX49" s="1581"/>
      <c r="ETY49" s="1581"/>
      <c r="ETZ49" s="1581"/>
      <c r="EUA49" s="1581"/>
      <c r="EUB49" s="1581"/>
      <c r="EUC49" s="1581"/>
      <c r="EUD49" s="1581"/>
      <c r="EUE49" s="1581"/>
      <c r="EUF49" s="1581"/>
      <c r="EUG49" s="1581"/>
      <c r="EUH49" s="1581"/>
      <c r="EUI49" s="1581"/>
      <c r="EUJ49" s="1581"/>
      <c r="EUK49" s="1581"/>
      <c r="EUL49" s="1581"/>
      <c r="EUM49" s="1581"/>
      <c r="EUN49" s="1581"/>
      <c r="EUO49" s="1581"/>
      <c r="EUP49" s="1581"/>
      <c r="EUQ49" s="1581"/>
      <c r="EUR49" s="1581"/>
      <c r="EUS49" s="1581"/>
      <c r="EUT49" s="1581"/>
      <c r="EUU49" s="1581"/>
      <c r="EUV49" s="1581"/>
      <c r="EUW49" s="1581"/>
      <c r="EUX49" s="1581"/>
      <c r="EUY49" s="1581"/>
      <c r="EUZ49" s="1581"/>
      <c r="EVA49" s="1581"/>
      <c r="EVB49" s="1581"/>
      <c r="EVC49" s="1581"/>
      <c r="EVD49" s="1581"/>
      <c r="EVE49" s="1581"/>
      <c r="EVF49" s="1581"/>
      <c r="EVG49" s="1581"/>
      <c r="EVH49" s="1581"/>
      <c r="EVI49" s="1581"/>
      <c r="EVJ49" s="1581"/>
      <c r="EVK49" s="1581"/>
      <c r="EVL49" s="1581"/>
      <c r="EVM49" s="1581"/>
      <c r="EVN49" s="1581"/>
      <c r="EVO49" s="1581"/>
      <c r="EVP49" s="1581"/>
      <c r="EVQ49" s="1581"/>
      <c r="EVR49" s="1581"/>
      <c r="EVS49" s="1581"/>
      <c r="EVT49" s="1581"/>
      <c r="EVU49" s="1581"/>
      <c r="EVV49" s="1581"/>
      <c r="EVW49" s="1581"/>
      <c r="EVX49" s="1581"/>
      <c r="EVY49" s="1581"/>
      <c r="EVZ49" s="1581"/>
      <c r="EWA49" s="1581"/>
      <c r="EWB49" s="1581"/>
      <c r="EWC49" s="1581"/>
      <c r="EWD49" s="1581"/>
      <c r="EWE49" s="1581"/>
      <c r="EWF49" s="1581"/>
      <c r="EWG49" s="1581"/>
      <c r="EWH49" s="1581"/>
      <c r="EWI49" s="1581"/>
      <c r="EWJ49" s="1581"/>
      <c r="EWK49" s="1581"/>
      <c r="EWL49" s="1581"/>
      <c r="EWM49" s="1581"/>
      <c r="EWN49" s="1581"/>
      <c r="EWO49" s="1581"/>
      <c r="EWP49" s="1581"/>
      <c r="EWQ49" s="1581"/>
      <c r="EWR49" s="1581"/>
      <c r="EWS49" s="1581"/>
      <c r="EWT49" s="1581"/>
      <c r="EWU49" s="1581"/>
      <c r="EWV49" s="1581"/>
      <c r="EWW49" s="1581"/>
      <c r="EWX49" s="1581"/>
      <c r="EWY49" s="1581"/>
      <c r="EWZ49" s="1581"/>
      <c r="EXA49" s="1581"/>
      <c r="EXB49" s="1581"/>
      <c r="EXC49" s="1581"/>
      <c r="EXD49" s="1581"/>
      <c r="EXE49" s="1581"/>
      <c r="EXF49" s="1581"/>
      <c r="EXG49" s="1581"/>
      <c r="EXH49" s="1581"/>
      <c r="EXI49" s="1581"/>
      <c r="EXJ49" s="1581"/>
      <c r="EXK49" s="1581"/>
      <c r="EXL49" s="1581"/>
      <c r="EXM49" s="1581"/>
      <c r="EXN49" s="1581"/>
      <c r="EXO49" s="1581"/>
      <c r="EXP49" s="1581"/>
      <c r="EXQ49" s="1581"/>
      <c r="EXR49" s="1581"/>
      <c r="EXS49" s="1581"/>
      <c r="EXT49" s="1581"/>
      <c r="EXU49" s="1581"/>
      <c r="EXV49" s="1581"/>
      <c r="EXW49" s="1581"/>
      <c r="EXX49" s="1581"/>
      <c r="EXY49" s="1581"/>
      <c r="EXZ49" s="1581"/>
      <c r="EYA49" s="1581"/>
      <c r="EYB49" s="1581"/>
      <c r="EYC49" s="1581"/>
      <c r="EYD49" s="1581"/>
      <c r="EYE49" s="1581"/>
      <c r="EYF49" s="1581"/>
      <c r="EYG49" s="1581"/>
      <c r="EYH49" s="1581"/>
      <c r="EYI49" s="1581"/>
      <c r="EYJ49" s="1581"/>
      <c r="EYK49" s="1581"/>
      <c r="EYL49" s="1581"/>
      <c r="EYM49" s="1581"/>
      <c r="EYN49" s="1581"/>
      <c r="EYO49" s="1581"/>
      <c r="EYP49" s="1581"/>
      <c r="EYQ49" s="1581"/>
      <c r="EYR49" s="1581"/>
      <c r="EYS49" s="1581"/>
      <c r="EYT49" s="1581"/>
      <c r="EYU49" s="1581"/>
      <c r="EYV49" s="1581"/>
      <c r="EYW49" s="1581"/>
      <c r="EYX49" s="1581"/>
      <c r="EYY49" s="1581"/>
      <c r="EYZ49" s="1581"/>
      <c r="EZA49" s="1581"/>
      <c r="EZB49" s="1581"/>
      <c r="EZC49" s="1581"/>
      <c r="EZD49" s="1581"/>
      <c r="EZE49" s="1581"/>
      <c r="EZF49" s="1581"/>
      <c r="EZG49" s="1581"/>
      <c r="EZH49" s="1581"/>
      <c r="EZI49" s="1581"/>
      <c r="EZJ49" s="1581"/>
      <c r="EZK49" s="1581"/>
      <c r="EZL49" s="1581"/>
      <c r="EZM49" s="1581"/>
      <c r="EZN49" s="1581"/>
      <c r="EZO49" s="1581"/>
      <c r="EZP49" s="1581"/>
      <c r="EZQ49" s="1581"/>
      <c r="EZR49" s="1581"/>
      <c r="EZS49" s="1581"/>
      <c r="EZT49" s="1581"/>
      <c r="EZU49" s="1581"/>
      <c r="EZV49" s="1581"/>
      <c r="EZW49" s="1581"/>
      <c r="EZX49" s="1581"/>
      <c r="EZY49" s="1581"/>
      <c r="EZZ49" s="1581"/>
      <c r="FAA49" s="1581"/>
      <c r="FAB49" s="1581"/>
      <c r="FAC49" s="1581"/>
      <c r="FAD49" s="1581"/>
      <c r="FAE49" s="1581"/>
      <c r="FAF49" s="1581"/>
      <c r="FAG49" s="1581"/>
      <c r="FAH49" s="1581"/>
      <c r="FAI49" s="1581"/>
      <c r="FAJ49" s="1581"/>
      <c r="FAK49" s="1581"/>
      <c r="FAL49" s="1581"/>
      <c r="FAM49" s="1581"/>
      <c r="FAN49" s="1581"/>
      <c r="FAO49" s="1581"/>
      <c r="FAP49" s="1581"/>
      <c r="FAQ49" s="1581"/>
      <c r="FAR49" s="1581"/>
      <c r="FAS49" s="1581"/>
      <c r="FAT49" s="1581"/>
      <c r="FAU49" s="1581"/>
      <c r="FAV49" s="1581"/>
      <c r="FAW49" s="1581"/>
      <c r="FAX49" s="1581"/>
      <c r="FAY49" s="1581"/>
      <c r="FAZ49" s="1581"/>
      <c r="FBA49" s="1581"/>
      <c r="FBB49" s="1581"/>
      <c r="FBC49" s="1581"/>
      <c r="FBD49" s="1581"/>
      <c r="FBE49" s="1581"/>
      <c r="FBF49" s="1581"/>
      <c r="FBG49" s="1581"/>
      <c r="FBH49" s="1581"/>
      <c r="FBI49" s="1581"/>
      <c r="FBJ49" s="1581"/>
      <c r="FBK49" s="1581"/>
      <c r="FBL49" s="1581"/>
      <c r="FBM49" s="1581"/>
      <c r="FBN49" s="1581"/>
      <c r="FBO49" s="1581"/>
      <c r="FBP49" s="1581"/>
      <c r="FBQ49" s="1581"/>
      <c r="FBR49" s="1581"/>
      <c r="FBS49" s="1581"/>
      <c r="FBT49" s="1581"/>
      <c r="FBU49" s="1581"/>
      <c r="FBV49" s="1581"/>
      <c r="FBW49" s="1581"/>
      <c r="FBX49" s="1581"/>
      <c r="FBY49" s="1581"/>
      <c r="FBZ49" s="1581"/>
      <c r="FCA49" s="1581"/>
      <c r="FCB49" s="1581"/>
      <c r="FCC49" s="1581"/>
      <c r="FCD49" s="1581"/>
      <c r="FCE49" s="1581"/>
      <c r="FCF49" s="1581"/>
      <c r="FCG49" s="1581"/>
      <c r="FCH49" s="1581"/>
      <c r="FCI49" s="1581"/>
      <c r="FCJ49" s="1581"/>
      <c r="FCK49" s="1581"/>
      <c r="FCL49" s="1581"/>
      <c r="FCM49" s="1581"/>
      <c r="FCN49" s="1581"/>
      <c r="FCO49" s="1581"/>
      <c r="FCP49" s="1581"/>
      <c r="FCQ49" s="1581"/>
      <c r="FCR49" s="1581"/>
      <c r="FCS49" s="1581"/>
      <c r="FCT49" s="1581"/>
      <c r="FCU49" s="1581"/>
      <c r="FCV49" s="1581"/>
      <c r="FCW49" s="1581"/>
      <c r="FCX49" s="1581"/>
      <c r="FCY49" s="1581"/>
      <c r="FCZ49" s="1581"/>
      <c r="FDA49" s="1581"/>
      <c r="FDB49" s="1581"/>
      <c r="FDC49" s="1581"/>
      <c r="FDD49" s="1581"/>
      <c r="FDE49" s="1581"/>
      <c r="FDF49" s="1581"/>
      <c r="FDG49" s="1581"/>
      <c r="FDH49" s="1581"/>
      <c r="FDI49" s="1581"/>
      <c r="FDJ49" s="1581"/>
      <c r="FDK49" s="1581"/>
      <c r="FDL49" s="1581"/>
      <c r="FDM49" s="1581"/>
      <c r="FDN49" s="1581"/>
      <c r="FDO49" s="1581"/>
      <c r="FDP49" s="1581"/>
      <c r="FDQ49" s="1581"/>
      <c r="FDR49" s="1581"/>
      <c r="FDS49" s="1581"/>
      <c r="FDT49" s="1581"/>
      <c r="FDU49" s="1581"/>
      <c r="FDV49" s="1581"/>
      <c r="FDW49" s="1581"/>
      <c r="FDX49" s="1581"/>
      <c r="FDY49" s="1581"/>
      <c r="FDZ49" s="1581"/>
      <c r="FEA49" s="1581"/>
      <c r="FEB49" s="1581"/>
      <c r="FEC49" s="1581"/>
      <c r="FED49" s="1581"/>
      <c r="FEE49" s="1581"/>
      <c r="FEF49" s="1581"/>
      <c r="FEG49" s="1581"/>
      <c r="FEH49" s="1581"/>
      <c r="FEI49" s="1581"/>
      <c r="FEJ49" s="1581"/>
      <c r="FEK49" s="1581"/>
      <c r="FEL49" s="1581"/>
      <c r="FEM49" s="1581"/>
      <c r="FEN49" s="1581"/>
      <c r="FEO49" s="1581"/>
      <c r="FEP49" s="1581"/>
      <c r="FEQ49" s="1581"/>
      <c r="FER49" s="1581"/>
      <c r="FES49" s="1581"/>
      <c r="FET49" s="1581"/>
      <c r="FEU49" s="1581"/>
      <c r="FEV49" s="1581"/>
      <c r="FEW49" s="1581"/>
      <c r="FEX49" s="1581"/>
      <c r="FEY49" s="1581"/>
      <c r="FEZ49" s="1581"/>
      <c r="FFA49" s="1581"/>
      <c r="FFB49" s="1581"/>
      <c r="FFC49" s="1581"/>
      <c r="FFD49" s="1581"/>
      <c r="FFE49" s="1581"/>
      <c r="FFF49" s="1581"/>
      <c r="FFG49" s="1581"/>
      <c r="FFH49" s="1581"/>
      <c r="FFI49" s="1581"/>
      <c r="FFJ49" s="1581"/>
      <c r="FFK49" s="1581"/>
      <c r="FFL49" s="1581"/>
      <c r="FFM49" s="1581"/>
      <c r="FFN49" s="1581"/>
      <c r="FFO49" s="1581"/>
      <c r="FFP49" s="1581"/>
      <c r="FFQ49" s="1581"/>
      <c r="FFR49" s="1581"/>
      <c r="FFS49" s="1581"/>
      <c r="FFT49" s="1581"/>
      <c r="FFU49" s="1581"/>
      <c r="FFV49" s="1581"/>
      <c r="FFW49" s="1581"/>
      <c r="FFX49" s="1581"/>
      <c r="FFY49" s="1581"/>
      <c r="FFZ49" s="1581"/>
      <c r="FGA49" s="1581"/>
      <c r="FGB49" s="1581"/>
      <c r="FGC49" s="1581"/>
      <c r="FGD49" s="1581"/>
      <c r="FGE49" s="1581"/>
      <c r="FGF49" s="1581"/>
      <c r="FGG49" s="1581"/>
      <c r="FGH49" s="1581"/>
      <c r="FGI49" s="1581"/>
      <c r="FGJ49" s="1581"/>
      <c r="FGK49" s="1581"/>
      <c r="FGL49" s="1581"/>
      <c r="FGM49" s="1581"/>
      <c r="FGN49" s="1581"/>
      <c r="FGO49" s="1581"/>
      <c r="FGP49" s="1581"/>
      <c r="FGQ49" s="1581"/>
      <c r="FGR49" s="1581"/>
      <c r="FGS49" s="1581"/>
      <c r="FGT49" s="1581"/>
      <c r="FGU49" s="1581"/>
      <c r="FGV49" s="1581"/>
      <c r="FGW49" s="1581"/>
      <c r="FGX49" s="1581"/>
      <c r="FGY49" s="1581"/>
      <c r="FGZ49" s="1581"/>
      <c r="FHA49" s="1581"/>
      <c r="FHB49" s="1581"/>
      <c r="FHC49" s="1581"/>
      <c r="FHD49" s="1581"/>
      <c r="FHE49" s="1581"/>
      <c r="FHF49" s="1581"/>
      <c r="FHG49" s="1581"/>
      <c r="FHH49" s="1581"/>
      <c r="FHI49" s="1581"/>
      <c r="FHJ49" s="1581"/>
      <c r="FHK49" s="1581"/>
      <c r="FHL49" s="1581"/>
      <c r="FHM49" s="1581"/>
      <c r="FHN49" s="1581"/>
      <c r="FHO49" s="1581"/>
      <c r="FHP49" s="1581"/>
      <c r="FHQ49" s="1581"/>
      <c r="FHR49" s="1581"/>
      <c r="FHS49" s="1581"/>
      <c r="FHT49" s="1581"/>
      <c r="FHU49" s="1581"/>
      <c r="FHV49" s="1581"/>
      <c r="FHW49" s="1581"/>
      <c r="FHX49" s="1581"/>
      <c r="FHY49" s="1581"/>
      <c r="FHZ49" s="1581"/>
      <c r="FIA49" s="1581"/>
      <c r="FIB49" s="1581"/>
      <c r="FIC49" s="1581"/>
      <c r="FID49" s="1581"/>
      <c r="FIE49" s="1581"/>
      <c r="FIF49" s="1581"/>
      <c r="FIG49" s="1581"/>
      <c r="FIH49" s="1581"/>
      <c r="FII49" s="1581"/>
      <c r="FIJ49" s="1581"/>
      <c r="FIK49" s="1581"/>
      <c r="FIL49" s="1581"/>
      <c r="FIM49" s="1581"/>
      <c r="FIN49" s="1581"/>
      <c r="FIO49" s="1581"/>
      <c r="FIP49" s="1581"/>
      <c r="FIQ49" s="1581"/>
      <c r="FIR49" s="1581"/>
      <c r="FIS49" s="1581"/>
      <c r="FIT49" s="1581"/>
      <c r="FIU49" s="1581"/>
      <c r="FIV49" s="1581"/>
      <c r="FIW49" s="1581"/>
      <c r="FIX49" s="1581"/>
      <c r="FIY49" s="1581"/>
      <c r="FIZ49" s="1581"/>
      <c r="FJA49" s="1581"/>
      <c r="FJB49" s="1581"/>
      <c r="FJC49" s="1581"/>
      <c r="FJD49" s="1581"/>
      <c r="FJE49" s="1581"/>
      <c r="FJF49" s="1581"/>
      <c r="FJG49" s="1581"/>
      <c r="FJH49" s="1581"/>
      <c r="FJI49" s="1581"/>
      <c r="FJJ49" s="1581"/>
      <c r="FJK49" s="1581"/>
      <c r="FJL49" s="1581"/>
      <c r="FJM49" s="1581"/>
      <c r="FJN49" s="1581"/>
      <c r="FJO49" s="1581"/>
      <c r="FJP49" s="1581"/>
      <c r="FJQ49" s="1581"/>
      <c r="FJR49" s="1581"/>
      <c r="FJS49" s="1581"/>
      <c r="FJT49" s="1581"/>
      <c r="FJU49" s="1581"/>
      <c r="FJV49" s="1581"/>
      <c r="FJW49" s="1581"/>
      <c r="FJX49" s="1581"/>
      <c r="FJY49" s="1581"/>
      <c r="FJZ49" s="1581"/>
      <c r="FKA49" s="1581"/>
      <c r="FKB49" s="1581"/>
      <c r="FKC49" s="1581"/>
      <c r="FKD49" s="1581"/>
      <c r="FKE49" s="1581"/>
      <c r="FKF49" s="1581"/>
      <c r="FKG49" s="1581"/>
      <c r="FKH49" s="1581"/>
      <c r="FKI49" s="1581"/>
      <c r="FKJ49" s="1581"/>
      <c r="FKK49" s="1581"/>
      <c r="FKL49" s="1581"/>
      <c r="FKM49" s="1581"/>
      <c r="FKN49" s="1581"/>
      <c r="FKO49" s="1581"/>
      <c r="FKP49" s="1581"/>
      <c r="FKQ49" s="1581"/>
      <c r="FKR49" s="1581"/>
      <c r="FKS49" s="1581"/>
      <c r="FKT49" s="1581"/>
      <c r="FKU49" s="1581"/>
      <c r="FKV49" s="1581"/>
      <c r="FKW49" s="1581"/>
      <c r="FKX49" s="1581"/>
      <c r="FKY49" s="1581"/>
      <c r="FKZ49" s="1581"/>
      <c r="FLA49" s="1581"/>
      <c r="FLB49" s="1581"/>
      <c r="FLC49" s="1581"/>
      <c r="FLD49" s="1581"/>
      <c r="FLE49" s="1581"/>
      <c r="FLF49" s="1581"/>
      <c r="FLG49" s="1581"/>
      <c r="FLH49" s="1581"/>
      <c r="FLI49" s="1581"/>
      <c r="FLJ49" s="1581"/>
      <c r="FLK49" s="1581"/>
      <c r="FLL49" s="1581"/>
      <c r="FLM49" s="1581"/>
      <c r="FLN49" s="1581"/>
      <c r="FLO49" s="1581"/>
      <c r="FLP49" s="1581"/>
      <c r="FLQ49" s="1581"/>
      <c r="FLR49" s="1581"/>
      <c r="FLS49" s="1581"/>
      <c r="FLT49" s="1581"/>
      <c r="FLU49" s="1581"/>
      <c r="FLV49" s="1581"/>
      <c r="FLW49" s="1581"/>
      <c r="FLX49" s="1581"/>
      <c r="FLY49" s="1581"/>
      <c r="FLZ49" s="1581"/>
      <c r="FMA49" s="1581"/>
      <c r="FMB49" s="1581"/>
      <c r="FMC49" s="1581"/>
      <c r="FMD49" s="1581"/>
      <c r="FME49" s="1581"/>
      <c r="FMF49" s="1581"/>
      <c r="FMG49" s="1581"/>
      <c r="FMH49" s="1581"/>
      <c r="FMI49" s="1581"/>
      <c r="FMJ49" s="1581"/>
      <c r="FMK49" s="1581"/>
      <c r="FML49" s="1581"/>
      <c r="FMM49" s="1581"/>
      <c r="FMN49" s="1581"/>
      <c r="FMO49" s="1581"/>
      <c r="FMP49" s="1581"/>
      <c r="FMQ49" s="1581"/>
      <c r="FMR49" s="1581"/>
      <c r="FMS49" s="1581"/>
      <c r="FMT49" s="1581"/>
      <c r="FMU49" s="1581"/>
      <c r="FMV49" s="1581"/>
      <c r="FMW49" s="1581"/>
      <c r="FMX49" s="1581"/>
      <c r="FMY49" s="1581"/>
      <c r="FMZ49" s="1581"/>
      <c r="FNA49" s="1581"/>
      <c r="FNB49" s="1581"/>
      <c r="FNC49" s="1581"/>
      <c r="FND49" s="1581"/>
      <c r="FNE49" s="1581"/>
      <c r="FNF49" s="1581"/>
      <c r="FNG49" s="1581"/>
      <c r="FNH49" s="1581"/>
      <c r="FNI49" s="1581"/>
      <c r="FNJ49" s="1581"/>
      <c r="FNK49" s="1581"/>
      <c r="FNL49" s="1581"/>
      <c r="FNM49" s="1581"/>
      <c r="FNN49" s="1581"/>
      <c r="FNO49" s="1581"/>
      <c r="FNP49" s="1581"/>
      <c r="FNQ49" s="1581"/>
      <c r="FNR49" s="1581"/>
      <c r="FNS49" s="1581"/>
      <c r="FNT49" s="1581"/>
      <c r="FNU49" s="1581"/>
      <c r="FNV49" s="1581"/>
      <c r="FNW49" s="1581"/>
      <c r="FNX49" s="1581"/>
      <c r="FNY49" s="1581"/>
      <c r="FNZ49" s="1581"/>
      <c r="FOA49" s="1581"/>
      <c r="FOB49" s="1581"/>
      <c r="FOC49" s="1581"/>
      <c r="FOD49" s="1581"/>
      <c r="FOE49" s="1581"/>
      <c r="FOF49" s="1581"/>
      <c r="FOG49" s="1581"/>
      <c r="FOH49" s="1581"/>
      <c r="FOI49" s="1581"/>
      <c r="FOJ49" s="1581"/>
      <c r="FOK49" s="1581"/>
      <c r="FOL49" s="1581"/>
      <c r="FOM49" s="1581"/>
      <c r="FON49" s="1581"/>
      <c r="FOO49" s="1581"/>
      <c r="FOP49" s="1581"/>
      <c r="FOQ49" s="1581"/>
      <c r="FOR49" s="1581"/>
      <c r="FOS49" s="1581"/>
      <c r="FOT49" s="1581"/>
      <c r="FOU49" s="1581"/>
      <c r="FOV49" s="1581"/>
      <c r="FOW49" s="1581"/>
      <c r="FOX49" s="1581"/>
      <c r="FOY49" s="1581"/>
      <c r="FOZ49" s="1581"/>
      <c r="FPA49" s="1581"/>
      <c r="FPB49" s="1581"/>
      <c r="FPC49" s="1581"/>
      <c r="FPD49" s="1581"/>
      <c r="FPE49" s="1581"/>
      <c r="FPF49" s="1581"/>
      <c r="FPG49" s="1581"/>
      <c r="FPH49" s="1581"/>
      <c r="FPI49" s="1581"/>
      <c r="FPJ49" s="1581"/>
      <c r="FPK49" s="1581"/>
      <c r="FPL49" s="1581"/>
      <c r="FPM49" s="1581"/>
      <c r="FPN49" s="1581"/>
      <c r="FPO49" s="1581"/>
      <c r="FPP49" s="1581"/>
      <c r="FPQ49" s="1581"/>
      <c r="FPR49" s="1581"/>
      <c r="FPS49" s="1581"/>
      <c r="FPT49" s="1581"/>
      <c r="FPU49" s="1581"/>
      <c r="FPV49" s="1581"/>
      <c r="FPW49" s="1581"/>
      <c r="FPX49" s="1581"/>
      <c r="FPY49" s="1581"/>
      <c r="FPZ49" s="1581"/>
      <c r="FQA49" s="1581"/>
      <c r="FQB49" s="1581"/>
      <c r="FQC49" s="1581"/>
      <c r="FQD49" s="1581"/>
      <c r="FQE49" s="1581"/>
      <c r="FQF49" s="1581"/>
      <c r="FQG49" s="1581"/>
      <c r="FQH49" s="1581"/>
      <c r="FQI49" s="1581"/>
      <c r="FQJ49" s="1581"/>
      <c r="FQK49" s="1581"/>
      <c r="FQL49" s="1581"/>
      <c r="FQM49" s="1581"/>
      <c r="FQN49" s="1581"/>
      <c r="FQO49" s="1581"/>
      <c r="FQP49" s="1581"/>
      <c r="FQQ49" s="1581"/>
      <c r="FQR49" s="1581"/>
      <c r="FQS49" s="1581"/>
      <c r="FQT49" s="1581"/>
      <c r="FQU49" s="1581"/>
      <c r="FQV49" s="1581"/>
      <c r="FQW49" s="1581"/>
      <c r="FQX49" s="1581"/>
      <c r="FQY49" s="1581"/>
      <c r="FQZ49" s="1581"/>
      <c r="FRA49" s="1581"/>
      <c r="FRB49" s="1581"/>
      <c r="FRC49" s="1581"/>
      <c r="FRD49" s="1581"/>
      <c r="FRE49" s="1581"/>
      <c r="FRF49" s="1581"/>
      <c r="FRG49" s="1581"/>
      <c r="FRH49" s="1581"/>
      <c r="FRI49" s="1581"/>
      <c r="FRJ49" s="1581"/>
      <c r="FRK49" s="1581"/>
      <c r="FRL49" s="1581"/>
      <c r="FRM49" s="1581"/>
      <c r="FRN49" s="1581"/>
      <c r="FRO49" s="1581"/>
      <c r="FRP49" s="1581"/>
      <c r="FRQ49" s="1581"/>
      <c r="FRR49" s="1581"/>
      <c r="FRS49" s="1581"/>
      <c r="FRT49" s="1581"/>
      <c r="FRU49" s="1581"/>
      <c r="FRV49" s="1581"/>
      <c r="FRW49" s="1581"/>
      <c r="FRX49" s="1581"/>
      <c r="FRY49" s="1581"/>
      <c r="FRZ49" s="1581"/>
      <c r="FSA49" s="1581"/>
      <c r="FSB49" s="1581"/>
      <c r="FSC49" s="1581"/>
      <c r="FSD49" s="1581"/>
      <c r="FSE49" s="1581"/>
      <c r="FSF49" s="1581"/>
      <c r="FSG49" s="1581"/>
      <c r="FSH49" s="1581"/>
      <c r="FSI49" s="1581"/>
      <c r="FSJ49" s="1581"/>
      <c r="FSK49" s="1581"/>
      <c r="FSL49" s="1581"/>
      <c r="FSM49" s="1581"/>
      <c r="FSN49" s="1581"/>
      <c r="FSO49" s="1581"/>
      <c r="FSP49" s="1581"/>
      <c r="FSQ49" s="1581"/>
      <c r="FSR49" s="1581"/>
      <c r="FSS49" s="1581"/>
      <c r="FST49" s="1581"/>
      <c r="FSU49" s="1581"/>
      <c r="FSV49" s="1581"/>
      <c r="FSW49" s="1581"/>
      <c r="FSX49" s="1581"/>
      <c r="FSY49" s="1581"/>
      <c r="FSZ49" s="1581"/>
      <c r="FTA49" s="1581"/>
      <c r="FTB49" s="1581"/>
      <c r="FTC49" s="1581"/>
      <c r="FTD49" s="1581"/>
      <c r="FTE49" s="1581"/>
      <c r="FTF49" s="1581"/>
      <c r="FTG49" s="1581"/>
      <c r="FTH49" s="1581"/>
      <c r="FTI49" s="1581"/>
      <c r="FTJ49" s="1581"/>
      <c r="FTK49" s="1581"/>
      <c r="FTL49" s="1581"/>
      <c r="FTM49" s="1581"/>
      <c r="FTN49" s="1581"/>
      <c r="FTO49" s="1581"/>
      <c r="FTP49" s="1581"/>
      <c r="FTQ49" s="1581"/>
      <c r="FTR49" s="1581"/>
      <c r="FTS49" s="1581"/>
      <c r="FTT49" s="1581"/>
      <c r="FTU49" s="1581"/>
      <c r="FTV49" s="1581"/>
      <c r="FTW49" s="1581"/>
      <c r="FTX49" s="1581"/>
      <c r="FTY49" s="1581"/>
      <c r="FTZ49" s="1581"/>
      <c r="FUA49" s="1581"/>
      <c r="FUB49" s="1581"/>
      <c r="FUC49" s="1581"/>
      <c r="FUD49" s="1581"/>
      <c r="FUE49" s="1581"/>
      <c r="FUF49" s="1581"/>
      <c r="FUG49" s="1581"/>
      <c r="FUH49" s="1581"/>
      <c r="FUI49" s="1581"/>
      <c r="FUJ49" s="1581"/>
      <c r="FUK49" s="1581"/>
      <c r="FUL49" s="1581"/>
      <c r="FUM49" s="1581"/>
      <c r="FUN49" s="1581"/>
      <c r="FUO49" s="1581"/>
      <c r="FUP49" s="1581"/>
      <c r="FUQ49" s="1581"/>
      <c r="FUR49" s="1581"/>
      <c r="FUS49" s="1581"/>
      <c r="FUT49" s="1581"/>
      <c r="FUU49" s="1581"/>
      <c r="FUV49" s="1581"/>
      <c r="FUW49" s="1581"/>
      <c r="FUX49" s="1581"/>
      <c r="FUY49" s="1581"/>
      <c r="FUZ49" s="1581"/>
      <c r="FVA49" s="1581"/>
      <c r="FVB49" s="1581"/>
      <c r="FVC49" s="1581"/>
      <c r="FVD49" s="1581"/>
      <c r="FVE49" s="1581"/>
      <c r="FVF49" s="1581"/>
      <c r="FVG49" s="1581"/>
      <c r="FVH49" s="1581"/>
      <c r="FVI49" s="1581"/>
      <c r="FVJ49" s="1581"/>
      <c r="FVK49" s="1581"/>
      <c r="FVL49" s="1581"/>
      <c r="FVM49" s="1581"/>
      <c r="FVN49" s="1581"/>
      <c r="FVO49" s="1581"/>
      <c r="FVP49" s="1581"/>
      <c r="FVQ49" s="1581"/>
      <c r="FVR49" s="1581"/>
      <c r="FVS49" s="1581"/>
      <c r="FVT49" s="1581"/>
      <c r="FVU49" s="1581"/>
      <c r="FVV49" s="1581"/>
      <c r="FVW49" s="1581"/>
      <c r="FVX49" s="1581"/>
      <c r="FVY49" s="1581"/>
      <c r="FVZ49" s="1581"/>
      <c r="FWA49" s="1581"/>
      <c r="FWB49" s="1581"/>
      <c r="FWC49" s="1581"/>
      <c r="FWD49" s="1581"/>
      <c r="FWE49" s="1581"/>
      <c r="FWF49" s="1581"/>
      <c r="FWG49" s="1581"/>
      <c r="FWH49" s="1581"/>
      <c r="FWI49" s="1581"/>
      <c r="FWJ49" s="1581"/>
      <c r="FWK49" s="1581"/>
      <c r="FWL49" s="1581"/>
      <c r="FWM49" s="1581"/>
      <c r="FWN49" s="1581"/>
      <c r="FWO49" s="1581"/>
      <c r="FWP49" s="1581"/>
      <c r="FWQ49" s="1581"/>
      <c r="FWR49" s="1581"/>
      <c r="FWS49" s="1581"/>
      <c r="FWT49" s="1581"/>
      <c r="FWU49" s="1581"/>
      <c r="FWV49" s="1581"/>
      <c r="FWW49" s="1581"/>
      <c r="FWX49" s="1581"/>
      <c r="FWY49" s="1581"/>
      <c r="FWZ49" s="1581"/>
      <c r="FXA49" s="1581"/>
      <c r="FXB49" s="1581"/>
      <c r="FXC49" s="1581"/>
      <c r="FXD49" s="1581"/>
      <c r="FXE49" s="1581"/>
      <c r="FXF49" s="1581"/>
      <c r="FXG49" s="1581"/>
      <c r="FXH49" s="1581"/>
      <c r="FXI49" s="1581"/>
      <c r="FXJ49" s="1581"/>
      <c r="FXK49" s="1581"/>
      <c r="FXL49" s="1581"/>
      <c r="FXM49" s="1581"/>
      <c r="FXN49" s="1581"/>
      <c r="FXO49" s="1581"/>
      <c r="FXP49" s="1581"/>
      <c r="FXQ49" s="1581"/>
      <c r="FXR49" s="1581"/>
      <c r="FXS49" s="1581"/>
      <c r="FXT49" s="1581"/>
      <c r="FXU49" s="1581"/>
      <c r="FXV49" s="1581"/>
      <c r="FXW49" s="1581"/>
      <c r="FXX49" s="1581"/>
      <c r="FXY49" s="1581"/>
      <c r="FXZ49" s="1581"/>
      <c r="FYA49" s="1581"/>
      <c r="FYB49" s="1581"/>
      <c r="FYC49" s="1581"/>
      <c r="FYD49" s="1581"/>
      <c r="FYE49" s="1581"/>
      <c r="FYF49" s="1581"/>
      <c r="FYG49" s="1581"/>
      <c r="FYH49" s="1581"/>
      <c r="FYI49" s="1581"/>
      <c r="FYJ49" s="1581"/>
      <c r="FYK49" s="1581"/>
      <c r="FYL49" s="1581"/>
      <c r="FYM49" s="1581"/>
      <c r="FYN49" s="1581"/>
      <c r="FYO49" s="1581"/>
      <c r="FYP49" s="1581"/>
      <c r="FYQ49" s="1581"/>
      <c r="FYR49" s="1581"/>
      <c r="FYS49" s="1581"/>
      <c r="FYT49" s="1581"/>
      <c r="FYU49" s="1581"/>
      <c r="FYV49" s="1581"/>
      <c r="FYW49" s="1581"/>
      <c r="FYX49" s="1581"/>
      <c r="FYY49" s="1581"/>
      <c r="FYZ49" s="1581"/>
      <c r="FZA49" s="1581"/>
      <c r="FZB49" s="1581"/>
      <c r="FZC49" s="1581"/>
      <c r="FZD49" s="1581"/>
      <c r="FZE49" s="1581"/>
      <c r="FZF49" s="1581"/>
      <c r="FZG49" s="1581"/>
      <c r="FZH49" s="1581"/>
      <c r="FZI49" s="1581"/>
      <c r="FZJ49" s="1581"/>
      <c r="FZK49" s="1581"/>
      <c r="FZL49" s="1581"/>
      <c r="FZM49" s="1581"/>
      <c r="FZN49" s="1581"/>
      <c r="FZO49" s="1581"/>
      <c r="FZP49" s="1581"/>
      <c r="FZQ49" s="1581"/>
      <c r="FZR49" s="1581"/>
      <c r="FZS49" s="1581"/>
      <c r="FZT49" s="1581"/>
      <c r="FZU49" s="1581"/>
      <c r="FZV49" s="1581"/>
      <c r="FZW49" s="1581"/>
      <c r="FZX49" s="1581"/>
      <c r="FZY49" s="1581"/>
      <c r="FZZ49" s="1581"/>
      <c r="GAA49" s="1581"/>
      <c r="GAB49" s="1581"/>
      <c r="GAC49" s="1581"/>
      <c r="GAD49" s="1581"/>
      <c r="GAE49" s="1581"/>
      <c r="GAF49" s="1581"/>
      <c r="GAG49" s="1581"/>
      <c r="GAH49" s="1581"/>
      <c r="GAI49" s="1581"/>
      <c r="GAJ49" s="1581"/>
      <c r="GAK49" s="1581"/>
      <c r="GAL49" s="1581"/>
      <c r="GAM49" s="1581"/>
      <c r="GAN49" s="1581"/>
      <c r="GAO49" s="1581"/>
      <c r="GAP49" s="1581"/>
      <c r="GAQ49" s="1581"/>
      <c r="GAR49" s="1581"/>
      <c r="GAS49" s="1581"/>
      <c r="GAT49" s="1581"/>
      <c r="GAU49" s="1581"/>
      <c r="GAV49" s="1581"/>
      <c r="GAW49" s="1581"/>
      <c r="GAX49" s="1581"/>
      <c r="GAY49" s="1581"/>
      <c r="GAZ49" s="1581"/>
      <c r="GBA49" s="1581"/>
      <c r="GBB49" s="1581"/>
      <c r="GBC49" s="1581"/>
      <c r="GBD49" s="1581"/>
      <c r="GBE49" s="1581"/>
      <c r="GBF49" s="1581"/>
      <c r="GBG49" s="1581"/>
      <c r="GBH49" s="1581"/>
      <c r="GBI49" s="1581"/>
      <c r="GBJ49" s="1581"/>
      <c r="GBK49" s="1581"/>
      <c r="GBL49" s="1581"/>
      <c r="GBM49" s="1581"/>
      <c r="GBN49" s="1581"/>
      <c r="GBO49" s="1581"/>
      <c r="GBP49" s="1581"/>
      <c r="GBQ49" s="1581"/>
      <c r="GBR49" s="1581"/>
      <c r="GBS49" s="1581"/>
      <c r="GBT49" s="1581"/>
      <c r="GBU49" s="1581"/>
      <c r="GBV49" s="1581"/>
      <c r="GBW49" s="1581"/>
      <c r="GBX49" s="1581"/>
      <c r="GBY49" s="1581"/>
      <c r="GBZ49" s="1581"/>
      <c r="GCA49" s="1581"/>
      <c r="GCB49" s="1581"/>
      <c r="GCC49" s="1581"/>
      <c r="GCD49" s="1581"/>
      <c r="GCE49" s="1581"/>
      <c r="GCF49" s="1581"/>
      <c r="GCG49" s="1581"/>
      <c r="GCH49" s="1581"/>
      <c r="GCI49" s="1581"/>
      <c r="GCJ49" s="1581"/>
      <c r="GCK49" s="1581"/>
      <c r="GCL49" s="1581"/>
      <c r="GCM49" s="1581"/>
      <c r="GCN49" s="1581"/>
      <c r="GCO49" s="1581"/>
      <c r="GCP49" s="1581"/>
      <c r="GCQ49" s="1581"/>
      <c r="GCR49" s="1581"/>
      <c r="GCS49" s="1581"/>
      <c r="GCT49" s="1581"/>
      <c r="GCU49" s="1581"/>
      <c r="GCV49" s="1581"/>
      <c r="GCW49" s="1581"/>
      <c r="GCX49" s="1581"/>
      <c r="GCY49" s="1581"/>
      <c r="GCZ49" s="1581"/>
      <c r="GDA49" s="1581"/>
      <c r="GDB49" s="1581"/>
      <c r="GDC49" s="1581"/>
      <c r="GDD49" s="1581"/>
      <c r="GDE49" s="1581"/>
      <c r="GDF49" s="1581"/>
      <c r="GDG49" s="1581"/>
      <c r="GDH49" s="1581"/>
      <c r="GDI49" s="1581"/>
      <c r="GDJ49" s="1581"/>
      <c r="GDK49" s="1581"/>
      <c r="GDL49" s="1581"/>
      <c r="GDM49" s="1581"/>
      <c r="GDN49" s="1581"/>
      <c r="GDO49" s="1581"/>
      <c r="GDP49" s="1581"/>
      <c r="GDQ49" s="1581"/>
      <c r="GDR49" s="1581"/>
      <c r="GDS49" s="1581"/>
      <c r="GDT49" s="1581"/>
      <c r="GDU49" s="1581"/>
      <c r="GDV49" s="1581"/>
      <c r="GDW49" s="1581"/>
      <c r="GDX49" s="1581"/>
      <c r="GDY49" s="1581"/>
      <c r="GDZ49" s="1581"/>
      <c r="GEA49" s="1581"/>
      <c r="GEB49" s="1581"/>
      <c r="GEC49" s="1581"/>
      <c r="GED49" s="1581"/>
      <c r="GEE49" s="1581"/>
      <c r="GEF49" s="1581"/>
      <c r="GEG49" s="1581"/>
      <c r="GEH49" s="1581"/>
      <c r="GEI49" s="1581"/>
      <c r="GEJ49" s="1581"/>
      <c r="GEK49" s="1581"/>
      <c r="GEL49" s="1581"/>
      <c r="GEM49" s="1581"/>
      <c r="GEN49" s="1581"/>
      <c r="GEO49" s="1581"/>
      <c r="GEP49" s="1581"/>
      <c r="GEQ49" s="1581"/>
      <c r="GER49" s="1581"/>
      <c r="GES49" s="1581"/>
      <c r="GET49" s="1581"/>
      <c r="GEU49" s="1581"/>
      <c r="GEV49" s="1581"/>
      <c r="GEW49" s="1581"/>
      <c r="GEX49" s="1581"/>
      <c r="GEY49" s="1581"/>
      <c r="GEZ49" s="1581"/>
      <c r="GFA49" s="1581"/>
      <c r="GFB49" s="1581"/>
      <c r="GFC49" s="1581"/>
      <c r="GFD49" s="1581"/>
      <c r="GFE49" s="1581"/>
      <c r="GFF49" s="1581"/>
      <c r="GFG49" s="1581"/>
      <c r="GFH49" s="1581"/>
      <c r="GFI49" s="1581"/>
      <c r="GFJ49" s="1581"/>
      <c r="GFK49" s="1581"/>
      <c r="GFL49" s="1581"/>
      <c r="GFM49" s="1581"/>
      <c r="GFN49" s="1581"/>
      <c r="GFO49" s="1581"/>
      <c r="GFP49" s="1581"/>
      <c r="GFQ49" s="1581"/>
      <c r="GFR49" s="1581"/>
      <c r="GFS49" s="1581"/>
      <c r="GFT49" s="1581"/>
      <c r="GFU49" s="1581"/>
      <c r="GFV49" s="1581"/>
      <c r="GFW49" s="1581"/>
      <c r="GFX49" s="1581"/>
      <c r="GFY49" s="1581"/>
      <c r="GFZ49" s="1581"/>
      <c r="GGA49" s="1581"/>
      <c r="GGB49" s="1581"/>
      <c r="GGC49" s="1581"/>
      <c r="GGD49" s="1581"/>
      <c r="GGE49" s="1581"/>
      <c r="GGF49" s="1581"/>
      <c r="GGG49" s="1581"/>
      <c r="GGH49" s="1581"/>
      <c r="GGI49" s="1581"/>
      <c r="GGJ49" s="1581"/>
      <c r="GGK49" s="1581"/>
      <c r="GGL49" s="1581"/>
      <c r="GGM49" s="1581"/>
      <c r="GGN49" s="1581"/>
      <c r="GGO49" s="1581"/>
      <c r="GGP49" s="1581"/>
      <c r="GGQ49" s="1581"/>
      <c r="GGR49" s="1581"/>
      <c r="GGS49" s="1581"/>
      <c r="GGT49" s="1581"/>
      <c r="GGU49" s="1581"/>
      <c r="GGV49" s="1581"/>
      <c r="GGW49" s="1581"/>
      <c r="GGX49" s="1581"/>
      <c r="GGY49" s="1581"/>
      <c r="GGZ49" s="1581"/>
      <c r="GHA49" s="1581"/>
      <c r="GHB49" s="1581"/>
      <c r="GHC49" s="1581"/>
      <c r="GHD49" s="1581"/>
      <c r="GHE49" s="1581"/>
      <c r="GHF49" s="1581"/>
      <c r="GHG49" s="1581"/>
      <c r="GHH49" s="1581"/>
      <c r="GHI49" s="1581"/>
      <c r="GHJ49" s="1581"/>
      <c r="GHK49" s="1581"/>
      <c r="GHL49" s="1581"/>
      <c r="GHM49" s="1581"/>
      <c r="GHN49" s="1581"/>
      <c r="GHO49" s="1581"/>
      <c r="GHP49" s="1581"/>
      <c r="GHQ49" s="1581"/>
      <c r="GHR49" s="1581"/>
      <c r="GHS49" s="1581"/>
      <c r="GHT49" s="1581"/>
      <c r="GHU49" s="1581"/>
      <c r="GHV49" s="1581"/>
      <c r="GHW49" s="1581"/>
      <c r="GHX49" s="1581"/>
      <c r="GHY49" s="1581"/>
      <c r="GHZ49" s="1581"/>
      <c r="GIA49" s="1581"/>
      <c r="GIB49" s="1581"/>
      <c r="GIC49" s="1581"/>
      <c r="GID49" s="1581"/>
      <c r="GIE49" s="1581"/>
      <c r="GIF49" s="1581"/>
      <c r="GIG49" s="1581"/>
      <c r="GIH49" s="1581"/>
      <c r="GII49" s="1581"/>
      <c r="GIJ49" s="1581"/>
      <c r="GIK49" s="1581"/>
      <c r="GIL49" s="1581"/>
      <c r="GIM49" s="1581"/>
      <c r="GIN49" s="1581"/>
      <c r="GIO49" s="1581"/>
      <c r="GIP49" s="1581"/>
      <c r="GIQ49" s="1581"/>
      <c r="GIR49" s="1581"/>
      <c r="GIS49" s="1581"/>
      <c r="GIT49" s="1581"/>
      <c r="GIU49" s="1581"/>
      <c r="GIV49" s="1581"/>
      <c r="GIW49" s="1581"/>
      <c r="GIX49" s="1581"/>
      <c r="GIY49" s="1581"/>
      <c r="GIZ49" s="1581"/>
      <c r="GJA49" s="1581"/>
      <c r="GJB49" s="1581"/>
      <c r="GJC49" s="1581"/>
      <c r="GJD49" s="1581"/>
      <c r="GJE49" s="1581"/>
      <c r="GJF49" s="1581"/>
      <c r="GJG49" s="1581"/>
      <c r="GJH49" s="1581"/>
      <c r="GJI49" s="1581"/>
      <c r="GJJ49" s="1581"/>
      <c r="GJK49" s="1581"/>
      <c r="GJL49" s="1581"/>
      <c r="GJM49" s="1581"/>
      <c r="GJN49" s="1581"/>
      <c r="GJO49" s="1581"/>
      <c r="GJP49" s="1581"/>
      <c r="GJQ49" s="1581"/>
      <c r="GJR49" s="1581"/>
      <c r="GJS49" s="1581"/>
      <c r="GJT49" s="1581"/>
      <c r="GJU49" s="1581"/>
      <c r="GJV49" s="1581"/>
      <c r="GJW49" s="1581"/>
      <c r="GJX49" s="1581"/>
      <c r="GJY49" s="1581"/>
      <c r="GJZ49" s="1581"/>
      <c r="GKA49" s="1581"/>
      <c r="GKB49" s="1581"/>
      <c r="GKC49" s="1581"/>
      <c r="GKD49" s="1581"/>
      <c r="GKE49" s="1581"/>
      <c r="GKF49" s="1581"/>
      <c r="GKG49" s="1581"/>
      <c r="GKH49" s="1581"/>
      <c r="GKI49" s="1581"/>
      <c r="GKJ49" s="1581"/>
      <c r="GKK49" s="1581"/>
      <c r="GKL49" s="1581"/>
      <c r="GKM49" s="1581"/>
      <c r="GKN49" s="1581"/>
      <c r="GKO49" s="1581"/>
      <c r="GKP49" s="1581"/>
      <c r="GKQ49" s="1581"/>
      <c r="GKR49" s="1581"/>
      <c r="GKS49" s="1581"/>
      <c r="GKT49" s="1581"/>
      <c r="GKU49" s="1581"/>
      <c r="GKV49" s="1581"/>
      <c r="GKW49" s="1581"/>
      <c r="GKX49" s="1581"/>
      <c r="GKY49" s="1581"/>
      <c r="GKZ49" s="1581"/>
      <c r="GLA49" s="1581"/>
      <c r="GLB49" s="1581"/>
      <c r="GLC49" s="1581"/>
      <c r="GLD49" s="1581"/>
      <c r="GLE49" s="1581"/>
      <c r="GLF49" s="1581"/>
      <c r="GLG49" s="1581"/>
      <c r="GLH49" s="1581"/>
      <c r="GLI49" s="1581"/>
      <c r="GLJ49" s="1581"/>
      <c r="GLK49" s="1581"/>
      <c r="GLL49" s="1581"/>
      <c r="GLM49" s="1581"/>
      <c r="GLN49" s="1581"/>
      <c r="GLO49" s="1581"/>
      <c r="GLP49" s="1581"/>
      <c r="GLQ49" s="1581"/>
      <c r="GLR49" s="1581"/>
      <c r="GLS49" s="1581"/>
      <c r="GLT49" s="1581"/>
      <c r="GLU49" s="1581"/>
      <c r="GLV49" s="1581"/>
      <c r="GLW49" s="1581"/>
      <c r="GLX49" s="1581"/>
      <c r="GLY49" s="1581"/>
      <c r="GLZ49" s="1581"/>
      <c r="GMA49" s="1581"/>
      <c r="GMB49" s="1581"/>
      <c r="GMC49" s="1581"/>
      <c r="GMD49" s="1581"/>
      <c r="GME49" s="1581"/>
      <c r="GMF49" s="1581"/>
      <c r="GMG49" s="1581"/>
      <c r="GMH49" s="1581"/>
      <c r="GMI49" s="1581"/>
      <c r="GMJ49" s="1581"/>
      <c r="GMK49" s="1581"/>
      <c r="GML49" s="1581"/>
      <c r="GMM49" s="1581"/>
      <c r="GMN49" s="1581"/>
      <c r="GMO49" s="1581"/>
      <c r="GMP49" s="1581"/>
      <c r="GMQ49" s="1581"/>
      <c r="GMR49" s="1581"/>
      <c r="GMS49" s="1581"/>
      <c r="GMT49" s="1581"/>
      <c r="GMU49" s="1581"/>
      <c r="GMV49" s="1581"/>
      <c r="GMW49" s="1581"/>
      <c r="GMX49" s="1581"/>
      <c r="GMY49" s="1581"/>
      <c r="GMZ49" s="1581"/>
      <c r="GNA49" s="1581"/>
      <c r="GNB49" s="1581"/>
      <c r="GNC49" s="1581"/>
      <c r="GND49" s="1581"/>
      <c r="GNE49" s="1581"/>
      <c r="GNF49" s="1581"/>
      <c r="GNG49" s="1581"/>
      <c r="GNH49" s="1581"/>
      <c r="GNI49" s="1581"/>
      <c r="GNJ49" s="1581"/>
      <c r="GNK49" s="1581"/>
      <c r="GNL49" s="1581"/>
      <c r="GNM49" s="1581"/>
      <c r="GNN49" s="1581"/>
      <c r="GNO49" s="1581"/>
      <c r="GNP49" s="1581"/>
      <c r="GNQ49" s="1581"/>
      <c r="GNR49" s="1581"/>
      <c r="GNS49" s="1581"/>
      <c r="GNT49" s="1581"/>
      <c r="GNU49" s="1581"/>
      <c r="GNV49" s="1581"/>
      <c r="GNW49" s="1581"/>
      <c r="GNX49" s="1581"/>
      <c r="GNY49" s="1581"/>
      <c r="GNZ49" s="1581"/>
      <c r="GOA49" s="1581"/>
      <c r="GOB49" s="1581"/>
      <c r="GOC49" s="1581"/>
      <c r="GOD49" s="1581"/>
      <c r="GOE49" s="1581"/>
      <c r="GOF49" s="1581"/>
      <c r="GOG49" s="1581"/>
      <c r="GOH49" s="1581"/>
      <c r="GOI49" s="1581"/>
      <c r="GOJ49" s="1581"/>
      <c r="GOK49" s="1581"/>
      <c r="GOL49" s="1581"/>
      <c r="GOM49" s="1581"/>
      <c r="GON49" s="1581"/>
      <c r="GOO49" s="1581"/>
      <c r="GOP49" s="1581"/>
      <c r="GOQ49" s="1581"/>
      <c r="GOR49" s="1581"/>
      <c r="GOS49" s="1581"/>
      <c r="GOT49" s="1581"/>
      <c r="GOU49" s="1581"/>
      <c r="GOV49" s="1581"/>
      <c r="GOW49" s="1581"/>
      <c r="GOX49" s="1581"/>
      <c r="GOY49" s="1581"/>
      <c r="GOZ49" s="1581"/>
      <c r="GPA49" s="1581"/>
      <c r="GPB49" s="1581"/>
      <c r="GPC49" s="1581"/>
      <c r="GPD49" s="1581"/>
      <c r="GPE49" s="1581"/>
      <c r="GPF49" s="1581"/>
      <c r="GPG49" s="1581"/>
      <c r="GPH49" s="1581"/>
      <c r="GPI49" s="1581"/>
      <c r="GPJ49" s="1581"/>
      <c r="GPK49" s="1581"/>
      <c r="GPL49" s="1581"/>
      <c r="GPM49" s="1581"/>
      <c r="GPN49" s="1581"/>
      <c r="GPO49" s="1581"/>
      <c r="GPP49" s="1581"/>
      <c r="GPQ49" s="1581"/>
      <c r="GPR49" s="1581"/>
      <c r="GPS49" s="1581"/>
      <c r="GPT49" s="1581"/>
      <c r="GPU49" s="1581"/>
      <c r="GPV49" s="1581"/>
      <c r="GPW49" s="1581"/>
      <c r="GPX49" s="1581"/>
      <c r="GPY49" s="1581"/>
      <c r="GPZ49" s="1581"/>
      <c r="GQA49" s="1581"/>
      <c r="GQB49" s="1581"/>
      <c r="GQC49" s="1581"/>
      <c r="GQD49" s="1581"/>
      <c r="GQE49" s="1581"/>
      <c r="GQF49" s="1581"/>
      <c r="GQG49" s="1581"/>
      <c r="GQH49" s="1581"/>
      <c r="GQI49" s="1581"/>
      <c r="GQJ49" s="1581"/>
      <c r="GQK49" s="1581"/>
      <c r="GQL49" s="1581"/>
      <c r="GQM49" s="1581"/>
      <c r="GQN49" s="1581"/>
      <c r="GQO49" s="1581"/>
      <c r="GQP49" s="1581"/>
      <c r="GQQ49" s="1581"/>
      <c r="GQR49" s="1581"/>
      <c r="GQS49" s="1581"/>
      <c r="GQT49" s="1581"/>
      <c r="GQU49" s="1581"/>
      <c r="GQV49" s="1581"/>
      <c r="GQW49" s="1581"/>
      <c r="GQX49" s="1581"/>
      <c r="GQY49" s="1581"/>
      <c r="GQZ49" s="1581"/>
      <c r="GRA49" s="1581"/>
      <c r="GRB49" s="1581"/>
      <c r="GRC49" s="1581"/>
      <c r="GRD49" s="1581"/>
      <c r="GRE49" s="1581"/>
      <c r="GRF49" s="1581"/>
      <c r="GRG49" s="1581"/>
      <c r="GRH49" s="1581"/>
      <c r="GRI49" s="1581"/>
      <c r="GRJ49" s="1581"/>
      <c r="GRK49" s="1581"/>
      <c r="GRL49" s="1581"/>
      <c r="GRM49" s="1581"/>
      <c r="GRN49" s="1581"/>
      <c r="GRO49" s="1581"/>
      <c r="GRP49" s="1581"/>
      <c r="GRQ49" s="1581"/>
      <c r="GRR49" s="1581"/>
      <c r="GRS49" s="1581"/>
      <c r="GRT49" s="1581"/>
      <c r="GRU49" s="1581"/>
      <c r="GRV49" s="1581"/>
      <c r="GRW49" s="1581"/>
      <c r="GRX49" s="1581"/>
      <c r="GRY49" s="1581"/>
      <c r="GRZ49" s="1581"/>
      <c r="GSA49" s="1581"/>
      <c r="GSB49" s="1581"/>
      <c r="GSC49" s="1581"/>
      <c r="GSD49" s="1581"/>
      <c r="GSE49" s="1581"/>
      <c r="GSF49" s="1581"/>
      <c r="GSG49" s="1581"/>
      <c r="GSH49" s="1581"/>
      <c r="GSI49" s="1581"/>
      <c r="GSJ49" s="1581"/>
      <c r="GSK49" s="1581"/>
      <c r="GSL49" s="1581"/>
      <c r="GSM49" s="1581"/>
      <c r="GSN49" s="1581"/>
      <c r="GSO49" s="1581"/>
      <c r="GSP49" s="1581"/>
      <c r="GSQ49" s="1581"/>
      <c r="GSR49" s="1581"/>
      <c r="GSS49" s="1581"/>
      <c r="GST49" s="1581"/>
      <c r="GSU49" s="1581"/>
      <c r="GSV49" s="1581"/>
      <c r="GSW49" s="1581"/>
      <c r="GSX49" s="1581"/>
      <c r="GSY49" s="1581"/>
      <c r="GSZ49" s="1581"/>
      <c r="GTA49" s="1581"/>
      <c r="GTB49" s="1581"/>
      <c r="GTC49" s="1581"/>
      <c r="GTD49" s="1581"/>
      <c r="GTE49" s="1581"/>
      <c r="GTF49" s="1581"/>
      <c r="GTG49" s="1581"/>
      <c r="GTH49" s="1581"/>
      <c r="GTI49" s="1581"/>
      <c r="GTJ49" s="1581"/>
      <c r="GTK49" s="1581"/>
      <c r="GTL49" s="1581"/>
      <c r="GTM49" s="1581"/>
      <c r="GTN49" s="1581"/>
      <c r="GTO49" s="1581"/>
      <c r="GTP49" s="1581"/>
      <c r="GTQ49" s="1581"/>
      <c r="GTR49" s="1581"/>
      <c r="GTS49" s="1581"/>
      <c r="GTT49" s="1581"/>
      <c r="GTU49" s="1581"/>
      <c r="GTV49" s="1581"/>
      <c r="GTW49" s="1581"/>
      <c r="GTX49" s="1581"/>
      <c r="GTY49" s="1581"/>
      <c r="GTZ49" s="1581"/>
      <c r="GUA49" s="1581"/>
      <c r="GUB49" s="1581"/>
      <c r="GUC49" s="1581"/>
      <c r="GUD49" s="1581"/>
      <c r="GUE49" s="1581"/>
      <c r="GUF49" s="1581"/>
      <c r="GUG49" s="1581"/>
      <c r="GUH49" s="1581"/>
      <c r="GUI49" s="1581"/>
      <c r="GUJ49" s="1581"/>
      <c r="GUK49" s="1581"/>
      <c r="GUL49" s="1581"/>
      <c r="GUM49" s="1581"/>
      <c r="GUN49" s="1581"/>
      <c r="GUO49" s="1581"/>
      <c r="GUP49" s="1581"/>
      <c r="GUQ49" s="1581"/>
      <c r="GUR49" s="1581"/>
      <c r="GUS49" s="1581"/>
      <c r="GUT49" s="1581"/>
      <c r="GUU49" s="1581"/>
      <c r="GUV49" s="1581"/>
      <c r="GUW49" s="1581"/>
      <c r="GUX49" s="1581"/>
      <c r="GUY49" s="1581"/>
      <c r="GUZ49" s="1581"/>
      <c r="GVA49" s="1581"/>
      <c r="GVB49" s="1581"/>
      <c r="GVC49" s="1581"/>
      <c r="GVD49" s="1581"/>
      <c r="GVE49" s="1581"/>
      <c r="GVF49" s="1581"/>
      <c r="GVG49" s="1581"/>
      <c r="GVH49" s="1581"/>
      <c r="GVI49" s="1581"/>
      <c r="GVJ49" s="1581"/>
      <c r="GVK49" s="1581"/>
      <c r="GVL49" s="1581"/>
      <c r="GVM49" s="1581"/>
      <c r="GVN49" s="1581"/>
      <c r="GVO49" s="1581"/>
      <c r="GVP49" s="1581"/>
      <c r="GVQ49" s="1581"/>
      <c r="GVR49" s="1581"/>
      <c r="GVS49" s="1581"/>
      <c r="GVT49" s="1581"/>
      <c r="GVU49" s="1581"/>
      <c r="GVV49" s="1581"/>
      <c r="GVW49" s="1581"/>
      <c r="GVX49" s="1581"/>
      <c r="GVY49" s="1581"/>
      <c r="GVZ49" s="1581"/>
      <c r="GWA49" s="1581"/>
      <c r="GWB49" s="1581"/>
      <c r="GWC49" s="1581"/>
      <c r="GWD49" s="1581"/>
      <c r="GWE49" s="1581"/>
      <c r="GWF49" s="1581"/>
      <c r="GWG49" s="1581"/>
      <c r="GWH49" s="1581"/>
      <c r="GWI49" s="1581"/>
      <c r="GWJ49" s="1581"/>
      <c r="GWK49" s="1581"/>
      <c r="GWL49" s="1581"/>
      <c r="GWM49" s="1581"/>
      <c r="GWN49" s="1581"/>
      <c r="GWO49" s="1581"/>
      <c r="GWP49" s="1581"/>
      <c r="GWQ49" s="1581"/>
      <c r="GWR49" s="1581"/>
      <c r="GWS49" s="1581"/>
      <c r="GWT49" s="1581"/>
      <c r="GWU49" s="1581"/>
      <c r="GWV49" s="1581"/>
      <c r="GWW49" s="1581"/>
      <c r="GWX49" s="1581"/>
      <c r="GWY49" s="1581"/>
      <c r="GWZ49" s="1581"/>
      <c r="GXA49" s="1581"/>
      <c r="GXB49" s="1581"/>
      <c r="GXC49" s="1581"/>
      <c r="GXD49" s="1581"/>
      <c r="GXE49" s="1581"/>
      <c r="GXF49" s="1581"/>
      <c r="GXG49" s="1581"/>
      <c r="GXH49" s="1581"/>
      <c r="GXI49" s="1581"/>
      <c r="GXJ49" s="1581"/>
      <c r="GXK49" s="1581"/>
      <c r="GXL49" s="1581"/>
      <c r="GXM49" s="1581"/>
      <c r="GXN49" s="1581"/>
      <c r="GXO49" s="1581"/>
      <c r="GXP49" s="1581"/>
      <c r="GXQ49" s="1581"/>
      <c r="GXR49" s="1581"/>
      <c r="GXS49" s="1581"/>
      <c r="GXT49" s="1581"/>
      <c r="GXU49" s="1581"/>
      <c r="GXV49" s="1581"/>
      <c r="GXW49" s="1581"/>
      <c r="GXX49" s="1581"/>
      <c r="GXY49" s="1581"/>
      <c r="GXZ49" s="1581"/>
      <c r="GYA49" s="1581"/>
      <c r="GYB49" s="1581"/>
      <c r="GYC49" s="1581"/>
      <c r="GYD49" s="1581"/>
      <c r="GYE49" s="1581"/>
      <c r="GYF49" s="1581"/>
      <c r="GYG49" s="1581"/>
      <c r="GYH49" s="1581"/>
      <c r="GYI49" s="1581"/>
      <c r="GYJ49" s="1581"/>
      <c r="GYK49" s="1581"/>
      <c r="GYL49" s="1581"/>
      <c r="GYM49" s="1581"/>
      <c r="GYN49" s="1581"/>
      <c r="GYO49" s="1581"/>
      <c r="GYP49" s="1581"/>
      <c r="GYQ49" s="1581"/>
      <c r="GYR49" s="1581"/>
      <c r="GYS49" s="1581"/>
      <c r="GYT49" s="1581"/>
      <c r="GYU49" s="1581"/>
      <c r="GYV49" s="1581"/>
      <c r="GYW49" s="1581"/>
      <c r="GYX49" s="1581"/>
      <c r="GYY49" s="1581"/>
      <c r="GYZ49" s="1581"/>
      <c r="GZA49" s="1581"/>
      <c r="GZB49" s="1581"/>
      <c r="GZC49" s="1581"/>
      <c r="GZD49" s="1581"/>
      <c r="GZE49" s="1581"/>
      <c r="GZF49" s="1581"/>
      <c r="GZG49" s="1581"/>
      <c r="GZH49" s="1581"/>
      <c r="GZI49" s="1581"/>
      <c r="GZJ49" s="1581"/>
      <c r="GZK49" s="1581"/>
      <c r="GZL49" s="1581"/>
      <c r="GZM49" s="1581"/>
      <c r="GZN49" s="1581"/>
      <c r="GZO49" s="1581"/>
      <c r="GZP49" s="1581"/>
      <c r="GZQ49" s="1581"/>
      <c r="GZR49" s="1581"/>
      <c r="GZS49" s="1581"/>
      <c r="GZT49" s="1581"/>
      <c r="GZU49" s="1581"/>
      <c r="GZV49" s="1581"/>
      <c r="GZW49" s="1581"/>
      <c r="GZX49" s="1581"/>
      <c r="GZY49" s="1581"/>
      <c r="GZZ49" s="1581"/>
      <c r="HAA49" s="1581"/>
      <c r="HAB49" s="1581"/>
      <c r="HAC49" s="1581"/>
      <c r="HAD49" s="1581"/>
      <c r="HAE49" s="1581"/>
      <c r="HAF49" s="1581"/>
      <c r="HAG49" s="1581"/>
      <c r="HAH49" s="1581"/>
      <c r="HAI49" s="1581"/>
      <c r="HAJ49" s="1581"/>
      <c r="HAK49" s="1581"/>
      <c r="HAL49" s="1581"/>
      <c r="HAM49" s="1581"/>
      <c r="HAN49" s="1581"/>
      <c r="HAO49" s="1581"/>
      <c r="HAP49" s="1581"/>
      <c r="HAQ49" s="1581"/>
      <c r="HAR49" s="1581"/>
      <c r="HAS49" s="1581"/>
      <c r="HAT49" s="1581"/>
      <c r="HAU49" s="1581"/>
      <c r="HAV49" s="1581"/>
      <c r="HAW49" s="1581"/>
      <c r="HAX49" s="1581"/>
      <c r="HAY49" s="1581"/>
      <c r="HAZ49" s="1581"/>
      <c r="HBA49" s="1581"/>
      <c r="HBB49" s="1581"/>
      <c r="HBC49" s="1581"/>
      <c r="HBD49" s="1581"/>
      <c r="HBE49" s="1581"/>
      <c r="HBF49" s="1581"/>
      <c r="HBG49" s="1581"/>
      <c r="HBH49" s="1581"/>
      <c r="HBI49" s="1581"/>
      <c r="HBJ49" s="1581"/>
      <c r="HBK49" s="1581"/>
      <c r="HBL49" s="1581"/>
      <c r="HBM49" s="1581"/>
      <c r="HBN49" s="1581"/>
      <c r="HBO49" s="1581"/>
      <c r="HBP49" s="1581"/>
      <c r="HBQ49" s="1581"/>
      <c r="HBR49" s="1581"/>
      <c r="HBS49" s="1581"/>
      <c r="HBT49" s="1581"/>
      <c r="HBU49" s="1581"/>
      <c r="HBV49" s="1581"/>
      <c r="HBW49" s="1581"/>
      <c r="HBX49" s="1581"/>
      <c r="HBY49" s="1581"/>
      <c r="HBZ49" s="1581"/>
      <c r="HCA49" s="1581"/>
      <c r="HCB49" s="1581"/>
      <c r="HCC49" s="1581"/>
      <c r="HCD49" s="1581"/>
      <c r="HCE49" s="1581"/>
      <c r="HCF49" s="1581"/>
      <c r="HCG49" s="1581"/>
      <c r="HCH49" s="1581"/>
      <c r="HCI49" s="1581"/>
      <c r="HCJ49" s="1581"/>
      <c r="HCK49" s="1581"/>
      <c r="HCL49" s="1581"/>
      <c r="HCM49" s="1581"/>
      <c r="HCN49" s="1581"/>
      <c r="HCO49" s="1581"/>
      <c r="HCP49" s="1581"/>
      <c r="HCQ49" s="1581"/>
      <c r="HCR49" s="1581"/>
      <c r="HCS49" s="1581"/>
      <c r="HCT49" s="1581"/>
      <c r="HCU49" s="1581"/>
      <c r="HCV49" s="1581"/>
      <c r="HCW49" s="1581"/>
      <c r="HCX49" s="1581"/>
      <c r="HCY49" s="1581"/>
      <c r="HCZ49" s="1581"/>
      <c r="HDA49" s="1581"/>
      <c r="HDB49" s="1581"/>
      <c r="HDC49" s="1581"/>
      <c r="HDD49" s="1581"/>
      <c r="HDE49" s="1581"/>
      <c r="HDF49" s="1581"/>
      <c r="HDG49" s="1581"/>
      <c r="HDH49" s="1581"/>
      <c r="HDI49" s="1581"/>
      <c r="HDJ49" s="1581"/>
      <c r="HDK49" s="1581"/>
      <c r="HDL49" s="1581"/>
      <c r="HDM49" s="1581"/>
      <c r="HDN49" s="1581"/>
      <c r="HDO49" s="1581"/>
      <c r="HDP49" s="1581"/>
      <c r="HDQ49" s="1581"/>
      <c r="HDR49" s="1581"/>
      <c r="HDS49" s="1581"/>
      <c r="HDT49" s="1581"/>
      <c r="HDU49" s="1581"/>
      <c r="HDV49" s="1581"/>
      <c r="HDW49" s="1581"/>
      <c r="HDX49" s="1581"/>
      <c r="HDY49" s="1581"/>
      <c r="HDZ49" s="1581"/>
      <c r="HEA49" s="1581"/>
      <c r="HEB49" s="1581"/>
      <c r="HEC49" s="1581"/>
      <c r="HED49" s="1581"/>
      <c r="HEE49" s="1581"/>
      <c r="HEF49" s="1581"/>
      <c r="HEG49" s="1581"/>
      <c r="HEH49" s="1581"/>
      <c r="HEI49" s="1581"/>
      <c r="HEJ49" s="1581"/>
      <c r="HEK49" s="1581"/>
      <c r="HEL49" s="1581"/>
      <c r="HEM49" s="1581"/>
      <c r="HEN49" s="1581"/>
      <c r="HEO49" s="1581"/>
      <c r="HEP49" s="1581"/>
      <c r="HEQ49" s="1581"/>
      <c r="HER49" s="1581"/>
      <c r="HES49" s="1581"/>
      <c r="HET49" s="1581"/>
      <c r="HEU49" s="1581"/>
      <c r="HEV49" s="1581"/>
      <c r="HEW49" s="1581"/>
      <c r="HEX49" s="1581"/>
      <c r="HEY49" s="1581"/>
      <c r="HEZ49" s="1581"/>
      <c r="HFA49" s="1581"/>
      <c r="HFB49" s="1581"/>
      <c r="HFC49" s="1581"/>
      <c r="HFD49" s="1581"/>
      <c r="HFE49" s="1581"/>
      <c r="HFF49" s="1581"/>
      <c r="HFG49" s="1581"/>
      <c r="HFH49" s="1581"/>
      <c r="HFI49" s="1581"/>
      <c r="HFJ49" s="1581"/>
      <c r="HFK49" s="1581"/>
      <c r="HFL49" s="1581"/>
      <c r="HFM49" s="1581"/>
      <c r="HFN49" s="1581"/>
      <c r="HFO49" s="1581"/>
      <c r="HFP49" s="1581"/>
      <c r="HFQ49" s="1581"/>
      <c r="HFR49" s="1581"/>
      <c r="HFS49" s="1581"/>
      <c r="HFT49" s="1581"/>
      <c r="HFU49" s="1581"/>
      <c r="HFV49" s="1581"/>
      <c r="HFW49" s="1581"/>
      <c r="HFX49" s="1581"/>
      <c r="HFY49" s="1581"/>
      <c r="HFZ49" s="1581"/>
      <c r="HGA49" s="1581"/>
      <c r="HGB49" s="1581"/>
      <c r="HGC49" s="1581"/>
      <c r="HGD49" s="1581"/>
      <c r="HGE49" s="1581"/>
      <c r="HGF49" s="1581"/>
      <c r="HGG49" s="1581"/>
      <c r="HGH49" s="1581"/>
      <c r="HGI49" s="1581"/>
      <c r="HGJ49" s="1581"/>
      <c r="HGK49" s="1581"/>
      <c r="HGL49" s="1581"/>
      <c r="HGM49" s="1581"/>
      <c r="HGN49" s="1581"/>
      <c r="HGO49" s="1581"/>
      <c r="HGP49" s="1581"/>
      <c r="HGQ49" s="1581"/>
      <c r="HGR49" s="1581"/>
      <c r="HGS49" s="1581"/>
      <c r="HGT49" s="1581"/>
      <c r="HGU49" s="1581"/>
      <c r="HGV49" s="1581"/>
      <c r="HGW49" s="1581"/>
      <c r="HGX49" s="1581"/>
      <c r="HGY49" s="1581"/>
      <c r="HGZ49" s="1581"/>
      <c r="HHA49" s="1581"/>
      <c r="HHB49" s="1581"/>
      <c r="HHC49" s="1581"/>
      <c r="HHD49" s="1581"/>
      <c r="HHE49" s="1581"/>
      <c r="HHF49" s="1581"/>
      <c r="HHG49" s="1581"/>
      <c r="HHH49" s="1581"/>
      <c r="HHI49" s="1581"/>
      <c r="HHJ49" s="1581"/>
      <c r="HHK49" s="1581"/>
      <c r="HHL49" s="1581"/>
      <c r="HHM49" s="1581"/>
      <c r="HHN49" s="1581"/>
      <c r="HHO49" s="1581"/>
      <c r="HHP49" s="1581"/>
      <c r="HHQ49" s="1581"/>
      <c r="HHR49" s="1581"/>
      <c r="HHS49" s="1581"/>
      <c r="HHT49" s="1581"/>
      <c r="HHU49" s="1581"/>
      <c r="HHV49" s="1581"/>
      <c r="HHW49" s="1581"/>
      <c r="HHX49" s="1581"/>
      <c r="HHY49" s="1581"/>
      <c r="HHZ49" s="1581"/>
      <c r="HIA49" s="1581"/>
      <c r="HIB49" s="1581"/>
      <c r="HIC49" s="1581"/>
      <c r="HID49" s="1581"/>
      <c r="HIE49" s="1581"/>
      <c r="HIF49" s="1581"/>
      <c r="HIG49" s="1581"/>
      <c r="HIH49" s="1581"/>
      <c r="HII49" s="1581"/>
      <c r="HIJ49" s="1581"/>
      <c r="HIK49" s="1581"/>
      <c r="HIL49" s="1581"/>
      <c r="HIM49" s="1581"/>
      <c r="HIN49" s="1581"/>
      <c r="HIO49" s="1581"/>
      <c r="HIP49" s="1581"/>
      <c r="HIQ49" s="1581"/>
      <c r="HIR49" s="1581"/>
      <c r="HIS49" s="1581"/>
      <c r="HIT49" s="1581"/>
      <c r="HIU49" s="1581"/>
      <c r="HIV49" s="1581"/>
      <c r="HIW49" s="1581"/>
      <c r="HIX49" s="1581"/>
      <c r="HIY49" s="1581"/>
      <c r="HIZ49" s="1581"/>
      <c r="HJA49" s="1581"/>
      <c r="HJB49" s="1581"/>
      <c r="HJC49" s="1581"/>
      <c r="HJD49" s="1581"/>
      <c r="HJE49" s="1581"/>
      <c r="HJF49" s="1581"/>
      <c r="HJG49" s="1581"/>
      <c r="HJH49" s="1581"/>
      <c r="HJI49" s="1581"/>
      <c r="HJJ49" s="1581"/>
      <c r="HJK49" s="1581"/>
      <c r="HJL49" s="1581"/>
      <c r="HJM49" s="1581"/>
      <c r="HJN49" s="1581"/>
      <c r="HJO49" s="1581"/>
      <c r="HJP49" s="1581"/>
      <c r="HJQ49" s="1581"/>
      <c r="HJR49" s="1581"/>
      <c r="HJS49" s="1581"/>
      <c r="HJT49" s="1581"/>
      <c r="HJU49" s="1581"/>
      <c r="HJV49" s="1581"/>
      <c r="HJW49" s="1581"/>
      <c r="HJX49" s="1581"/>
      <c r="HJY49" s="1581"/>
      <c r="HJZ49" s="1581"/>
      <c r="HKA49" s="1581"/>
      <c r="HKB49" s="1581"/>
      <c r="HKC49" s="1581"/>
      <c r="HKD49" s="1581"/>
      <c r="HKE49" s="1581"/>
      <c r="HKF49" s="1581"/>
      <c r="HKG49" s="1581"/>
      <c r="HKH49" s="1581"/>
      <c r="HKI49" s="1581"/>
      <c r="HKJ49" s="1581"/>
      <c r="HKK49" s="1581"/>
      <c r="HKL49" s="1581"/>
      <c r="HKM49" s="1581"/>
      <c r="HKN49" s="1581"/>
      <c r="HKO49" s="1581"/>
      <c r="HKP49" s="1581"/>
      <c r="HKQ49" s="1581"/>
      <c r="HKR49" s="1581"/>
      <c r="HKS49" s="1581"/>
      <c r="HKT49" s="1581"/>
      <c r="HKU49" s="1581"/>
      <c r="HKV49" s="1581"/>
      <c r="HKW49" s="1581"/>
      <c r="HKX49" s="1581"/>
      <c r="HKY49" s="1581"/>
      <c r="HKZ49" s="1581"/>
      <c r="HLA49" s="1581"/>
      <c r="HLB49" s="1581"/>
      <c r="HLC49" s="1581"/>
      <c r="HLD49" s="1581"/>
      <c r="HLE49" s="1581"/>
      <c r="HLF49" s="1581"/>
      <c r="HLG49" s="1581"/>
      <c r="HLH49" s="1581"/>
      <c r="HLI49" s="1581"/>
      <c r="HLJ49" s="1581"/>
      <c r="HLK49" s="1581"/>
      <c r="HLL49" s="1581"/>
      <c r="HLM49" s="1581"/>
      <c r="HLN49" s="1581"/>
      <c r="HLO49" s="1581"/>
      <c r="HLP49" s="1581"/>
      <c r="HLQ49" s="1581"/>
      <c r="HLR49" s="1581"/>
      <c r="HLS49" s="1581"/>
      <c r="HLT49" s="1581"/>
      <c r="HLU49" s="1581"/>
      <c r="HLV49" s="1581"/>
      <c r="HLW49" s="1581"/>
      <c r="HLX49" s="1581"/>
      <c r="HLY49" s="1581"/>
      <c r="HLZ49" s="1581"/>
      <c r="HMA49" s="1581"/>
      <c r="HMB49" s="1581"/>
      <c r="HMC49" s="1581"/>
      <c r="HMD49" s="1581"/>
      <c r="HME49" s="1581"/>
      <c r="HMF49" s="1581"/>
      <c r="HMG49" s="1581"/>
      <c r="HMH49" s="1581"/>
      <c r="HMI49" s="1581"/>
      <c r="HMJ49" s="1581"/>
      <c r="HMK49" s="1581"/>
      <c r="HML49" s="1581"/>
      <c r="HMM49" s="1581"/>
      <c r="HMN49" s="1581"/>
      <c r="HMO49" s="1581"/>
      <c r="HMP49" s="1581"/>
      <c r="HMQ49" s="1581"/>
      <c r="HMR49" s="1581"/>
      <c r="HMS49" s="1581"/>
      <c r="HMT49" s="1581"/>
      <c r="HMU49" s="1581"/>
      <c r="HMV49" s="1581"/>
      <c r="HMW49" s="1581"/>
      <c r="HMX49" s="1581"/>
      <c r="HMY49" s="1581"/>
      <c r="HMZ49" s="1581"/>
      <c r="HNA49" s="1581"/>
      <c r="HNB49" s="1581"/>
      <c r="HNC49" s="1581"/>
      <c r="HND49" s="1581"/>
      <c r="HNE49" s="1581"/>
      <c r="HNF49" s="1581"/>
      <c r="HNG49" s="1581"/>
      <c r="HNH49" s="1581"/>
      <c r="HNI49" s="1581"/>
      <c r="HNJ49" s="1581"/>
      <c r="HNK49" s="1581"/>
      <c r="HNL49" s="1581"/>
      <c r="HNM49" s="1581"/>
      <c r="HNN49" s="1581"/>
      <c r="HNO49" s="1581"/>
      <c r="HNP49" s="1581"/>
      <c r="HNQ49" s="1581"/>
      <c r="HNR49" s="1581"/>
      <c r="HNS49" s="1581"/>
      <c r="HNT49" s="1581"/>
      <c r="HNU49" s="1581"/>
      <c r="HNV49" s="1581"/>
      <c r="HNW49" s="1581"/>
      <c r="HNX49" s="1581"/>
      <c r="HNY49" s="1581"/>
      <c r="HNZ49" s="1581"/>
      <c r="HOA49" s="1581"/>
      <c r="HOB49" s="1581"/>
      <c r="HOC49" s="1581"/>
      <c r="HOD49" s="1581"/>
      <c r="HOE49" s="1581"/>
      <c r="HOF49" s="1581"/>
      <c r="HOG49" s="1581"/>
      <c r="HOH49" s="1581"/>
      <c r="HOI49" s="1581"/>
      <c r="HOJ49" s="1581"/>
      <c r="HOK49" s="1581"/>
      <c r="HOL49" s="1581"/>
      <c r="HOM49" s="1581"/>
      <c r="HON49" s="1581"/>
      <c r="HOO49" s="1581"/>
      <c r="HOP49" s="1581"/>
      <c r="HOQ49" s="1581"/>
      <c r="HOR49" s="1581"/>
      <c r="HOS49" s="1581"/>
      <c r="HOT49" s="1581"/>
      <c r="HOU49" s="1581"/>
      <c r="HOV49" s="1581"/>
      <c r="HOW49" s="1581"/>
      <c r="HOX49" s="1581"/>
      <c r="HOY49" s="1581"/>
      <c r="HOZ49" s="1581"/>
      <c r="HPA49" s="1581"/>
      <c r="HPB49" s="1581"/>
      <c r="HPC49" s="1581"/>
      <c r="HPD49" s="1581"/>
      <c r="HPE49" s="1581"/>
      <c r="HPF49" s="1581"/>
      <c r="HPG49" s="1581"/>
      <c r="HPH49" s="1581"/>
      <c r="HPI49" s="1581"/>
      <c r="HPJ49" s="1581"/>
      <c r="HPK49" s="1581"/>
      <c r="HPL49" s="1581"/>
      <c r="HPM49" s="1581"/>
      <c r="HPN49" s="1581"/>
      <c r="HPO49" s="1581"/>
      <c r="HPP49" s="1581"/>
      <c r="HPQ49" s="1581"/>
      <c r="HPR49" s="1581"/>
      <c r="HPS49" s="1581"/>
      <c r="HPT49" s="1581"/>
      <c r="HPU49" s="1581"/>
      <c r="HPV49" s="1581"/>
      <c r="HPW49" s="1581"/>
      <c r="HPX49" s="1581"/>
      <c r="HPY49" s="1581"/>
      <c r="HPZ49" s="1581"/>
      <c r="HQA49" s="1581"/>
      <c r="HQB49" s="1581"/>
      <c r="HQC49" s="1581"/>
      <c r="HQD49" s="1581"/>
      <c r="HQE49" s="1581"/>
      <c r="HQF49" s="1581"/>
      <c r="HQG49" s="1581"/>
      <c r="HQH49" s="1581"/>
      <c r="HQI49" s="1581"/>
      <c r="HQJ49" s="1581"/>
      <c r="HQK49" s="1581"/>
      <c r="HQL49" s="1581"/>
      <c r="HQM49" s="1581"/>
      <c r="HQN49" s="1581"/>
      <c r="HQO49" s="1581"/>
      <c r="HQP49" s="1581"/>
      <c r="HQQ49" s="1581"/>
      <c r="HQR49" s="1581"/>
      <c r="HQS49" s="1581"/>
      <c r="HQT49" s="1581"/>
      <c r="HQU49" s="1581"/>
      <c r="HQV49" s="1581"/>
      <c r="HQW49" s="1581"/>
      <c r="HQX49" s="1581"/>
      <c r="HQY49" s="1581"/>
      <c r="HQZ49" s="1581"/>
      <c r="HRA49" s="1581"/>
      <c r="HRB49" s="1581"/>
      <c r="HRC49" s="1581"/>
      <c r="HRD49" s="1581"/>
      <c r="HRE49" s="1581"/>
      <c r="HRF49" s="1581"/>
      <c r="HRG49" s="1581"/>
      <c r="HRH49" s="1581"/>
      <c r="HRI49" s="1581"/>
      <c r="HRJ49" s="1581"/>
      <c r="HRK49" s="1581"/>
      <c r="HRL49" s="1581"/>
      <c r="HRM49" s="1581"/>
      <c r="HRN49" s="1581"/>
      <c r="HRO49" s="1581"/>
      <c r="HRP49" s="1581"/>
      <c r="HRQ49" s="1581"/>
      <c r="HRR49" s="1581"/>
      <c r="HRS49" s="1581"/>
      <c r="HRT49" s="1581"/>
      <c r="HRU49" s="1581"/>
      <c r="HRV49" s="1581"/>
      <c r="HRW49" s="1581"/>
      <c r="HRX49" s="1581"/>
      <c r="HRY49" s="1581"/>
      <c r="HRZ49" s="1581"/>
      <c r="HSA49" s="1581"/>
      <c r="HSB49" s="1581"/>
      <c r="HSC49" s="1581"/>
      <c r="HSD49" s="1581"/>
      <c r="HSE49" s="1581"/>
      <c r="HSF49" s="1581"/>
      <c r="HSG49" s="1581"/>
      <c r="HSH49" s="1581"/>
      <c r="HSI49" s="1581"/>
      <c r="HSJ49" s="1581"/>
      <c r="HSK49" s="1581"/>
      <c r="HSL49" s="1581"/>
      <c r="HSM49" s="1581"/>
      <c r="HSN49" s="1581"/>
      <c r="HSO49" s="1581"/>
      <c r="HSP49" s="1581"/>
      <c r="HSQ49" s="1581"/>
      <c r="HSR49" s="1581"/>
      <c r="HSS49" s="1581"/>
      <c r="HST49" s="1581"/>
      <c r="HSU49" s="1581"/>
      <c r="HSV49" s="1581"/>
      <c r="HSW49" s="1581"/>
      <c r="HSX49" s="1581"/>
      <c r="HSY49" s="1581"/>
      <c r="HSZ49" s="1581"/>
      <c r="HTA49" s="1581"/>
      <c r="HTB49" s="1581"/>
      <c r="HTC49" s="1581"/>
      <c r="HTD49" s="1581"/>
      <c r="HTE49" s="1581"/>
      <c r="HTF49" s="1581"/>
      <c r="HTG49" s="1581"/>
      <c r="HTH49" s="1581"/>
      <c r="HTI49" s="1581"/>
      <c r="HTJ49" s="1581"/>
      <c r="HTK49" s="1581"/>
      <c r="HTL49" s="1581"/>
      <c r="HTM49" s="1581"/>
      <c r="HTN49" s="1581"/>
      <c r="HTO49" s="1581"/>
      <c r="HTP49" s="1581"/>
      <c r="HTQ49" s="1581"/>
      <c r="HTR49" s="1581"/>
      <c r="HTS49" s="1581"/>
      <c r="HTT49" s="1581"/>
      <c r="HTU49" s="1581"/>
      <c r="HTV49" s="1581"/>
      <c r="HTW49" s="1581"/>
      <c r="HTX49" s="1581"/>
      <c r="HTY49" s="1581"/>
      <c r="HTZ49" s="1581"/>
      <c r="HUA49" s="1581"/>
      <c r="HUB49" s="1581"/>
      <c r="HUC49" s="1581"/>
      <c r="HUD49" s="1581"/>
      <c r="HUE49" s="1581"/>
      <c r="HUF49" s="1581"/>
      <c r="HUG49" s="1581"/>
      <c r="HUH49" s="1581"/>
      <c r="HUI49" s="1581"/>
      <c r="HUJ49" s="1581"/>
      <c r="HUK49" s="1581"/>
      <c r="HUL49" s="1581"/>
      <c r="HUM49" s="1581"/>
      <c r="HUN49" s="1581"/>
      <c r="HUO49" s="1581"/>
      <c r="HUP49" s="1581"/>
      <c r="HUQ49" s="1581"/>
      <c r="HUR49" s="1581"/>
      <c r="HUS49" s="1581"/>
      <c r="HUT49" s="1581"/>
      <c r="HUU49" s="1581"/>
      <c r="HUV49" s="1581"/>
      <c r="HUW49" s="1581"/>
      <c r="HUX49" s="1581"/>
      <c r="HUY49" s="1581"/>
      <c r="HUZ49" s="1581"/>
      <c r="HVA49" s="1581"/>
      <c r="HVB49" s="1581"/>
      <c r="HVC49" s="1581"/>
      <c r="HVD49" s="1581"/>
      <c r="HVE49" s="1581"/>
      <c r="HVF49" s="1581"/>
      <c r="HVG49" s="1581"/>
      <c r="HVH49" s="1581"/>
      <c r="HVI49" s="1581"/>
      <c r="HVJ49" s="1581"/>
      <c r="HVK49" s="1581"/>
      <c r="HVL49" s="1581"/>
      <c r="HVM49" s="1581"/>
      <c r="HVN49" s="1581"/>
      <c r="HVO49" s="1581"/>
      <c r="HVP49" s="1581"/>
      <c r="HVQ49" s="1581"/>
      <c r="HVR49" s="1581"/>
      <c r="HVS49" s="1581"/>
      <c r="HVT49" s="1581"/>
      <c r="HVU49" s="1581"/>
      <c r="HVV49" s="1581"/>
      <c r="HVW49" s="1581"/>
      <c r="HVX49" s="1581"/>
      <c r="HVY49" s="1581"/>
      <c r="HVZ49" s="1581"/>
      <c r="HWA49" s="1581"/>
      <c r="HWB49" s="1581"/>
      <c r="HWC49" s="1581"/>
      <c r="HWD49" s="1581"/>
      <c r="HWE49" s="1581"/>
      <c r="HWF49" s="1581"/>
      <c r="HWG49" s="1581"/>
      <c r="HWH49" s="1581"/>
      <c r="HWI49" s="1581"/>
      <c r="HWJ49" s="1581"/>
      <c r="HWK49" s="1581"/>
      <c r="HWL49" s="1581"/>
      <c r="HWM49" s="1581"/>
      <c r="HWN49" s="1581"/>
      <c r="HWO49" s="1581"/>
      <c r="HWP49" s="1581"/>
      <c r="HWQ49" s="1581"/>
      <c r="HWR49" s="1581"/>
      <c r="HWS49" s="1581"/>
      <c r="HWT49" s="1581"/>
      <c r="HWU49" s="1581"/>
      <c r="HWV49" s="1581"/>
      <c r="HWW49" s="1581"/>
      <c r="HWX49" s="1581"/>
      <c r="HWY49" s="1581"/>
      <c r="HWZ49" s="1581"/>
      <c r="HXA49" s="1581"/>
      <c r="HXB49" s="1581"/>
      <c r="HXC49" s="1581"/>
      <c r="HXD49" s="1581"/>
      <c r="HXE49" s="1581"/>
      <c r="HXF49" s="1581"/>
      <c r="HXG49" s="1581"/>
      <c r="HXH49" s="1581"/>
      <c r="HXI49" s="1581"/>
      <c r="HXJ49" s="1581"/>
      <c r="HXK49" s="1581"/>
      <c r="HXL49" s="1581"/>
      <c r="HXM49" s="1581"/>
      <c r="HXN49" s="1581"/>
      <c r="HXO49" s="1581"/>
      <c r="HXP49" s="1581"/>
      <c r="HXQ49" s="1581"/>
      <c r="HXR49" s="1581"/>
      <c r="HXS49" s="1581"/>
      <c r="HXT49" s="1581"/>
      <c r="HXU49" s="1581"/>
      <c r="HXV49" s="1581"/>
      <c r="HXW49" s="1581"/>
      <c r="HXX49" s="1581"/>
      <c r="HXY49" s="1581"/>
      <c r="HXZ49" s="1581"/>
      <c r="HYA49" s="1581"/>
      <c r="HYB49" s="1581"/>
      <c r="HYC49" s="1581"/>
      <c r="HYD49" s="1581"/>
      <c r="HYE49" s="1581"/>
      <c r="HYF49" s="1581"/>
      <c r="HYG49" s="1581"/>
      <c r="HYH49" s="1581"/>
      <c r="HYI49" s="1581"/>
      <c r="HYJ49" s="1581"/>
      <c r="HYK49" s="1581"/>
      <c r="HYL49" s="1581"/>
      <c r="HYM49" s="1581"/>
      <c r="HYN49" s="1581"/>
      <c r="HYO49" s="1581"/>
      <c r="HYP49" s="1581"/>
      <c r="HYQ49" s="1581"/>
      <c r="HYR49" s="1581"/>
      <c r="HYS49" s="1581"/>
      <c r="HYT49" s="1581"/>
      <c r="HYU49" s="1581"/>
      <c r="HYV49" s="1581"/>
      <c r="HYW49" s="1581"/>
      <c r="HYX49" s="1581"/>
      <c r="HYY49" s="1581"/>
      <c r="HYZ49" s="1581"/>
      <c r="HZA49" s="1581"/>
      <c r="HZB49" s="1581"/>
      <c r="HZC49" s="1581"/>
      <c r="HZD49" s="1581"/>
      <c r="HZE49" s="1581"/>
      <c r="HZF49" s="1581"/>
      <c r="HZG49" s="1581"/>
      <c r="HZH49" s="1581"/>
      <c r="HZI49" s="1581"/>
      <c r="HZJ49" s="1581"/>
      <c r="HZK49" s="1581"/>
      <c r="HZL49" s="1581"/>
      <c r="HZM49" s="1581"/>
      <c r="HZN49" s="1581"/>
      <c r="HZO49" s="1581"/>
      <c r="HZP49" s="1581"/>
      <c r="HZQ49" s="1581"/>
      <c r="HZR49" s="1581"/>
      <c r="HZS49" s="1581"/>
      <c r="HZT49" s="1581"/>
      <c r="HZU49" s="1581"/>
      <c r="HZV49" s="1581"/>
      <c r="HZW49" s="1581"/>
      <c r="HZX49" s="1581"/>
      <c r="HZY49" s="1581"/>
      <c r="HZZ49" s="1581"/>
      <c r="IAA49" s="1581"/>
      <c r="IAB49" s="1581"/>
      <c r="IAC49" s="1581"/>
      <c r="IAD49" s="1581"/>
      <c r="IAE49" s="1581"/>
      <c r="IAF49" s="1581"/>
      <c r="IAG49" s="1581"/>
      <c r="IAH49" s="1581"/>
      <c r="IAI49" s="1581"/>
      <c r="IAJ49" s="1581"/>
      <c r="IAK49" s="1581"/>
      <c r="IAL49" s="1581"/>
      <c r="IAM49" s="1581"/>
      <c r="IAN49" s="1581"/>
      <c r="IAO49" s="1581"/>
      <c r="IAP49" s="1581"/>
      <c r="IAQ49" s="1581"/>
      <c r="IAR49" s="1581"/>
      <c r="IAS49" s="1581"/>
      <c r="IAT49" s="1581"/>
      <c r="IAU49" s="1581"/>
      <c r="IAV49" s="1581"/>
      <c r="IAW49" s="1581"/>
      <c r="IAX49" s="1581"/>
      <c r="IAY49" s="1581"/>
      <c r="IAZ49" s="1581"/>
      <c r="IBA49" s="1581"/>
      <c r="IBB49" s="1581"/>
      <c r="IBC49" s="1581"/>
      <c r="IBD49" s="1581"/>
      <c r="IBE49" s="1581"/>
      <c r="IBF49" s="1581"/>
      <c r="IBG49" s="1581"/>
      <c r="IBH49" s="1581"/>
      <c r="IBI49" s="1581"/>
      <c r="IBJ49" s="1581"/>
      <c r="IBK49" s="1581"/>
      <c r="IBL49" s="1581"/>
      <c r="IBM49" s="1581"/>
      <c r="IBN49" s="1581"/>
      <c r="IBO49" s="1581"/>
      <c r="IBP49" s="1581"/>
      <c r="IBQ49" s="1581"/>
      <c r="IBR49" s="1581"/>
      <c r="IBS49" s="1581"/>
      <c r="IBT49" s="1581"/>
      <c r="IBU49" s="1581"/>
      <c r="IBV49" s="1581"/>
      <c r="IBW49" s="1581"/>
      <c r="IBX49" s="1581"/>
      <c r="IBY49" s="1581"/>
      <c r="IBZ49" s="1581"/>
      <c r="ICA49" s="1581"/>
      <c r="ICB49" s="1581"/>
      <c r="ICC49" s="1581"/>
      <c r="ICD49" s="1581"/>
      <c r="ICE49" s="1581"/>
      <c r="ICF49" s="1581"/>
      <c r="ICG49" s="1581"/>
      <c r="ICH49" s="1581"/>
      <c r="ICI49" s="1581"/>
      <c r="ICJ49" s="1581"/>
      <c r="ICK49" s="1581"/>
      <c r="ICL49" s="1581"/>
      <c r="ICM49" s="1581"/>
      <c r="ICN49" s="1581"/>
      <c r="ICO49" s="1581"/>
      <c r="ICP49" s="1581"/>
      <c r="ICQ49" s="1581"/>
      <c r="ICR49" s="1581"/>
      <c r="ICS49" s="1581"/>
      <c r="ICT49" s="1581"/>
      <c r="ICU49" s="1581"/>
      <c r="ICV49" s="1581"/>
      <c r="ICW49" s="1581"/>
      <c r="ICX49" s="1581"/>
      <c r="ICY49" s="1581"/>
      <c r="ICZ49" s="1581"/>
      <c r="IDA49" s="1581"/>
      <c r="IDB49" s="1581"/>
      <c r="IDC49" s="1581"/>
      <c r="IDD49" s="1581"/>
      <c r="IDE49" s="1581"/>
      <c r="IDF49" s="1581"/>
      <c r="IDG49" s="1581"/>
      <c r="IDH49" s="1581"/>
      <c r="IDI49" s="1581"/>
      <c r="IDJ49" s="1581"/>
      <c r="IDK49" s="1581"/>
      <c r="IDL49" s="1581"/>
      <c r="IDM49" s="1581"/>
      <c r="IDN49" s="1581"/>
      <c r="IDO49" s="1581"/>
      <c r="IDP49" s="1581"/>
      <c r="IDQ49" s="1581"/>
      <c r="IDR49" s="1581"/>
      <c r="IDS49" s="1581"/>
      <c r="IDT49" s="1581"/>
      <c r="IDU49" s="1581"/>
      <c r="IDV49" s="1581"/>
      <c r="IDW49" s="1581"/>
      <c r="IDX49" s="1581"/>
      <c r="IDY49" s="1581"/>
      <c r="IDZ49" s="1581"/>
      <c r="IEA49" s="1581"/>
      <c r="IEB49" s="1581"/>
      <c r="IEC49" s="1581"/>
      <c r="IED49" s="1581"/>
      <c r="IEE49" s="1581"/>
      <c r="IEF49" s="1581"/>
      <c r="IEG49" s="1581"/>
      <c r="IEH49" s="1581"/>
      <c r="IEI49" s="1581"/>
      <c r="IEJ49" s="1581"/>
      <c r="IEK49" s="1581"/>
      <c r="IEL49" s="1581"/>
      <c r="IEM49" s="1581"/>
      <c r="IEN49" s="1581"/>
      <c r="IEO49" s="1581"/>
      <c r="IEP49" s="1581"/>
      <c r="IEQ49" s="1581"/>
      <c r="IER49" s="1581"/>
      <c r="IES49" s="1581"/>
      <c r="IET49" s="1581"/>
      <c r="IEU49" s="1581"/>
      <c r="IEV49" s="1581"/>
      <c r="IEW49" s="1581"/>
      <c r="IEX49" s="1581"/>
      <c r="IEY49" s="1581"/>
      <c r="IEZ49" s="1581"/>
      <c r="IFA49" s="1581"/>
      <c r="IFB49" s="1581"/>
      <c r="IFC49" s="1581"/>
      <c r="IFD49" s="1581"/>
      <c r="IFE49" s="1581"/>
      <c r="IFF49" s="1581"/>
      <c r="IFG49" s="1581"/>
      <c r="IFH49" s="1581"/>
      <c r="IFI49" s="1581"/>
      <c r="IFJ49" s="1581"/>
      <c r="IFK49" s="1581"/>
      <c r="IFL49" s="1581"/>
      <c r="IFM49" s="1581"/>
      <c r="IFN49" s="1581"/>
      <c r="IFO49" s="1581"/>
      <c r="IFP49" s="1581"/>
      <c r="IFQ49" s="1581"/>
      <c r="IFR49" s="1581"/>
      <c r="IFS49" s="1581"/>
      <c r="IFT49" s="1581"/>
      <c r="IFU49" s="1581"/>
      <c r="IFV49" s="1581"/>
      <c r="IFW49" s="1581"/>
      <c r="IFX49" s="1581"/>
      <c r="IFY49" s="1581"/>
      <c r="IFZ49" s="1581"/>
      <c r="IGA49" s="1581"/>
      <c r="IGB49" s="1581"/>
      <c r="IGC49" s="1581"/>
      <c r="IGD49" s="1581"/>
      <c r="IGE49" s="1581"/>
      <c r="IGF49" s="1581"/>
      <c r="IGG49" s="1581"/>
      <c r="IGH49" s="1581"/>
      <c r="IGI49" s="1581"/>
      <c r="IGJ49" s="1581"/>
      <c r="IGK49" s="1581"/>
      <c r="IGL49" s="1581"/>
      <c r="IGM49" s="1581"/>
      <c r="IGN49" s="1581"/>
      <c r="IGO49" s="1581"/>
      <c r="IGP49" s="1581"/>
      <c r="IGQ49" s="1581"/>
      <c r="IGR49" s="1581"/>
      <c r="IGS49" s="1581"/>
      <c r="IGT49" s="1581"/>
      <c r="IGU49" s="1581"/>
      <c r="IGV49" s="1581"/>
      <c r="IGW49" s="1581"/>
      <c r="IGX49" s="1581"/>
      <c r="IGY49" s="1581"/>
      <c r="IGZ49" s="1581"/>
      <c r="IHA49" s="1581"/>
      <c r="IHB49" s="1581"/>
      <c r="IHC49" s="1581"/>
      <c r="IHD49" s="1581"/>
      <c r="IHE49" s="1581"/>
      <c r="IHF49" s="1581"/>
      <c r="IHG49" s="1581"/>
      <c r="IHH49" s="1581"/>
      <c r="IHI49" s="1581"/>
      <c r="IHJ49" s="1581"/>
      <c r="IHK49" s="1581"/>
      <c r="IHL49" s="1581"/>
      <c r="IHM49" s="1581"/>
      <c r="IHN49" s="1581"/>
      <c r="IHO49" s="1581"/>
      <c r="IHP49" s="1581"/>
      <c r="IHQ49" s="1581"/>
      <c r="IHR49" s="1581"/>
      <c r="IHS49" s="1581"/>
      <c r="IHT49" s="1581"/>
      <c r="IHU49" s="1581"/>
      <c r="IHV49" s="1581"/>
      <c r="IHW49" s="1581"/>
      <c r="IHX49" s="1581"/>
      <c r="IHY49" s="1581"/>
      <c r="IHZ49" s="1581"/>
      <c r="IIA49" s="1581"/>
      <c r="IIB49" s="1581"/>
      <c r="IIC49" s="1581"/>
      <c r="IID49" s="1581"/>
      <c r="IIE49" s="1581"/>
      <c r="IIF49" s="1581"/>
      <c r="IIG49" s="1581"/>
      <c r="IIH49" s="1581"/>
      <c r="III49" s="1581"/>
      <c r="IIJ49" s="1581"/>
      <c r="IIK49" s="1581"/>
      <c r="IIL49" s="1581"/>
      <c r="IIM49" s="1581"/>
      <c r="IIN49" s="1581"/>
      <c r="IIO49" s="1581"/>
      <c r="IIP49" s="1581"/>
      <c r="IIQ49" s="1581"/>
      <c r="IIR49" s="1581"/>
      <c r="IIS49" s="1581"/>
      <c r="IIT49" s="1581"/>
      <c r="IIU49" s="1581"/>
      <c r="IIV49" s="1581"/>
      <c r="IIW49" s="1581"/>
      <c r="IIX49" s="1581"/>
      <c r="IIY49" s="1581"/>
      <c r="IIZ49" s="1581"/>
      <c r="IJA49" s="1581"/>
      <c r="IJB49" s="1581"/>
      <c r="IJC49" s="1581"/>
      <c r="IJD49" s="1581"/>
      <c r="IJE49" s="1581"/>
      <c r="IJF49" s="1581"/>
      <c r="IJG49" s="1581"/>
      <c r="IJH49" s="1581"/>
      <c r="IJI49" s="1581"/>
      <c r="IJJ49" s="1581"/>
      <c r="IJK49" s="1581"/>
      <c r="IJL49" s="1581"/>
      <c r="IJM49" s="1581"/>
      <c r="IJN49" s="1581"/>
      <c r="IJO49" s="1581"/>
      <c r="IJP49" s="1581"/>
      <c r="IJQ49" s="1581"/>
      <c r="IJR49" s="1581"/>
      <c r="IJS49" s="1581"/>
      <c r="IJT49" s="1581"/>
      <c r="IJU49" s="1581"/>
      <c r="IJV49" s="1581"/>
      <c r="IJW49" s="1581"/>
      <c r="IJX49" s="1581"/>
      <c r="IJY49" s="1581"/>
      <c r="IJZ49" s="1581"/>
      <c r="IKA49" s="1581"/>
      <c r="IKB49" s="1581"/>
      <c r="IKC49" s="1581"/>
      <c r="IKD49" s="1581"/>
      <c r="IKE49" s="1581"/>
      <c r="IKF49" s="1581"/>
      <c r="IKG49" s="1581"/>
      <c r="IKH49" s="1581"/>
      <c r="IKI49" s="1581"/>
      <c r="IKJ49" s="1581"/>
      <c r="IKK49" s="1581"/>
      <c r="IKL49" s="1581"/>
      <c r="IKM49" s="1581"/>
      <c r="IKN49" s="1581"/>
      <c r="IKO49" s="1581"/>
      <c r="IKP49" s="1581"/>
      <c r="IKQ49" s="1581"/>
      <c r="IKR49" s="1581"/>
      <c r="IKS49" s="1581"/>
      <c r="IKT49" s="1581"/>
      <c r="IKU49" s="1581"/>
      <c r="IKV49" s="1581"/>
      <c r="IKW49" s="1581"/>
      <c r="IKX49" s="1581"/>
      <c r="IKY49" s="1581"/>
      <c r="IKZ49" s="1581"/>
      <c r="ILA49" s="1581"/>
      <c r="ILB49" s="1581"/>
      <c r="ILC49" s="1581"/>
      <c r="ILD49" s="1581"/>
      <c r="ILE49" s="1581"/>
      <c r="ILF49" s="1581"/>
      <c r="ILG49" s="1581"/>
      <c r="ILH49" s="1581"/>
      <c r="ILI49" s="1581"/>
      <c r="ILJ49" s="1581"/>
      <c r="ILK49" s="1581"/>
      <c r="ILL49" s="1581"/>
      <c r="ILM49" s="1581"/>
      <c r="ILN49" s="1581"/>
      <c r="ILO49" s="1581"/>
      <c r="ILP49" s="1581"/>
      <c r="ILQ49" s="1581"/>
      <c r="ILR49" s="1581"/>
      <c r="ILS49" s="1581"/>
      <c r="ILT49" s="1581"/>
      <c r="ILU49" s="1581"/>
      <c r="ILV49" s="1581"/>
      <c r="ILW49" s="1581"/>
      <c r="ILX49" s="1581"/>
      <c r="ILY49" s="1581"/>
      <c r="ILZ49" s="1581"/>
      <c r="IMA49" s="1581"/>
      <c r="IMB49" s="1581"/>
      <c r="IMC49" s="1581"/>
      <c r="IMD49" s="1581"/>
      <c r="IME49" s="1581"/>
      <c r="IMF49" s="1581"/>
      <c r="IMG49" s="1581"/>
      <c r="IMH49" s="1581"/>
      <c r="IMI49" s="1581"/>
      <c r="IMJ49" s="1581"/>
      <c r="IMK49" s="1581"/>
      <c r="IML49" s="1581"/>
      <c r="IMM49" s="1581"/>
      <c r="IMN49" s="1581"/>
      <c r="IMO49" s="1581"/>
      <c r="IMP49" s="1581"/>
      <c r="IMQ49" s="1581"/>
      <c r="IMR49" s="1581"/>
      <c r="IMS49" s="1581"/>
      <c r="IMT49" s="1581"/>
      <c r="IMU49" s="1581"/>
      <c r="IMV49" s="1581"/>
      <c r="IMW49" s="1581"/>
      <c r="IMX49" s="1581"/>
      <c r="IMY49" s="1581"/>
      <c r="IMZ49" s="1581"/>
      <c r="INA49" s="1581"/>
      <c r="INB49" s="1581"/>
      <c r="INC49" s="1581"/>
      <c r="IND49" s="1581"/>
      <c r="INE49" s="1581"/>
      <c r="INF49" s="1581"/>
      <c r="ING49" s="1581"/>
      <c r="INH49" s="1581"/>
      <c r="INI49" s="1581"/>
      <c r="INJ49" s="1581"/>
      <c r="INK49" s="1581"/>
      <c r="INL49" s="1581"/>
      <c r="INM49" s="1581"/>
      <c r="INN49" s="1581"/>
      <c r="INO49" s="1581"/>
      <c r="INP49" s="1581"/>
      <c r="INQ49" s="1581"/>
      <c r="INR49" s="1581"/>
      <c r="INS49" s="1581"/>
      <c r="INT49" s="1581"/>
      <c r="INU49" s="1581"/>
      <c r="INV49" s="1581"/>
      <c r="INW49" s="1581"/>
      <c r="INX49" s="1581"/>
      <c r="INY49" s="1581"/>
      <c r="INZ49" s="1581"/>
      <c r="IOA49" s="1581"/>
      <c r="IOB49" s="1581"/>
      <c r="IOC49" s="1581"/>
      <c r="IOD49" s="1581"/>
      <c r="IOE49" s="1581"/>
      <c r="IOF49" s="1581"/>
      <c r="IOG49" s="1581"/>
      <c r="IOH49" s="1581"/>
      <c r="IOI49" s="1581"/>
      <c r="IOJ49" s="1581"/>
      <c r="IOK49" s="1581"/>
      <c r="IOL49" s="1581"/>
      <c r="IOM49" s="1581"/>
      <c r="ION49" s="1581"/>
      <c r="IOO49" s="1581"/>
      <c r="IOP49" s="1581"/>
      <c r="IOQ49" s="1581"/>
      <c r="IOR49" s="1581"/>
      <c r="IOS49" s="1581"/>
      <c r="IOT49" s="1581"/>
      <c r="IOU49" s="1581"/>
      <c r="IOV49" s="1581"/>
      <c r="IOW49" s="1581"/>
      <c r="IOX49" s="1581"/>
      <c r="IOY49" s="1581"/>
      <c r="IOZ49" s="1581"/>
      <c r="IPA49" s="1581"/>
      <c r="IPB49" s="1581"/>
      <c r="IPC49" s="1581"/>
      <c r="IPD49" s="1581"/>
      <c r="IPE49" s="1581"/>
      <c r="IPF49" s="1581"/>
      <c r="IPG49" s="1581"/>
      <c r="IPH49" s="1581"/>
      <c r="IPI49" s="1581"/>
      <c r="IPJ49" s="1581"/>
      <c r="IPK49" s="1581"/>
      <c r="IPL49" s="1581"/>
      <c r="IPM49" s="1581"/>
      <c r="IPN49" s="1581"/>
      <c r="IPO49" s="1581"/>
      <c r="IPP49" s="1581"/>
      <c r="IPQ49" s="1581"/>
      <c r="IPR49" s="1581"/>
      <c r="IPS49" s="1581"/>
      <c r="IPT49" s="1581"/>
      <c r="IPU49" s="1581"/>
      <c r="IPV49" s="1581"/>
      <c r="IPW49" s="1581"/>
      <c r="IPX49" s="1581"/>
      <c r="IPY49" s="1581"/>
      <c r="IPZ49" s="1581"/>
      <c r="IQA49" s="1581"/>
      <c r="IQB49" s="1581"/>
      <c r="IQC49" s="1581"/>
      <c r="IQD49" s="1581"/>
      <c r="IQE49" s="1581"/>
      <c r="IQF49" s="1581"/>
      <c r="IQG49" s="1581"/>
      <c r="IQH49" s="1581"/>
      <c r="IQI49" s="1581"/>
      <c r="IQJ49" s="1581"/>
      <c r="IQK49" s="1581"/>
      <c r="IQL49" s="1581"/>
      <c r="IQM49" s="1581"/>
      <c r="IQN49" s="1581"/>
      <c r="IQO49" s="1581"/>
      <c r="IQP49" s="1581"/>
      <c r="IQQ49" s="1581"/>
      <c r="IQR49" s="1581"/>
      <c r="IQS49" s="1581"/>
      <c r="IQT49" s="1581"/>
      <c r="IQU49" s="1581"/>
      <c r="IQV49" s="1581"/>
      <c r="IQW49" s="1581"/>
      <c r="IQX49" s="1581"/>
      <c r="IQY49" s="1581"/>
      <c r="IQZ49" s="1581"/>
      <c r="IRA49" s="1581"/>
      <c r="IRB49" s="1581"/>
      <c r="IRC49" s="1581"/>
      <c r="IRD49" s="1581"/>
      <c r="IRE49" s="1581"/>
      <c r="IRF49" s="1581"/>
      <c r="IRG49" s="1581"/>
      <c r="IRH49" s="1581"/>
      <c r="IRI49" s="1581"/>
      <c r="IRJ49" s="1581"/>
      <c r="IRK49" s="1581"/>
      <c r="IRL49" s="1581"/>
      <c r="IRM49" s="1581"/>
      <c r="IRN49" s="1581"/>
      <c r="IRO49" s="1581"/>
      <c r="IRP49" s="1581"/>
      <c r="IRQ49" s="1581"/>
      <c r="IRR49" s="1581"/>
      <c r="IRS49" s="1581"/>
      <c r="IRT49" s="1581"/>
      <c r="IRU49" s="1581"/>
      <c r="IRV49" s="1581"/>
      <c r="IRW49" s="1581"/>
      <c r="IRX49" s="1581"/>
      <c r="IRY49" s="1581"/>
      <c r="IRZ49" s="1581"/>
      <c r="ISA49" s="1581"/>
      <c r="ISB49" s="1581"/>
      <c r="ISC49" s="1581"/>
      <c r="ISD49" s="1581"/>
      <c r="ISE49" s="1581"/>
      <c r="ISF49" s="1581"/>
      <c r="ISG49" s="1581"/>
      <c r="ISH49" s="1581"/>
      <c r="ISI49" s="1581"/>
      <c r="ISJ49" s="1581"/>
      <c r="ISK49" s="1581"/>
      <c r="ISL49" s="1581"/>
      <c r="ISM49" s="1581"/>
      <c r="ISN49" s="1581"/>
      <c r="ISO49" s="1581"/>
      <c r="ISP49" s="1581"/>
      <c r="ISQ49" s="1581"/>
      <c r="ISR49" s="1581"/>
      <c r="ISS49" s="1581"/>
      <c r="IST49" s="1581"/>
      <c r="ISU49" s="1581"/>
      <c r="ISV49" s="1581"/>
      <c r="ISW49" s="1581"/>
      <c r="ISX49" s="1581"/>
      <c r="ISY49" s="1581"/>
      <c r="ISZ49" s="1581"/>
      <c r="ITA49" s="1581"/>
      <c r="ITB49" s="1581"/>
      <c r="ITC49" s="1581"/>
      <c r="ITD49" s="1581"/>
      <c r="ITE49" s="1581"/>
      <c r="ITF49" s="1581"/>
      <c r="ITG49" s="1581"/>
      <c r="ITH49" s="1581"/>
      <c r="ITI49" s="1581"/>
      <c r="ITJ49" s="1581"/>
      <c r="ITK49" s="1581"/>
      <c r="ITL49" s="1581"/>
      <c r="ITM49" s="1581"/>
      <c r="ITN49" s="1581"/>
      <c r="ITO49" s="1581"/>
      <c r="ITP49" s="1581"/>
      <c r="ITQ49" s="1581"/>
      <c r="ITR49" s="1581"/>
      <c r="ITS49" s="1581"/>
      <c r="ITT49" s="1581"/>
      <c r="ITU49" s="1581"/>
      <c r="ITV49" s="1581"/>
      <c r="ITW49" s="1581"/>
      <c r="ITX49" s="1581"/>
      <c r="ITY49" s="1581"/>
      <c r="ITZ49" s="1581"/>
      <c r="IUA49" s="1581"/>
      <c r="IUB49" s="1581"/>
      <c r="IUC49" s="1581"/>
      <c r="IUD49" s="1581"/>
      <c r="IUE49" s="1581"/>
      <c r="IUF49" s="1581"/>
      <c r="IUG49" s="1581"/>
      <c r="IUH49" s="1581"/>
      <c r="IUI49" s="1581"/>
      <c r="IUJ49" s="1581"/>
      <c r="IUK49" s="1581"/>
      <c r="IUL49" s="1581"/>
      <c r="IUM49" s="1581"/>
      <c r="IUN49" s="1581"/>
      <c r="IUO49" s="1581"/>
      <c r="IUP49" s="1581"/>
      <c r="IUQ49" s="1581"/>
      <c r="IUR49" s="1581"/>
      <c r="IUS49" s="1581"/>
      <c r="IUT49" s="1581"/>
      <c r="IUU49" s="1581"/>
      <c r="IUV49" s="1581"/>
      <c r="IUW49" s="1581"/>
      <c r="IUX49" s="1581"/>
      <c r="IUY49" s="1581"/>
      <c r="IUZ49" s="1581"/>
      <c r="IVA49" s="1581"/>
      <c r="IVB49" s="1581"/>
      <c r="IVC49" s="1581"/>
      <c r="IVD49" s="1581"/>
      <c r="IVE49" s="1581"/>
      <c r="IVF49" s="1581"/>
      <c r="IVG49" s="1581"/>
      <c r="IVH49" s="1581"/>
      <c r="IVI49" s="1581"/>
      <c r="IVJ49" s="1581"/>
      <c r="IVK49" s="1581"/>
      <c r="IVL49" s="1581"/>
      <c r="IVM49" s="1581"/>
      <c r="IVN49" s="1581"/>
      <c r="IVO49" s="1581"/>
      <c r="IVP49" s="1581"/>
      <c r="IVQ49" s="1581"/>
      <c r="IVR49" s="1581"/>
      <c r="IVS49" s="1581"/>
      <c r="IVT49" s="1581"/>
      <c r="IVU49" s="1581"/>
      <c r="IVV49" s="1581"/>
      <c r="IVW49" s="1581"/>
      <c r="IVX49" s="1581"/>
      <c r="IVY49" s="1581"/>
      <c r="IVZ49" s="1581"/>
      <c r="IWA49" s="1581"/>
      <c r="IWB49" s="1581"/>
      <c r="IWC49" s="1581"/>
      <c r="IWD49" s="1581"/>
      <c r="IWE49" s="1581"/>
      <c r="IWF49" s="1581"/>
      <c r="IWG49" s="1581"/>
      <c r="IWH49" s="1581"/>
      <c r="IWI49" s="1581"/>
      <c r="IWJ49" s="1581"/>
      <c r="IWK49" s="1581"/>
      <c r="IWL49" s="1581"/>
      <c r="IWM49" s="1581"/>
      <c r="IWN49" s="1581"/>
      <c r="IWO49" s="1581"/>
      <c r="IWP49" s="1581"/>
      <c r="IWQ49" s="1581"/>
      <c r="IWR49" s="1581"/>
      <c r="IWS49" s="1581"/>
      <c r="IWT49" s="1581"/>
      <c r="IWU49" s="1581"/>
      <c r="IWV49" s="1581"/>
      <c r="IWW49" s="1581"/>
      <c r="IWX49" s="1581"/>
      <c r="IWY49" s="1581"/>
      <c r="IWZ49" s="1581"/>
      <c r="IXA49" s="1581"/>
      <c r="IXB49" s="1581"/>
      <c r="IXC49" s="1581"/>
      <c r="IXD49" s="1581"/>
      <c r="IXE49" s="1581"/>
      <c r="IXF49" s="1581"/>
      <c r="IXG49" s="1581"/>
      <c r="IXH49" s="1581"/>
      <c r="IXI49" s="1581"/>
      <c r="IXJ49" s="1581"/>
      <c r="IXK49" s="1581"/>
      <c r="IXL49" s="1581"/>
      <c r="IXM49" s="1581"/>
      <c r="IXN49" s="1581"/>
      <c r="IXO49" s="1581"/>
      <c r="IXP49" s="1581"/>
      <c r="IXQ49" s="1581"/>
      <c r="IXR49" s="1581"/>
      <c r="IXS49" s="1581"/>
      <c r="IXT49" s="1581"/>
      <c r="IXU49" s="1581"/>
      <c r="IXV49" s="1581"/>
      <c r="IXW49" s="1581"/>
      <c r="IXX49" s="1581"/>
      <c r="IXY49" s="1581"/>
      <c r="IXZ49" s="1581"/>
      <c r="IYA49" s="1581"/>
      <c r="IYB49" s="1581"/>
      <c r="IYC49" s="1581"/>
      <c r="IYD49" s="1581"/>
      <c r="IYE49" s="1581"/>
      <c r="IYF49" s="1581"/>
      <c r="IYG49" s="1581"/>
      <c r="IYH49" s="1581"/>
      <c r="IYI49" s="1581"/>
      <c r="IYJ49" s="1581"/>
      <c r="IYK49" s="1581"/>
      <c r="IYL49" s="1581"/>
      <c r="IYM49" s="1581"/>
      <c r="IYN49" s="1581"/>
      <c r="IYO49" s="1581"/>
      <c r="IYP49" s="1581"/>
      <c r="IYQ49" s="1581"/>
      <c r="IYR49" s="1581"/>
      <c r="IYS49" s="1581"/>
      <c r="IYT49" s="1581"/>
      <c r="IYU49" s="1581"/>
      <c r="IYV49" s="1581"/>
      <c r="IYW49" s="1581"/>
      <c r="IYX49" s="1581"/>
      <c r="IYY49" s="1581"/>
      <c r="IYZ49" s="1581"/>
      <c r="IZA49" s="1581"/>
      <c r="IZB49" s="1581"/>
      <c r="IZC49" s="1581"/>
      <c r="IZD49" s="1581"/>
      <c r="IZE49" s="1581"/>
      <c r="IZF49" s="1581"/>
      <c r="IZG49" s="1581"/>
      <c r="IZH49" s="1581"/>
      <c r="IZI49" s="1581"/>
      <c r="IZJ49" s="1581"/>
      <c r="IZK49" s="1581"/>
      <c r="IZL49" s="1581"/>
      <c r="IZM49" s="1581"/>
      <c r="IZN49" s="1581"/>
      <c r="IZO49" s="1581"/>
      <c r="IZP49" s="1581"/>
      <c r="IZQ49" s="1581"/>
      <c r="IZR49" s="1581"/>
      <c r="IZS49" s="1581"/>
      <c r="IZT49" s="1581"/>
      <c r="IZU49" s="1581"/>
      <c r="IZV49" s="1581"/>
      <c r="IZW49" s="1581"/>
      <c r="IZX49" s="1581"/>
      <c r="IZY49" s="1581"/>
      <c r="IZZ49" s="1581"/>
      <c r="JAA49" s="1581"/>
      <c r="JAB49" s="1581"/>
      <c r="JAC49" s="1581"/>
      <c r="JAD49" s="1581"/>
      <c r="JAE49" s="1581"/>
      <c r="JAF49" s="1581"/>
      <c r="JAG49" s="1581"/>
      <c r="JAH49" s="1581"/>
      <c r="JAI49" s="1581"/>
      <c r="JAJ49" s="1581"/>
      <c r="JAK49" s="1581"/>
      <c r="JAL49" s="1581"/>
      <c r="JAM49" s="1581"/>
      <c r="JAN49" s="1581"/>
      <c r="JAO49" s="1581"/>
      <c r="JAP49" s="1581"/>
      <c r="JAQ49" s="1581"/>
      <c r="JAR49" s="1581"/>
      <c r="JAS49" s="1581"/>
      <c r="JAT49" s="1581"/>
      <c r="JAU49" s="1581"/>
      <c r="JAV49" s="1581"/>
      <c r="JAW49" s="1581"/>
      <c r="JAX49" s="1581"/>
      <c r="JAY49" s="1581"/>
      <c r="JAZ49" s="1581"/>
      <c r="JBA49" s="1581"/>
      <c r="JBB49" s="1581"/>
      <c r="JBC49" s="1581"/>
      <c r="JBD49" s="1581"/>
      <c r="JBE49" s="1581"/>
      <c r="JBF49" s="1581"/>
      <c r="JBG49" s="1581"/>
      <c r="JBH49" s="1581"/>
      <c r="JBI49" s="1581"/>
      <c r="JBJ49" s="1581"/>
      <c r="JBK49" s="1581"/>
      <c r="JBL49" s="1581"/>
      <c r="JBM49" s="1581"/>
      <c r="JBN49" s="1581"/>
      <c r="JBO49" s="1581"/>
      <c r="JBP49" s="1581"/>
      <c r="JBQ49" s="1581"/>
      <c r="JBR49" s="1581"/>
      <c r="JBS49" s="1581"/>
      <c r="JBT49" s="1581"/>
      <c r="JBU49" s="1581"/>
      <c r="JBV49" s="1581"/>
      <c r="JBW49" s="1581"/>
      <c r="JBX49" s="1581"/>
      <c r="JBY49" s="1581"/>
      <c r="JBZ49" s="1581"/>
      <c r="JCA49" s="1581"/>
      <c r="JCB49" s="1581"/>
      <c r="JCC49" s="1581"/>
      <c r="JCD49" s="1581"/>
      <c r="JCE49" s="1581"/>
      <c r="JCF49" s="1581"/>
      <c r="JCG49" s="1581"/>
      <c r="JCH49" s="1581"/>
      <c r="JCI49" s="1581"/>
      <c r="JCJ49" s="1581"/>
      <c r="JCK49" s="1581"/>
      <c r="JCL49" s="1581"/>
      <c r="JCM49" s="1581"/>
      <c r="JCN49" s="1581"/>
      <c r="JCO49" s="1581"/>
      <c r="JCP49" s="1581"/>
      <c r="JCQ49" s="1581"/>
      <c r="JCR49" s="1581"/>
      <c r="JCS49" s="1581"/>
      <c r="JCT49" s="1581"/>
      <c r="JCU49" s="1581"/>
      <c r="JCV49" s="1581"/>
      <c r="JCW49" s="1581"/>
      <c r="JCX49" s="1581"/>
      <c r="JCY49" s="1581"/>
      <c r="JCZ49" s="1581"/>
      <c r="JDA49" s="1581"/>
      <c r="JDB49" s="1581"/>
      <c r="JDC49" s="1581"/>
      <c r="JDD49" s="1581"/>
      <c r="JDE49" s="1581"/>
      <c r="JDF49" s="1581"/>
      <c r="JDG49" s="1581"/>
      <c r="JDH49" s="1581"/>
      <c r="JDI49" s="1581"/>
      <c r="JDJ49" s="1581"/>
      <c r="JDK49" s="1581"/>
      <c r="JDL49" s="1581"/>
      <c r="JDM49" s="1581"/>
      <c r="JDN49" s="1581"/>
      <c r="JDO49" s="1581"/>
      <c r="JDP49" s="1581"/>
      <c r="JDQ49" s="1581"/>
      <c r="JDR49" s="1581"/>
      <c r="JDS49" s="1581"/>
      <c r="JDT49" s="1581"/>
      <c r="JDU49" s="1581"/>
      <c r="JDV49" s="1581"/>
      <c r="JDW49" s="1581"/>
      <c r="JDX49" s="1581"/>
      <c r="JDY49" s="1581"/>
      <c r="JDZ49" s="1581"/>
      <c r="JEA49" s="1581"/>
      <c r="JEB49" s="1581"/>
      <c r="JEC49" s="1581"/>
      <c r="JED49" s="1581"/>
      <c r="JEE49" s="1581"/>
      <c r="JEF49" s="1581"/>
      <c r="JEG49" s="1581"/>
      <c r="JEH49" s="1581"/>
      <c r="JEI49" s="1581"/>
      <c r="JEJ49" s="1581"/>
      <c r="JEK49" s="1581"/>
      <c r="JEL49" s="1581"/>
      <c r="JEM49" s="1581"/>
      <c r="JEN49" s="1581"/>
      <c r="JEO49" s="1581"/>
      <c r="JEP49" s="1581"/>
      <c r="JEQ49" s="1581"/>
      <c r="JER49" s="1581"/>
      <c r="JES49" s="1581"/>
      <c r="JET49" s="1581"/>
      <c r="JEU49" s="1581"/>
      <c r="JEV49" s="1581"/>
      <c r="JEW49" s="1581"/>
      <c r="JEX49" s="1581"/>
      <c r="JEY49" s="1581"/>
      <c r="JEZ49" s="1581"/>
      <c r="JFA49" s="1581"/>
      <c r="JFB49" s="1581"/>
      <c r="JFC49" s="1581"/>
      <c r="JFD49" s="1581"/>
      <c r="JFE49" s="1581"/>
      <c r="JFF49" s="1581"/>
      <c r="JFG49" s="1581"/>
      <c r="JFH49" s="1581"/>
      <c r="JFI49" s="1581"/>
      <c r="JFJ49" s="1581"/>
      <c r="JFK49" s="1581"/>
      <c r="JFL49" s="1581"/>
      <c r="JFM49" s="1581"/>
      <c r="JFN49" s="1581"/>
      <c r="JFO49" s="1581"/>
      <c r="JFP49" s="1581"/>
      <c r="JFQ49" s="1581"/>
      <c r="JFR49" s="1581"/>
      <c r="JFS49" s="1581"/>
      <c r="JFT49" s="1581"/>
      <c r="JFU49" s="1581"/>
      <c r="JFV49" s="1581"/>
      <c r="JFW49" s="1581"/>
      <c r="JFX49" s="1581"/>
      <c r="JFY49" s="1581"/>
      <c r="JFZ49" s="1581"/>
      <c r="JGA49" s="1581"/>
      <c r="JGB49" s="1581"/>
      <c r="JGC49" s="1581"/>
      <c r="JGD49" s="1581"/>
      <c r="JGE49" s="1581"/>
      <c r="JGF49" s="1581"/>
      <c r="JGG49" s="1581"/>
      <c r="JGH49" s="1581"/>
      <c r="JGI49" s="1581"/>
      <c r="JGJ49" s="1581"/>
      <c r="JGK49" s="1581"/>
      <c r="JGL49" s="1581"/>
      <c r="JGM49" s="1581"/>
      <c r="JGN49" s="1581"/>
      <c r="JGO49" s="1581"/>
      <c r="JGP49" s="1581"/>
      <c r="JGQ49" s="1581"/>
      <c r="JGR49" s="1581"/>
      <c r="JGS49" s="1581"/>
      <c r="JGT49" s="1581"/>
      <c r="JGU49" s="1581"/>
      <c r="JGV49" s="1581"/>
      <c r="JGW49" s="1581"/>
      <c r="JGX49" s="1581"/>
      <c r="JGY49" s="1581"/>
      <c r="JGZ49" s="1581"/>
      <c r="JHA49" s="1581"/>
      <c r="JHB49" s="1581"/>
      <c r="JHC49" s="1581"/>
      <c r="JHD49" s="1581"/>
      <c r="JHE49" s="1581"/>
      <c r="JHF49" s="1581"/>
      <c r="JHG49" s="1581"/>
      <c r="JHH49" s="1581"/>
      <c r="JHI49" s="1581"/>
      <c r="JHJ49" s="1581"/>
      <c r="JHK49" s="1581"/>
      <c r="JHL49" s="1581"/>
      <c r="JHM49" s="1581"/>
      <c r="JHN49" s="1581"/>
      <c r="JHO49" s="1581"/>
      <c r="JHP49" s="1581"/>
      <c r="JHQ49" s="1581"/>
      <c r="JHR49" s="1581"/>
      <c r="JHS49" s="1581"/>
      <c r="JHT49" s="1581"/>
      <c r="JHU49" s="1581"/>
      <c r="JHV49" s="1581"/>
      <c r="JHW49" s="1581"/>
      <c r="JHX49" s="1581"/>
      <c r="JHY49" s="1581"/>
      <c r="JHZ49" s="1581"/>
      <c r="JIA49" s="1581"/>
      <c r="JIB49" s="1581"/>
      <c r="JIC49" s="1581"/>
      <c r="JID49" s="1581"/>
      <c r="JIE49" s="1581"/>
      <c r="JIF49" s="1581"/>
      <c r="JIG49" s="1581"/>
      <c r="JIH49" s="1581"/>
      <c r="JII49" s="1581"/>
      <c r="JIJ49" s="1581"/>
      <c r="JIK49" s="1581"/>
      <c r="JIL49" s="1581"/>
      <c r="JIM49" s="1581"/>
      <c r="JIN49" s="1581"/>
      <c r="JIO49" s="1581"/>
      <c r="JIP49" s="1581"/>
      <c r="JIQ49" s="1581"/>
      <c r="JIR49" s="1581"/>
      <c r="JIS49" s="1581"/>
      <c r="JIT49" s="1581"/>
      <c r="JIU49" s="1581"/>
      <c r="JIV49" s="1581"/>
      <c r="JIW49" s="1581"/>
      <c r="JIX49" s="1581"/>
      <c r="JIY49" s="1581"/>
      <c r="JIZ49" s="1581"/>
      <c r="JJA49" s="1581"/>
      <c r="JJB49" s="1581"/>
      <c r="JJC49" s="1581"/>
      <c r="JJD49" s="1581"/>
      <c r="JJE49" s="1581"/>
      <c r="JJF49" s="1581"/>
      <c r="JJG49" s="1581"/>
      <c r="JJH49" s="1581"/>
      <c r="JJI49" s="1581"/>
      <c r="JJJ49" s="1581"/>
      <c r="JJK49" s="1581"/>
      <c r="JJL49" s="1581"/>
      <c r="JJM49" s="1581"/>
      <c r="JJN49" s="1581"/>
      <c r="JJO49" s="1581"/>
      <c r="JJP49" s="1581"/>
      <c r="JJQ49" s="1581"/>
      <c r="JJR49" s="1581"/>
      <c r="JJS49" s="1581"/>
      <c r="JJT49" s="1581"/>
      <c r="JJU49" s="1581"/>
      <c r="JJV49" s="1581"/>
      <c r="JJW49" s="1581"/>
      <c r="JJX49" s="1581"/>
      <c r="JJY49" s="1581"/>
      <c r="JJZ49" s="1581"/>
      <c r="JKA49" s="1581"/>
      <c r="JKB49" s="1581"/>
      <c r="JKC49" s="1581"/>
      <c r="JKD49" s="1581"/>
      <c r="JKE49" s="1581"/>
      <c r="JKF49" s="1581"/>
      <c r="JKG49" s="1581"/>
      <c r="JKH49" s="1581"/>
      <c r="JKI49" s="1581"/>
      <c r="JKJ49" s="1581"/>
      <c r="JKK49" s="1581"/>
      <c r="JKL49" s="1581"/>
      <c r="JKM49" s="1581"/>
      <c r="JKN49" s="1581"/>
      <c r="JKO49" s="1581"/>
      <c r="JKP49" s="1581"/>
      <c r="JKQ49" s="1581"/>
      <c r="JKR49" s="1581"/>
      <c r="JKS49" s="1581"/>
      <c r="JKT49" s="1581"/>
      <c r="JKU49" s="1581"/>
      <c r="JKV49" s="1581"/>
      <c r="JKW49" s="1581"/>
      <c r="JKX49" s="1581"/>
      <c r="JKY49" s="1581"/>
      <c r="JKZ49" s="1581"/>
      <c r="JLA49" s="1581"/>
      <c r="JLB49" s="1581"/>
      <c r="JLC49" s="1581"/>
      <c r="JLD49" s="1581"/>
      <c r="JLE49" s="1581"/>
      <c r="JLF49" s="1581"/>
      <c r="JLG49" s="1581"/>
      <c r="JLH49" s="1581"/>
      <c r="JLI49" s="1581"/>
      <c r="JLJ49" s="1581"/>
      <c r="JLK49" s="1581"/>
      <c r="JLL49" s="1581"/>
      <c r="JLM49" s="1581"/>
      <c r="JLN49" s="1581"/>
      <c r="JLO49" s="1581"/>
      <c r="JLP49" s="1581"/>
      <c r="JLQ49" s="1581"/>
      <c r="JLR49" s="1581"/>
      <c r="JLS49" s="1581"/>
      <c r="JLT49" s="1581"/>
      <c r="JLU49" s="1581"/>
      <c r="JLV49" s="1581"/>
      <c r="JLW49" s="1581"/>
      <c r="JLX49" s="1581"/>
      <c r="JLY49" s="1581"/>
      <c r="JLZ49" s="1581"/>
      <c r="JMA49" s="1581"/>
      <c r="JMB49" s="1581"/>
      <c r="JMC49" s="1581"/>
      <c r="JMD49" s="1581"/>
      <c r="JME49" s="1581"/>
      <c r="JMF49" s="1581"/>
      <c r="JMG49" s="1581"/>
      <c r="JMH49" s="1581"/>
      <c r="JMI49" s="1581"/>
      <c r="JMJ49" s="1581"/>
      <c r="JMK49" s="1581"/>
      <c r="JML49" s="1581"/>
      <c r="JMM49" s="1581"/>
      <c r="JMN49" s="1581"/>
      <c r="JMO49" s="1581"/>
      <c r="JMP49" s="1581"/>
      <c r="JMQ49" s="1581"/>
      <c r="JMR49" s="1581"/>
      <c r="JMS49" s="1581"/>
      <c r="JMT49" s="1581"/>
      <c r="JMU49" s="1581"/>
      <c r="JMV49" s="1581"/>
      <c r="JMW49" s="1581"/>
      <c r="JMX49" s="1581"/>
      <c r="JMY49" s="1581"/>
      <c r="JMZ49" s="1581"/>
      <c r="JNA49" s="1581"/>
      <c r="JNB49" s="1581"/>
      <c r="JNC49" s="1581"/>
      <c r="JND49" s="1581"/>
      <c r="JNE49" s="1581"/>
      <c r="JNF49" s="1581"/>
      <c r="JNG49" s="1581"/>
      <c r="JNH49" s="1581"/>
      <c r="JNI49" s="1581"/>
      <c r="JNJ49" s="1581"/>
      <c r="JNK49" s="1581"/>
      <c r="JNL49" s="1581"/>
      <c r="JNM49" s="1581"/>
      <c r="JNN49" s="1581"/>
      <c r="JNO49" s="1581"/>
      <c r="JNP49" s="1581"/>
      <c r="JNQ49" s="1581"/>
      <c r="JNR49" s="1581"/>
      <c r="JNS49" s="1581"/>
      <c r="JNT49" s="1581"/>
      <c r="JNU49" s="1581"/>
      <c r="JNV49" s="1581"/>
      <c r="JNW49" s="1581"/>
      <c r="JNX49" s="1581"/>
      <c r="JNY49" s="1581"/>
      <c r="JNZ49" s="1581"/>
      <c r="JOA49" s="1581"/>
      <c r="JOB49" s="1581"/>
      <c r="JOC49" s="1581"/>
      <c r="JOD49" s="1581"/>
      <c r="JOE49" s="1581"/>
      <c r="JOF49" s="1581"/>
      <c r="JOG49" s="1581"/>
      <c r="JOH49" s="1581"/>
      <c r="JOI49" s="1581"/>
      <c r="JOJ49" s="1581"/>
      <c r="JOK49" s="1581"/>
      <c r="JOL49" s="1581"/>
      <c r="JOM49" s="1581"/>
      <c r="JON49" s="1581"/>
      <c r="JOO49" s="1581"/>
      <c r="JOP49" s="1581"/>
      <c r="JOQ49" s="1581"/>
      <c r="JOR49" s="1581"/>
      <c r="JOS49" s="1581"/>
      <c r="JOT49" s="1581"/>
      <c r="JOU49" s="1581"/>
      <c r="JOV49" s="1581"/>
      <c r="JOW49" s="1581"/>
      <c r="JOX49" s="1581"/>
      <c r="JOY49" s="1581"/>
      <c r="JOZ49" s="1581"/>
      <c r="JPA49" s="1581"/>
      <c r="JPB49" s="1581"/>
      <c r="JPC49" s="1581"/>
      <c r="JPD49" s="1581"/>
      <c r="JPE49" s="1581"/>
      <c r="JPF49" s="1581"/>
      <c r="JPG49" s="1581"/>
      <c r="JPH49" s="1581"/>
      <c r="JPI49" s="1581"/>
      <c r="JPJ49" s="1581"/>
      <c r="JPK49" s="1581"/>
      <c r="JPL49" s="1581"/>
      <c r="JPM49" s="1581"/>
      <c r="JPN49" s="1581"/>
      <c r="JPO49" s="1581"/>
      <c r="JPP49" s="1581"/>
      <c r="JPQ49" s="1581"/>
      <c r="JPR49" s="1581"/>
      <c r="JPS49" s="1581"/>
      <c r="JPT49" s="1581"/>
      <c r="JPU49" s="1581"/>
      <c r="JPV49" s="1581"/>
      <c r="JPW49" s="1581"/>
      <c r="JPX49" s="1581"/>
      <c r="JPY49" s="1581"/>
      <c r="JPZ49" s="1581"/>
      <c r="JQA49" s="1581"/>
      <c r="JQB49" s="1581"/>
      <c r="JQC49" s="1581"/>
      <c r="JQD49" s="1581"/>
      <c r="JQE49" s="1581"/>
      <c r="JQF49" s="1581"/>
      <c r="JQG49" s="1581"/>
      <c r="JQH49" s="1581"/>
      <c r="JQI49" s="1581"/>
      <c r="JQJ49" s="1581"/>
      <c r="JQK49" s="1581"/>
      <c r="JQL49" s="1581"/>
      <c r="JQM49" s="1581"/>
      <c r="JQN49" s="1581"/>
      <c r="JQO49" s="1581"/>
      <c r="JQP49" s="1581"/>
      <c r="JQQ49" s="1581"/>
      <c r="JQR49" s="1581"/>
      <c r="JQS49" s="1581"/>
      <c r="JQT49" s="1581"/>
      <c r="JQU49" s="1581"/>
      <c r="JQV49" s="1581"/>
      <c r="JQW49" s="1581"/>
      <c r="JQX49" s="1581"/>
      <c r="JQY49" s="1581"/>
      <c r="JQZ49" s="1581"/>
      <c r="JRA49" s="1581"/>
      <c r="JRB49" s="1581"/>
      <c r="JRC49" s="1581"/>
      <c r="JRD49" s="1581"/>
      <c r="JRE49" s="1581"/>
      <c r="JRF49" s="1581"/>
      <c r="JRG49" s="1581"/>
      <c r="JRH49" s="1581"/>
      <c r="JRI49" s="1581"/>
      <c r="JRJ49" s="1581"/>
      <c r="JRK49" s="1581"/>
      <c r="JRL49" s="1581"/>
      <c r="JRM49" s="1581"/>
      <c r="JRN49" s="1581"/>
      <c r="JRO49" s="1581"/>
      <c r="JRP49" s="1581"/>
      <c r="JRQ49" s="1581"/>
      <c r="JRR49" s="1581"/>
      <c r="JRS49" s="1581"/>
      <c r="JRT49" s="1581"/>
      <c r="JRU49" s="1581"/>
      <c r="JRV49" s="1581"/>
      <c r="JRW49" s="1581"/>
      <c r="JRX49" s="1581"/>
      <c r="JRY49" s="1581"/>
      <c r="JRZ49" s="1581"/>
      <c r="JSA49" s="1581"/>
      <c r="JSB49" s="1581"/>
      <c r="JSC49" s="1581"/>
      <c r="JSD49" s="1581"/>
      <c r="JSE49" s="1581"/>
      <c r="JSF49" s="1581"/>
      <c r="JSG49" s="1581"/>
      <c r="JSH49" s="1581"/>
      <c r="JSI49" s="1581"/>
      <c r="JSJ49" s="1581"/>
      <c r="JSK49" s="1581"/>
      <c r="JSL49" s="1581"/>
      <c r="JSM49" s="1581"/>
      <c r="JSN49" s="1581"/>
      <c r="JSO49" s="1581"/>
      <c r="JSP49" s="1581"/>
      <c r="JSQ49" s="1581"/>
      <c r="JSR49" s="1581"/>
      <c r="JSS49" s="1581"/>
      <c r="JST49" s="1581"/>
      <c r="JSU49" s="1581"/>
      <c r="JSV49" s="1581"/>
      <c r="JSW49" s="1581"/>
      <c r="JSX49" s="1581"/>
      <c r="JSY49" s="1581"/>
      <c r="JSZ49" s="1581"/>
      <c r="JTA49" s="1581"/>
      <c r="JTB49" s="1581"/>
      <c r="JTC49" s="1581"/>
      <c r="JTD49" s="1581"/>
      <c r="JTE49" s="1581"/>
      <c r="JTF49" s="1581"/>
      <c r="JTG49" s="1581"/>
      <c r="JTH49" s="1581"/>
      <c r="JTI49" s="1581"/>
      <c r="JTJ49" s="1581"/>
      <c r="JTK49" s="1581"/>
      <c r="JTL49" s="1581"/>
      <c r="JTM49" s="1581"/>
      <c r="JTN49" s="1581"/>
      <c r="JTO49" s="1581"/>
      <c r="JTP49" s="1581"/>
      <c r="JTQ49" s="1581"/>
      <c r="JTR49" s="1581"/>
      <c r="JTS49" s="1581"/>
      <c r="JTT49" s="1581"/>
      <c r="JTU49" s="1581"/>
      <c r="JTV49" s="1581"/>
      <c r="JTW49" s="1581"/>
      <c r="JTX49" s="1581"/>
      <c r="JTY49" s="1581"/>
      <c r="JTZ49" s="1581"/>
      <c r="JUA49" s="1581"/>
      <c r="JUB49" s="1581"/>
      <c r="JUC49" s="1581"/>
      <c r="JUD49" s="1581"/>
      <c r="JUE49" s="1581"/>
      <c r="JUF49" s="1581"/>
      <c r="JUG49" s="1581"/>
      <c r="JUH49" s="1581"/>
      <c r="JUI49" s="1581"/>
      <c r="JUJ49" s="1581"/>
      <c r="JUK49" s="1581"/>
      <c r="JUL49" s="1581"/>
      <c r="JUM49" s="1581"/>
      <c r="JUN49" s="1581"/>
      <c r="JUO49" s="1581"/>
      <c r="JUP49" s="1581"/>
      <c r="JUQ49" s="1581"/>
      <c r="JUR49" s="1581"/>
      <c r="JUS49" s="1581"/>
      <c r="JUT49" s="1581"/>
      <c r="JUU49" s="1581"/>
      <c r="JUV49" s="1581"/>
      <c r="JUW49" s="1581"/>
      <c r="JUX49" s="1581"/>
      <c r="JUY49" s="1581"/>
      <c r="JUZ49" s="1581"/>
      <c r="JVA49" s="1581"/>
      <c r="JVB49" s="1581"/>
      <c r="JVC49" s="1581"/>
      <c r="JVD49" s="1581"/>
      <c r="JVE49" s="1581"/>
      <c r="JVF49" s="1581"/>
      <c r="JVG49" s="1581"/>
      <c r="JVH49" s="1581"/>
      <c r="JVI49" s="1581"/>
      <c r="JVJ49" s="1581"/>
      <c r="JVK49" s="1581"/>
      <c r="JVL49" s="1581"/>
      <c r="JVM49" s="1581"/>
      <c r="JVN49" s="1581"/>
      <c r="JVO49" s="1581"/>
      <c r="JVP49" s="1581"/>
      <c r="JVQ49" s="1581"/>
      <c r="JVR49" s="1581"/>
      <c r="JVS49" s="1581"/>
      <c r="JVT49" s="1581"/>
      <c r="JVU49" s="1581"/>
      <c r="JVV49" s="1581"/>
      <c r="JVW49" s="1581"/>
      <c r="JVX49" s="1581"/>
      <c r="JVY49" s="1581"/>
      <c r="JVZ49" s="1581"/>
      <c r="JWA49" s="1581"/>
      <c r="JWB49" s="1581"/>
      <c r="JWC49" s="1581"/>
      <c r="JWD49" s="1581"/>
      <c r="JWE49" s="1581"/>
      <c r="JWF49" s="1581"/>
      <c r="JWG49" s="1581"/>
      <c r="JWH49" s="1581"/>
      <c r="JWI49" s="1581"/>
      <c r="JWJ49" s="1581"/>
      <c r="JWK49" s="1581"/>
      <c r="JWL49" s="1581"/>
      <c r="JWM49" s="1581"/>
      <c r="JWN49" s="1581"/>
      <c r="JWO49" s="1581"/>
      <c r="JWP49" s="1581"/>
      <c r="JWQ49" s="1581"/>
      <c r="JWR49" s="1581"/>
      <c r="JWS49" s="1581"/>
      <c r="JWT49" s="1581"/>
      <c r="JWU49" s="1581"/>
      <c r="JWV49" s="1581"/>
      <c r="JWW49" s="1581"/>
      <c r="JWX49" s="1581"/>
      <c r="JWY49" s="1581"/>
      <c r="JWZ49" s="1581"/>
      <c r="JXA49" s="1581"/>
      <c r="JXB49" s="1581"/>
      <c r="JXC49" s="1581"/>
      <c r="JXD49" s="1581"/>
      <c r="JXE49" s="1581"/>
      <c r="JXF49" s="1581"/>
      <c r="JXG49" s="1581"/>
      <c r="JXH49" s="1581"/>
      <c r="JXI49" s="1581"/>
      <c r="JXJ49" s="1581"/>
      <c r="JXK49" s="1581"/>
      <c r="JXL49" s="1581"/>
      <c r="JXM49" s="1581"/>
      <c r="JXN49" s="1581"/>
      <c r="JXO49" s="1581"/>
      <c r="JXP49" s="1581"/>
      <c r="JXQ49" s="1581"/>
      <c r="JXR49" s="1581"/>
      <c r="JXS49" s="1581"/>
      <c r="JXT49" s="1581"/>
      <c r="JXU49" s="1581"/>
      <c r="JXV49" s="1581"/>
      <c r="JXW49" s="1581"/>
      <c r="JXX49" s="1581"/>
      <c r="JXY49" s="1581"/>
      <c r="JXZ49" s="1581"/>
      <c r="JYA49" s="1581"/>
      <c r="JYB49" s="1581"/>
      <c r="JYC49" s="1581"/>
      <c r="JYD49" s="1581"/>
      <c r="JYE49" s="1581"/>
      <c r="JYF49" s="1581"/>
      <c r="JYG49" s="1581"/>
      <c r="JYH49" s="1581"/>
      <c r="JYI49" s="1581"/>
      <c r="JYJ49" s="1581"/>
      <c r="JYK49" s="1581"/>
      <c r="JYL49" s="1581"/>
      <c r="JYM49" s="1581"/>
      <c r="JYN49" s="1581"/>
      <c r="JYO49" s="1581"/>
      <c r="JYP49" s="1581"/>
      <c r="JYQ49" s="1581"/>
      <c r="JYR49" s="1581"/>
      <c r="JYS49" s="1581"/>
      <c r="JYT49" s="1581"/>
      <c r="JYU49" s="1581"/>
      <c r="JYV49" s="1581"/>
      <c r="JYW49" s="1581"/>
      <c r="JYX49" s="1581"/>
      <c r="JYY49" s="1581"/>
      <c r="JYZ49" s="1581"/>
      <c r="JZA49" s="1581"/>
      <c r="JZB49" s="1581"/>
      <c r="JZC49" s="1581"/>
      <c r="JZD49" s="1581"/>
      <c r="JZE49" s="1581"/>
      <c r="JZF49" s="1581"/>
      <c r="JZG49" s="1581"/>
      <c r="JZH49" s="1581"/>
      <c r="JZI49" s="1581"/>
      <c r="JZJ49" s="1581"/>
      <c r="JZK49" s="1581"/>
      <c r="JZL49" s="1581"/>
      <c r="JZM49" s="1581"/>
      <c r="JZN49" s="1581"/>
      <c r="JZO49" s="1581"/>
      <c r="JZP49" s="1581"/>
      <c r="JZQ49" s="1581"/>
      <c r="JZR49" s="1581"/>
      <c r="JZS49" s="1581"/>
      <c r="JZT49" s="1581"/>
      <c r="JZU49" s="1581"/>
      <c r="JZV49" s="1581"/>
      <c r="JZW49" s="1581"/>
      <c r="JZX49" s="1581"/>
      <c r="JZY49" s="1581"/>
      <c r="JZZ49" s="1581"/>
      <c r="KAA49" s="1581"/>
      <c r="KAB49" s="1581"/>
      <c r="KAC49" s="1581"/>
      <c r="KAD49" s="1581"/>
      <c r="KAE49" s="1581"/>
      <c r="KAF49" s="1581"/>
      <c r="KAG49" s="1581"/>
      <c r="KAH49" s="1581"/>
      <c r="KAI49" s="1581"/>
      <c r="KAJ49" s="1581"/>
      <c r="KAK49" s="1581"/>
      <c r="KAL49" s="1581"/>
      <c r="KAM49" s="1581"/>
      <c r="KAN49" s="1581"/>
      <c r="KAO49" s="1581"/>
      <c r="KAP49" s="1581"/>
      <c r="KAQ49" s="1581"/>
      <c r="KAR49" s="1581"/>
      <c r="KAS49" s="1581"/>
      <c r="KAT49" s="1581"/>
      <c r="KAU49" s="1581"/>
      <c r="KAV49" s="1581"/>
      <c r="KAW49" s="1581"/>
      <c r="KAX49" s="1581"/>
      <c r="KAY49" s="1581"/>
      <c r="KAZ49" s="1581"/>
      <c r="KBA49" s="1581"/>
      <c r="KBB49" s="1581"/>
      <c r="KBC49" s="1581"/>
      <c r="KBD49" s="1581"/>
      <c r="KBE49" s="1581"/>
      <c r="KBF49" s="1581"/>
      <c r="KBG49" s="1581"/>
      <c r="KBH49" s="1581"/>
      <c r="KBI49" s="1581"/>
      <c r="KBJ49" s="1581"/>
      <c r="KBK49" s="1581"/>
      <c r="KBL49" s="1581"/>
      <c r="KBM49" s="1581"/>
      <c r="KBN49" s="1581"/>
      <c r="KBO49" s="1581"/>
      <c r="KBP49" s="1581"/>
      <c r="KBQ49" s="1581"/>
      <c r="KBR49" s="1581"/>
      <c r="KBS49" s="1581"/>
      <c r="KBT49" s="1581"/>
      <c r="KBU49" s="1581"/>
      <c r="KBV49" s="1581"/>
      <c r="KBW49" s="1581"/>
      <c r="KBX49" s="1581"/>
      <c r="KBY49" s="1581"/>
      <c r="KBZ49" s="1581"/>
      <c r="KCA49" s="1581"/>
      <c r="KCB49" s="1581"/>
      <c r="KCC49" s="1581"/>
      <c r="KCD49" s="1581"/>
      <c r="KCE49" s="1581"/>
      <c r="KCF49" s="1581"/>
      <c r="KCG49" s="1581"/>
      <c r="KCH49" s="1581"/>
      <c r="KCI49" s="1581"/>
      <c r="KCJ49" s="1581"/>
      <c r="KCK49" s="1581"/>
      <c r="KCL49" s="1581"/>
      <c r="KCM49" s="1581"/>
      <c r="KCN49" s="1581"/>
      <c r="KCO49" s="1581"/>
      <c r="KCP49" s="1581"/>
      <c r="KCQ49" s="1581"/>
      <c r="KCR49" s="1581"/>
      <c r="KCS49" s="1581"/>
      <c r="KCT49" s="1581"/>
      <c r="KCU49" s="1581"/>
      <c r="KCV49" s="1581"/>
      <c r="KCW49" s="1581"/>
      <c r="KCX49" s="1581"/>
      <c r="KCY49" s="1581"/>
      <c r="KCZ49" s="1581"/>
      <c r="KDA49" s="1581"/>
      <c r="KDB49" s="1581"/>
      <c r="KDC49" s="1581"/>
      <c r="KDD49" s="1581"/>
      <c r="KDE49" s="1581"/>
      <c r="KDF49" s="1581"/>
      <c r="KDG49" s="1581"/>
      <c r="KDH49" s="1581"/>
      <c r="KDI49" s="1581"/>
      <c r="KDJ49" s="1581"/>
      <c r="KDK49" s="1581"/>
      <c r="KDL49" s="1581"/>
      <c r="KDM49" s="1581"/>
      <c r="KDN49" s="1581"/>
      <c r="KDO49" s="1581"/>
      <c r="KDP49" s="1581"/>
      <c r="KDQ49" s="1581"/>
      <c r="KDR49" s="1581"/>
      <c r="KDS49" s="1581"/>
      <c r="KDT49" s="1581"/>
      <c r="KDU49" s="1581"/>
      <c r="KDV49" s="1581"/>
      <c r="KDW49" s="1581"/>
      <c r="KDX49" s="1581"/>
      <c r="KDY49" s="1581"/>
      <c r="KDZ49" s="1581"/>
      <c r="KEA49" s="1581"/>
      <c r="KEB49" s="1581"/>
      <c r="KEC49" s="1581"/>
      <c r="KED49" s="1581"/>
      <c r="KEE49" s="1581"/>
      <c r="KEF49" s="1581"/>
      <c r="KEG49" s="1581"/>
      <c r="KEH49" s="1581"/>
      <c r="KEI49" s="1581"/>
      <c r="KEJ49" s="1581"/>
      <c r="KEK49" s="1581"/>
      <c r="KEL49" s="1581"/>
      <c r="KEM49" s="1581"/>
      <c r="KEN49" s="1581"/>
      <c r="KEO49" s="1581"/>
      <c r="KEP49" s="1581"/>
      <c r="KEQ49" s="1581"/>
      <c r="KER49" s="1581"/>
      <c r="KES49" s="1581"/>
      <c r="KET49" s="1581"/>
      <c r="KEU49" s="1581"/>
      <c r="KEV49" s="1581"/>
      <c r="KEW49" s="1581"/>
      <c r="KEX49" s="1581"/>
      <c r="KEY49" s="1581"/>
      <c r="KEZ49" s="1581"/>
      <c r="KFA49" s="1581"/>
      <c r="KFB49" s="1581"/>
      <c r="KFC49" s="1581"/>
      <c r="KFD49" s="1581"/>
      <c r="KFE49" s="1581"/>
      <c r="KFF49" s="1581"/>
      <c r="KFG49" s="1581"/>
      <c r="KFH49" s="1581"/>
      <c r="KFI49" s="1581"/>
      <c r="KFJ49" s="1581"/>
      <c r="KFK49" s="1581"/>
      <c r="KFL49" s="1581"/>
      <c r="KFM49" s="1581"/>
      <c r="KFN49" s="1581"/>
      <c r="KFO49" s="1581"/>
      <c r="KFP49" s="1581"/>
      <c r="KFQ49" s="1581"/>
      <c r="KFR49" s="1581"/>
      <c r="KFS49" s="1581"/>
      <c r="KFT49" s="1581"/>
      <c r="KFU49" s="1581"/>
      <c r="KFV49" s="1581"/>
      <c r="KFW49" s="1581"/>
      <c r="KFX49" s="1581"/>
      <c r="KFY49" s="1581"/>
      <c r="KFZ49" s="1581"/>
      <c r="KGA49" s="1581"/>
      <c r="KGB49" s="1581"/>
      <c r="KGC49" s="1581"/>
      <c r="KGD49" s="1581"/>
      <c r="KGE49" s="1581"/>
      <c r="KGF49" s="1581"/>
      <c r="KGG49" s="1581"/>
      <c r="KGH49" s="1581"/>
      <c r="KGI49" s="1581"/>
      <c r="KGJ49" s="1581"/>
      <c r="KGK49" s="1581"/>
      <c r="KGL49" s="1581"/>
      <c r="KGM49" s="1581"/>
      <c r="KGN49" s="1581"/>
      <c r="KGO49" s="1581"/>
      <c r="KGP49" s="1581"/>
      <c r="KGQ49" s="1581"/>
      <c r="KGR49" s="1581"/>
      <c r="KGS49" s="1581"/>
      <c r="KGT49" s="1581"/>
      <c r="KGU49" s="1581"/>
      <c r="KGV49" s="1581"/>
      <c r="KGW49" s="1581"/>
      <c r="KGX49" s="1581"/>
      <c r="KGY49" s="1581"/>
      <c r="KGZ49" s="1581"/>
      <c r="KHA49" s="1581"/>
      <c r="KHB49" s="1581"/>
      <c r="KHC49" s="1581"/>
      <c r="KHD49" s="1581"/>
      <c r="KHE49" s="1581"/>
      <c r="KHF49" s="1581"/>
      <c r="KHG49" s="1581"/>
      <c r="KHH49" s="1581"/>
      <c r="KHI49" s="1581"/>
      <c r="KHJ49" s="1581"/>
      <c r="KHK49" s="1581"/>
      <c r="KHL49" s="1581"/>
      <c r="KHM49" s="1581"/>
      <c r="KHN49" s="1581"/>
      <c r="KHO49" s="1581"/>
      <c r="KHP49" s="1581"/>
      <c r="KHQ49" s="1581"/>
      <c r="KHR49" s="1581"/>
      <c r="KHS49" s="1581"/>
      <c r="KHT49" s="1581"/>
      <c r="KHU49" s="1581"/>
      <c r="KHV49" s="1581"/>
      <c r="KHW49" s="1581"/>
      <c r="KHX49" s="1581"/>
      <c r="KHY49" s="1581"/>
      <c r="KHZ49" s="1581"/>
      <c r="KIA49" s="1581"/>
      <c r="KIB49" s="1581"/>
      <c r="KIC49" s="1581"/>
      <c r="KID49" s="1581"/>
      <c r="KIE49" s="1581"/>
      <c r="KIF49" s="1581"/>
      <c r="KIG49" s="1581"/>
      <c r="KIH49" s="1581"/>
      <c r="KII49" s="1581"/>
      <c r="KIJ49" s="1581"/>
      <c r="KIK49" s="1581"/>
      <c r="KIL49" s="1581"/>
      <c r="KIM49" s="1581"/>
      <c r="KIN49" s="1581"/>
      <c r="KIO49" s="1581"/>
      <c r="KIP49" s="1581"/>
      <c r="KIQ49" s="1581"/>
      <c r="KIR49" s="1581"/>
      <c r="KIS49" s="1581"/>
      <c r="KIT49" s="1581"/>
      <c r="KIU49" s="1581"/>
      <c r="KIV49" s="1581"/>
      <c r="KIW49" s="1581"/>
      <c r="KIX49" s="1581"/>
      <c r="KIY49" s="1581"/>
      <c r="KIZ49" s="1581"/>
      <c r="KJA49" s="1581"/>
      <c r="KJB49" s="1581"/>
      <c r="KJC49" s="1581"/>
      <c r="KJD49" s="1581"/>
      <c r="KJE49" s="1581"/>
      <c r="KJF49" s="1581"/>
      <c r="KJG49" s="1581"/>
      <c r="KJH49" s="1581"/>
      <c r="KJI49" s="1581"/>
      <c r="KJJ49" s="1581"/>
      <c r="KJK49" s="1581"/>
      <c r="KJL49" s="1581"/>
      <c r="KJM49" s="1581"/>
      <c r="KJN49" s="1581"/>
      <c r="KJO49" s="1581"/>
      <c r="KJP49" s="1581"/>
      <c r="KJQ49" s="1581"/>
      <c r="KJR49" s="1581"/>
      <c r="KJS49" s="1581"/>
      <c r="KJT49" s="1581"/>
      <c r="KJU49" s="1581"/>
      <c r="KJV49" s="1581"/>
      <c r="KJW49" s="1581"/>
      <c r="KJX49" s="1581"/>
      <c r="KJY49" s="1581"/>
      <c r="KJZ49" s="1581"/>
      <c r="KKA49" s="1581"/>
      <c r="KKB49" s="1581"/>
      <c r="KKC49" s="1581"/>
      <c r="KKD49" s="1581"/>
      <c r="KKE49" s="1581"/>
      <c r="KKF49" s="1581"/>
      <c r="KKG49" s="1581"/>
      <c r="KKH49" s="1581"/>
      <c r="KKI49" s="1581"/>
      <c r="KKJ49" s="1581"/>
      <c r="KKK49" s="1581"/>
      <c r="KKL49" s="1581"/>
      <c r="KKM49" s="1581"/>
      <c r="KKN49" s="1581"/>
      <c r="KKO49" s="1581"/>
      <c r="KKP49" s="1581"/>
      <c r="KKQ49" s="1581"/>
      <c r="KKR49" s="1581"/>
      <c r="KKS49" s="1581"/>
      <c r="KKT49" s="1581"/>
      <c r="KKU49" s="1581"/>
      <c r="KKV49" s="1581"/>
      <c r="KKW49" s="1581"/>
      <c r="KKX49" s="1581"/>
      <c r="KKY49" s="1581"/>
      <c r="KKZ49" s="1581"/>
      <c r="KLA49" s="1581"/>
      <c r="KLB49" s="1581"/>
      <c r="KLC49" s="1581"/>
      <c r="KLD49" s="1581"/>
      <c r="KLE49" s="1581"/>
      <c r="KLF49" s="1581"/>
      <c r="KLG49" s="1581"/>
      <c r="KLH49" s="1581"/>
      <c r="KLI49" s="1581"/>
      <c r="KLJ49" s="1581"/>
      <c r="KLK49" s="1581"/>
      <c r="KLL49" s="1581"/>
      <c r="KLM49" s="1581"/>
      <c r="KLN49" s="1581"/>
      <c r="KLO49" s="1581"/>
      <c r="KLP49" s="1581"/>
      <c r="KLQ49" s="1581"/>
      <c r="KLR49" s="1581"/>
      <c r="KLS49" s="1581"/>
      <c r="KLT49" s="1581"/>
      <c r="KLU49" s="1581"/>
      <c r="KLV49" s="1581"/>
      <c r="KLW49" s="1581"/>
      <c r="KLX49" s="1581"/>
      <c r="KLY49" s="1581"/>
      <c r="KLZ49" s="1581"/>
      <c r="KMA49" s="1581"/>
      <c r="KMB49" s="1581"/>
      <c r="KMC49" s="1581"/>
      <c r="KMD49" s="1581"/>
      <c r="KME49" s="1581"/>
      <c r="KMF49" s="1581"/>
      <c r="KMG49" s="1581"/>
      <c r="KMH49" s="1581"/>
      <c r="KMI49" s="1581"/>
      <c r="KMJ49" s="1581"/>
      <c r="KMK49" s="1581"/>
      <c r="KML49" s="1581"/>
      <c r="KMM49" s="1581"/>
      <c r="KMN49" s="1581"/>
      <c r="KMO49" s="1581"/>
      <c r="KMP49" s="1581"/>
      <c r="KMQ49" s="1581"/>
      <c r="KMR49" s="1581"/>
      <c r="KMS49" s="1581"/>
      <c r="KMT49" s="1581"/>
      <c r="KMU49" s="1581"/>
      <c r="KMV49" s="1581"/>
      <c r="KMW49" s="1581"/>
      <c r="KMX49" s="1581"/>
      <c r="KMY49" s="1581"/>
      <c r="KMZ49" s="1581"/>
      <c r="KNA49" s="1581"/>
      <c r="KNB49" s="1581"/>
      <c r="KNC49" s="1581"/>
      <c r="KND49" s="1581"/>
      <c r="KNE49" s="1581"/>
      <c r="KNF49" s="1581"/>
      <c r="KNG49" s="1581"/>
      <c r="KNH49" s="1581"/>
      <c r="KNI49" s="1581"/>
      <c r="KNJ49" s="1581"/>
      <c r="KNK49" s="1581"/>
      <c r="KNL49" s="1581"/>
      <c r="KNM49" s="1581"/>
      <c r="KNN49" s="1581"/>
      <c r="KNO49" s="1581"/>
      <c r="KNP49" s="1581"/>
      <c r="KNQ49" s="1581"/>
      <c r="KNR49" s="1581"/>
      <c r="KNS49" s="1581"/>
      <c r="KNT49" s="1581"/>
      <c r="KNU49" s="1581"/>
      <c r="KNV49" s="1581"/>
      <c r="KNW49" s="1581"/>
      <c r="KNX49" s="1581"/>
      <c r="KNY49" s="1581"/>
      <c r="KNZ49" s="1581"/>
      <c r="KOA49" s="1581"/>
      <c r="KOB49" s="1581"/>
      <c r="KOC49" s="1581"/>
      <c r="KOD49" s="1581"/>
      <c r="KOE49" s="1581"/>
      <c r="KOF49" s="1581"/>
      <c r="KOG49" s="1581"/>
      <c r="KOH49" s="1581"/>
      <c r="KOI49" s="1581"/>
      <c r="KOJ49" s="1581"/>
      <c r="KOK49" s="1581"/>
      <c r="KOL49" s="1581"/>
      <c r="KOM49" s="1581"/>
      <c r="KON49" s="1581"/>
      <c r="KOO49" s="1581"/>
      <c r="KOP49" s="1581"/>
      <c r="KOQ49" s="1581"/>
      <c r="KOR49" s="1581"/>
      <c r="KOS49" s="1581"/>
      <c r="KOT49" s="1581"/>
      <c r="KOU49" s="1581"/>
      <c r="KOV49" s="1581"/>
      <c r="KOW49" s="1581"/>
      <c r="KOX49" s="1581"/>
      <c r="KOY49" s="1581"/>
      <c r="KOZ49" s="1581"/>
      <c r="KPA49" s="1581"/>
      <c r="KPB49" s="1581"/>
      <c r="KPC49" s="1581"/>
      <c r="KPD49" s="1581"/>
      <c r="KPE49" s="1581"/>
      <c r="KPF49" s="1581"/>
      <c r="KPG49" s="1581"/>
      <c r="KPH49" s="1581"/>
      <c r="KPI49" s="1581"/>
      <c r="KPJ49" s="1581"/>
      <c r="KPK49" s="1581"/>
      <c r="KPL49" s="1581"/>
      <c r="KPM49" s="1581"/>
      <c r="KPN49" s="1581"/>
      <c r="KPO49" s="1581"/>
      <c r="KPP49" s="1581"/>
      <c r="KPQ49" s="1581"/>
      <c r="KPR49" s="1581"/>
      <c r="KPS49" s="1581"/>
      <c r="KPT49" s="1581"/>
      <c r="KPU49" s="1581"/>
      <c r="KPV49" s="1581"/>
      <c r="KPW49" s="1581"/>
      <c r="KPX49" s="1581"/>
      <c r="KPY49" s="1581"/>
      <c r="KPZ49" s="1581"/>
      <c r="KQA49" s="1581"/>
      <c r="KQB49" s="1581"/>
      <c r="KQC49" s="1581"/>
      <c r="KQD49" s="1581"/>
      <c r="KQE49" s="1581"/>
      <c r="KQF49" s="1581"/>
      <c r="KQG49" s="1581"/>
      <c r="KQH49" s="1581"/>
      <c r="KQI49" s="1581"/>
      <c r="KQJ49" s="1581"/>
      <c r="KQK49" s="1581"/>
      <c r="KQL49" s="1581"/>
      <c r="KQM49" s="1581"/>
      <c r="KQN49" s="1581"/>
      <c r="KQO49" s="1581"/>
      <c r="KQP49" s="1581"/>
      <c r="KQQ49" s="1581"/>
      <c r="KQR49" s="1581"/>
      <c r="KQS49" s="1581"/>
      <c r="KQT49" s="1581"/>
      <c r="KQU49" s="1581"/>
      <c r="KQV49" s="1581"/>
      <c r="KQW49" s="1581"/>
      <c r="KQX49" s="1581"/>
      <c r="KQY49" s="1581"/>
      <c r="KQZ49" s="1581"/>
      <c r="KRA49" s="1581"/>
      <c r="KRB49" s="1581"/>
      <c r="KRC49" s="1581"/>
      <c r="KRD49" s="1581"/>
      <c r="KRE49" s="1581"/>
      <c r="KRF49" s="1581"/>
      <c r="KRG49" s="1581"/>
      <c r="KRH49" s="1581"/>
      <c r="KRI49" s="1581"/>
      <c r="KRJ49" s="1581"/>
      <c r="KRK49" s="1581"/>
      <c r="KRL49" s="1581"/>
      <c r="KRM49" s="1581"/>
      <c r="KRN49" s="1581"/>
      <c r="KRO49" s="1581"/>
      <c r="KRP49" s="1581"/>
      <c r="KRQ49" s="1581"/>
      <c r="KRR49" s="1581"/>
      <c r="KRS49" s="1581"/>
      <c r="KRT49" s="1581"/>
      <c r="KRU49" s="1581"/>
      <c r="KRV49" s="1581"/>
      <c r="KRW49" s="1581"/>
      <c r="KRX49" s="1581"/>
      <c r="KRY49" s="1581"/>
      <c r="KRZ49" s="1581"/>
      <c r="KSA49" s="1581"/>
      <c r="KSB49" s="1581"/>
      <c r="KSC49" s="1581"/>
      <c r="KSD49" s="1581"/>
      <c r="KSE49" s="1581"/>
      <c r="KSF49" s="1581"/>
      <c r="KSG49" s="1581"/>
      <c r="KSH49" s="1581"/>
      <c r="KSI49" s="1581"/>
      <c r="KSJ49" s="1581"/>
      <c r="KSK49" s="1581"/>
      <c r="KSL49" s="1581"/>
      <c r="KSM49" s="1581"/>
      <c r="KSN49" s="1581"/>
      <c r="KSO49" s="1581"/>
      <c r="KSP49" s="1581"/>
      <c r="KSQ49" s="1581"/>
      <c r="KSR49" s="1581"/>
      <c r="KSS49" s="1581"/>
      <c r="KST49" s="1581"/>
      <c r="KSU49" s="1581"/>
      <c r="KSV49" s="1581"/>
      <c r="KSW49" s="1581"/>
      <c r="KSX49" s="1581"/>
      <c r="KSY49" s="1581"/>
      <c r="KSZ49" s="1581"/>
      <c r="KTA49" s="1581"/>
      <c r="KTB49" s="1581"/>
      <c r="KTC49" s="1581"/>
      <c r="KTD49" s="1581"/>
      <c r="KTE49" s="1581"/>
      <c r="KTF49" s="1581"/>
      <c r="KTG49" s="1581"/>
      <c r="KTH49" s="1581"/>
      <c r="KTI49" s="1581"/>
      <c r="KTJ49" s="1581"/>
      <c r="KTK49" s="1581"/>
      <c r="KTL49" s="1581"/>
      <c r="KTM49" s="1581"/>
      <c r="KTN49" s="1581"/>
      <c r="KTO49" s="1581"/>
      <c r="KTP49" s="1581"/>
      <c r="KTQ49" s="1581"/>
      <c r="KTR49" s="1581"/>
      <c r="KTS49" s="1581"/>
      <c r="KTT49" s="1581"/>
      <c r="KTU49" s="1581"/>
      <c r="KTV49" s="1581"/>
      <c r="KTW49" s="1581"/>
      <c r="KTX49" s="1581"/>
      <c r="KTY49" s="1581"/>
      <c r="KTZ49" s="1581"/>
      <c r="KUA49" s="1581"/>
      <c r="KUB49" s="1581"/>
      <c r="KUC49" s="1581"/>
      <c r="KUD49" s="1581"/>
      <c r="KUE49" s="1581"/>
      <c r="KUF49" s="1581"/>
      <c r="KUG49" s="1581"/>
      <c r="KUH49" s="1581"/>
      <c r="KUI49" s="1581"/>
      <c r="KUJ49" s="1581"/>
      <c r="KUK49" s="1581"/>
      <c r="KUL49" s="1581"/>
      <c r="KUM49" s="1581"/>
      <c r="KUN49" s="1581"/>
      <c r="KUO49" s="1581"/>
      <c r="KUP49" s="1581"/>
      <c r="KUQ49" s="1581"/>
      <c r="KUR49" s="1581"/>
      <c r="KUS49" s="1581"/>
      <c r="KUT49" s="1581"/>
      <c r="KUU49" s="1581"/>
      <c r="KUV49" s="1581"/>
      <c r="KUW49" s="1581"/>
      <c r="KUX49" s="1581"/>
      <c r="KUY49" s="1581"/>
      <c r="KUZ49" s="1581"/>
      <c r="KVA49" s="1581"/>
      <c r="KVB49" s="1581"/>
      <c r="KVC49" s="1581"/>
      <c r="KVD49" s="1581"/>
      <c r="KVE49" s="1581"/>
      <c r="KVF49" s="1581"/>
      <c r="KVG49" s="1581"/>
      <c r="KVH49" s="1581"/>
      <c r="KVI49" s="1581"/>
      <c r="KVJ49" s="1581"/>
      <c r="KVK49" s="1581"/>
      <c r="KVL49" s="1581"/>
      <c r="KVM49" s="1581"/>
      <c r="KVN49" s="1581"/>
      <c r="KVO49" s="1581"/>
      <c r="KVP49" s="1581"/>
      <c r="KVQ49" s="1581"/>
      <c r="KVR49" s="1581"/>
      <c r="KVS49" s="1581"/>
      <c r="KVT49" s="1581"/>
      <c r="KVU49" s="1581"/>
      <c r="KVV49" s="1581"/>
      <c r="KVW49" s="1581"/>
      <c r="KVX49" s="1581"/>
      <c r="KVY49" s="1581"/>
      <c r="KVZ49" s="1581"/>
      <c r="KWA49" s="1581"/>
      <c r="KWB49" s="1581"/>
      <c r="KWC49" s="1581"/>
      <c r="KWD49" s="1581"/>
      <c r="KWE49" s="1581"/>
      <c r="KWF49" s="1581"/>
      <c r="KWG49" s="1581"/>
      <c r="KWH49" s="1581"/>
      <c r="KWI49" s="1581"/>
      <c r="KWJ49" s="1581"/>
      <c r="KWK49" s="1581"/>
      <c r="KWL49" s="1581"/>
      <c r="KWM49" s="1581"/>
      <c r="KWN49" s="1581"/>
      <c r="KWO49" s="1581"/>
      <c r="KWP49" s="1581"/>
      <c r="KWQ49" s="1581"/>
      <c r="KWR49" s="1581"/>
      <c r="KWS49" s="1581"/>
      <c r="KWT49" s="1581"/>
      <c r="KWU49" s="1581"/>
      <c r="KWV49" s="1581"/>
      <c r="KWW49" s="1581"/>
      <c r="KWX49" s="1581"/>
      <c r="KWY49" s="1581"/>
      <c r="KWZ49" s="1581"/>
      <c r="KXA49" s="1581"/>
      <c r="KXB49" s="1581"/>
      <c r="KXC49" s="1581"/>
      <c r="KXD49" s="1581"/>
      <c r="KXE49" s="1581"/>
      <c r="KXF49" s="1581"/>
      <c r="KXG49" s="1581"/>
      <c r="KXH49" s="1581"/>
      <c r="KXI49" s="1581"/>
      <c r="KXJ49" s="1581"/>
      <c r="KXK49" s="1581"/>
      <c r="KXL49" s="1581"/>
      <c r="KXM49" s="1581"/>
      <c r="KXN49" s="1581"/>
      <c r="KXO49" s="1581"/>
      <c r="KXP49" s="1581"/>
      <c r="KXQ49" s="1581"/>
      <c r="KXR49" s="1581"/>
      <c r="KXS49" s="1581"/>
      <c r="KXT49" s="1581"/>
      <c r="KXU49" s="1581"/>
      <c r="KXV49" s="1581"/>
      <c r="KXW49" s="1581"/>
      <c r="KXX49" s="1581"/>
      <c r="KXY49" s="1581"/>
      <c r="KXZ49" s="1581"/>
      <c r="KYA49" s="1581"/>
      <c r="KYB49" s="1581"/>
      <c r="KYC49" s="1581"/>
      <c r="KYD49" s="1581"/>
      <c r="KYE49" s="1581"/>
      <c r="KYF49" s="1581"/>
      <c r="KYG49" s="1581"/>
      <c r="KYH49" s="1581"/>
      <c r="KYI49" s="1581"/>
      <c r="KYJ49" s="1581"/>
      <c r="KYK49" s="1581"/>
      <c r="KYL49" s="1581"/>
      <c r="KYM49" s="1581"/>
      <c r="KYN49" s="1581"/>
      <c r="KYO49" s="1581"/>
      <c r="KYP49" s="1581"/>
      <c r="KYQ49" s="1581"/>
      <c r="KYR49" s="1581"/>
      <c r="KYS49" s="1581"/>
      <c r="KYT49" s="1581"/>
      <c r="KYU49" s="1581"/>
      <c r="KYV49" s="1581"/>
      <c r="KYW49" s="1581"/>
      <c r="KYX49" s="1581"/>
      <c r="KYY49" s="1581"/>
      <c r="KYZ49" s="1581"/>
      <c r="KZA49" s="1581"/>
      <c r="KZB49" s="1581"/>
      <c r="KZC49" s="1581"/>
      <c r="KZD49" s="1581"/>
      <c r="KZE49" s="1581"/>
      <c r="KZF49" s="1581"/>
      <c r="KZG49" s="1581"/>
      <c r="KZH49" s="1581"/>
      <c r="KZI49" s="1581"/>
      <c r="KZJ49" s="1581"/>
      <c r="KZK49" s="1581"/>
      <c r="KZL49" s="1581"/>
      <c r="KZM49" s="1581"/>
      <c r="KZN49" s="1581"/>
      <c r="KZO49" s="1581"/>
      <c r="KZP49" s="1581"/>
      <c r="KZQ49" s="1581"/>
      <c r="KZR49" s="1581"/>
      <c r="KZS49" s="1581"/>
      <c r="KZT49" s="1581"/>
      <c r="KZU49" s="1581"/>
      <c r="KZV49" s="1581"/>
      <c r="KZW49" s="1581"/>
      <c r="KZX49" s="1581"/>
      <c r="KZY49" s="1581"/>
      <c r="KZZ49" s="1581"/>
      <c r="LAA49" s="1581"/>
      <c r="LAB49" s="1581"/>
      <c r="LAC49" s="1581"/>
      <c r="LAD49" s="1581"/>
      <c r="LAE49" s="1581"/>
      <c r="LAF49" s="1581"/>
      <c r="LAG49" s="1581"/>
      <c r="LAH49" s="1581"/>
      <c r="LAI49" s="1581"/>
      <c r="LAJ49" s="1581"/>
      <c r="LAK49" s="1581"/>
      <c r="LAL49" s="1581"/>
      <c r="LAM49" s="1581"/>
      <c r="LAN49" s="1581"/>
      <c r="LAO49" s="1581"/>
      <c r="LAP49" s="1581"/>
      <c r="LAQ49" s="1581"/>
      <c r="LAR49" s="1581"/>
      <c r="LAS49" s="1581"/>
      <c r="LAT49" s="1581"/>
      <c r="LAU49" s="1581"/>
      <c r="LAV49" s="1581"/>
      <c r="LAW49" s="1581"/>
      <c r="LAX49" s="1581"/>
      <c r="LAY49" s="1581"/>
      <c r="LAZ49" s="1581"/>
      <c r="LBA49" s="1581"/>
      <c r="LBB49" s="1581"/>
      <c r="LBC49" s="1581"/>
      <c r="LBD49" s="1581"/>
      <c r="LBE49" s="1581"/>
      <c r="LBF49" s="1581"/>
      <c r="LBG49" s="1581"/>
      <c r="LBH49" s="1581"/>
      <c r="LBI49" s="1581"/>
      <c r="LBJ49" s="1581"/>
      <c r="LBK49" s="1581"/>
      <c r="LBL49" s="1581"/>
      <c r="LBM49" s="1581"/>
      <c r="LBN49" s="1581"/>
      <c r="LBO49" s="1581"/>
      <c r="LBP49" s="1581"/>
      <c r="LBQ49" s="1581"/>
      <c r="LBR49" s="1581"/>
      <c r="LBS49" s="1581"/>
      <c r="LBT49" s="1581"/>
      <c r="LBU49" s="1581"/>
      <c r="LBV49" s="1581"/>
      <c r="LBW49" s="1581"/>
      <c r="LBX49" s="1581"/>
      <c r="LBY49" s="1581"/>
      <c r="LBZ49" s="1581"/>
      <c r="LCA49" s="1581"/>
      <c r="LCB49" s="1581"/>
      <c r="LCC49" s="1581"/>
      <c r="LCD49" s="1581"/>
      <c r="LCE49" s="1581"/>
      <c r="LCF49" s="1581"/>
      <c r="LCG49" s="1581"/>
      <c r="LCH49" s="1581"/>
      <c r="LCI49" s="1581"/>
      <c r="LCJ49" s="1581"/>
      <c r="LCK49" s="1581"/>
      <c r="LCL49" s="1581"/>
      <c r="LCM49" s="1581"/>
      <c r="LCN49" s="1581"/>
      <c r="LCO49" s="1581"/>
      <c r="LCP49" s="1581"/>
      <c r="LCQ49" s="1581"/>
      <c r="LCR49" s="1581"/>
      <c r="LCS49" s="1581"/>
      <c r="LCT49" s="1581"/>
      <c r="LCU49" s="1581"/>
      <c r="LCV49" s="1581"/>
      <c r="LCW49" s="1581"/>
      <c r="LCX49" s="1581"/>
      <c r="LCY49" s="1581"/>
      <c r="LCZ49" s="1581"/>
      <c r="LDA49" s="1581"/>
      <c r="LDB49" s="1581"/>
      <c r="LDC49" s="1581"/>
      <c r="LDD49" s="1581"/>
      <c r="LDE49" s="1581"/>
      <c r="LDF49" s="1581"/>
      <c r="LDG49" s="1581"/>
      <c r="LDH49" s="1581"/>
      <c r="LDI49" s="1581"/>
      <c r="LDJ49" s="1581"/>
      <c r="LDK49" s="1581"/>
      <c r="LDL49" s="1581"/>
      <c r="LDM49" s="1581"/>
      <c r="LDN49" s="1581"/>
      <c r="LDO49" s="1581"/>
      <c r="LDP49" s="1581"/>
      <c r="LDQ49" s="1581"/>
      <c r="LDR49" s="1581"/>
      <c r="LDS49" s="1581"/>
      <c r="LDT49" s="1581"/>
      <c r="LDU49" s="1581"/>
      <c r="LDV49" s="1581"/>
      <c r="LDW49" s="1581"/>
      <c r="LDX49" s="1581"/>
      <c r="LDY49" s="1581"/>
      <c r="LDZ49" s="1581"/>
      <c r="LEA49" s="1581"/>
      <c r="LEB49" s="1581"/>
      <c r="LEC49" s="1581"/>
      <c r="LED49" s="1581"/>
      <c r="LEE49" s="1581"/>
      <c r="LEF49" s="1581"/>
      <c r="LEG49" s="1581"/>
      <c r="LEH49" s="1581"/>
      <c r="LEI49" s="1581"/>
      <c r="LEJ49" s="1581"/>
      <c r="LEK49" s="1581"/>
      <c r="LEL49" s="1581"/>
      <c r="LEM49" s="1581"/>
      <c r="LEN49" s="1581"/>
      <c r="LEO49" s="1581"/>
      <c r="LEP49" s="1581"/>
      <c r="LEQ49" s="1581"/>
      <c r="LER49" s="1581"/>
      <c r="LES49" s="1581"/>
      <c r="LET49" s="1581"/>
      <c r="LEU49" s="1581"/>
      <c r="LEV49" s="1581"/>
      <c r="LEW49" s="1581"/>
      <c r="LEX49" s="1581"/>
      <c r="LEY49" s="1581"/>
      <c r="LEZ49" s="1581"/>
      <c r="LFA49" s="1581"/>
      <c r="LFB49" s="1581"/>
      <c r="LFC49" s="1581"/>
      <c r="LFD49" s="1581"/>
      <c r="LFE49" s="1581"/>
      <c r="LFF49" s="1581"/>
      <c r="LFG49" s="1581"/>
      <c r="LFH49" s="1581"/>
      <c r="LFI49" s="1581"/>
      <c r="LFJ49" s="1581"/>
      <c r="LFK49" s="1581"/>
      <c r="LFL49" s="1581"/>
      <c r="LFM49" s="1581"/>
      <c r="LFN49" s="1581"/>
      <c r="LFO49" s="1581"/>
      <c r="LFP49" s="1581"/>
      <c r="LFQ49" s="1581"/>
      <c r="LFR49" s="1581"/>
      <c r="LFS49" s="1581"/>
      <c r="LFT49" s="1581"/>
      <c r="LFU49" s="1581"/>
      <c r="LFV49" s="1581"/>
      <c r="LFW49" s="1581"/>
      <c r="LFX49" s="1581"/>
      <c r="LFY49" s="1581"/>
      <c r="LFZ49" s="1581"/>
      <c r="LGA49" s="1581"/>
      <c r="LGB49" s="1581"/>
      <c r="LGC49" s="1581"/>
      <c r="LGD49" s="1581"/>
      <c r="LGE49" s="1581"/>
      <c r="LGF49" s="1581"/>
      <c r="LGG49" s="1581"/>
      <c r="LGH49" s="1581"/>
      <c r="LGI49" s="1581"/>
      <c r="LGJ49" s="1581"/>
      <c r="LGK49" s="1581"/>
      <c r="LGL49" s="1581"/>
      <c r="LGM49" s="1581"/>
      <c r="LGN49" s="1581"/>
      <c r="LGO49" s="1581"/>
      <c r="LGP49" s="1581"/>
      <c r="LGQ49" s="1581"/>
      <c r="LGR49" s="1581"/>
      <c r="LGS49" s="1581"/>
      <c r="LGT49" s="1581"/>
      <c r="LGU49" s="1581"/>
      <c r="LGV49" s="1581"/>
      <c r="LGW49" s="1581"/>
      <c r="LGX49" s="1581"/>
      <c r="LGY49" s="1581"/>
      <c r="LGZ49" s="1581"/>
      <c r="LHA49" s="1581"/>
      <c r="LHB49" s="1581"/>
      <c r="LHC49" s="1581"/>
      <c r="LHD49" s="1581"/>
      <c r="LHE49" s="1581"/>
      <c r="LHF49" s="1581"/>
      <c r="LHG49" s="1581"/>
      <c r="LHH49" s="1581"/>
      <c r="LHI49" s="1581"/>
      <c r="LHJ49" s="1581"/>
      <c r="LHK49" s="1581"/>
      <c r="LHL49" s="1581"/>
      <c r="LHM49" s="1581"/>
      <c r="LHN49" s="1581"/>
      <c r="LHO49" s="1581"/>
      <c r="LHP49" s="1581"/>
      <c r="LHQ49" s="1581"/>
      <c r="LHR49" s="1581"/>
      <c r="LHS49" s="1581"/>
      <c r="LHT49" s="1581"/>
      <c r="LHU49" s="1581"/>
      <c r="LHV49" s="1581"/>
      <c r="LHW49" s="1581"/>
      <c r="LHX49" s="1581"/>
      <c r="LHY49" s="1581"/>
      <c r="LHZ49" s="1581"/>
      <c r="LIA49" s="1581"/>
      <c r="LIB49" s="1581"/>
      <c r="LIC49" s="1581"/>
      <c r="LID49" s="1581"/>
      <c r="LIE49" s="1581"/>
      <c r="LIF49" s="1581"/>
      <c r="LIG49" s="1581"/>
      <c r="LIH49" s="1581"/>
      <c r="LII49" s="1581"/>
      <c r="LIJ49" s="1581"/>
      <c r="LIK49" s="1581"/>
      <c r="LIL49" s="1581"/>
      <c r="LIM49" s="1581"/>
      <c r="LIN49" s="1581"/>
      <c r="LIO49" s="1581"/>
      <c r="LIP49" s="1581"/>
      <c r="LIQ49" s="1581"/>
      <c r="LIR49" s="1581"/>
      <c r="LIS49" s="1581"/>
      <c r="LIT49" s="1581"/>
      <c r="LIU49" s="1581"/>
      <c r="LIV49" s="1581"/>
      <c r="LIW49" s="1581"/>
      <c r="LIX49" s="1581"/>
      <c r="LIY49" s="1581"/>
      <c r="LIZ49" s="1581"/>
      <c r="LJA49" s="1581"/>
      <c r="LJB49" s="1581"/>
      <c r="LJC49" s="1581"/>
      <c r="LJD49" s="1581"/>
      <c r="LJE49" s="1581"/>
      <c r="LJF49" s="1581"/>
      <c r="LJG49" s="1581"/>
      <c r="LJH49" s="1581"/>
      <c r="LJI49" s="1581"/>
      <c r="LJJ49" s="1581"/>
      <c r="LJK49" s="1581"/>
      <c r="LJL49" s="1581"/>
      <c r="LJM49" s="1581"/>
      <c r="LJN49" s="1581"/>
      <c r="LJO49" s="1581"/>
      <c r="LJP49" s="1581"/>
      <c r="LJQ49" s="1581"/>
      <c r="LJR49" s="1581"/>
      <c r="LJS49" s="1581"/>
      <c r="LJT49" s="1581"/>
      <c r="LJU49" s="1581"/>
      <c r="LJV49" s="1581"/>
      <c r="LJW49" s="1581"/>
      <c r="LJX49" s="1581"/>
      <c r="LJY49" s="1581"/>
      <c r="LJZ49" s="1581"/>
      <c r="LKA49" s="1581"/>
      <c r="LKB49" s="1581"/>
      <c r="LKC49" s="1581"/>
      <c r="LKD49" s="1581"/>
      <c r="LKE49" s="1581"/>
      <c r="LKF49" s="1581"/>
      <c r="LKG49" s="1581"/>
      <c r="LKH49" s="1581"/>
      <c r="LKI49" s="1581"/>
      <c r="LKJ49" s="1581"/>
      <c r="LKK49" s="1581"/>
      <c r="LKL49" s="1581"/>
      <c r="LKM49" s="1581"/>
      <c r="LKN49" s="1581"/>
      <c r="LKO49" s="1581"/>
      <c r="LKP49" s="1581"/>
      <c r="LKQ49" s="1581"/>
      <c r="LKR49" s="1581"/>
      <c r="LKS49" s="1581"/>
      <c r="LKT49" s="1581"/>
      <c r="LKU49" s="1581"/>
      <c r="LKV49" s="1581"/>
      <c r="LKW49" s="1581"/>
      <c r="LKX49" s="1581"/>
      <c r="LKY49" s="1581"/>
      <c r="LKZ49" s="1581"/>
      <c r="LLA49" s="1581"/>
      <c r="LLB49" s="1581"/>
      <c r="LLC49" s="1581"/>
      <c r="LLD49" s="1581"/>
      <c r="LLE49" s="1581"/>
      <c r="LLF49" s="1581"/>
      <c r="LLG49" s="1581"/>
      <c r="LLH49" s="1581"/>
      <c r="LLI49" s="1581"/>
      <c r="LLJ49" s="1581"/>
      <c r="LLK49" s="1581"/>
      <c r="LLL49" s="1581"/>
      <c r="LLM49" s="1581"/>
      <c r="LLN49" s="1581"/>
      <c r="LLO49" s="1581"/>
      <c r="LLP49" s="1581"/>
      <c r="LLQ49" s="1581"/>
      <c r="LLR49" s="1581"/>
      <c r="LLS49" s="1581"/>
      <c r="LLT49" s="1581"/>
      <c r="LLU49" s="1581"/>
      <c r="LLV49" s="1581"/>
      <c r="LLW49" s="1581"/>
      <c r="LLX49" s="1581"/>
      <c r="LLY49" s="1581"/>
      <c r="LLZ49" s="1581"/>
      <c r="LMA49" s="1581"/>
      <c r="LMB49" s="1581"/>
      <c r="LMC49" s="1581"/>
      <c r="LMD49" s="1581"/>
      <c r="LME49" s="1581"/>
      <c r="LMF49" s="1581"/>
      <c r="LMG49" s="1581"/>
      <c r="LMH49" s="1581"/>
      <c r="LMI49" s="1581"/>
      <c r="LMJ49" s="1581"/>
      <c r="LMK49" s="1581"/>
      <c r="LML49" s="1581"/>
      <c r="LMM49" s="1581"/>
      <c r="LMN49" s="1581"/>
      <c r="LMO49" s="1581"/>
      <c r="LMP49" s="1581"/>
      <c r="LMQ49" s="1581"/>
      <c r="LMR49" s="1581"/>
      <c r="LMS49" s="1581"/>
      <c r="LMT49" s="1581"/>
      <c r="LMU49" s="1581"/>
      <c r="LMV49" s="1581"/>
      <c r="LMW49" s="1581"/>
      <c r="LMX49" s="1581"/>
      <c r="LMY49" s="1581"/>
      <c r="LMZ49" s="1581"/>
      <c r="LNA49" s="1581"/>
      <c r="LNB49" s="1581"/>
      <c r="LNC49" s="1581"/>
      <c r="LND49" s="1581"/>
      <c r="LNE49" s="1581"/>
      <c r="LNF49" s="1581"/>
      <c r="LNG49" s="1581"/>
      <c r="LNH49" s="1581"/>
      <c r="LNI49" s="1581"/>
      <c r="LNJ49" s="1581"/>
      <c r="LNK49" s="1581"/>
      <c r="LNL49" s="1581"/>
      <c r="LNM49" s="1581"/>
      <c r="LNN49" s="1581"/>
      <c r="LNO49" s="1581"/>
      <c r="LNP49" s="1581"/>
      <c r="LNQ49" s="1581"/>
      <c r="LNR49" s="1581"/>
      <c r="LNS49" s="1581"/>
      <c r="LNT49" s="1581"/>
      <c r="LNU49" s="1581"/>
      <c r="LNV49" s="1581"/>
      <c r="LNW49" s="1581"/>
      <c r="LNX49" s="1581"/>
      <c r="LNY49" s="1581"/>
      <c r="LNZ49" s="1581"/>
      <c r="LOA49" s="1581"/>
      <c r="LOB49" s="1581"/>
      <c r="LOC49" s="1581"/>
      <c r="LOD49" s="1581"/>
      <c r="LOE49" s="1581"/>
      <c r="LOF49" s="1581"/>
      <c r="LOG49" s="1581"/>
      <c r="LOH49" s="1581"/>
      <c r="LOI49" s="1581"/>
      <c r="LOJ49" s="1581"/>
      <c r="LOK49" s="1581"/>
      <c r="LOL49" s="1581"/>
      <c r="LOM49" s="1581"/>
      <c r="LON49" s="1581"/>
      <c r="LOO49" s="1581"/>
      <c r="LOP49" s="1581"/>
      <c r="LOQ49" s="1581"/>
      <c r="LOR49" s="1581"/>
      <c r="LOS49" s="1581"/>
      <c r="LOT49" s="1581"/>
      <c r="LOU49" s="1581"/>
      <c r="LOV49" s="1581"/>
      <c r="LOW49" s="1581"/>
      <c r="LOX49" s="1581"/>
      <c r="LOY49" s="1581"/>
      <c r="LOZ49" s="1581"/>
      <c r="LPA49" s="1581"/>
      <c r="LPB49" s="1581"/>
      <c r="LPC49" s="1581"/>
      <c r="LPD49" s="1581"/>
      <c r="LPE49" s="1581"/>
      <c r="LPF49" s="1581"/>
      <c r="LPG49" s="1581"/>
      <c r="LPH49" s="1581"/>
      <c r="LPI49" s="1581"/>
      <c r="LPJ49" s="1581"/>
      <c r="LPK49" s="1581"/>
      <c r="LPL49" s="1581"/>
      <c r="LPM49" s="1581"/>
      <c r="LPN49" s="1581"/>
      <c r="LPO49" s="1581"/>
      <c r="LPP49" s="1581"/>
      <c r="LPQ49" s="1581"/>
      <c r="LPR49" s="1581"/>
      <c r="LPS49" s="1581"/>
      <c r="LPT49" s="1581"/>
      <c r="LPU49" s="1581"/>
      <c r="LPV49" s="1581"/>
      <c r="LPW49" s="1581"/>
      <c r="LPX49" s="1581"/>
      <c r="LPY49" s="1581"/>
      <c r="LPZ49" s="1581"/>
      <c r="LQA49" s="1581"/>
      <c r="LQB49" s="1581"/>
      <c r="LQC49" s="1581"/>
      <c r="LQD49" s="1581"/>
      <c r="LQE49" s="1581"/>
      <c r="LQF49" s="1581"/>
      <c r="LQG49" s="1581"/>
      <c r="LQH49" s="1581"/>
      <c r="LQI49" s="1581"/>
      <c r="LQJ49" s="1581"/>
      <c r="LQK49" s="1581"/>
      <c r="LQL49" s="1581"/>
      <c r="LQM49" s="1581"/>
      <c r="LQN49" s="1581"/>
      <c r="LQO49" s="1581"/>
      <c r="LQP49" s="1581"/>
      <c r="LQQ49" s="1581"/>
      <c r="LQR49" s="1581"/>
      <c r="LQS49" s="1581"/>
      <c r="LQT49" s="1581"/>
      <c r="LQU49" s="1581"/>
      <c r="LQV49" s="1581"/>
      <c r="LQW49" s="1581"/>
      <c r="LQX49" s="1581"/>
      <c r="LQY49" s="1581"/>
      <c r="LQZ49" s="1581"/>
      <c r="LRA49" s="1581"/>
      <c r="LRB49" s="1581"/>
      <c r="LRC49" s="1581"/>
      <c r="LRD49" s="1581"/>
      <c r="LRE49" s="1581"/>
      <c r="LRF49" s="1581"/>
      <c r="LRG49" s="1581"/>
      <c r="LRH49" s="1581"/>
      <c r="LRI49" s="1581"/>
      <c r="LRJ49" s="1581"/>
      <c r="LRK49" s="1581"/>
      <c r="LRL49" s="1581"/>
      <c r="LRM49" s="1581"/>
      <c r="LRN49" s="1581"/>
      <c r="LRO49" s="1581"/>
      <c r="LRP49" s="1581"/>
      <c r="LRQ49" s="1581"/>
      <c r="LRR49" s="1581"/>
      <c r="LRS49" s="1581"/>
      <c r="LRT49" s="1581"/>
      <c r="LRU49" s="1581"/>
      <c r="LRV49" s="1581"/>
      <c r="LRW49" s="1581"/>
      <c r="LRX49" s="1581"/>
      <c r="LRY49" s="1581"/>
      <c r="LRZ49" s="1581"/>
      <c r="LSA49" s="1581"/>
      <c r="LSB49" s="1581"/>
      <c r="LSC49" s="1581"/>
      <c r="LSD49" s="1581"/>
      <c r="LSE49" s="1581"/>
      <c r="LSF49" s="1581"/>
      <c r="LSG49" s="1581"/>
      <c r="LSH49" s="1581"/>
      <c r="LSI49" s="1581"/>
      <c r="LSJ49" s="1581"/>
      <c r="LSK49" s="1581"/>
      <c r="LSL49" s="1581"/>
      <c r="LSM49" s="1581"/>
      <c r="LSN49" s="1581"/>
      <c r="LSO49" s="1581"/>
      <c r="LSP49" s="1581"/>
      <c r="LSQ49" s="1581"/>
      <c r="LSR49" s="1581"/>
      <c r="LSS49" s="1581"/>
      <c r="LST49" s="1581"/>
      <c r="LSU49" s="1581"/>
      <c r="LSV49" s="1581"/>
      <c r="LSW49" s="1581"/>
      <c r="LSX49" s="1581"/>
      <c r="LSY49" s="1581"/>
      <c r="LSZ49" s="1581"/>
      <c r="LTA49" s="1581"/>
      <c r="LTB49" s="1581"/>
      <c r="LTC49" s="1581"/>
      <c r="LTD49" s="1581"/>
      <c r="LTE49" s="1581"/>
      <c r="LTF49" s="1581"/>
      <c r="LTG49" s="1581"/>
      <c r="LTH49" s="1581"/>
      <c r="LTI49" s="1581"/>
      <c r="LTJ49" s="1581"/>
      <c r="LTK49" s="1581"/>
      <c r="LTL49" s="1581"/>
      <c r="LTM49" s="1581"/>
      <c r="LTN49" s="1581"/>
      <c r="LTO49" s="1581"/>
      <c r="LTP49" s="1581"/>
      <c r="LTQ49" s="1581"/>
      <c r="LTR49" s="1581"/>
      <c r="LTS49" s="1581"/>
      <c r="LTT49" s="1581"/>
      <c r="LTU49" s="1581"/>
      <c r="LTV49" s="1581"/>
      <c r="LTW49" s="1581"/>
      <c r="LTX49" s="1581"/>
      <c r="LTY49" s="1581"/>
      <c r="LTZ49" s="1581"/>
      <c r="LUA49" s="1581"/>
      <c r="LUB49" s="1581"/>
      <c r="LUC49" s="1581"/>
      <c r="LUD49" s="1581"/>
      <c r="LUE49" s="1581"/>
      <c r="LUF49" s="1581"/>
      <c r="LUG49" s="1581"/>
      <c r="LUH49" s="1581"/>
      <c r="LUI49" s="1581"/>
      <c r="LUJ49" s="1581"/>
      <c r="LUK49" s="1581"/>
      <c r="LUL49" s="1581"/>
      <c r="LUM49" s="1581"/>
      <c r="LUN49" s="1581"/>
      <c r="LUO49" s="1581"/>
      <c r="LUP49" s="1581"/>
      <c r="LUQ49" s="1581"/>
      <c r="LUR49" s="1581"/>
      <c r="LUS49" s="1581"/>
      <c r="LUT49" s="1581"/>
      <c r="LUU49" s="1581"/>
      <c r="LUV49" s="1581"/>
      <c r="LUW49" s="1581"/>
      <c r="LUX49" s="1581"/>
      <c r="LUY49" s="1581"/>
      <c r="LUZ49" s="1581"/>
      <c r="LVA49" s="1581"/>
      <c r="LVB49" s="1581"/>
      <c r="LVC49" s="1581"/>
      <c r="LVD49" s="1581"/>
      <c r="LVE49" s="1581"/>
      <c r="LVF49" s="1581"/>
      <c r="LVG49" s="1581"/>
      <c r="LVH49" s="1581"/>
      <c r="LVI49" s="1581"/>
      <c r="LVJ49" s="1581"/>
      <c r="LVK49" s="1581"/>
      <c r="LVL49" s="1581"/>
      <c r="LVM49" s="1581"/>
      <c r="LVN49" s="1581"/>
      <c r="LVO49" s="1581"/>
      <c r="LVP49" s="1581"/>
      <c r="LVQ49" s="1581"/>
      <c r="LVR49" s="1581"/>
      <c r="LVS49" s="1581"/>
      <c r="LVT49" s="1581"/>
      <c r="LVU49" s="1581"/>
      <c r="LVV49" s="1581"/>
      <c r="LVW49" s="1581"/>
      <c r="LVX49" s="1581"/>
      <c r="LVY49" s="1581"/>
      <c r="LVZ49" s="1581"/>
      <c r="LWA49" s="1581"/>
      <c r="LWB49" s="1581"/>
      <c r="LWC49" s="1581"/>
      <c r="LWD49" s="1581"/>
      <c r="LWE49" s="1581"/>
      <c r="LWF49" s="1581"/>
      <c r="LWG49" s="1581"/>
      <c r="LWH49" s="1581"/>
      <c r="LWI49" s="1581"/>
      <c r="LWJ49" s="1581"/>
      <c r="LWK49" s="1581"/>
      <c r="LWL49" s="1581"/>
      <c r="LWM49" s="1581"/>
      <c r="LWN49" s="1581"/>
      <c r="LWO49" s="1581"/>
      <c r="LWP49" s="1581"/>
      <c r="LWQ49" s="1581"/>
      <c r="LWR49" s="1581"/>
      <c r="LWS49" s="1581"/>
      <c r="LWT49" s="1581"/>
      <c r="LWU49" s="1581"/>
      <c r="LWV49" s="1581"/>
      <c r="LWW49" s="1581"/>
      <c r="LWX49" s="1581"/>
      <c r="LWY49" s="1581"/>
      <c r="LWZ49" s="1581"/>
      <c r="LXA49" s="1581"/>
      <c r="LXB49" s="1581"/>
      <c r="LXC49" s="1581"/>
      <c r="LXD49" s="1581"/>
      <c r="LXE49" s="1581"/>
      <c r="LXF49" s="1581"/>
      <c r="LXG49" s="1581"/>
      <c r="LXH49" s="1581"/>
      <c r="LXI49" s="1581"/>
      <c r="LXJ49" s="1581"/>
      <c r="LXK49" s="1581"/>
      <c r="LXL49" s="1581"/>
      <c r="LXM49" s="1581"/>
      <c r="LXN49" s="1581"/>
      <c r="LXO49" s="1581"/>
      <c r="LXP49" s="1581"/>
      <c r="LXQ49" s="1581"/>
      <c r="LXR49" s="1581"/>
      <c r="LXS49" s="1581"/>
      <c r="LXT49" s="1581"/>
      <c r="LXU49" s="1581"/>
      <c r="LXV49" s="1581"/>
      <c r="LXW49" s="1581"/>
      <c r="LXX49" s="1581"/>
      <c r="LXY49" s="1581"/>
      <c r="LXZ49" s="1581"/>
      <c r="LYA49" s="1581"/>
      <c r="LYB49" s="1581"/>
      <c r="LYC49" s="1581"/>
      <c r="LYD49" s="1581"/>
      <c r="LYE49" s="1581"/>
      <c r="LYF49" s="1581"/>
      <c r="LYG49" s="1581"/>
      <c r="LYH49" s="1581"/>
      <c r="LYI49" s="1581"/>
      <c r="LYJ49" s="1581"/>
      <c r="LYK49" s="1581"/>
      <c r="LYL49" s="1581"/>
      <c r="LYM49" s="1581"/>
      <c r="LYN49" s="1581"/>
      <c r="LYO49" s="1581"/>
      <c r="LYP49" s="1581"/>
      <c r="LYQ49" s="1581"/>
      <c r="LYR49" s="1581"/>
      <c r="LYS49" s="1581"/>
      <c r="LYT49" s="1581"/>
      <c r="LYU49" s="1581"/>
      <c r="LYV49" s="1581"/>
      <c r="LYW49" s="1581"/>
      <c r="LYX49" s="1581"/>
      <c r="LYY49" s="1581"/>
      <c r="LYZ49" s="1581"/>
      <c r="LZA49" s="1581"/>
      <c r="LZB49" s="1581"/>
      <c r="LZC49" s="1581"/>
      <c r="LZD49" s="1581"/>
      <c r="LZE49" s="1581"/>
      <c r="LZF49" s="1581"/>
      <c r="LZG49" s="1581"/>
      <c r="LZH49" s="1581"/>
      <c r="LZI49" s="1581"/>
      <c r="LZJ49" s="1581"/>
      <c r="LZK49" s="1581"/>
      <c r="LZL49" s="1581"/>
      <c r="LZM49" s="1581"/>
      <c r="LZN49" s="1581"/>
      <c r="LZO49" s="1581"/>
      <c r="LZP49" s="1581"/>
      <c r="LZQ49" s="1581"/>
      <c r="LZR49" s="1581"/>
      <c r="LZS49" s="1581"/>
      <c r="LZT49" s="1581"/>
      <c r="LZU49" s="1581"/>
      <c r="LZV49" s="1581"/>
      <c r="LZW49" s="1581"/>
      <c r="LZX49" s="1581"/>
      <c r="LZY49" s="1581"/>
      <c r="LZZ49" s="1581"/>
      <c r="MAA49" s="1581"/>
      <c r="MAB49" s="1581"/>
      <c r="MAC49" s="1581"/>
      <c r="MAD49" s="1581"/>
      <c r="MAE49" s="1581"/>
      <c r="MAF49" s="1581"/>
      <c r="MAG49" s="1581"/>
      <c r="MAH49" s="1581"/>
      <c r="MAI49" s="1581"/>
      <c r="MAJ49" s="1581"/>
      <c r="MAK49" s="1581"/>
      <c r="MAL49" s="1581"/>
      <c r="MAM49" s="1581"/>
      <c r="MAN49" s="1581"/>
      <c r="MAO49" s="1581"/>
      <c r="MAP49" s="1581"/>
      <c r="MAQ49" s="1581"/>
      <c r="MAR49" s="1581"/>
      <c r="MAS49" s="1581"/>
      <c r="MAT49" s="1581"/>
      <c r="MAU49" s="1581"/>
      <c r="MAV49" s="1581"/>
      <c r="MAW49" s="1581"/>
      <c r="MAX49" s="1581"/>
      <c r="MAY49" s="1581"/>
      <c r="MAZ49" s="1581"/>
      <c r="MBA49" s="1581"/>
      <c r="MBB49" s="1581"/>
      <c r="MBC49" s="1581"/>
      <c r="MBD49" s="1581"/>
      <c r="MBE49" s="1581"/>
      <c r="MBF49" s="1581"/>
      <c r="MBG49" s="1581"/>
      <c r="MBH49" s="1581"/>
      <c r="MBI49" s="1581"/>
      <c r="MBJ49" s="1581"/>
      <c r="MBK49" s="1581"/>
      <c r="MBL49" s="1581"/>
      <c r="MBM49" s="1581"/>
      <c r="MBN49" s="1581"/>
      <c r="MBO49" s="1581"/>
      <c r="MBP49" s="1581"/>
      <c r="MBQ49" s="1581"/>
      <c r="MBR49" s="1581"/>
      <c r="MBS49" s="1581"/>
      <c r="MBT49" s="1581"/>
      <c r="MBU49" s="1581"/>
      <c r="MBV49" s="1581"/>
      <c r="MBW49" s="1581"/>
      <c r="MBX49" s="1581"/>
      <c r="MBY49" s="1581"/>
      <c r="MBZ49" s="1581"/>
      <c r="MCA49" s="1581"/>
      <c r="MCB49" s="1581"/>
      <c r="MCC49" s="1581"/>
      <c r="MCD49" s="1581"/>
      <c r="MCE49" s="1581"/>
      <c r="MCF49" s="1581"/>
      <c r="MCG49" s="1581"/>
      <c r="MCH49" s="1581"/>
      <c r="MCI49" s="1581"/>
      <c r="MCJ49" s="1581"/>
      <c r="MCK49" s="1581"/>
      <c r="MCL49" s="1581"/>
      <c r="MCM49" s="1581"/>
      <c r="MCN49" s="1581"/>
      <c r="MCO49" s="1581"/>
      <c r="MCP49" s="1581"/>
      <c r="MCQ49" s="1581"/>
      <c r="MCR49" s="1581"/>
      <c r="MCS49" s="1581"/>
      <c r="MCT49" s="1581"/>
      <c r="MCU49" s="1581"/>
      <c r="MCV49" s="1581"/>
      <c r="MCW49" s="1581"/>
      <c r="MCX49" s="1581"/>
      <c r="MCY49" s="1581"/>
      <c r="MCZ49" s="1581"/>
      <c r="MDA49" s="1581"/>
      <c r="MDB49" s="1581"/>
      <c r="MDC49" s="1581"/>
      <c r="MDD49" s="1581"/>
      <c r="MDE49" s="1581"/>
      <c r="MDF49" s="1581"/>
      <c r="MDG49" s="1581"/>
      <c r="MDH49" s="1581"/>
      <c r="MDI49" s="1581"/>
      <c r="MDJ49" s="1581"/>
      <c r="MDK49" s="1581"/>
      <c r="MDL49" s="1581"/>
      <c r="MDM49" s="1581"/>
      <c r="MDN49" s="1581"/>
      <c r="MDO49" s="1581"/>
      <c r="MDP49" s="1581"/>
      <c r="MDQ49" s="1581"/>
      <c r="MDR49" s="1581"/>
      <c r="MDS49" s="1581"/>
      <c r="MDT49" s="1581"/>
      <c r="MDU49" s="1581"/>
      <c r="MDV49" s="1581"/>
      <c r="MDW49" s="1581"/>
      <c r="MDX49" s="1581"/>
      <c r="MDY49" s="1581"/>
      <c r="MDZ49" s="1581"/>
      <c r="MEA49" s="1581"/>
      <c r="MEB49" s="1581"/>
      <c r="MEC49" s="1581"/>
      <c r="MED49" s="1581"/>
      <c r="MEE49" s="1581"/>
      <c r="MEF49" s="1581"/>
      <c r="MEG49" s="1581"/>
      <c r="MEH49" s="1581"/>
      <c r="MEI49" s="1581"/>
      <c r="MEJ49" s="1581"/>
      <c r="MEK49" s="1581"/>
      <c r="MEL49" s="1581"/>
      <c r="MEM49" s="1581"/>
      <c r="MEN49" s="1581"/>
      <c r="MEO49" s="1581"/>
      <c r="MEP49" s="1581"/>
      <c r="MEQ49" s="1581"/>
      <c r="MER49" s="1581"/>
      <c r="MES49" s="1581"/>
      <c r="MET49" s="1581"/>
      <c r="MEU49" s="1581"/>
      <c r="MEV49" s="1581"/>
      <c r="MEW49" s="1581"/>
      <c r="MEX49" s="1581"/>
      <c r="MEY49" s="1581"/>
      <c r="MEZ49" s="1581"/>
      <c r="MFA49" s="1581"/>
      <c r="MFB49" s="1581"/>
      <c r="MFC49" s="1581"/>
      <c r="MFD49" s="1581"/>
      <c r="MFE49" s="1581"/>
      <c r="MFF49" s="1581"/>
      <c r="MFG49" s="1581"/>
      <c r="MFH49" s="1581"/>
      <c r="MFI49" s="1581"/>
      <c r="MFJ49" s="1581"/>
      <c r="MFK49" s="1581"/>
      <c r="MFL49" s="1581"/>
      <c r="MFM49" s="1581"/>
      <c r="MFN49" s="1581"/>
      <c r="MFO49" s="1581"/>
      <c r="MFP49" s="1581"/>
      <c r="MFQ49" s="1581"/>
      <c r="MFR49" s="1581"/>
      <c r="MFS49" s="1581"/>
      <c r="MFT49" s="1581"/>
      <c r="MFU49" s="1581"/>
      <c r="MFV49" s="1581"/>
      <c r="MFW49" s="1581"/>
      <c r="MFX49" s="1581"/>
      <c r="MFY49" s="1581"/>
      <c r="MFZ49" s="1581"/>
      <c r="MGA49" s="1581"/>
      <c r="MGB49" s="1581"/>
      <c r="MGC49" s="1581"/>
      <c r="MGD49" s="1581"/>
      <c r="MGE49" s="1581"/>
      <c r="MGF49" s="1581"/>
      <c r="MGG49" s="1581"/>
      <c r="MGH49" s="1581"/>
      <c r="MGI49" s="1581"/>
      <c r="MGJ49" s="1581"/>
      <c r="MGK49" s="1581"/>
      <c r="MGL49" s="1581"/>
      <c r="MGM49" s="1581"/>
      <c r="MGN49" s="1581"/>
      <c r="MGO49" s="1581"/>
      <c r="MGP49" s="1581"/>
      <c r="MGQ49" s="1581"/>
      <c r="MGR49" s="1581"/>
      <c r="MGS49" s="1581"/>
      <c r="MGT49" s="1581"/>
      <c r="MGU49" s="1581"/>
      <c r="MGV49" s="1581"/>
      <c r="MGW49" s="1581"/>
      <c r="MGX49" s="1581"/>
      <c r="MGY49" s="1581"/>
      <c r="MGZ49" s="1581"/>
      <c r="MHA49" s="1581"/>
      <c r="MHB49" s="1581"/>
      <c r="MHC49" s="1581"/>
      <c r="MHD49" s="1581"/>
      <c r="MHE49" s="1581"/>
      <c r="MHF49" s="1581"/>
      <c r="MHG49" s="1581"/>
      <c r="MHH49" s="1581"/>
      <c r="MHI49" s="1581"/>
      <c r="MHJ49" s="1581"/>
      <c r="MHK49" s="1581"/>
      <c r="MHL49" s="1581"/>
      <c r="MHM49" s="1581"/>
      <c r="MHN49" s="1581"/>
      <c r="MHO49" s="1581"/>
      <c r="MHP49" s="1581"/>
      <c r="MHQ49" s="1581"/>
      <c r="MHR49" s="1581"/>
      <c r="MHS49" s="1581"/>
      <c r="MHT49" s="1581"/>
      <c r="MHU49" s="1581"/>
      <c r="MHV49" s="1581"/>
      <c r="MHW49" s="1581"/>
      <c r="MHX49" s="1581"/>
      <c r="MHY49" s="1581"/>
      <c r="MHZ49" s="1581"/>
      <c r="MIA49" s="1581"/>
      <c r="MIB49" s="1581"/>
      <c r="MIC49" s="1581"/>
      <c r="MID49" s="1581"/>
      <c r="MIE49" s="1581"/>
      <c r="MIF49" s="1581"/>
      <c r="MIG49" s="1581"/>
      <c r="MIH49" s="1581"/>
      <c r="MII49" s="1581"/>
      <c r="MIJ49" s="1581"/>
      <c r="MIK49" s="1581"/>
      <c r="MIL49" s="1581"/>
      <c r="MIM49" s="1581"/>
      <c r="MIN49" s="1581"/>
      <c r="MIO49" s="1581"/>
      <c r="MIP49" s="1581"/>
      <c r="MIQ49" s="1581"/>
      <c r="MIR49" s="1581"/>
      <c r="MIS49" s="1581"/>
      <c r="MIT49" s="1581"/>
      <c r="MIU49" s="1581"/>
      <c r="MIV49" s="1581"/>
      <c r="MIW49" s="1581"/>
      <c r="MIX49" s="1581"/>
      <c r="MIY49" s="1581"/>
      <c r="MIZ49" s="1581"/>
      <c r="MJA49" s="1581"/>
      <c r="MJB49" s="1581"/>
      <c r="MJC49" s="1581"/>
      <c r="MJD49" s="1581"/>
      <c r="MJE49" s="1581"/>
      <c r="MJF49" s="1581"/>
      <c r="MJG49" s="1581"/>
      <c r="MJH49" s="1581"/>
      <c r="MJI49" s="1581"/>
      <c r="MJJ49" s="1581"/>
      <c r="MJK49" s="1581"/>
      <c r="MJL49" s="1581"/>
      <c r="MJM49" s="1581"/>
      <c r="MJN49" s="1581"/>
      <c r="MJO49" s="1581"/>
      <c r="MJP49" s="1581"/>
      <c r="MJQ49" s="1581"/>
      <c r="MJR49" s="1581"/>
      <c r="MJS49" s="1581"/>
      <c r="MJT49" s="1581"/>
      <c r="MJU49" s="1581"/>
      <c r="MJV49" s="1581"/>
      <c r="MJW49" s="1581"/>
      <c r="MJX49" s="1581"/>
      <c r="MJY49" s="1581"/>
      <c r="MJZ49" s="1581"/>
      <c r="MKA49" s="1581"/>
      <c r="MKB49" s="1581"/>
      <c r="MKC49" s="1581"/>
      <c r="MKD49" s="1581"/>
      <c r="MKE49" s="1581"/>
      <c r="MKF49" s="1581"/>
      <c r="MKG49" s="1581"/>
      <c r="MKH49" s="1581"/>
      <c r="MKI49" s="1581"/>
      <c r="MKJ49" s="1581"/>
      <c r="MKK49" s="1581"/>
      <c r="MKL49" s="1581"/>
      <c r="MKM49" s="1581"/>
      <c r="MKN49" s="1581"/>
      <c r="MKO49" s="1581"/>
      <c r="MKP49" s="1581"/>
      <c r="MKQ49" s="1581"/>
      <c r="MKR49" s="1581"/>
      <c r="MKS49" s="1581"/>
      <c r="MKT49" s="1581"/>
      <c r="MKU49" s="1581"/>
      <c r="MKV49" s="1581"/>
      <c r="MKW49" s="1581"/>
      <c r="MKX49" s="1581"/>
      <c r="MKY49" s="1581"/>
      <c r="MKZ49" s="1581"/>
      <c r="MLA49" s="1581"/>
      <c r="MLB49" s="1581"/>
      <c r="MLC49" s="1581"/>
      <c r="MLD49" s="1581"/>
      <c r="MLE49" s="1581"/>
      <c r="MLF49" s="1581"/>
      <c r="MLG49" s="1581"/>
      <c r="MLH49" s="1581"/>
      <c r="MLI49" s="1581"/>
      <c r="MLJ49" s="1581"/>
      <c r="MLK49" s="1581"/>
      <c r="MLL49" s="1581"/>
      <c r="MLM49" s="1581"/>
      <c r="MLN49" s="1581"/>
      <c r="MLO49" s="1581"/>
      <c r="MLP49" s="1581"/>
      <c r="MLQ49" s="1581"/>
      <c r="MLR49" s="1581"/>
      <c r="MLS49" s="1581"/>
      <c r="MLT49" s="1581"/>
      <c r="MLU49" s="1581"/>
      <c r="MLV49" s="1581"/>
      <c r="MLW49" s="1581"/>
      <c r="MLX49" s="1581"/>
      <c r="MLY49" s="1581"/>
      <c r="MLZ49" s="1581"/>
      <c r="MMA49" s="1581"/>
      <c r="MMB49" s="1581"/>
      <c r="MMC49" s="1581"/>
      <c r="MMD49" s="1581"/>
      <c r="MME49" s="1581"/>
      <c r="MMF49" s="1581"/>
      <c r="MMG49" s="1581"/>
      <c r="MMH49" s="1581"/>
      <c r="MMI49" s="1581"/>
      <c r="MMJ49" s="1581"/>
      <c r="MMK49" s="1581"/>
      <c r="MML49" s="1581"/>
      <c r="MMM49" s="1581"/>
      <c r="MMN49" s="1581"/>
      <c r="MMO49" s="1581"/>
      <c r="MMP49" s="1581"/>
      <c r="MMQ49" s="1581"/>
      <c r="MMR49" s="1581"/>
      <c r="MMS49" s="1581"/>
      <c r="MMT49" s="1581"/>
      <c r="MMU49" s="1581"/>
      <c r="MMV49" s="1581"/>
      <c r="MMW49" s="1581"/>
      <c r="MMX49" s="1581"/>
      <c r="MMY49" s="1581"/>
      <c r="MMZ49" s="1581"/>
      <c r="MNA49" s="1581"/>
      <c r="MNB49" s="1581"/>
      <c r="MNC49" s="1581"/>
      <c r="MND49" s="1581"/>
      <c r="MNE49" s="1581"/>
      <c r="MNF49" s="1581"/>
      <c r="MNG49" s="1581"/>
      <c r="MNH49" s="1581"/>
      <c r="MNI49" s="1581"/>
      <c r="MNJ49" s="1581"/>
      <c r="MNK49" s="1581"/>
      <c r="MNL49" s="1581"/>
      <c r="MNM49" s="1581"/>
      <c r="MNN49" s="1581"/>
      <c r="MNO49" s="1581"/>
      <c r="MNP49" s="1581"/>
      <c r="MNQ49" s="1581"/>
      <c r="MNR49" s="1581"/>
      <c r="MNS49" s="1581"/>
      <c r="MNT49" s="1581"/>
      <c r="MNU49" s="1581"/>
      <c r="MNV49" s="1581"/>
      <c r="MNW49" s="1581"/>
      <c r="MNX49" s="1581"/>
      <c r="MNY49" s="1581"/>
      <c r="MNZ49" s="1581"/>
      <c r="MOA49" s="1581"/>
      <c r="MOB49" s="1581"/>
      <c r="MOC49" s="1581"/>
      <c r="MOD49" s="1581"/>
      <c r="MOE49" s="1581"/>
      <c r="MOF49" s="1581"/>
      <c r="MOG49" s="1581"/>
      <c r="MOH49" s="1581"/>
      <c r="MOI49" s="1581"/>
      <c r="MOJ49" s="1581"/>
      <c r="MOK49" s="1581"/>
      <c r="MOL49" s="1581"/>
      <c r="MOM49" s="1581"/>
      <c r="MON49" s="1581"/>
      <c r="MOO49" s="1581"/>
      <c r="MOP49" s="1581"/>
      <c r="MOQ49" s="1581"/>
      <c r="MOR49" s="1581"/>
      <c r="MOS49" s="1581"/>
      <c r="MOT49" s="1581"/>
      <c r="MOU49" s="1581"/>
      <c r="MOV49" s="1581"/>
      <c r="MOW49" s="1581"/>
      <c r="MOX49" s="1581"/>
      <c r="MOY49" s="1581"/>
      <c r="MOZ49" s="1581"/>
      <c r="MPA49" s="1581"/>
      <c r="MPB49" s="1581"/>
      <c r="MPC49" s="1581"/>
      <c r="MPD49" s="1581"/>
      <c r="MPE49" s="1581"/>
      <c r="MPF49" s="1581"/>
      <c r="MPG49" s="1581"/>
      <c r="MPH49" s="1581"/>
      <c r="MPI49" s="1581"/>
      <c r="MPJ49" s="1581"/>
      <c r="MPK49" s="1581"/>
      <c r="MPL49" s="1581"/>
      <c r="MPM49" s="1581"/>
      <c r="MPN49" s="1581"/>
      <c r="MPO49" s="1581"/>
      <c r="MPP49" s="1581"/>
      <c r="MPQ49" s="1581"/>
      <c r="MPR49" s="1581"/>
      <c r="MPS49" s="1581"/>
      <c r="MPT49" s="1581"/>
      <c r="MPU49" s="1581"/>
      <c r="MPV49" s="1581"/>
      <c r="MPW49" s="1581"/>
      <c r="MPX49" s="1581"/>
      <c r="MPY49" s="1581"/>
      <c r="MPZ49" s="1581"/>
      <c r="MQA49" s="1581"/>
      <c r="MQB49" s="1581"/>
      <c r="MQC49" s="1581"/>
      <c r="MQD49" s="1581"/>
      <c r="MQE49" s="1581"/>
      <c r="MQF49" s="1581"/>
      <c r="MQG49" s="1581"/>
      <c r="MQH49" s="1581"/>
      <c r="MQI49" s="1581"/>
      <c r="MQJ49" s="1581"/>
      <c r="MQK49" s="1581"/>
      <c r="MQL49" s="1581"/>
      <c r="MQM49" s="1581"/>
      <c r="MQN49" s="1581"/>
      <c r="MQO49" s="1581"/>
      <c r="MQP49" s="1581"/>
      <c r="MQQ49" s="1581"/>
      <c r="MQR49" s="1581"/>
      <c r="MQS49" s="1581"/>
      <c r="MQT49" s="1581"/>
      <c r="MQU49" s="1581"/>
      <c r="MQV49" s="1581"/>
      <c r="MQW49" s="1581"/>
      <c r="MQX49" s="1581"/>
      <c r="MQY49" s="1581"/>
      <c r="MQZ49" s="1581"/>
      <c r="MRA49" s="1581"/>
      <c r="MRB49" s="1581"/>
      <c r="MRC49" s="1581"/>
      <c r="MRD49" s="1581"/>
      <c r="MRE49" s="1581"/>
      <c r="MRF49" s="1581"/>
      <c r="MRG49" s="1581"/>
      <c r="MRH49" s="1581"/>
      <c r="MRI49" s="1581"/>
      <c r="MRJ49" s="1581"/>
      <c r="MRK49" s="1581"/>
      <c r="MRL49" s="1581"/>
      <c r="MRM49" s="1581"/>
      <c r="MRN49" s="1581"/>
      <c r="MRO49" s="1581"/>
      <c r="MRP49" s="1581"/>
      <c r="MRQ49" s="1581"/>
      <c r="MRR49" s="1581"/>
      <c r="MRS49" s="1581"/>
      <c r="MRT49" s="1581"/>
      <c r="MRU49" s="1581"/>
      <c r="MRV49" s="1581"/>
      <c r="MRW49" s="1581"/>
      <c r="MRX49" s="1581"/>
      <c r="MRY49" s="1581"/>
      <c r="MRZ49" s="1581"/>
      <c r="MSA49" s="1581"/>
      <c r="MSB49" s="1581"/>
      <c r="MSC49" s="1581"/>
      <c r="MSD49" s="1581"/>
      <c r="MSE49" s="1581"/>
      <c r="MSF49" s="1581"/>
      <c r="MSG49" s="1581"/>
      <c r="MSH49" s="1581"/>
      <c r="MSI49" s="1581"/>
      <c r="MSJ49" s="1581"/>
      <c r="MSK49" s="1581"/>
      <c r="MSL49" s="1581"/>
      <c r="MSM49" s="1581"/>
      <c r="MSN49" s="1581"/>
      <c r="MSO49" s="1581"/>
      <c r="MSP49" s="1581"/>
      <c r="MSQ49" s="1581"/>
      <c r="MSR49" s="1581"/>
      <c r="MSS49" s="1581"/>
      <c r="MST49" s="1581"/>
      <c r="MSU49" s="1581"/>
      <c r="MSV49" s="1581"/>
      <c r="MSW49" s="1581"/>
      <c r="MSX49" s="1581"/>
      <c r="MSY49" s="1581"/>
      <c r="MSZ49" s="1581"/>
      <c r="MTA49" s="1581"/>
      <c r="MTB49" s="1581"/>
      <c r="MTC49" s="1581"/>
      <c r="MTD49" s="1581"/>
      <c r="MTE49" s="1581"/>
      <c r="MTF49" s="1581"/>
      <c r="MTG49" s="1581"/>
      <c r="MTH49" s="1581"/>
      <c r="MTI49" s="1581"/>
      <c r="MTJ49" s="1581"/>
      <c r="MTK49" s="1581"/>
      <c r="MTL49" s="1581"/>
      <c r="MTM49" s="1581"/>
      <c r="MTN49" s="1581"/>
      <c r="MTO49" s="1581"/>
      <c r="MTP49" s="1581"/>
      <c r="MTQ49" s="1581"/>
      <c r="MTR49" s="1581"/>
      <c r="MTS49" s="1581"/>
      <c r="MTT49" s="1581"/>
      <c r="MTU49" s="1581"/>
      <c r="MTV49" s="1581"/>
      <c r="MTW49" s="1581"/>
      <c r="MTX49" s="1581"/>
      <c r="MTY49" s="1581"/>
      <c r="MTZ49" s="1581"/>
      <c r="MUA49" s="1581"/>
      <c r="MUB49" s="1581"/>
      <c r="MUC49" s="1581"/>
      <c r="MUD49" s="1581"/>
      <c r="MUE49" s="1581"/>
      <c r="MUF49" s="1581"/>
      <c r="MUG49" s="1581"/>
      <c r="MUH49" s="1581"/>
      <c r="MUI49" s="1581"/>
      <c r="MUJ49" s="1581"/>
      <c r="MUK49" s="1581"/>
      <c r="MUL49" s="1581"/>
      <c r="MUM49" s="1581"/>
      <c r="MUN49" s="1581"/>
      <c r="MUO49" s="1581"/>
      <c r="MUP49" s="1581"/>
      <c r="MUQ49" s="1581"/>
      <c r="MUR49" s="1581"/>
      <c r="MUS49" s="1581"/>
      <c r="MUT49" s="1581"/>
      <c r="MUU49" s="1581"/>
      <c r="MUV49" s="1581"/>
      <c r="MUW49" s="1581"/>
      <c r="MUX49" s="1581"/>
      <c r="MUY49" s="1581"/>
      <c r="MUZ49" s="1581"/>
      <c r="MVA49" s="1581"/>
      <c r="MVB49" s="1581"/>
      <c r="MVC49" s="1581"/>
      <c r="MVD49" s="1581"/>
      <c r="MVE49" s="1581"/>
      <c r="MVF49" s="1581"/>
      <c r="MVG49" s="1581"/>
      <c r="MVH49" s="1581"/>
      <c r="MVI49" s="1581"/>
      <c r="MVJ49" s="1581"/>
      <c r="MVK49" s="1581"/>
      <c r="MVL49" s="1581"/>
      <c r="MVM49" s="1581"/>
      <c r="MVN49" s="1581"/>
      <c r="MVO49" s="1581"/>
      <c r="MVP49" s="1581"/>
      <c r="MVQ49" s="1581"/>
      <c r="MVR49" s="1581"/>
      <c r="MVS49" s="1581"/>
      <c r="MVT49" s="1581"/>
      <c r="MVU49" s="1581"/>
      <c r="MVV49" s="1581"/>
      <c r="MVW49" s="1581"/>
      <c r="MVX49" s="1581"/>
      <c r="MVY49" s="1581"/>
      <c r="MVZ49" s="1581"/>
      <c r="MWA49" s="1581"/>
      <c r="MWB49" s="1581"/>
      <c r="MWC49" s="1581"/>
      <c r="MWD49" s="1581"/>
      <c r="MWE49" s="1581"/>
      <c r="MWF49" s="1581"/>
      <c r="MWG49" s="1581"/>
      <c r="MWH49" s="1581"/>
      <c r="MWI49" s="1581"/>
      <c r="MWJ49" s="1581"/>
      <c r="MWK49" s="1581"/>
      <c r="MWL49" s="1581"/>
      <c r="MWM49" s="1581"/>
      <c r="MWN49" s="1581"/>
      <c r="MWO49" s="1581"/>
      <c r="MWP49" s="1581"/>
      <c r="MWQ49" s="1581"/>
      <c r="MWR49" s="1581"/>
      <c r="MWS49" s="1581"/>
      <c r="MWT49" s="1581"/>
      <c r="MWU49" s="1581"/>
      <c r="MWV49" s="1581"/>
      <c r="MWW49" s="1581"/>
      <c r="MWX49" s="1581"/>
      <c r="MWY49" s="1581"/>
      <c r="MWZ49" s="1581"/>
      <c r="MXA49" s="1581"/>
      <c r="MXB49" s="1581"/>
      <c r="MXC49" s="1581"/>
      <c r="MXD49" s="1581"/>
      <c r="MXE49" s="1581"/>
      <c r="MXF49" s="1581"/>
      <c r="MXG49" s="1581"/>
      <c r="MXH49" s="1581"/>
      <c r="MXI49" s="1581"/>
      <c r="MXJ49" s="1581"/>
      <c r="MXK49" s="1581"/>
      <c r="MXL49" s="1581"/>
      <c r="MXM49" s="1581"/>
      <c r="MXN49" s="1581"/>
      <c r="MXO49" s="1581"/>
      <c r="MXP49" s="1581"/>
      <c r="MXQ49" s="1581"/>
      <c r="MXR49" s="1581"/>
      <c r="MXS49" s="1581"/>
      <c r="MXT49" s="1581"/>
      <c r="MXU49" s="1581"/>
      <c r="MXV49" s="1581"/>
      <c r="MXW49" s="1581"/>
      <c r="MXX49" s="1581"/>
      <c r="MXY49" s="1581"/>
      <c r="MXZ49" s="1581"/>
      <c r="MYA49" s="1581"/>
      <c r="MYB49" s="1581"/>
      <c r="MYC49" s="1581"/>
      <c r="MYD49" s="1581"/>
      <c r="MYE49" s="1581"/>
      <c r="MYF49" s="1581"/>
      <c r="MYG49" s="1581"/>
      <c r="MYH49" s="1581"/>
      <c r="MYI49" s="1581"/>
      <c r="MYJ49" s="1581"/>
      <c r="MYK49" s="1581"/>
      <c r="MYL49" s="1581"/>
      <c r="MYM49" s="1581"/>
      <c r="MYN49" s="1581"/>
      <c r="MYO49" s="1581"/>
      <c r="MYP49" s="1581"/>
      <c r="MYQ49" s="1581"/>
      <c r="MYR49" s="1581"/>
      <c r="MYS49" s="1581"/>
      <c r="MYT49" s="1581"/>
      <c r="MYU49" s="1581"/>
      <c r="MYV49" s="1581"/>
      <c r="MYW49" s="1581"/>
      <c r="MYX49" s="1581"/>
      <c r="MYY49" s="1581"/>
      <c r="MYZ49" s="1581"/>
      <c r="MZA49" s="1581"/>
      <c r="MZB49" s="1581"/>
      <c r="MZC49" s="1581"/>
      <c r="MZD49" s="1581"/>
      <c r="MZE49" s="1581"/>
      <c r="MZF49" s="1581"/>
      <c r="MZG49" s="1581"/>
      <c r="MZH49" s="1581"/>
      <c r="MZI49" s="1581"/>
      <c r="MZJ49" s="1581"/>
      <c r="MZK49" s="1581"/>
      <c r="MZL49" s="1581"/>
      <c r="MZM49" s="1581"/>
      <c r="MZN49" s="1581"/>
      <c r="MZO49" s="1581"/>
      <c r="MZP49" s="1581"/>
      <c r="MZQ49" s="1581"/>
      <c r="MZR49" s="1581"/>
      <c r="MZS49" s="1581"/>
      <c r="MZT49" s="1581"/>
      <c r="MZU49" s="1581"/>
      <c r="MZV49" s="1581"/>
      <c r="MZW49" s="1581"/>
      <c r="MZX49" s="1581"/>
      <c r="MZY49" s="1581"/>
      <c r="MZZ49" s="1581"/>
      <c r="NAA49" s="1581"/>
      <c r="NAB49" s="1581"/>
      <c r="NAC49" s="1581"/>
      <c r="NAD49" s="1581"/>
      <c r="NAE49" s="1581"/>
      <c r="NAF49" s="1581"/>
      <c r="NAG49" s="1581"/>
      <c r="NAH49" s="1581"/>
      <c r="NAI49" s="1581"/>
      <c r="NAJ49" s="1581"/>
      <c r="NAK49" s="1581"/>
      <c r="NAL49" s="1581"/>
      <c r="NAM49" s="1581"/>
      <c r="NAN49" s="1581"/>
      <c r="NAO49" s="1581"/>
      <c r="NAP49" s="1581"/>
      <c r="NAQ49" s="1581"/>
      <c r="NAR49" s="1581"/>
      <c r="NAS49" s="1581"/>
      <c r="NAT49" s="1581"/>
      <c r="NAU49" s="1581"/>
      <c r="NAV49" s="1581"/>
      <c r="NAW49" s="1581"/>
      <c r="NAX49" s="1581"/>
      <c r="NAY49" s="1581"/>
      <c r="NAZ49" s="1581"/>
      <c r="NBA49" s="1581"/>
      <c r="NBB49" s="1581"/>
      <c r="NBC49" s="1581"/>
      <c r="NBD49" s="1581"/>
      <c r="NBE49" s="1581"/>
      <c r="NBF49" s="1581"/>
      <c r="NBG49" s="1581"/>
      <c r="NBH49" s="1581"/>
      <c r="NBI49" s="1581"/>
      <c r="NBJ49" s="1581"/>
      <c r="NBK49" s="1581"/>
      <c r="NBL49" s="1581"/>
      <c r="NBM49" s="1581"/>
      <c r="NBN49" s="1581"/>
      <c r="NBO49" s="1581"/>
      <c r="NBP49" s="1581"/>
      <c r="NBQ49" s="1581"/>
      <c r="NBR49" s="1581"/>
      <c r="NBS49" s="1581"/>
      <c r="NBT49" s="1581"/>
      <c r="NBU49" s="1581"/>
      <c r="NBV49" s="1581"/>
      <c r="NBW49" s="1581"/>
      <c r="NBX49" s="1581"/>
      <c r="NBY49" s="1581"/>
      <c r="NBZ49" s="1581"/>
      <c r="NCA49" s="1581"/>
      <c r="NCB49" s="1581"/>
      <c r="NCC49" s="1581"/>
      <c r="NCD49" s="1581"/>
      <c r="NCE49" s="1581"/>
      <c r="NCF49" s="1581"/>
      <c r="NCG49" s="1581"/>
      <c r="NCH49" s="1581"/>
      <c r="NCI49" s="1581"/>
      <c r="NCJ49" s="1581"/>
      <c r="NCK49" s="1581"/>
      <c r="NCL49" s="1581"/>
      <c r="NCM49" s="1581"/>
      <c r="NCN49" s="1581"/>
      <c r="NCO49" s="1581"/>
      <c r="NCP49" s="1581"/>
      <c r="NCQ49" s="1581"/>
      <c r="NCR49" s="1581"/>
      <c r="NCS49" s="1581"/>
      <c r="NCT49" s="1581"/>
      <c r="NCU49" s="1581"/>
      <c r="NCV49" s="1581"/>
      <c r="NCW49" s="1581"/>
      <c r="NCX49" s="1581"/>
      <c r="NCY49" s="1581"/>
      <c r="NCZ49" s="1581"/>
      <c r="NDA49" s="1581"/>
      <c r="NDB49" s="1581"/>
      <c r="NDC49" s="1581"/>
      <c r="NDD49" s="1581"/>
      <c r="NDE49" s="1581"/>
      <c r="NDF49" s="1581"/>
      <c r="NDG49" s="1581"/>
      <c r="NDH49" s="1581"/>
      <c r="NDI49" s="1581"/>
      <c r="NDJ49" s="1581"/>
      <c r="NDK49" s="1581"/>
      <c r="NDL49" s="1581"/>
      <c r="NDM49" s="1581"/>
      <c r="NDN49" s="1581"/>
      <c r="NDO49" s="1581"/>
      <c r="NDP49" s="1581"/>
      <c r="NDQ49" s="1581"/>
      <c r="NDR49" s="1581"/>
      <c r="NDS49" s="1581"/>
      <c r="NDT49" s="1581"/>
      <c r="NDU49" s="1581"/>
      <c r="NDV49" s="1581"/>
      <c r="NDW49" s="1581"/>
      <c r="NDX49" s="1581"/>
      <c r="NDY49" s="1581"/>
      <c r="NDZ49" s="1581"/>
      <c r="NEA49" s="1581"/>
      <c r="NEB49" s="1581"/>
      <c r="NEC49" s="1581"/>
      <c r="NED49" s="1581"/>
      <c r="NEE49" s="1581"/>
      <c r="NEF49" s="1581"/>
      <c r="NEG49" s="1581"/>
      <c r="NEH49" s="1581"/>
      <c r="NEI49" s="1581"/>
      <c r="NEJ49" s="1581"/>
      <c r="NEK49" s="1581"/>
      <c r="NEL49" s="1581"/>
      <c r="NEM49" s="1581"/>
      <c r="NEN49" s="1581"/>
      <c r="NEO49" s="1581"/>
      <c r="NEP49" s="1581"/>
      <c r="NEQ49" s="1581"/>
      <c r="NER49" s="1581"/>
      <c r="NES49" s="1581"/>
      <c r="NET49" s="1581"/>
      <c r="NEU49" s="1581"/>
      <c r="NEV49" s="1581"/>
      <c r="NEW49" s="1581"/>
      <c r="NEX49" s="1581"/>
      <c r="NEY49" s="1581"/>
      <c r="NEZ49" s="1581"/>
      <c r="NFA49" s="1581"/>
      <c r="NFB49" s="1581"/>
      <c r="NFC49" s="1581"/>
      <c r="NFD49" s="1581"/>
      <c r="NFE49" s="1581"/>
      <c r="NFF49" s="1581"/>
      <c r="NFG49" s="1581"/>
      <c r="NFH49" s="1581"/>
      <c r="NFI49" s="1581"/>
      <c r="NFJ49" s="1581"/>
      <c r="NFK49" s="1581"/>
      <c r="NFL49" s="1581"/>
      <c r="NFM49" s="1581"/>
      <c r="NFN49" s="1581"/>
      <c r="NFO49" s="1581"/>
      <c r="NFP49" s="1581"/>
      <c r="NFQ49" s="1581"/>
      <c r="NFR49" s="1581"/>
      <c r="NFS49" s="1581"/>
      <c r="NFT49" s="1581"/>
      <c r="NFU49" s="1581"/>
      <c r="NFV49" s="1581"/>
      <c r="NFW49" s="1581"/>
      <c r="NFX49" s="1581"/>
      <c r="NFY49" s="1581"/>
      <c r="NFZ49" s="1581"/>
      <c r="NGA49" s="1581"/>
      <c r="NGB49" s="1581"/>
      <c r="NGC49" s="1581"/>
      <c r="NGD49" s="1581"/>
      <c r="NGE49" s="1581"/>
      <c r="NGF49" s="1581"/>
      <c r="NGG49" s="1581"/>
      <c r="NGH49" s="1581"/>
      <c r="NGI49" s="1581"/>
      <c r="NGJ49" s="1581"/>
      <c r="NGK49" s="1581"/>
      <c r="NGL49" s="1581"/>
      <c r="NGM49" s="1581"/>
      <c r="NGN49" s="1581"/>
      <c r="NGO49" s="1581"/>
      <c r="NGP49" s="1581"/>
      <c r="NGQ49" s="1581"/>
      <c r="NGR49" s="1581"/>
      <c r="NGS49" s="1581"/>
      <c r="NGT49" s="1581"/>
      <c r="NGU49" s="1581"/>
      <c r="NGV49" s="1581"/>
      <c r="NGW49" s="1581"/>
      <c r="NGX49" s="1581"/>
      <c r="NGY49" s="1581"/>
      <c r="NGZ49" s="1581"/>
      <c r="NHA49" s="1581"/>
      <c r="NHB49" s="1581"/>
      <c r="NHC49" s="1581"/>
      <c r="NHD49" s="1581"/>
      <c r="NHE49" s="1581"/>
      <c r="NHF49" s="1581"/>
      <c r="NHG49" s="1581"/>
      <c r="NHH49" s="1581"/>
      <c r="NHI49" s="1581"/>
      <c r="NHJ49" s="1581"/>
      <c r="NHK49" s="1581"/>
      <c r="NHL49" s="1581"/>
      <c r="NHM49" s="1581"/>
      <c r="NHN49" s="1581"/>
      <c r="NHO49" s="1581"/>
      <c r="NHP49" s="1581"/>
      <c r="NHQ49" s="1581"/>
      <c r="NHR49" s="1581"/>
      <c r="NHS49" s="1581"/>
      <c r="NHT49" s="1581"/>
      <c r="NHU49" s="1581"/>
      <c r="NHV49" s="1581"/>
      <c r="NHW49" s="1581"/>
      <c r="NHX49" s="1581"/>
      <c r="NHY49" s="1581"/>
      <c r="NHZ49" s="1581"/>
      <c r="NIA49" s="1581"/>
      <c r="NIB49" s="1581"/>
      <c r="NIC49" s="1581"/>
      <c r="NID49" s="1581"/>
      <c r="NIE49" s="1581"/>
      <c r="NIF49" s="1581"/>
      <c r="NIG49" s="1581"/>
      <c r="NIH49" s="1581"/>
      <c r="NII49" s="1581"/>
      <c r="NIJ49" s="1581"/>
      <c r="NIK49" s="1581"/>
      <c r="NIL49" s="1581"/>
      <c r="NIM49" s="1581"/>
      <c r="NIN49" s="1581"/>
      <c r="NIO49" s="1581"/>
      <c r="NIP49" s="1581"/>
      <c r="NIQ49" s="1581"/>
      <c r="NIR49" s="1581"/>
      <c r="NIS49" s="1581"/>
      <c r="NIT49" s="1581"/>
      <c r="NIU49" s="1581"/>
      <c r="NIV49" s="1581"/>
      <c r="NIW49" s="1581"/>
      <c r="NIX49" s="1581"/>
      <c r="NIY49" s="1581"/>
      <c r="NIZ49" s="1581"/>
      <c r="NJA49" s="1581"/>
      <c r="NJB49" s="1581"/>
      <c r="NJC49" s="1581"/>
      <c r="NJD49" s="1581"/>
      <c r="NJE49" s="1581"/>
      <c r="NJF49" s="1581"/>
      <c r="NJG49" s="1581"/>
      <c r="NJH49" s="1581"/>
      <c r="NJI49" s="1581"/>
      <c r="NJJ49" s="1581"/>
      <c r="NJK49" s="1581"/>
      <c r="NJL49" s="1581"/>
      <c r="NJM49" s="1581"/>
      <c r="NJN49" s="1581"/>
      <c r="NJO49" s="1581"/>
      <c r="NJP49" s="1581"/>
      <c r="NJQ49" s="1581"/>
      <c r="NJR49" s="1581"/>
      <c r="NJS49" s="1581"/>
      <c r="NJT49" s="1581"/>
      <c r="NJU49" s="1581"/>
      <c r="NJV49" s="1581"/>
      <c r="NJW49" s="1581"/>
      <c r="NJX49" s="1581"/>
      <c r="NJY49" s="1581"/>
      <c r="NJZ49" s="1581"/>
      <c r="NKA49" s="1581"/>
      <c r="NKB49" s="1581"/>
      <c r="NKC49" s="1581"/>
      <c r="NKD49" s="1581"/>
      <c r="NKE49" s="1581"/>
      <c r="NKF49" s="1581"/>
      <c r="NKG49" s="1581"/>
      <c r="NKH49" s="1581"/>
      <c r="NKI49" s="1581"/>
      <c r="NKJ49" s="1581"/>
      <c r="NKK49" s="1581"/>
      <c r="NKL49" s="1581"/>
      <c r="NKM49" s="1581"/>
      <c r="NKN49" s="1581"/>
      <c r="NKO49" s="1581"/>
      <c r="NKP49" s="1581"/>
      <c r="NKQ49" s="1581"/>
      <c r="NKR49" s="1581"/>
      <c r="NKS49" s="1581"/>
      <c r="NKT49" s="1581"/>
      <c r="NKU49" s="1581"/>
      <c r="NKV49" s="1581"/>
      <c r="NKW49" s="1581"/>
      <c r="NKX49" s="1581"/>
      <c r="NKY49" s="1581"/>
      <c r="NKZ49" s="1581"/>
      <c r="NLA49" s="1581"/>
      <c r="NLB49" s="1581"/>
      <c r="NLC49" s="1581"/>
      <c r="NLD49" s="1581"/>
      <c r="NLE49" s="1581"/>
      <c r="NLF49" s="1581"/>
      <c r="NLG49" s="1581"/>
      <c r="NLH49" s="1581"/>
      <c r="NLI49" s="1581"/>
      <c r="NLJ49" s="1581"/>
      <c r="NLK49" s="1581"/>
      <c r="NLL49" s="1581"/>
      <c r="NLM49" s="1581"/>
      <c r="NLN49" s="1581"/>
      <c r="NLO49" s="1581"/>
      <c r="NLP49" s="1581"/>
      <c r="NLQ49" s="1581"/>
      <c r="NLR49" s="1581"/>
      <c r="NLS49" s="1581"/>
      <c r="NLT49" s="1581"/>
      <c r="NLU49" s="1581"/>
      <c r="NLV49" s="1581"/>
      <c r="NLW49" s="1581"/>
      <c r="NLX49" s="1581"/>
      <c r="NLY49" s="1581"/>
      <c r="NLZ49" s="1581"/>
      <c r="NMA49" s="1581"/>
      <c r="NMB49" s="1581"/>
      <c r="NMC49" s="1581"/>
      <c r="NMD49" s="1581"/>
      <c r="NME49" s="1581"/>
      <c r="NMF49" s="1581"/>
      <c r="NMG49" s="1581"/>
      <c r="NMH49" s="1581"/>
      <c r="NMI49" s="1581"/>
      <c r="NMJ49" s="1581"/>
      <c r="NMK49" s="1581"/>
      <c r="NML49" s="1581"/>
      <c r="NMM49" s="1581"/>
      <c r="NMN49" s="1581"/>
      <c r="NMO49" s="1581"/>
      <c r="NMP49" s="1581"/>
      <c r="NMQ49" s="1581"/>
      <c r="NMR49" s="1581"/>
      <c r="NMS49" s="1581"/>
      <c r="NMT49" s="1581"/>
      <c r="NMU49" s="1581"/>
      <c r="NMV49" s="1581"/>
      <c r="NMW49" s="1581"/>
      <c r="NMX49" s="1581"/>
      <c r="NMY49" s="1581"/>
      <c r="NMZ49" s="1581"/>
      <c r="NNA49" s="1581"/>
      <c r="NNB49" s="1581"/>
      <c r="NNC49" s="1581"/>
      <c r="NND49" s="1581"/>
      <c r="NNE49" s="1581"/>
      <c r="NNF49" s="1581"/>
      <c r="NNG49" s="1581"/>
      <c r="NNH49" s="1581"/>
      <c r="NNI49" s="1581"/>
      <c r="NNJ49" s="1581"/>
      <c r="NNK49" s="1581"/>
      <c r="NNL49" s="1581"/>
      <c r="NNM49" s="1581"/>
      <c r="NNN49" s="1581"/>
      <c r="NNO49" s="1581"/>
      <c r="NNP49" s="1581"/>
      <c r="NNQ49" s="1581"/>
      <c r="NNR49" s="1581"/>
      <c r="NNS49" s="1581"/>
      <c r="NNT49" s="1581"/>
      <c r="NNU49" s="1581"/>
      <c r="NNV49" s="1581"/>
      <c r="NNW49" s="1581"/>
      <c r="NNX49" s="1581"/>
      <c r="NNY49" s="1581"/>
      <c r="NNZ49" s="1581"/>
      <c r="NOA49" s="1581"/>
      <c r="NOB49" s="1581"/>
      <c r="NOC49" s="1581"/>
      <c r="NOD49" s="1581"/>
      <c r="NOE49" s="1581"/>
      <c r="NOF49" s="1581"/>
      <c r="NOG49" s="1581"/>
      <c r="NOH49" s="1581"/>
      <c r="NOI49" s="1581"/>
      <c r="NOJ49" s="1581"/>
      <c r="NOK49" s="1581"/>
      <c r="NOL49" s="1581"/>
      <c r="NOM49" s="1581"/>
      <c r="NON49" s="1581"/>
      <c r="NOO49" s="1581"/>
      <c r="NOP49" s="1581"/>
      <c r="NOQ49" s="1581"/>
      <c r="NOR49" s="1581"/>
      <c r="NOS49" s="1581"/>
      <c r="NOT49" s="1581"/>
      <c r="NOU49" s="1581"/>
      <c r="NOV49" s="1581"/>
      <c r="NOW49" s="1581"/>
      <c r="NOX49" s="1581"/>
      <c r="NOY49" s="1581"/>
      <c r="NOZ49" s="1581"/>
      <c r="NPA49" s="1581"/>
      <c r="NPB49" s="1581"/>
      <c r="NPC49" s="1581"/>
      <c r="NPD49" s="1581"/>
      <c r="NPE49" s="1581"/>
      <c r="NPF49" s="1581"/>
      <c r="NPG49" s="1581"/>
      <c r="NPH49" s="1581"/>
      <c r="NPI49" s="1581"/>
      <c r="NPJ49" s="1581"/>
      <c r="NPK49" s="1581"/>
      <c r="NPL49" s="1581"/>
      <c r="NPM49" s="1581"/>
      <c r="NPN49" s="1581"/>
      <c r="NPO49" s="1581"/>
      <c r="NPP49" s="1581"/>
      <c r="NPQ49" s="1581"/>
      <c r="NPR49" s="1581"/>
      <c r="NPS49" s="1581"/>
      <c r="NPT49" s="1581"/>
      <c r="NPU49" s="1581"/>
      <c r="NPV49" s="1581"/>
      <c r="NPW49" s="1581"/>
      <c r="NPX49" s="1581"/>
      <c r="NPY49" s="1581"/>
      <c r="NPZ49" s="1581"/>
      <c r="NQA49" s="1581"/>
      <c r="NQB49" s="1581"/>
      <c r="NQC49" s="1581"/>
      <c r="NQD49" s="1581"/>
      <c r="NQE49" s="1581"/>
      <c r="NQF49" s="1581"/>
      <c r="NQG49" s="1581"/>
      <c r="NQH49" s="1581"/>
      <c r="NQI49" s="1581"/>
      <c r="NQJ49" s="1581"/>
      <c r="NQK49" s="1581"/>
      <c r="NQL49" s="1581"/>
      <c r="NQM49" s="1581"/>
      <c r="NQN49" s="1581"/>
      <c r="NQO49" s="1581"/>
      <c r="NQP49" s="1581"/>
      <c r="NQQ49" s="1581"/>
      <c r="NQR49" s="1581"/>
      <c r="NQS49" s="1581"/>
      <c r="NQT49" s="1581"/>
      <c r="NQU49" s="1581"/>
      <c r="NQV49" s="1581"/>
      <c r="NQW49" s="1581"/>
      <c r="NQX49" s="1581"/>
      <c r="NQY49" s="1581"/>
      <c r="NQZ49" s="1581"/>
      <c r="NRA49" s="1581"/>
      <c r="NRB49" s="1581"/>
      <c r="NRC49" s="1581"/>
      <c r="NRD49" s="1581"/>
      <c r="NRE49" s="1581"/>
      <c r="NRF49" s="1581"/>
      <c r="NRG49" s="1581"/>
      <c r="NRH49" s="1581"/>
      <c r="NRI49" s="1581"/>
      <c r="NRJ49" s="1581"/>
      <c r="NRK49" s="1581"/>
      <c r="NRL49" s="1581"/>
      <c r="NRM49" s="1581"/>
      <c r="NRN49" s="1581"/>
      <c r="NRO49" s="1581"/>
      <c r="NRP49" s="1581"/>
      <c r="NRQ49" s="1581"/>
      <c r="NRR49" s="1581"/>
      <c r="NRS49" s="1581"/>
      <c r="NRT49" s="1581"/>
      <c r="NRU49" s="1581"/>
      <c r="NRV49" s="1581"/>
      <c r="NRW49" s="1581"/>
      <c r="NRX49" s="1581"/>
      <c r="NRY49" s="1581"/>
      <c r="NRZ49" s="1581"/>
      <c r="NSA49" s="1581"/>
      <c r="NSB49" s="1581"/>
      <c r="NSC49" s="1581"/>
      <c r="NSD49" s="1581"/>
      <c r="NSE49" s="1581"/>
      <c r="NSF49" s="1581"/>
      <c r="NSG49" s="1581"/>
      <c r="NSH49" s="1581"/>
      <c r="NSI49" s="1581"/>
      <c r="NSJ49" s="1581"/>
      <c r="NSK49" s="1581"/>
      <c r="NSL49" s="1581"/>
      <c r="NSM49" s="1581"/>
      <c r="NSN49" s="1581"/>
      <c r="NSO49" s="1581"/>
      <c r="NSP49" s="1581"/>
      <c r="NSQ49" s="1581"/>
      <c r="NSR49" s="1581"/>
      <c r="NSS49" s="1581"/>
      <c r="NST49" s="1581"/>
      <c r="NSU49" s="1581"/>
      <c r="NSV49" s="1581"/>
      <c r="NSW49" s="1581"/>
      <c r="NSX49" s="1581"/>
      <c r="NSY49" s="1581"/>
      <c r="NSZ49" s="1581"/>
      <c r="NTA49" s="1581"/>
      <c r="NTB49" s="1581"/>
      <c r="NTC49" s="1581"/>
      <c r="NTD49" s="1581"/>
      <c r="NTE49" s="1581"/>
      <c r="NTF49" s="1581"/>
      <c r="NTG49" s="1581"/>
      <c r="NTH49" s="1581"/>
      <c r="NTI49" s="1581"/>
      <c r="NTJ49" s="1581"/>
      <c r="NTK49" s="1581"/>
      <c r="NTL49" s="1581"/>
      <c r="NTM49" s="1581"/>
      <c r="NTN49" s="1581"/>
      <c r="NTO49" s="1581"/>
      <c r="NTP49" s="1581"/>
      <c r="NTQ49" s="1581"/>
      <c r="NTR49" s="1581"/>
      <c r="NTS49" s="1581"/>
      <c r="NTT49" s="1581"/>
      <c r="NTU49" s="1581"/>
      <c r="NTV49" s="1581"/>
      <c r="NTW49" s="1581"/>
      <c r="NTX49" s="1581"/>
      <c r="NTY49" s="1581"/>
      <c r="NTZ49" s="1581"/>
      <c r="NUA49" s="1581"/>
      <c r="NUB49" s="1581"/>
      <c r="NUC49" s="1581"/>
      <c r="NUD49" s="1581"/>
      <c r="NUE49" s="1581"/>
      <c r="NUF49" s="1581"/>
      <c r="NUG49" s="1581"/>
      <c r="NUH49" s="1581"/>
      <c r="NUI49" s="1581"/>
      <c r="NUJ49" s="1581"/>
      <c r="NUK49" s="1581"/>
      <c r="NUL49" s="1581"/>
      <c r="NUM49" s="1581"/>
      <c r="NUN49" s="1581"/>
      <c r="NUO49" s="1581"/>
      <c r="NUP49" s="1581"/>
      <c r="NUQ49" s="1581"/>
      <c r="NUR49" s="1581"/>
      <c r="NUS49" s="1581"/>
      <c r="NUT49" s="1581"/>
      <c r="NUU49" s="1581"/>
      <c r="NUV49" s="1581"/>
      <c r="NUW49" s="1581"/>
      <c r="NUX49" s="1581"/>
      <c r="NUY49" s="1581"/>
      <c r="NUZ49" s="1581"/>
      <c r="NVA49" s="1581"/>
      <c r="NVB49" s="1581"/>
      <c r="NVC49" s="1581"/>
      <c r="NVD49" s="1581"/>
      <c r="NVE49" s="1581"/>
      <c r="NVF49" s="1581"/>
      <c r="NVG49" s="1581"/>
      <c r="NVH49" s="1581"/>
      <c r="NVI49" s="1581"/>
      <c r="NVJ49" s="1581"/>
      <c r="NVK49" s="1581"/>
      <c r="NVL49" s="1581"/>
      <c r="NVM49" s="1581"/>
      <c r="NVN49" s="1581"/>
      <c r="NVO49" s="1581"/>
      <c r="NVP49" s="1581"/>
      <c r="NVQ49" s="1581"/>
      <c r="NVR49" s="1581"/>
      <c r="NVS49" s="1581"/>
      <c r="NVT49" s="1581"/>
      <c r="NVU49" s="1581"/>
      <c r="NVV49" s="1581"/>
      <c r="NVW49" s="1581"/>
      <c r="NVX49" s="1581"/>
      <c r="NVY49" s="1581"/>
      <c r="NVZ49" s="1581"/>
      <c r="NWA49" s="1581"/>
      <c r="NWB49" s="1581"/>
      <c r="NWC49" s="1581"/>
      <c r="NWD49" s="1581"/>
      <c r="NWE49" s="1581"/>
      <c r="NWF49" s="1581"/>
      <c r="NWG49" s="1581"/>
      <c r="NWH49" s="1581"/>
      <c r="NWI49" s="1581"/>
      <c r="NWJ49" s="1581"/>
      <c r="NWK49" s="1581"/>
      <c r="NWL49" s="1581"/>
      <c r="NWM49" s="1581"/>
      <c r="NWN49" s="1581"/>
      <c r="NWO49" s="1581"/>
      <c r="NWP49" s="1581"/>
      <c r="NWQ49" s="1581"/>
      <c r="NWR49" s="1581"/>
      <c r="NWS49" s="1581"/>
      <c r="NWT49" s="1581"/>
      <c r="NWU49" s="1581"/>
      <c r="NWV49" s="1581"/>
      <c r="NWW49" s="1581"/>
      <c r="NWX49" s="1581"/>
      <c r="NWY49" s="1581"/>
      <c r="NWZ49" s="1581"/>
      <c r="NXA49" s="1581"/>
      <c r="NXB49" s="1581"/>
      <c r="NXC49" s="1581"/>
      <c r="NXD49" s="1581"/>
      <c r="NXE49" s="1581"/>
      <c r="NXF49" s="1581"/>
      <c r="NXG49" s="1581"/>
      <c r="NXH49" s="1581"/>
      <c r="NXI49" s="1581"/>
      <c r="NXJ49" s="1581"/>
      <c r="NXK49" s="1581"/>
      <c r="NXL49" s="1581"/>
      <c r="NXM49" s="1581"/>
      <c r="NXN49" s="1581"/>
      <c r="NXO49" s="1581"/>
      <c r="NXP49" s="1581"/>
      <c r="NXQ49" s="1581"/>
      <c r="NXR49" s="1581"/>
      <c r="NXS49" s="1581"/>
      <c r="NXT49" s="1581"/>
      <c r="NXU49" s="1581"/>
      <c r="NXV49" s="1581"/>
      <c r="NXW49" s="1581"/>
      <c r="NXX49" s="1581"/>
      <c r="NXY49" s="1581"/>
      <c r="NXZ49" s="1581"/>
      <c r="NYA49" s="1581"/>
      <c r="NYB49" s="1581"/>
      <c r="NYC49" s="1581"/>
      <c r="NYD49" s="1581"/>
      <c r="NYE49" s="1581"/>
      <c r="NYF49" s="1581"/>
      <c r="NYG49" s="1581"/>
      <c r="NYH49" s="1581"/>
      <c r="NYI49" s="1581"/>
      <c r="NYJ49" s="1581"/>
      <c r="NYK49" s="1581"/>
      <c r="NYL49" s="1581"/>
      <c r="NYM49" s="1581"/>
      <c r="NYN49" s="1581"/>
      <c r="NYO49" s="1581"/>
      <c r="NYP49" s="1581"/>
      <c r="NYQ49" s="1581"/>
      <c r="NYR49" s="1581"/>
      <c r="NYS49" s="1581"/>
      <c r="NYT49" s="1581"/>
      <c r="NYU49" s="1581"/>
      <c r="NYV49" s="1581"/>
      <c r="NYW49" s="1581"/>
      <c r="NYX49" s="1581"/>
      <c r="NYY49" s="1581"/>
      <c r="NYZ49" s="1581"/>
      <c r="NZA49" s="1581"/>
      <c r="NZB49" s="1581"/>
      <c r="NZC49" s="1581"/>
      <c r="NZD49" s="1581"/>
      <c r="NZE49" s="1581"/>
      <c r="NZF49" s="1581"/>
      <c r="NZG49" s="1581"/>
      <c r="NZH49" s="1581"/>
      <c r="NZI49" s="1581"/>
      <c r="NZJ49" s="1581"/>
      <c r="NZK49" s="1581"/>
      <c r="NZL49" s="1581"/>
      <c r="NZM49" s="1581"/>
      <c r="NZN49" s="1581"/>
      <c r="NZO49" s="1581"/>
      <c r="NZP49" s="1581"/>
      <c r="NZQ49" s="1581"/>
      <c r="NZR49" s="1581"/>
      <c r="NZS49" s="1581"/>
      <c r="NZT49" s="1581"/>
      <c r="NZU49" s="1581"/>
      <c r="NZV49" s="1581"/>
      <c r="NZW49" s="1581"/>
      <c r="NZX49" s="1581"/>
      <c r="NZY49" s="1581"/>
      <c r="NZZ49" s="1581"/>
      <c r="OAA49" s="1581"/>
      <c r="OAB49" s="1581"/>
      <c r="OAC49" s="1581"/>
      <c r="OAD49" s="1581"/>
      <c r="OAE49" s="1581"/>
      <c r="OAF49" s="1581"/>
      <c r="OAG49" s="1581"/>
      <c r="OAH49" s="1581"/>
      <c r="OAI49" s="1581"/>
      <c r="OAJ49" s="1581"/>
      <c r="OAK49" s="1581"/>
      <c r="OAL49" s="1581"/>
      <c r="OAM49" s="1581"/>
      <c r="OAN49" s="1581"/>
      <c r="OAO49" s="1581"/>
      <c r="OAP49" s="1581"/>
      <c r="OAQ49" s="1581"/>
      <c r="OAR49" s="1581"/>
      <c r="OAS49" s="1581"/>
      <c r="OAT49" s="1581"/>
      <c r="OAU49" s="1581"/>
      <c r="OAV49" s="1581"/>
      <c r="OAW49" s="1581"/>
      <c r="OAX49" s="1581"/>
      <c r="OAY49" s="1581"/>
      <c r="OAZ49" s="1581"/>
      <c r="OBA49" s="1581"/>
      <c r="OBB49" s="1581"/>
      <c r="OBC49" s="1581"/>
      <c r="OBD49" s="1581"/>
      <c r="OBE49" s="1581"/>
      <c r="OBF49" s="1581"/>
      <c r="OBG49" s="1581"/>
      <c r="OBH49" s="1581"/>
      <c r="OBI49" s="1581"/>
      <c r="OBJ49" s="1581"/>
      <c r="OBK49" s="1581"/>
      <c r="OBL49" s="1581"/>
      <c r="OBM49" s="1581"/>
      <c r="OBN49" s="1581"/>
      <c r="OBO49" s="1581"/>
      <c r="OBP49" s="1581"/>
      <c r="OBQ49" s="1581"/>
      <c r="OBR49" s="1581"/>
      <c r="OBS49" s="1581"/>
      <c r="OBT49" s="1581"/>
      <c r="OBU49" s="1581"/>
      <c r="OBV49" s="1581"/>
      <c r="OBW49" s="1581"/>
      <c r="OBX49" s="1581"/>
      <c r="OBY49" s="1581"/>
      <c r="OBZ49" s="1581"/>
      <c r="OCA49" s="1581"/>
      <c r="OCB49" s="1581"/>
      <c r="OCC49" s="1581"/>
      <c r="OCD49" s="1581"/>
      <c r="OCE49" s="1581"/>
      <c r="OCF49" s="1581"/>
      <c r="OCG49" s="1581"/>
      <c r="OCH49" s="1581"/>
      <c r="OCI49" s="1581"/>
      <c r="OCJ49" s="1581"/>
      <c r="OCK49" s="1581"/>
      <c r="OCL49" s="1581"/>
      <c r="OCM49" s="1581"/>
      <c r="OCN49" s="1581"/>
      <c r="OCO49" s="1581"/>
      <c r="OCP49" s="1581"/>
      <c r="OCQ49" s="1581"/>
      <c r="OCR49" s="1581"/>
      <c r="OCS49" s="1581"/>
      <c r="OCT49" s="1581"/>
      <c r="OCU49" s="1581"/>
      <c r="OCV49" s="1581"/>
      <c r="OCW49" s="1581"/>
      <c r="OCX49" s="1581"/>
      <c r="OCY49" s="1581"/>
      <c r="OCZ49" s="1581"/>
      <c r="ODA49" s="1581"/>
      <c r="ODB49" s="1581"/>
      <c r="ODC49" s="1581"/>
      <c r="ODD49" s="1581"/>
      <c r="ODE49" s="1581"/>
      <c r="ODF49" s="1581"/>
      <c r="ODG49" s="1581"/>
      <c r="ODH49" s="1581"/>
      <c r="ODI49" s="1581"/>
      <c r="ODJ49" s="1581"/>
      <c r="ODK49" s="1581"/>
      <c r="ODL49" s="1581"/>
      <c r="ODM49" s="1581"/>
      <c r="ODN49" s="1581"/>
      <c r="ODO49" s="1581"/>
      <c r="ODP49" s="1581"/>
      <c r="ODQ49" s="1581"/>
      <c r="ODR49" s="1581"/>
      <c r="ODS49" s="1581"/>
      <c r="ODT49" s="1581"/>
      <c r="ODU49" s="1581"/>
      <c r="ODV49" s="1581"/>
      <c r="ODW49" s="1581"/>
      <c r="ODX49" s="1581"/>
      <c r="ODY49" s="1581"/>
      <c r="ODZ49" s="1581"/>
      <c r="OEA49" s="1581"/>
      <c r="OEB49" s="1581"/>
      <c r="OEC49" s="1581"/>
      <c r="OED49" s="1581"/>
      <c r="OEE49" s="1581"/>
      <c r="OEF49" s="1581"/>
      <c r="OEG49" s="1581"/>
      <c r="OEH49" s="1581"/>
      <c r="OEI49" s="1581"/>
      <c r="OEJ49" s="1581"/>
      <c r="OEK49" s="1581"/>
      <c r="OEL49" s="1581"/>
      <c r="OEM49" s="1581"/>
      <c r="OEN49" s="1581"/>
      <c r="OEO49" s="1581"/>
      <c r="OEP49" s="1581"/>
      <c r="OEQ49" s="1581"/>
      <c r="OER49" s="1581"/>
      <c r="OES49" s="1581"/>
      <c r="OET49" s="1581"/>
      <c r="OEU49" s="1581"/>
      <c r="OEV49" s="1581"/>
      <c r="OEW49" s="1581"/>
      <c r="OEX49" s="1581"/>
      <c r="OEY49" s="1581"/>
      <c r="OEZ49" s="1581"/>
      <c r="OFA49" s="1581"/>
      <c r="OFB49" s="1581"/>
      <c r="OFC49" s="1581"/>
      <c r="OFD49" s="1581"/>
      <c r="OFE49" s="1581"/>
      <c r="OFF49" s="1581"/>
      <c r="OFG49" s="1581"/>
      <c r="OFH49" s="1581"/>
      <c r="OFI49" s="1581"/>
      <c r="OFJ49" s="1581"/>
      <c r="OFK49" s="1581"/>
      <c r="OFL49" s="1581"/>
      <c r="OFM49" s="1581"/>
      <c r="OFN49" s="1581"/>
      <c r="OFO49" s="1581"/>
      <c r="OFP49" s="1581"/>
      <c r="OFQ49" s="1581"/>
      <c r="OFR49" s="1581"/>
      <c r="OFS49" s="1581"/>
      <c r="OFT49" s="1581"/>
      <c r="OFU49" s="1581"/>
      <c r="OFV49" s="1581"/>
      <c r="OFW49" s="1581"/>
      <c r="OFX49" s="1581"/>
      <c r="OFY49" s="1581"/>
      <c r="OFZ49" s="1581"/>
      <c r="OGA49" s="1581"/>
      <c r="OGB49" s="1581"/>
      <c r="OGC49" s="1581"/>
      <c r="OGD49" s="1581"/>
      <c r="OGE49" s="1581"/>
      <c r="OGF49" s="1581"/>
      <c r="OGG49" s="1581"/>
      <c r="OGH49" s="1581"/>
      <c r="OGI49" s="1581"/>
      <c r="OGJ49" s="1581"/>
      <c r="OGK49" s="1581"/>
      <c r="OGL49" s="1581"/>
      <c r="OGM49" s="1581"/>
      <c r="OGN49" s="1581"/>
      <c r="OGO49" s="1581"/>
      <c r="OGP49" s="1581"/>
      <c r="OGQ49" s="1581"/>
      <c r="OGR49" s="1581"/>
      <c r="OGS49" s="1581"/>
      <c r="OGT49" s="1581"/>
      <c r="OGU49" s="1581"/>
      <c r="OGV49" s="1581"/>
      <c r="OGW49" s="1581"/>
      <c r="OGX49" s="1581"/>
      <c r="OGY49" s="1581"/>
      <c r="OGZ49" s="1581"/>
      <c r="OHA49" s="1581"/>
      <c r="OHB49" s="1581"/>
      <c r="OHC49" s="1581"/>
      <c r="OHD49" s="1581"/>
      <c r="OHE49" s="1581"/>
      <c r="OHF49" s="1581"/>
      <c r="OHG49" s="1581"/>
      <c r="OHH49" s="1581"/>
      <c r="OHI49" s="1581"/>
      <c r="OHJ49" s="1581"/>
      <c r="OHK49" s="1581"/>
      <c r="OHL49" s="1581"/>
      <c r="OHM49" s="1581"/>
      <c r="OHN49" s="1581"/>
      <c r="OHO49" s="1581"/>
      <c r="OHP49" s="1581"/>
      <c r="OHQ49" s="1581"/>
      <c r="OHR49" s="1581"/>
      <c r="OHS49" s="1581"/>
      <c r="OHT49" s="1581"/>
      <c r="OHU49" s="1581"/>
      <c r="OHV49" s="1581"/>
      <c r="OHW49" s="1581"/>
      <c r="OHX49" s="1581"/>
      <c r="OHY49" s="1581"/>
      <c r="OHZ49" s="1581"/>
      <c r="OIA49" s="1581"/>
      <c r="OIB49" s="1581"/>
      <c r="OIC49" s="1581"/>
      <c r="OID49" s="1581"/>
      <c r="OIE49" s="1581"/>
      <c r="OIF49" s="1581"/>
      <c r="OIG49" s="1581"/>
      <c r="OIH49" s="1581"/>
      <c r="OII49" s="1581"/>
      <c r="OIJ49" s="1581"/>
      <c r="OIK49" s="1581"/>
      <c r="OIL49" s="1581"/>
      <c r="OIM49" s="1581"/>
      <c r="OIN49" s="1581"/>
      <c r="OIO49" s="1581"/>
      <c r="OIP49" s="1581"/>
      <c r="OIQ49" s="1581"/>
      <c r="OIR49" s="1581"/>
      <c r="OIS49" s="1581"/>
      <c r="OIT49" s="1581"/>
      <c r="OIU49" s="1581"/>
      <c r="OIV49" s="1581"/>
      <c r="OIW49" s="1581"/>
      <c r="OIX49" s="1581"/>
      <c r="OIY49" s="1581"/>
      <c r="OIZ49" s="1581"/>
      <c r="OJA49" s="1581"/>
      <c r="OJB49" s="1581"/>
      <c r="OJC49" s="1581"/>
      <c r="OJD49" s="1581"/>
      <c r="OJE49" s="1581"/>
      <c r="OJF49" s="1581"/>
      <c r="OJG49" s="1581"/>
      <c r="OJH49" s="1581"/>
      <c r="OJI49" s="1581"/>
      <c r="OJJ49" s="1581"/>
      <c r="OJK49" s="1581"/>
      <c r="OJL49" s="1581"/>
      <c r="OJM49" s="1581"/>
      <c r="OJN49" s="1581"/>
      <c r="OJO49" s="1581"/>
      <c r="OJP49" s="1581"/>
      <c r="OJQ49" s="1581"/>
      <c r="OJR49" s="1581"/>
      <c r="OJS49" s="1581"/>
      <c r="OJT49" s="1581"/>
      <c r="OJU49" s="1581"/>
      <c r="OJV49" s="1581"/>
      <c r="OJW49" s="1581"/>
      <c r="OJX49" s="1581"/>
      <c r="OJY49" s="1581"/>
      <c r="OJZ49" s="1581"/>
      <c r="OKA49" s="1581"/>
      <c r="OKB49" s="1581"/>
      <c r="OKC49" s="1581"/>
      <c r="OKD49" s="1581"/>
      <c r="OKE49" s="1581"/>
      <c r="OKF49" s="1581"/>
      <c r="OKG49" s="1581"/>
      <c r="OKH49" s="1581"/>
      <c r="OKI49" s="1581"/>
      <c r="OKJ49" s="1581"/>
      <c r="OKK49" s="1581"/>
      <c r="OKL49" s="1581"/>
      <c r="OKM49" s="1581"/>
      <c r="OKN49" s="1581"/>
      <c r="OKO49" s="1581"/>
      <c r="OKP49" s="1581"/>
      <c r="OKQ49" s="1581"/>
      <c r="OKR49" s="1581"/>
      <c r="OKS49" s="1581"/>
      <c r="OKT49" s="1581"/>
      <c r="OKU49" s="1581"/>
      <c r="OKV49" s="1581"/>
      <c r="OKW49" s="1581"/>
      <c r="OKX49" s="1581"/>
      <c r="OKY49" s="1581"/>
      <c r="OKZ49" s="1581"/>
      <c r="OLA49" s="1581"/>
      <c r="OLB49" s="1581"/>
      <c r="OLC49" s="1581"/>
      <c r="OLD49" s="1581"/>
      <c r="OLE49" s="1581"/>
      <c r="OLF49" s="1581"/>
      <c r="OLG49" s="1581"/>
      <c r="OLH49" s="1581"/>
      <c r="OLI49" s="1581"/>
      <c r="OLJ49" s="1581"/>
      <c r="OLK49" s="1581"/>
      <c r="OLL49" s="1581"/>
      <c r="OLM49" s="1581"/>
      <c r="OLN49" s="1581"/>
      <c r="OLO49" s="1581"/>
      <c r="OLP49" s="1581"/>
      <c r="OLQ49" s="1581"/>
      <c r="OLR49" s="1581"/>
      <c r="OLS49" s="1581"/>
      <c r="OLT49" s="1581"/>
      <c r="OLU49" s="1581"/>
      <c r="OLV49" s="1581"/>
      <c r="OLW49" s="1581"/>
      <c r="OLX49" s="1581"/>
      <c r="OLY49" s="1581"/>
      <c r="OLZ49" s="1581"/>
      <c r="OMA49" s="1581"/>
      <c r="OMB49" s="1581"/>
      <c r="OMC49" s="1581"/>
      <c r="OMD49" s="1581"/>
      <c r="OME49" s="1581"/>
      <c r="OMF49" s="1581"/>
      <c r="OMG49" s="1581"/>
      <c r="OMH49" s="1581"/>
      <c r="OMI49" s="1581"/>
      <c r="OMJ49" s="1581"/>
      <c r="OMK49" s="1581"/>
      <c r="OML49" s="1581"/>
      <c r="OMM49" s="1581"/>
      <c r="OMN49" s="1581"/>
      <c r="OMO49" s="1581"/>
      <c r="OMP49" s="1581"/>
      <c r="OMQ49" s="1581"/>
      <c r="OMR49" s="1581"/>
      <c r="OMS49" s="1581"/>
      <c r="OMT49" s="1581"/>
      <c r="OMU49" s="1581"/>
      <c r="OMV49" s="1581"/>
      <c r="OMW49" s="1581"/>
      <c r="OMX49" s="1581"/>
      <c r="OMY49" s="1581"/>
      <c r="OMZ49" s="1581"/>
      <c r="ONA49" s="1581"/>
      <c r="ONB49" s="1581"/>
      <c r="ONC49" s="1581"/>
      <c r="OND49" s="1581"/>
      <c r="ONE49" s="1581"/>
      <c r="ONF49" s="1581"/>
      <c r="ONG49" s="1581"/>
      <c r="ONH49" s="1581"/>
      <c r="ONI49" s="1581"/>
      <c r="ONJ49" s="1581"/>
      <c r="ONK49" s="1581"/>
      <c r="ONL49" s="1581"/>
      <c r="ONM49" s="1581"/>
      <c r="ONN49" s="1581"/>
      <c r="ONO49" s="1581"/>
      <c r="ONP49" s="1581"/>
      <c r="ONQ49" s="1581"/>
      <c r="ONR49" s="1581"/>
      <c r="ONS49" s="1581"/>
      <c r="ONT49" s="1581"/>
      <c r="ONU49" s="1581"/>
      <c r="ONV49" s="1581"/>
      <c r="ONW49" s="1581"/>
      <c r="ONX49" s="1581"/>
      <c r="ONY49" s="1581"/>
      <c r="ONZ49" s="1581"/>
      <c r="OOA49" s="1581"/>
      <c r="OOB49" s="1581"/>
      <c r="OOC49" s="1581"/>
      <c r="OOD49" s="1581"/>
      <c r="OOE49" s="1581"/>
      <c r="OOF49" s="1581"/>
      <c r="OOG49" s="1581"/>
      <c r="OOH49" s="1581"/>
      <c r="OOI49" s="1581"/>
      <c r="OOJ49" s="1581"/>
      <c r="OOK49" s="1581"/>
      <c r="OOL49" s="1581"/>
      <c r="OOM49" s="1581"/>
      <c r="OON49" s="1581"/>
      <c r="OOO49" s="1581"/>
      <c r="OOP49" s="1581"/>
      <c r="OOQ49" s="1581"/>
      <c r="OOR49" s="1581"/>
      <c r="OOS49" s="1581"/>
      <c r="OOT49" s="1581"/>
      <c r="OOU49" s="1581"/>
      <c r="OOV49" s="1581"/>
      <c r="OOW49" s="1581"/>
      <c r="OOX49" s="1581"/>
      <c r="OOY49" s="1581"/>
      <c r="OOZ49" s="1581"/>
      <c r="OPA49" s="1581"/>
      <c r="OPB49" s="1581"/>
      <c r="OPC49" s="1581"/>
      <c r="OPD49" s="1581"/>
      <c r="OPE49" s="1581"/>
      <c r="OPF49" s="1581"/>
      <c r="OPG49" s="1581"/>
      <c r="OPH49" s="1581"/>
      <c r="OPI49" s="1581"/>
      <c r="OPJ49" s="1581"/>
      <c r="OPK49" s="1581"/>
      <c r="OPL49" s="1581"/>
      <c r="OPM49" s="1581"/>
      <c r="OPN49" s="1581"/>
      <c r="OPO49" s="1581"/>
      <c r="OPP49" s="1581"/>
      <c r="OPQ49" s="1581"/>
      <c r="OPR49" s="1581"/>
      <c r="OPS49" s="1581"/>
      <c r="OPT49" s="1581"/>
      <c r="OPU49" s="1581"/>
      <c r="OPV49" s="1581"/>
      <c r="OPW49" s="1581"/>
      <c r="OPX49" s="1581"/>
      <c r="OPY49" s="1581"/>
      <c r="OPZ49" s="1581"/>
      <c r="OQA49" s="1581"/>
      <c r="OQB49" s="1581"/>
      <c r="OQC49" s="1581"/>
      <c r="OQD49" s="1581"/>
      <c r="OQE49" s="1581"/>
      <c r="OQF49" s="1581"/>
      <c r="OQG49" s="1581"/>
      <c r="OQH49" s="1581"/>
      <c r="OQI49" s="1581"/>
      <c r="OQJ49" s="1581"/>
      <c r="OQK49" s="1581"/>
      <c r="OQL49" s="1581"/>
      <c r="OQM49" s="1581"/>
      <c r="OQN49" s="1581"/>
      <c r="OQO49" s="1581"/>
      <c r="OQP49" s="1581"/>
      <c r="OQQ49" s="1581"/>
      <c r="OQR49" s="1581"/>
      <c r="OQS49" s="1581"/>
      <c r="OQT49" s="1581"/>
      <c r="OQU49" s="1581"/>
      <c r="OQV49" s="1581"/>
      <c r="OQW49" s="1581"/>
      <c r="OQX49" s="1581"/>
      <c r="OQY49" s="1581"/>
      <c r="OQZ49" s="1581"/>
      <c r="ORA49" s="1581"/>
      <c r="ORB49" s="1581"/>
      <c r="ORC49" s="1581"/>
      <c r="ORD49" s="1581"/>
      <c r="ORE49" s="1581"/>
      <c r="ORF49" s="1581"/>
      <c r="ORG49" s="1581"/>
      <c r="ORH49" s="1581"/>
      <c r="ORI49" s="1581"/>
      <c r="ORJ49" s="1581"/>
      <c r="ORK49" s="1581"/>
      <c r="ORL49" s="1581"/>
      <c r="ORM49" s="1581"/>
      <c r="ORN49" s="1581"/>
      <c r="ORO49" s="1581"/>
      <c r="ORP49" s="1581"/>
      <c r="ORQ49" s="1581"/>
      <c r="ORR49" s="1581"/>
      <c r="ORS49" s="1581"/>
      <c r="ORT49" s="1581"/>
      <c r="ORU49" s="1581"/>
      <c r="ORV49" s="1581"/>
      <c r="ORW49" s="1581"/>
      <c r="ORX49" s="1581"/>
      <c r="ORY49" s="1581"/>
      <c r="ORZ49" s="1581"/>
      <c r="OSA49" s="1581"/>
      <c r="OSB49" s="1581"/>
      <c r="OSC49" s="1581"/>
      <c r="OSD49" s="1581"/>
      <c r="OSE49" s="1581"/>
      <c r="OSF49" s="1581"/>
      <c r="OSG49" s="1581"/>
      <c r="OSH49" s="1581"/>
      <c r="OSI49" s="1581"/>
      <c r="OSJ49" s="1581"/>
      <c r="OSK49" s="1581"/>
      <c r="OSL49" s="1581"/>
      <c r="OSM49" s="1581"/>
      <c r="OSN49" s="1581"/>
      <c r="OSO49" s="1581"/>
      <c r="OSP49" s="1581"/>
      <c r="OSQ49" s="1581"/>
      <c r="OSR49" s="1581"/>
      <c r="OSS49" s="1581"/>
      <c r="OST49" s="1581"/>
      <c r="OSU49" s="1581"/>
      <c r="OSV49" s="1581"/>
      <c r="OSW49" s="1581"/>
      <c r="OSX49" s="1581"/>
      <c r="OSY49" s="1581"/>
      <c r="OSZ49" s="1581"/>
      <c r="OTA49" s="1581"/>
      <c r="OTB49" s="1581"/>
      <c r="OTC49" s="1581"/>
      <c r="OTD49" s="1581"/>
      <c r="OTE49" s="1581"/>
      <c r="OTF49" s="1581"/>
      <c r="OTG49" s="1581"/>
      <c r="OTH49" s="1581"/>
      <c r="OTI49" s="1581"/>
      <c r="OTJ49" s="1581"/>
      <c r="OTK49" s="1581"/>
      <c r="OTL49" s="1581"/>
      <c r="OTM49" s="1581"/>
      <c r="OTN49" s="1581"/>
      <c r="OTO49" s="1581"/>
      <c r="OTP49" s="1581"/>
      <c r="OTQ49" s="1581"/>
      <c r="OTR49" s="1581"/>
      <c r="OTS49" s="1581"/>
      <c r="OTT49" s="1581"/>
      <c r="OTU49" s="1581"/>
      <c r="OTV49" s="1581"/>
      <c r="OTW49" s="1581"/>
      <c r="OTX49" s="1581"/>
      <c r="OTY49" s="1581"/>
      <c r="OTZ49" s="1581"/>
      <c r="OUA49" s="1581"/>
      <c r="OUB49" s="1581"/>
      <c r="OUC49" s="1581"/>
      <c r="OUD49" s="1581"/>
      <c r="OUE49" s="1581"/>
      <c r="OUF49" s="1581"/>
      <c r="OUG49" s="1581"/>
      <c r="OUH49" s="1581"/>
      <c r="OUI49" s="1581"/>
      <c r="OUJ49" s="1581"/>
      <c r="OUK49" s="1581"/>
      <c r="OUL49" s="1581"/>
      <c r="OUM49" s="1581"/>
      <c r="OUN49" s="1581"/>
      <c r="OUO49" s="1581"/>
      <c r="OUP49" s="1581"/>
      <c r="OUQ49" s="1581"/>
      <c r="OUR49" s="1581"/>
      <c r="OUS49" s="1581"/>
      <c r="OUT49" s="1581"/>
      <c r="OUU49" s="1581"/>
      <c r="OUV49" s="1581"/>
      <c r="OUW49" s="1581"/>
      <c r="OUX49" s="1581"/>
      <c r="OUY49" s="1581"/>
      <c r="OUZ49" s="1581"/>
      <c r="OVA49" s="1581"/>
      <c r="OVB49" s="1581"/>
      <c r="OVC49" s="1581"/>
      <c r="OVD49" s="1581"/>
      <c r="OVE49" s="1581"/>
      <c r="OVF49" s="1581"/>
      <c r="OVG49" s="1581"/>
      <c r="OVH49" s="1581"/>
      <c r="OVI49" s="1581"/>
      <c r="OVJ49" s="1581"/>
      <c r="OVK49" s="1581"/>
      <c r="OVL49" s="1581"/>
      <c r="OVM49" s="1581"/>
      <c r="OVN49" s="1581"/>
      <c r="OVO49" s="1581"/>
      <c r="OVP49" s="1581"/>
      <c r="OVQ49" s="1581"/>
      <c r="OVR49" s="1581"/>
      <c r="OVS49" s="1581"/>
      <c r="OVT49" s="1581"/>
      <c r="OVU49" s="1581"/>
      <c r="OVV49" s="1581"/>
      <c r="OVW49" s="1581"/>
      <c r="OVX49" s="1581"/>
      <c r="OVY49" s="1581"/>
      <c r="OVZ49" s="1581"/>
      <c r="OWA49" s="1581"/>
      <c r="OWB49" s="1581"/>
      <c r="OWC49" s="1581"/>
      <c r="OWD49" s="1581"/>
      <c r="OWE49" s="1581"/>
      <c r="OWF49" s="1581"/>
      <c r="OWG49" s="1581"/>
      <c r="OWH49" s="1581"/>
      <c r="OWI49" s="1581"/>
      <c r="OWJ49" s="1581"/>
      <c r="OWK49" s="1581"/>
      <c r="OWL49" s="1581"/>
      <c r="OWM49" s="1581"/>
      <c r="OWN49" s="1581"/>
      <c r="OWO49" s="1581"/>
      <c r="OWP49" s="1581"/>
      <c r="OWQ49" s="1581"/>
      <c r="OWR49" s="1581"/>
      <c r="OWS49" s="1581"/>
      <c r="OWT49" s="1581"/>
      <c r="OWU49" s="1581"/>
      <c r="OWV49" s="1581"/>
      <c r="OWW49" s="1581"/>
      <c r="OWX49" s="1581"/>
      <c r="OWY49" s="1581"/>
      <c r="OWZ49" s="1581"/>
      <c r="OXA49" s="1581"/>
      <c r="OXB49" s="1581"/>
      <c r="OXC49" s="1581"/>
      <c r="OXD49" s="1581"/>
      <c r="OXE49" s="1581"/>
      <c r="OXF49" s="1581"/>
      <c r="OXG49" s="1581"/>
      <c r="OXH49" s="1581"/>
      <c r="OXI49" s="1581"/>
      <c r="OXJ49" s="1581"/>
      <c r="OXK49" s="1581"/>
      <c r="OXL49" s="1581"/>
      <c r="OXM49" s="1581"/>
      <c r="OXN49" s="1581"/>
      <c r="OXO49" s="1581"/>
      <c r="OXP49" s="1581"/>
      <c r="OXQ49" s="1581"/>
      <c r="OXR49" s="1581"/>
      <c r="OXS49" s="1581"/>
      <c r="OXT49" s="1581"/>
      <c r="OXU49" s="1581"/>
      <c r="OXV49" s="1581"/>
      <c r="OXW49" s="1581"/>
      <c r="OXX49" s="1581"/>
      <c r="OXY49" s="1581"/>
      <c r="OXZ49" s="1581"/>
      <c r="OYA49" s="1581"/>
      <c r="OYB49" s="1581"/>
      <c r="OYC49" s="1581"/>
      <c r="OYD49" s="1581"/>
      <c r="OYE49" s="1581"/>
      <c r="OYF49" s="1581"/>
      <c r="OYG49" s="1581"/>
      <c r="OYH49" s="1581"/>
      <c r="OYI49" s="1581"/>
      <c r="OYJ49" s="1581"/>
      <c r="OYK49" s="1581"/>
      <c r="OYL49" s="1581"/>
      <c r="OYM49" s="1581"/>
      <c r="OYN49" s="1581"/>
      <c r="OYO49" s="1581"/>
      <c r="OYP49" s="1581"/>
      <c r="OYQ49" s="1581"/>
      <c r="OYR49" s="1581"/>
      <c r="OYS49" s="1581"/>
      <c r="OYT49" s="1581"/>
      <c r="OYU49" s="1581"/>
      <c r="OYV49" s="1581"/>
      <c r="OYW49" s="1581"/>
      <c r="OYX49" s="1581"/>
      <c r="OYY49" s="1581"/>
      <c r="OYZ49" s="1581"/>
      <c r="OZA49" s="1581"/>
      <c r="OZB49" s="1581"/>
      <c r="OZC49" s="1581"/>
      <c r="OZD49" s="1581"/>
      <c r="OZE49" s="1581"/>
      <c r="OZF49" s="1581"/>
      <c r="OZG49" s="1581"/>
      <c r="OZH49" s="1581"/>
      <c r="OZI49" s="1581"/>
      <c r="OZJ49" s="1581"/>
      <c r="OZK49" s="1581"/>
      <c r="OZL49" s="1581"/>
      <c r="OZM49" s="1581"/>
      <c r="OZN49" s="1581"/>
      <c r="OZO49" s="1581"/>
      <c r="OZP49" s="1581"/>
      <c r="OZQ49" s="1581"/>
      <c r="OZR49" s="1581"/>
      <c r="OZS49" s="1581"/>
      <c r="OZT49" s="1581"/>
      <c r="OZU49" s="1581"/>
      <c r="OZV49" s="1581"/>
      <c r="OZW49" s="1581"/>
      <c r="OZX49" s="1581"/>
      <c r="OZY49" s="1581"/>
      <c r="OZZ49" s="1581"/>
      <c r="PAA49" s="1581"/>
      <c r="PAB49" s="1581"/>
      <c r="PAC49" s="1581"/>
      <c r="PAD49" s="1581"/>
      <c r="PAE49" s="1581"/>
      <c r="PAF49" s="1581"/>
      <c r="PAG49" s="1581"/>
      <c r="PAH49" s="1581"/>
      <c r="PAI49" s="1581"/>
      <c r="PAJ49" s="1581"/>
      <c r="PAK49" s="1581"/>
      <c r="PAL49" s="1581"/>
      <c r="PAM49" s="1581"/>
      <c r="PAN49" s="1581"/>
      <c r="PAO49" s="1581"/>
      <c r="PAP49" s="1581"/>
      <c r="PAQ49" s="1581"/>
      <c r="PAR49" s="1581"/>
      <c r="PAS49" s="1581"/>
      <c r="PAT49" s="1581"/>
      <c r="PAU49" s="1581"/>
      <c r="PAV49" s="1581"/>
      <c r="PAW49" s="1581"/>
      <c r="PAX49" s="1581"/>
      <c r="PAY49" s="1581"/>
      <c r="PAZ49" s="1581"/>
      <c r="PBA49" s="1581"/>
      <c r="PBB49" s="1581"/>
      <c r="PBC49" s="1581"/>
      <c r="PBD49" s="1581"/>
      <c r="PBE49" s="1581"/>
      <c r="PBF49" s="1581"/>
      <c r="PBG49" s="1581"/>
      <c r="PBH49" s="1581"/>
      <c r="PBI49" s="1581"/>
      <c r="PBJ49" s="1581"/>
      <c r="PBK49" s="1581"/>
      <c r="PBL49" s="1581"/>
      <c r="PBM49" s="1581"/>
      <c r="PBN49" s="1581"/>
      <c r="PBO49" s="1581"/>
      <c r="PBP49" s="1581"/>
      <c r="PBQ49" s="1581"/>
      <c r="PBR49" s="1581"/>
      <c r="PBS49" s="1581"/>
      <c r="PBT49" s="1581"/>
      <c r="PBU49" s="1581"/>
      <c r="PBV49" s="1581"/>
      <c r="PBW49" s="1581"/>
      <c r="PBX49" s="1581"/>
      <c r="PBY49" s="1581"/>
      <c r="PBZ49" s="1581"/>
      <c r="PCA49" s="1581"/>
      <c r="PCB49" s="1581"/>
      <c r="PCC49" s="1581"/>
      <c r="PCD49" s="1581"/>
      <c r="PCE49" s="1581"/>
      <c r="PCF49" s="1581"/>
      <c r="PCG49" s="1581"/>
      <c r="PCH49" s="1581"/>
      <c r="PCI49" s="1581"/>
      <c r="PCJ49" s="1581"/>
      <c r="PCK49" s="1581"/>
      <c r="PCL49" s="1581"/>
      <c r="PCM49" s="1581"/>
      <c r="PCN49" s="1581"/>
      <c r="PCO49" s="1581"/>
      <c r="PCP49" s="1581"/>
      <c r="PCQ49" s="1581"/>
      <c r="PCR49" s="1581"/>
      <c r="PCS49" s="1581"/>
      <c r="PCT49" s="1581"/>
      <c r="PCU49" s="1581"/>
      <c r="PCV49" s="1581"/>
      <c r="PCW49" s="1581"/>
      <c r="PCX49" s="1581"/>
      <c r="PCY49" s="1581"/>
      <c r="PCZ49" s="1581"/>
      <c r="PDA49" s="1581"/>
      <c r="PDB49" s="1581"/>
      <c r="PDC49" s="1581"/>
      <c r="PDD49" s="1581"/>
      <c r="PDE49" s="1581"/>
      <c r="PDF49" s="1581"/>
      <c r="PDG49" s="1581"/>
      <c r="PDH49" s="1581"/>
      <c r="PDI49" s="1581"/>
      <c r="PDJ49" s="1581"/>
      <c r="PDK49" s="1581"/>
      <c r="PDL49" s="1581"/>
      <c r="PDM49" s="1581"/>
      <c r="PDN49" s="1581"/>
      <c r="PDO49" s="1581"/>
      <c r="PDP49" s="1581"/>
      <c r="PDQ49" s="1581"/>
      <c r="PDR49" s="1581"/>
      <c r="PDS49" s="1581"/>
      <c r="PDT49" s="1581"/>
      <c r="PDU49" s="1581"/>
      <c r="PDV49" s="1581"/>
      <c r="PDW49" s="1581"/>
      <c r="PDX49" s="1581"/>
      <c r="PDY49" s="1581"/>
      <c r="PDZ49" s="1581"/>
      <c r="PEA49" s="1581"/>
      <c r="PEB49" s="1581"/>
      <c r="PEC49" s="1581"/>
      <c r="PED49" s="1581"/>
      <c r="PEE49" s="1581"/>
      <c r="PEF49" s="1581"/>
      <c r="PEG49" s="1581"/>
      <c r="PEH49" s="1581"/>
      <c r="PEI49" s="1581"/>
      <c r="PEJ49" s="1581"/>
      <c r="PEK49" s="1581"/>
      <c r="PEL49" s="1581"/>
      <c r="PEM49" s="1581"/>
      <c r="PEN49" s="1581"/>
      <c r="PEO49" s="1581"/>
      <c r="PEP49" s="1581"/>
      <c r="PEQ49" s="1581"/>
      <c r="PER49" s="1581"/>
      <c r="PES49" s="1581"/>
      <c r="PET49" s="1581"/>
      <c r="PEU49" s="1581"/>
      <c r="PEV49" s="1581"/>
      <c r="PEW49" s="1581"/>
      <c r="PEX49" s="1581"/>
      <c r="PEY49" s="1581"/>
      <c r="PEZ49" s="1581"/>
      <c r="PFA49" s="1581"/>
      <c r="PFB49" s="1581"/>
      <c r="PFC49" s="1581"/>
      <c r="PFD49" s="1581"/>
      <c r="PFE49" s="1581"/>
      <c r="PFF49" s="1581"/>
      <c r="PFG49" s="1581"/>
      <c r="PFH49" s="1581"/>
      <c r="PFI49" s="1581"/>
      <c r="PFJ49" s="1581"/>
      <c r="PFK49" s="1581"/>
      <c r="PFL49" s="1581"/>
      <c r="PFM49" s="1581"/>
      <c r="PFN49" s="1581"/>
      <c r="PFO49" s="1581"/>
      <c r="PFP49" s="1581"/>
      <c r="PFQ49" s="1581"/>
      <c r="PFR49" s="1581"/>
      <c r="PFS49" s="1581"/>
      <c r="PFT49" s="1581"/>
      <c r="PFU49" s="1581"/>
      <c r="PFV49" s="1581"/>
      <c r="PFW49" s="1581"/>
      <c r="PFX49" s="1581"/>
      <c r="PFY49" s="1581"/>
      <c r="PFZ49" s="1581"/>
      <c r="PGA49" s="1581"/>
      <c r="PGB49" s="1581"/>
      <c r="PGC49" s="1581"/>
      <c r="PGD49" s="1581"/>
      <c r="PGE49" s="1581"/>
      <c r="PGF49" s="1581"/>
      <c r="PGG49" s="1581"/>
      <c r="PGH49" s="1581"/>
      <c r="PGI49" s="1581"/>
      <c r="PGJ49" s="1581"/>
      <c r="PGK49" s="1581"/>
      <c r="PGL49" s="1581"/>
      <c r="PGM49" s="1581"/>
      <c r="PGN49" s="1581"/>
      <c r="PGO49" s="1581"/>
      <c r="PGP49" s="1581"/>
      <c r="PGQ49" s="1581"/>
      <c r="PGR49" s="1581"/>
      <c r="PGS49" s="1581"/>
      <c r="PGT49" s="1581"/>
      <c r="PGU49" s="1581"/>
      <c r="PGV49" s="1581"/>
      <c r="PGW49" s="1581"/>
      <c r="PGX49" s="1581"/>
      <c r="PGY49" s="1581"/>
      <c r="PGZ49" s="1581"/>
      <c r="PHA49" s="1581"/>
      <c r="PHB49" s="1581"/>
      <c r="PHC49" s="1581"/>
      <c r="PHD49" s="1581"/>
      <c r="PHE49" s="1581"/>
      <c r="PHF49" s="1581"/>
      <c r="PHG49" s="1581"/>
      <c r="PHH49" s="1581"/>
      <c r="PHI49" s="1581"/>
      <c r="PHJ49" s="1581"/>
      <c r="PHK49" s="1581"/>
      <c r="PHL49" s="1581"/>
      <c r="PHM49" s="1581"/>
      <c r="PHN49" s="1581"/>
      <c r="PHO49" s="1581"/>
      <c r="PHP49" s="1581"/>
      <c r="PHQ49" s="1581"/>
      <c r="PHR49" s="1581"/>
      <c r="PHS49" s="1581"/>
      <c r="PHT49" s="1581"/>
      <c r="PHU49" s="1581"/>
      <c r="PHV49" s="1581"/>
      <c r="PHW49" s="1581"/>
      <c r="PHX49" s="1581"/>
      <c r="PHY49" s="1581"/>
      <c r="PHZ49" s="1581"/>
      <c r="PIA49" s="1581"/>
      <c r="PIB49" s="1581"/>
      <c r="PIC49" s="1581"/>
      <c r="PID49" s="1581"/>
      <c r="PIE49" s="1581"/>
      <c r="PIF49" s="1581"/>
      <c r="PIG49" s="1581"/>
      <c r="PIH49" s="1581"/>
      <c r="PII49" s="1581"/>
      <c r="PIJ49" s="1581"/>
      <c r="PIK49" s="1581"/>
      <c r="PIL49" s="1581"/>
      <c r="PIM49" s="1581"/>
      <c r="PIN49" s="1581"/>
      <c r="PIO49" s="1581"/>
      <c r="PIP49" s="1581"/>
      <c r="PIQ49" s="1581"/>
      <c r="PIR49" s="1581"/>
      <c r="PIS49" s="1581"/>
      <c r="PIT49" s="1581"/>
      <c r="PIU49" s="1581"/>
      <c r="PIV49" s="1581"/>
      <c r="PIW49" s="1581"/>
      <c r="PIX49" s="1581"/>
      <c r="PIY49" s="1581"/>
      <c r="PIZ49" s="1581"/>
      <c r="PJA49" s="1581"/>
      <c r="PJB49" s="1581"/>
      <c r="PJC49" s="1581"/>
      <c r="PJD49" s="1581"/>
      <c r="PJE49" s="1581"/>
      <c r="PJF49" s="1581"/>
      <c r="PJG49" s="1581"/>
      <c r="PJH49" s="1581"/>
      <c r="PJI49" s="1581"/>
      <c r="PJJ49" s="1581"/>
      <c r="PJK49" s="1581"/>
      <c r="PJL49" s="1581"/>
      <c r="PJM49" s="1581"/>
      <c r="PJN49" s="1581"/>
      <c r="PJO49" s="1581"/>
      <c r="PJP49" s="1581"/>
      <c r="PJQ49" s="1581"/>
      <c r="PJR49" s="1581"/>
      <c r="PJS49" s="1581"/>
      <c r="PJT49" s="1581"/>
      <c r="PJU49" s="1581"/>
      <c r="PJV49" s="1581"/>
      <c r="PJW49" s="1581"/>
      <c r="PJX49" s="1581"/>
      <c r="PJY49" s="1581"/>
      <c r="PJZ49" s="1581"/>
      <c r="PKA49" s="1581"/>
      <c r="PKB49" s="1581"/>
      <c r="PKC49" s="1581"/>
      <c r="PKD49" s="1581"/>
      <c r="PKE49" s="1581"/>
      <c r="PKF49" s="1581"/>
      <c r="PKG49" s="1581"/>
      <c r="PKH49" s="1581"/>
      <c r="PKI49" s="1581"/>
      <c r="PKJ49" s="1581"/>
      <c r="PKK49" s="1581"/>
      <c r="PKL49" s="1581"/>
      <c r="PKM49" s="1581"/>
      <c r="PKN49" s="1581"/>
      <c r="PKO49" s="1581"/>
      <c r="PKP49" s="1581"/>
      <c r="PKQ49" s="1581"/>
      <c r="PKR49" s="1581"/>
      <c r="PKS49" s="1581"/>
      <c r="PKT49" s="1581"/>
      <c r="PKU49" s="1581"/>
      <c r="PKV49" s="1581"/>
      <c r="PKW49" s="1581"/>
      <c r="PKX49" s="1581"/>
      <c r="PKY49" s="1581"/>
      <c r="PKZ49" s="1581"/>
      <c r="PLA49" s="1581"/>
      <c r="PLB49" s="1581"/>
      <c r="PLC49" s="1581"/>
      <c r="PLD49" s="1581"/>
      <c r="PLE49" s="1581"/>
      <c r="PLF49" s="1581"/>
      <c r="PLG49" s="1581"/>
      <c r="PLH49" s="1581"/>
      <c r="PLI49" s="1581"/>
      <c r="PLJ49" s="1581"/>
      <c r="PLK49" s="1581"/>
      <c r="PLL49" s="1581"/>
      <c r="PLM49" s="1581"/>
      <c r="PLN49" s="1581"/>
      <c r="PLO49" s="1581"/>
      <c r="PLP49" s="1581"/>
      <c r="PLQ49" s="1581"/>
      <c r="PLR49" s="1581"/>
      <c r="PLS49" s="1581"/>
      <c r="PLT49" s="1581"/>
      <c r="PLU49" s="1581"/>
      <c r="PLV49" s="1581"/>
      <c r="PLW49" s="1581"/>
      <c r="PLX49" s="1581"/>
      <c r="PLY49" s="1581"/>
      <c r="PLZ49" s="1581"/>
      <c r="PMA49" s="1581"/>
      <c r="PMB49" s="1581"/>
      <c r="PMC49" s="1581"/>
      <c r="PMD49" s="1581"/>
      <c r="PME49" s="1581"/>
      <c r="PMF49" s="1581"/>
      <c r="PMG49" s="1581"/>
      <c r="PMH49" s="1581"/>
      <c r="PMI49" s="1581"/>
      <c r="PMJ49" s="1581"/>
      <c r="PMK49" s="1581"/>
      <c r="PML49" s="1581"/>
      <c r="PMM49" s="1581"/>
      <c r="PMN49" s="1581"/>
      <c r="PMO49" s="1581"/>
      <c r="PMP49" s="1581"/>
      <c r="PMQ49" s="1581"/>
      <c r="PMR49" s="1581"/>
      <c r="PMS49" s="1581"/>
      <c r="PMT49" s="1581"/>
      <c r="PMU49" s="1581"/>
      <c r="PMV49" s="1581"/>
      <c r="PMW49" s="1581"/>
      <c r="PMX49" s="1581"/>
      <c r="PMY49" s="1581"/>
      <c r="PMZ49" s="1581"/>
      <c r="PNA49" s="1581"/>
      <c r="PNB49" s="1581"/>
      <c r="PNC49" s="1581"/>
      <c r="PND49" s="1581"/>
      <c r="PNE49" s="1581"/>
      <c r="PNF49" s="1581"/>
      <c r="PNG49" s="1581"/>
      <c r="PNH49" s="1581"/>
      <c r="PNI49" s="1581"/>
      <c r="PNJ49" s="1581"/>
      <c r="PNK49" s="1581"/>
      <c r="PNL49" s="1581"/>
      <c r="PNM49" s="1581"/>
      <c r="PNN49" s="1581"/>
      <c r="PNO49" s="1581"/>
      <c r="PNP49" s="1581"/>
      <c r="PNQ49" s="1581"/>
      <c r="PNR49" s="1581"/>
      <c r="PNS49" s="1581"/>
      <c r="PNT49" s="1581"/>
      <c r="PNU49" s="1581"/>
      <c r="PNV49" s="1581"/>
      <c r="PNW49" s="1581"/>
      <c r="PNX49" s="1581"/>
      <c r="PNY49" s="1581"/>
      <c r="PNZ49" s="1581"/>
      <c r="POA49" s="1581"/>
      <c r="POB49" s="1581"/>
      <c r="POC49" s="1581"/>
      <c r="POD49" s="1581"/>
      <c r="POE49" s="1581"/>
      <c r="POF49" s="1581"/>
      <c r="POG49" s="1581"/>
      <c r="POH49" s="1581"/>
      <c r="POI49" s="1581"/>
      <c r="POJ49" s="1581"/>
      <c r="POK49" s="1581"/>
      <c r="POL49" s="1581"/>
      <c r="POM49" s="1581"/>
      <c r="PON49" s="1581"/>
      <c r="POO49" s="1581"/>
      <c r="POP49" s="1581"/>
      <c r="POQ49" s="1581"/>
      <c r="POR49" s="1581"/>
      <c r="POS49" s="1581"/>
      <c r="POT49" s="1581"/>
      <c r="POU49" s="1581"/>
      <c r="POV49" s="1581"/>
      <c r="POW49" s="1581"/>
      <c r="POX49" s="1581"/>
      <c r="POY49" s="1581"/>
      <c r="POZ49" s="1581"/>
      <c r="PPA49" s="1581"/>
      <c r="PPB49" s="1581"/>
      <c r="PPC49" s="1581"/>
      <c r="PPD49" s="1581"/>
      <c r="PPE49" s="1581"/>
      <c r="PPF49" s="1581"/>
      <c r="PPG49" s="1581"/>
      <c r="PPH49" s="1581"/>
      <c r="PPI49" s="1581"/>
      <c r="PPJ49" s="1581"/>
      <c r="PPK49" s="1581"/>
      <c r="PPL49" s="1581"/>
      <c r="PPM49" s="1581"/>
      <c r="PPN49" s="1581"/>
      <c r="PPO49" s="1581"/>
      <c r="PPP49" s="1581"/>
      <c r="PPQ49" s="1581"/>
      <c r="PPR49" s="1581"/>
      <c r="PPS49" s="1581"/>
      <c r="PPT49" s="1581"/>
      <c r="PPU49" s="1581"/>
      <c r="PPV49" s="1581"/>
      <c r="PPW49" s="1581"/>
      <c r="PPX49" s="1581"/>
      <c r="PPY49" s="1581"/>
      <c r="PPZ49" s="1581"/>
      <c r="PQA49" s="1581"/>
      <c r="PQB49" s="1581"/>
      <c r="PQC49" s="1581"/>
      <c r="PQD49" s="1581"/>
      <c r="PQE49" s="1581"/>
      <c r="PQF49" s="1581"/>
      <c r="PQG49" s="1581"/>
      <c r="PQH49" s="1581"/>
      <c r="PQI49" s="1581"/>
      <c r="PQJ49" s="1581"/>
      <c r="PQK49" s="1581"/>
      <c r="PQL49" s="1581"/>
      <c r="PQM49" s="1581"/>
      <c r="PQN49" s="1581"/>
      <c r="PQO49" s="1581"/>
      <c r="PQP49" s="1581"/>
      <c r="PQQ49" s="1581"/>
      <c r="PQR49" s="1581"/>
      <c r="PQS49" s="1581"/>
      <c r="PQT49" s="1581"/>
      <c r="PQU49" s="1581"/>
      <c r="PQV49" s="1581"/>
      <c r="PQW49" s="1581"/>
      <c r="PQX49" s="1581"/>
      <c r="PQY49" s="1581"/>
      <c r="PQZ49" s="1581"/>
      <c r="PRA49" s="1581"/>
      <c r="PRB49" s="1581"/>
      <c r="PRC49" s="1581"/>
      <c r="PRD49" s="1581"/>
      <c r="PRE49" s="1581"/>
      <c r="PRF49" s="1581"/>
      <c r="PRG49" s="1581"/>
      <c r="PRH49" s="1581"/>
      <c r="PRI49" s="1581"/>
      <c r="PRJ49" s="1581"/>
      <c r="PRK49" s="1581"/>
      <c r="PRL49" s="1581"/>
      <c r="PRM49" s="1581"/>
      <c r="PRN49" s="1581"/>
      <c r="PRO49" s="1581"/>
      <c r="PRP49" s="1581"/>
      <c r="PRQ49" s="1581"/>
      <c r="PRR49" s="1581"/>
      <c r="PRS49" s="1581"/>
      <c r="PRT49" s="1581"/>
      <c r="PRU49" s="1581"/>
      <c r="PRV49" s="1581"/>
      <c r="PRW49" s="1581"/>
      <c r="PRX49" s="1581"/>
      <c r="PRY49" s="1581"/>
      <c r="PRZ49" s="1581"/>
      <c r="PSA49" s="1581"/>
      <c r="PSB49" s="1581"/>
      <c r="PSC49" s="1581"/>
      <c r="PSD49" s="1581"/>
      <c r="PSE49" s="1581"/>
      <c r="PSF49" s="1581"/>
      <c r="PSG49" s="1581"/>
      <c r="PSH49" s="1581"/>
      <c r="PSI49" s="1581"/>
      <c r="PSJ49" s="1581"/>
      <c r="PSK49" s="1581"/>
      <c r="PSL49" s="1581"/>
      <c r="PSM49" s="1581"/>
      <c r="PSN49" s="1581"/>
      <c r="PSO49" s="1581"/>
      <c r="PSP49" s="1581"/>
      <c r="PSQ49" s="1581"/>
      <c r="PSR49" s="1581"/>
      <c r="PSS49" s="1581"/>
      <c r="PST49" s="1581"/>
      <c r="PSU49" s="1581"/>
      <c r="PSV49" s="1581"/>
      <c r="PSW49" s="1581"/>
      <c r="PSX49" s="1581"/>
      <c r="PSY49" s="1581"/>
      <c r="PSZ49" s="1581"/>
      <c r="PTA49" s="1581"/>
      <c r="PTB49" s="1581"/>
      <c r="PTC49" s="1581"/>
      <c r="PTD49" s="1581"/>
      <c r="PTE49" s="1581"/>
      <c r="PTF49" s="1581"/>
      <c r="PTG49" s="1581"/>
      <c r="PTH49" s="1581"/>
      <c r="PTI49" s="1581"/>
      <c r="PTJ49" s="1581"/>
      <c r="PTK49" s="1581"/>
      <c r="PTL49" s="1581"/>
      <c r="PTM49" s="1581"/>
      <c r="PTN49" s="1581"/>
      <c r="PTO49" s="1581"/>
      <c r="PTP49" s="1581"/>
      <c r="PTQ49" s="1581"/>
      <c r="PTR49" s="1581"/>
      <c r="PTS49" s="1581"/>
      <c r="PTT49" s="1581"/>
      <c r="PTU49" s="1581"/>
      <c r="PTV49" s="1581"/>
      <c r="PTW49" s="1581"/>
      <c r="PTX49" s="1581"/>
      <c r="PTY49" s="1581"/>
      <c r="PTZ49" s="1581"/>
      <c r="PUA49" s="1581"/>
      <c r="PUB49" s="1581"/>
      <c r="PUC49" s="1581"/>
      <c r="PUD49" s="1581"/>
      <c r="PUE49" s="1581"/>
      <c r="PUF49" s="1581"/>
      <c r="PUG49" s="1581"/>
      <c r="PUH49" s="1581"/>
      <c r="PUI49" s="1581"/>
      <c r="PUJ49" s="1581"/>
      <c r="PUK49" s="1581"/>
      <c r="PUL49" s="1581"/>
      <c r="PUM49" s="1581"/>
      <c r="PUN49" s="1581"/>
      <c r="PUO49" s="1581"/>
      <c r="PUP49" s="1581"/>
      <c r="PUQ49" s="1581"/>
      <c r="PUR49" s="1581"/>
      <c r="PUS49" s="1581"/>
      <c r="PUT49" s="1581"/>
      <c r="PUU49" s="1581"/>
      <c r="PUV49" s="1581"/>
      <c r="PUW49" s="1581"/>
      <c r="PUX49" s="1581"/>
      <c r="PUY49" s="1581"/>
      <c r="PUZ49" s="1581"/>
      <c r="PVA49" s="1581"/>
      <c r="PVB49" s="1581"/>
      <c r="PVC49" s="1581"/>
      <c r="PVD49" s="1581"/>
      <c r="PVE49" s="1581"/>
      <c r="PVF49" s="1581"/>
      <c r="PVG49" s="1581"/>
      <c r="PVH49" s="1581"/>
      <c r="PVI49" s="1581"/>
      <c r="PVJ49" s="1581"/>
      <c r="PVK49" s="1581"/>
      <c r="PVL49" s="1581"/>
      <c r="PVM49" s="1581"/>
      <c r="PVN49" s="1581"/>
      <c r="PVO49" s="1581"/>
      <c r="PVP49" s="1581"/>
      <c r="PVQ49" s="1581"/>
      <c r="PVR49" s="1581"/>
      <c r="PVS49" s="1581"/>
      <c r="PVT49" s="1581"/>
      <c r="PVU49" s="1581"/>
      <c r="PVV49" s="1581"/>
      <c r="PVW49" s="1581"/>
      <c r="PVX49" s="1581"/>
      <c r="PVY49" s="1581"/>
      <c r="PVZ49" s="1581"/>
      <c r="PWA49" s="1581"/>
      <c r="PWB49" s="1581"/>
      <c r="PWC49" s="1581"/>
      <c r="PWD49" s="1581"/>
      <c r="PWE49" s="1581"/>
      <c r="PWF49" s="1581"/>
      <c r="PWG49" s="1581"/>
      <c r="PWH49" s="1581"/>
      <c r="PWI49" s="1581"/>
      <c r="PWJ49" s="1581"/>
      <c r="PWK49" s="1581"/>
      <c r="PWL49" s="1581"/>
      <c r="PWM49" s="1581"/>
      <c r="PWN49" s="1581"/>
      <c r="PWO49" s="1581"/>
      <c r="PWP49" s="1581"/>
      <c r="PWQ49" s="1581"/>
      <c r="PWR49" s="1581"/>
      <c r="PWS49" s="1581"/>
      <c r="PWT49" s="1581"/>
      <c r="PWU49" s="1581"/>
      <c r="PWV49" s="1581"/>
      <c r="PWW49" s="1581"/>
      <c r="PWX49" s="1581"/>
      <c r="PWY49" s="1581"/>
      <c r="PWZ49" s="1581"/>
      <c r="PXA49" s="1581"/>
      <c r="PXB49" s="1581"/>
      <c r="PXC49" s="1581"/>
      <c r="PXD49" s="1581"/>
      <c r="PXE49" s="1581"/>
      <c r="PXF49" s="1581"/>
      <c r="PXG49" s="1581"/>
      <c r="PXH49" s="1581"/>
      <c r="PXI49" s="1581"/>
      <c r="PXJ49" s="1581"/>
      <c r="PXK49" s="1581"/>
      <c r="PXL49" s="1581"/>
      <c r="PXM49" s="1581"/>
      <c r="PXN49" s="1581"/>
      <c r="PXO49" s="1581"/>
      <c r="PXP49" s="1581"/>
      <c r="PXQ49" s="1581"/>
      <c r="PXR49" s="1581"/>
      <c r="PXS49" s="1581"/>
      <c r="PXT49" s="1581"/>
      <c r="PXU49" s="1581"/>
      <c r="PXV49" s="1581"/>
      <c r="PXW49" s="1581"/>
      <c r="PXX49" s="1581"/>
      <c r="PXY49" s="1581"/>
      <c r="PXZ49" s="1581"/>
      <c r="PYA49" s="1581"/>
      <c r="PYB49" s="1581"/>
      <c r="PYC49" s="1581"/>
      <c r="PYD49" s="1581"/>
      <c r="PYE49" s="1581"/>
      <c r="PYF49" s="1581"/>
      <c r="PYG49" s="1581"/>
      <c r="PYH49" s="1581"/>
      <c r="PYI49" s="1581"/>
      <c r="PYJ49" s="1581"/>
      <c r="PYK49" s="1581"/>
      <c r="PYL49" s="1581"/>
      <c r="PYM49" s="1581"/>
      <c r="PYN49" s="1581"/>
      <c r="PYO49" s="1581"/>
      <c r="PYP49" s="1581"/>
      <c r="PYQ49" s="1581"/>
      <c r="PYR49" s="1581"/>
      <c r="PYS49" s="1581"/>
      <c r="PYT49" s="1581"/>
      <c r="PYU49" s="1581"/>
      <c r="PYV49" s="1581"/>
      <c r="PYW49" s="1581"/>
      <c r="PYX49" s="1581"/>
      <c r="PYY49" s="1581"/>
      <c r="PYZ49" s="1581"/>
      <c r="PZA49" s="1581"/>
      <c r="PZB49" s="1581"/>
      <c r="PZC49" s="1581"/>
      <c r="PZD49" s="1581"/>
      <c r="PZE49" s="1581"/>
      <c r="PZF49" s="1581"/>
      <c r="PZG49" s="1581"/>
      <c r="PZH49" s="1581"/>
      <c r="PZI49" s="1581"/>
      <c r="PZJ49" s="1581"/>
      <c r="PZK49" s="1581"/>
      <c r="PZL49" s="1581"/>
      <c r="PZM49" s="1581"/>
      <c r="PZN49" s="1581"/>
      <c r="PZO49" s="1581"/>
      <c r="PZP49" s="1581"/>
      <c r="PZQ49" s="1581"/>
      <c r="PZR49" s="1581"/>
      <c r="PZS49" s="1581"/>
      <c r="PZT49" s="1581"/>
      <c r="PZU49" s="1581"/>
      <c r="PZV49" s="1581"/>
      <c r="PZW49" s="1581"/>
      <c r="PZX49" s="1581"/>
      <c r="PZY49" s="1581"/>
      <c r="PZZ49" s="1581"/>
      <c r="QAA49" s="1581"/>
      <c r="QAB49" s="1581"/>
      <c r="QAC49" s="1581"/>
      <c r="QAD49" s="1581"/>
      <c r="QAE49" s="1581"/>
      <c r="QAF49" s="1581"/>
      <c r="QAG49" s="1581"/>
      <c r="QAH49" s="1581"/>
      <c r="QAI49" s="1581"/>
      <c r="QAJ49" s="1581"/>
      <c r="QAK49" s="1581"/>
      <c r="QAL49" s="1581"/>
      <c r="QAM49" s="1581"/>
      <c r="QAN49" s="1581"/>
      <c r="QAO49" s="1581"/>
      <c r="QAP49" s="1581"/>
      <c r="QAQ49" s="1581"/>
      <c r="QAR49" s="1581"/>
      <c r="QAS49" s="1581"/>
      <c r="QAT49" s="1581"/>
      <c r="QAU49" s="1581"/>
      <c r="QAV49" s="1581"/>
      <c r="QAW49" s="1581"/>
      <c r="QAX49" s="1581"/>
      <c r="QAY49" s="1581"/>
      <c r="QAZ49" s="1581"/>
      <c r="QBA49" s="1581"/>
      <c r="QBB49" s="1581"/>
      <c r="QBC49" s="1581"/>
      <c r="QBD49" s="1581"/>
      <c r="QBE49" s="1581"/>
      <c r="QBF49" s="1581"/>
      <c r="QBG49" s="1581"/>
      <c r="QBH49" s="1581"/>
      <c r="QBI49" s="1581"/>
      <c r="QBJ49" s="1581"/>
      <c r="QBK49" s="1581"/>
      <c r="QBL49" s="1581"/>
      <c r="QBM49" s="1581"/>
      <c r="QBN49" s="1581"/>
      <c r="QBO49" s="1581"/>
      <c r="QBP49" s="1581"/>
      <c r="QBQ49" s="1581"/>
      <c r="QBR49" s="1581"/>
      <c r="QBS49" s="1581"/>
      <c r="QBT49" s="1581"/>
      <c r="QBU49" s="1581"/>
      <c r="QBV49" s="1581"/>
      <c r="QBW49" s="1581"/>
      <c r="QBX49" s="1581"/>
      <c r="QBY49" s="1581"/>
      <c r="QBZ49" s="1581"/>
      <c r="QCA49" s="1581"/>
      <c r="QCB49" s="1581"/>
      <c r="QCC49" s="1581"/>
      <c r="QCD49" s="1581"/>
      <c r="QCE49" s="1581"/>
      <c r="QCF49" s="1581"/>
      <c r="QCG49" s="1581"/>
      <c r="QCH49" s="1581"/>
      <c r="QCI49" s="1581"/>
      <c r="QCJ49" s="1581"/>
      <c r="QCK49" s="1581"/>
      <c r="QCL49" s="1581"/>
      <c r="QCM49" s="1581"/>
      <c r="QCN49" s="1581"/>
      <c r="QCO49" s="1581"/>
      <c r="QCP49" s="1581"/>
      <c r="QCQ49" s="1581"/>
      <c r="QCR49" s="1581"/>
      <c r="QCS49" s="1581"/>
      <c r="QCT49" s="1581"/>
      <c r="QCU49" s="1581"/>
      <c r="QCV49" s="1581"/>
      <c r="QCW49" s="1581"/>
      <c r="QCX49" s="1581"/>
      <c r="QCY49" s="1581"/>
      <c r="QCZ49" s="1581"/>
      <c r="QDA49" s="1581"/>
      <c r="QDB49" s="1581"/>
      <c r="QDC49" s="1581"/>
      <c r="QDD49" s="1581"/>
      <c r="QDE49" s="1581"/>
      <c r="QDF49" s="1581"/>
      <c r="QDG49" s="1581"/>
      <c r="QDH49" s="1581"/>
      <c r="QDI49" s="1581"/>
      <c r="QDJ49" s="1581"/>
      <c r="QDK49" s="1581"/>
      <c r="QDL49" s="1581"/>
      <c r="QDM49" s="1581"/>
      <c r="QDN49" s="1581"/>
      <c r="QDO49" s="1581"/>
      <c r="QDP49" s="1581"/>
      <c r="QDQ49" s="1581"/>
      <c r="QDR49" s="1581"/>
      <c r="QDS49" s="1581"/>
      <c r="QDT49" s="1581"/>
      <c r="QDU49" s="1581"/>
      <c r="QDV49" s="1581"/>
      <c r="QDW49" s="1581"/>
      <c r="QDX49" s="1581"/>
      <c r="QDY49" s="1581"/>
      <c r="QDZ49" s="1581"/>
      <c r="QEA49" s="1581"/>
      <c r="QEB49" s="1581"/>
      <c r="QEC49" s="1581"/>
      <c r="QED49" s="1581"/>
      <c r="QEE49" s="1581"/>
      <c r="QEF49" s="1581"/>
      <c r="QEG49" s="1581"/>
      <c r="QEH49" s="1581"/>
      <c r="QEI49" s="1581"/>
      <c r="QEJ49" s="1581"/>
      <c r="QEK49" s="1581"/>
      <c r="QEL49" s="1581"/>
      <c r="QEM49" s="1581"/>
      <c r="QEN49" s="1581"/>
      <c r="QEO49" s="1581"/>
      <c r="QEP49" s="1581"/>
      <c r="QEQ49" s="1581"/>
      <c r="QER49" s="1581"/>
      <c r="QES49" s="1581"/>
      <c r="QET49" s="1581"/>
      <c r="QEU49" s="1581"/>
      <c r="QEV49" s="1581"/>
      <c r="QEW49" s="1581"/>
      <c r="QEX49" s="1581"/>
      <c r="QEY49" s="1581"/>
      <c r="QEZ49" s="1581"/>
      <c r="QFA49" s="1581"/>
      <c r="QFB49" s="1581"/>
      <c r="QFC49" s="1581"/>
      <c r="QFD49" s="1581"/>
      <c r="QFE49" s="1581"/>
      <c r="QFF49" s="1581"/>
      <c r="QFG49" s="1581"/>
      <c r="QFH49" s="1581"/>
      <c r="QFI49" s="1581"/>
      <c r="QFJ49" s="1581"/>
      <c r="QFK49" s="1581"/>
      <c r="QFL49" s="1581"/>
      <c r="QFM49" s="1581"/>
      <c r="QFN49" s="1581"/>
      <c r="QFO49" s="1581"/>
      <c r="QFP49" s="1581"/>
      <c r="QFQ49" s="1581"/>
      <c r="QFR49" s="1581"/>
      <c r="QFS49" s="1581"/>
      <c r="QFT49" s="1581"/>
      <c r="QFU49" s="1581"/>
      <c r="QFV49" s="1581"/>
      <c r="QFW49" s="1581"/>
      <c r="QFX49" s="1581"/>
      <c r="QFY49" s="1581"/>
      <c r="QFZ49" s="1581"/>
      <c r="QGA49" s="1581"/>
      <c r="QGB49" s="1581"/>
      <c r="QGC49" s="1581"/>
      <c r="QGD49" s="1581"/>
      <c r="QGE49" s="1581"/>
      <c r="QGF49" s="1581"/>
      <c r="QGG49" s="1581"/>
      <c r="QGH49" s="1581"/>
      <c r="QGI49" s="1581"/>
      <c r="QGJ49" s="1581"/>
      <c r="QGK49" s="1581"/>
      <c r="QGL49" s="1581"/>
      <c r="QGM49" s="1581"/>
      <c r="QGN49" s="1581"/>
      <c r="QGO49" s="1581"/>
      <c r="QGP49" s="1581"/>
      <c r="QGQ49" s="1581"/>
      <c r="QGR49" s="1581"/>
      <c r="QGS49" s="1581"/>
      <c r="QGT49" s="1581"/>
      <c r="QGU49" s="1581"/>
      <c r="QGV49" s="1581"/>
      <c r="QGW49" s="1581"/>
      <c r="QGX49" s="1581"/>
      <c r="QGY49" s="1581"/>
      <c r="QGZ49" s="1581"/>
      <c r="QHA49" s="1581"/>
      <c r="QHB49" s="1581"/>
      <c r="QHC49" s="1581"/>
      <c r="QHD49" s="1581"/>
      <c r="QHE49" s="1581"/>
      <c r="QHF49" s="1581"/>
      <c r="QHG49" s="1581"/>
      <c r="QHH49" s="1581"/>
      <c r="QHI49" s="1581"/>
      <c r="QHJ49" s="1581"/>
      <c r="QHK49" s="1581"/>
      <c r="QHL49" s="1581"/>
      <c r="QHM49" s="1581"/>
      <c r="QHN49" s="1581"/>
      <c r="QHO49" s="1581"/>
      <c r="QHP49" s="1581"/>
      <c r="QHQ49" s="1581"/>
      <c r="QHR49" s="1581"/>
      <c r="QHS49" s="1581"/>
      <c r="QHT49" s="1581"/>
      <c r="QHU49" s="1581"/>
      <c r="QHV49" s="1581"/>
      <c r="QHW49" s="1581"/>
      <c r="QHX49" s="1581"/>
      <c r="QHY49" s="1581"/>
      <c r="QHZ49" s="1581"/>
      <c r="QIA49" s="1581"/>
      <c r="QIB49" s="1581"/>
      <c r="QIC49" s="1581"/>
      <c r="QID49" s="1581"/>
      <c r="QIE49" s="1581"/>
      <c r="QIF49" s="1581"/>
      <c r="QIG49" s="1581"/>
      <c r="QIH49" s="1581"/>
      <c r="QII49" s="1581"/>
      <c r="QIJ49" s="1581"/>
      <c r="QIK49" s="1581"/>
      <c r="QIL49" s="1581"/>
      <c r="QIM49" s="1581"/>
      <c r="QIN49" s="1581"/>
      <c r="QIO49" s="1581"/>
      <c r="QIP49" s="1581"/>
      <c r="QIQ49" s="1581"/>
      <c r="QIR49" s="1581"/>
      <c r="QIS49" s="1581"/>
      <c r="QIT49" s="1581"/>
      <c r="QIU49" s="1581"/>
      <c r="QIV49" s="1581"/>
      <c r="QIW49" s="1581"/>
      <c r="QIX49" s="1581"/>
      <c r="QIY49" s="1581"/>
      <c r="QIZ49" s="1581"/>
      <c r="QJA49" s="1581"/>
      <c r="QJB49" s="1581"/>
      <c r="QJC49" s="1581"/>
      <c r="QJD49" s="1581"/>
      <c r="QJE49" s="1581"/>
      <c r="QJF49" s="1581"/>
      <c r="QJG49" s="1581"/>
      <c r="QJH49" s="1581"/>
      <c r="QJI49" s="1581"/>
      <c r="QJJ49" s="1581"/>
      <c r="QJK49" s="1581"/>
      <c r="QJL49" s="1581"/>
      <c r="QJM49" s="1581"/>
      <c r="QJN49" s="1581"/>
      <c r="QJO49" s="1581"/>
      <c r="QJP49" s="1581"/>
      <c r="QJQ49" s="1581"/>
      <c r="QJR49" s="1581"/>
      <c r="QJS49" s="1581"/>
      <c r="QJT49" s="1581"/>
      <c r="QJU49" s="1581"/>
      <c r="QJV49" s="1581"/>
      <c r="QJW49" s="1581"/>
      <c r="QJX49" s="1581"/>
      <c r="QJY49" s="1581"/>
      <c r="QJZ49" s="1581"/>
      <c r="QKA49" s="1581"/>
      <c r="QKB49" s="1581"/>
      <c r="QKC49" s="1581"/>
      <c r="QKD49" s="1581"/>
      <c r="QKE49" s="1581"/>
      <c r="QKF49" s="1581"/>
      <c r="QKG49" s="1581"/>
      <c r="QKH49" s="1581"/>
      <c r="QKI49" s="1581"/>
      <c r="QKJ49" s="1581"/>
      <c r="QKK49" s="1581"/>
      <c r="QKL49" s="1581"/>
      <c r="QKM49" s="1581"/>
      <c r="QKN49" s="1581"/>
      <c r="QKO49" s="1581"/>
      <c r="QKP49" s="1581"/>
      <c r="QKQ49" s="1581"/>
      <c r="QKR49" s="1581"/>
      <c r="QKS49" s="1581"/>
      <c r="QKT49" s="1581"/>
      <c r="QKU49" s="1581"/>
      <c r="QKV49" s="1581"/>
      <c r="QKW49" s="1581"/>
      <c r="QKX49" s="1581"/>
      <c r="QKY49" s="1581"/>
      <c r="QKZ49" s="1581"/>
      <c r="QLA49" s="1581"/>
      <c r="QLB49" s="1581"/>
      <c r="QLC49" s="1581"/>
      <c r="QLD49" s="1581"/>
      <c r="QLE49" s="1581"/>
      <c r="QLF49" s="1581"/>
      <c r="QLG49" s="1581"/>
      <c r="QLH49" s="1581"/>
      <c r="QLI49" s="1581"/>
      <c r="QLJ49" s="1581"/>
      <c r="QLK49" s="1581"/>
      <c r="QLL49" s="1581"/>
      <c r="QLM49" s="1581"/>
      <c r="QLN49" s="1581"/>
      <c r="QLO49" s="1581"/>
      <c r="QLP49" s="1581"/>
      <c r="QLQ49" s="1581"/>
      <c r="QLR49" s="1581"/>
      <c r="QLS49" s="1581"/>
      <c r="QLT49" s="1581"/>
      <c r="QLU49" s="1581"/>
      <c r="QLV49" s="1581"/>
      <c r="QLW49" s="1581"/>
      <c r="QLX49" s="1581"/>
      <c r="QLY49" s="1581"/>
      <c r="QLZ49" s="1581"/>
      <c r="QMA49" s="1581"/>
      <c r="QMB49" s="1581"/>
      <c r="QMC49" s="1581"/>
      <c r="QMD49" s="1581"/>
      <c r="QME49" s="1581"/>
      <c r="QMF49" s="1581"/>
      <c r="QMG49" s="1581"/>
      <c r="QMH49" s="1581"/>
      <c r="QMI49" s="1581"/>
      <c r="QMJ49" s="1581"/>
      <c r="QMK49" s="1581"/>
      <c r="QML49" s="1581"/>
      <c r="QMM49" s="1581"/>
      <c r="QMN49" s="1581"/>
      <c r="QMO49" s="1581"/>
      <c r="QMP49" s="1581"/>
      <c r="QMQ49" s="1581"/>
      <c r="QMR49" s="1581"/>
      <c r="QMS49" s="1581"/>
      <c r="QMT49" s="1581"/>
      <c r="QMU49" s="1581"/>
      <c r="QMV49" s="1581"/>
      <c r="QMW49" s="1581"/>
      <c r="QMX49" s="1581"/>
      <c r="QMY49" s="1581"/>
      <c r="QMZ49" s="1581"/>
      <c r="QNA49" s="1581"/>
      <c r="QNB49" s="1581"/>
      <c r="QNC49" s="1581"/>
      <c r="QND49" s="1581"/>
      <c r="QNE49" s="1581"/>
      <c r="QNF49" s="1581"/>
      <c r="QNG49" s="1581"/>
      <c r="QNH49" s="1581"/>
      <c r="QNI49" s="1581"/>
      <c r="QNJ49" s="1581"/>
      <c r="QNK49" s="1581"/>
      <c r="QNL49" s="1581"/>
      <c r="QNM49" s="1581"/>
      <c r="QNN49" s="1581"/>
      <c r="QNO49" s="1581"/>
      <c r="QNP49" s="1581"/>
      <c r="QNQ49" s="1581"/>
      <c r="QNR49" s="1581"/>
      <c r="QNS49" s="1581"/>
      <c r="QNT49" s="1581"/>
      <c r="QNU49" s="1581"/>
      <c r="QNV49" s="1581"/>
      <c r="QNW49" s="1581"/>
      <c r="QNX49" s="1581"/>
      <c r="QNY49" s="1581"/>
      <c r="QNZ49" s="1581"/>
      <c r="QOA49" s="1581"/>
      <c r="QOB49" s="1581"/>
      <c r="QOC49" s="1581"/>
      <c r="QOD49" s="1581"/>
      <c r="QOE49" s="1581"/>
      <c r="QOF49" s="1581"/>
      <c r="QOG49" s="1581"/>
      <c r="QOH49" s="1581"/>
      <c r="QOI49" s="1581"/>
      <c r="QOJ49" s="1581"/>
      <c r="QOK49" s="1581"/>
      <c r="QOL49" s="1581"/>
      <c r="QOM49" s="1581"/>
      <c r="QON49" s="1581"/>
      <c r="QOO49" s="1581"/>
      <c r="QOP49" s="1581"/>
      <c r="QOQ49" s="1581"/>
      <c r="QOR49" s="1581"/>
      <c r="QOS49" s="1581"/>
      <c r="QOT49" s="1581"/>
      <c r="QOU49" s="1581"/>
      <c r="QOV49" s="1581"/>
      <c r="QOW49" s="1581"/>
      <c r="QOX49" s="1581"/>
      <c r="QOY49" s="1581"/>
      <c r="QOZ49" s="1581"/>
      <c r="QPA49" s="1581"/>
      <c r="QPB49" s="1581"/>
      <c r="QPC49" s="1581"/>
      <c r="QPD49" s="1581"/>
      <c r="QPE49" s="1581"/>
      <c r="QPF49" s="1581"/>
      <c r="QPG49" s="1581"/>
      <c r="QPH49" s="1581"/>
      <c r="QPI49" s="1581"/>
      <c r="QPJ49" s="1581"/>
      <c r="QPK49" s="1581"/>
      <c r="QPL49" s="1581"/>
      <c r="QPM49" s="1581"/>
      <c r="QPN49" s="1581"/>
      <c r="QPO49" s="1581"/>
      <c r="QPP49" s="1581"/>
      <c r="QPQ49" s="1581"/>
      <c r="QPR49" s="1581"/>
      <c r="QPS49" s="1581"/>
      <c r="QPT49" s="1581"/>
      <c r="QPU49" s="1581"/>
      <c r="QPV49" s="1581"/>
      <c r="QPW49" s="1581"/>
      <c r="QPX49" s="1581"/>
      <c r="QPY49" s="1581"/>
      <c r="QPZ49" s="1581"/>
      <c r="QQA49" s="1581"/>
      <c r="QQB49" s="1581"/>
      <c r="QQC49" s="1581"/>
      <c r="QQD49" s="1581"/>
      <c r="QQE49" s="1581"/>
      <c r="QQF49" s="1581"/>
      <c r="QQG49" s="1581"/>
      <c r="QQH49" s="1581"/>
      <c r="QQI49" s="1581"/>
      <c r="QQJ49" s="1581"/>
      <c r="QQK49" s="1581"/>
      <c r="QQL49" s="1581"/>
      <c r="QQM49" s="1581"/>
      <c r="QQN49" s="1581"/>
      <c r="QQO49" s="1581"/>
      <c r="QQP49" s="1581"/>
      <c r="QQQ49" s="1581"/>
      <c r="QQR49" s="1581"/>
      <c r="QQS49" s="1581"/>
      <c r="QQT49" s="1581"/>
      <c r="QQU49" s="1581"/>
      <c r="QQV49" s="1581"/>
      <c r="QQW49" s="1581"/>
      <c r="QQX49" s="1581"/>
      <c r="QQY49" s="1581"/>
      <c r="QQZ49" s="1581"/>
      <c r="QRA49" s="1581"/>
      <c r="QRB49" s="1581"/>
      <c r="QRC49" s="1581"/>
      <c r="QRD49" s="1581"/>
      <c r="QRE49" s="1581"/>
      <c r="QRF49" s="1581"/>
      <c r="QRG49" s="1581"/>
      <c r="QRH49" s="1581"/>
      <c r="QRI49" s="1581"/>
      <c r="QRJ49" s="1581"/>
      <c r="QRK49" s="1581"/>
      <c r="QRL49" s="1581"/>
      <c r="QRM49" s="1581"/>
      <c r="QRN49" s="1581"/>
      <c r="QRO49" s="1581"/>
      <c r="QRP49" s="1581"/>
      <c r="QRQ49" s="1581"/>
      <c r="QRR49" s="1581"/>
      <c r="QRS49" s="1581"/>
      <c r="QRT49" s="1581"/>
      <c r="QRU49" s="1581"/>
      <c r="QRV49" s="1581"/>
      <c r="QRW49" s="1581"/>
      <c r="QRX49" s="1581"/>
      <c r="QRY49" s="1581"/>
      <c r="QRZ49" s="1581"/>
      <c r="QSA49" s="1581"/>
      <c r="QSB49" s="1581"/>
      <c r="QSC49" s="1581"/>
      <c r="QSD49" s="1581"/>
      <c r="QSE49" s="1581"/>
      <c r="QSF49" s="1581"/>
      <c r="QSG49" s="1581"/>
      <c r="QSH49" s="1581"/>
      <c r="QSI49" s="1581"/>
      <c r="QSJ49" s="1581"/>
      <c r="QSK49" s="1581"/>
      <c r="QSL49" s="1581"/>
      <c r="QSM49" s="1581"/>
      <c r="QSN49" s="1581"/>
      <c r="QSO49" s="1581"/>
      <c r="QSP49" s="1581"/>
      <c r="QSQ49" s="1581"/>
      <c r="QSR49" s="1581"/>
      <c r="QSS49" s="1581"/>
      <c r="QST49" s="1581"/>
      <c r="QSU49" s="1581"/>
      <c r="QSV49" s="1581"/>
      <c r="QSW49" s="1581"/>
      <c r="QSX49" s="1581"/>
      <c r="QSY49" s="1581"/>
      <c r="QSZ49" s="1581"/>
      <c r="QTA49" s="1581"/>
      <c r="QTB49" s="1581"/>
      <c r="QTC49" s="1581"/>
      <c r="QTD49" s="1581"/>
      <c r="QTE49" s="1581"/>
      <c r="QTF49" s="1581"/>
      <c r="QTG49" s="1581"/>
      <c r="QTH49" s="1581"/>
      <c r="QTI49" s="1581"/>
      <c r="QTJ49" s="1581"/>
      <c r="QTK49" s="1581"/>
      <c r="QTL49" s="1581"/>
      <c r="QTM49" s="1581"/>
      <c r="QTN49" s="1581"/>
      <c r="QTO49" s="1581"/>
      <c r="QTP49" s="1581"/>
      <c r="QTQ49" s="1581"/>
      <c r="QTR49" s="1581"/>
      <c r="QTS49" s="1581"/>
      <c r="QTT49" s="1581"/>
      <c r="QTU49" s="1581"/>
      <c r="QTV49" s="1581"/>
      <c r="QTW49" s="1581"/>
      <c r="QTX49" s="1581"/>
      <c r="QTY49" s="1581"/>
      <c r="QTZ49" s="1581"/>
      <c r="QUA49" s="1581"/>
      <c r="QUB49" s="1581"/>
      <c r="QUC49" s="1581"/>
      <c r="QUD49" s="1581"/>
      <c r="QUE49" s="1581"/>
      <c r="QUF49" s="1581"/>
      <c r="QUG49" s="1581"/>
      <c r="QUH49" s="1581"/>
      <c r="QUI49" s="1581"/>
      <c r="QUJ49" s="1581"/>
      <c r="QUK49" s="1581"/>
      <c r="QUL49" s="1581"/>
      <c r="QUM49" s="1581"/>
      <c r="QUN49" s="1581"/>
      <c r="QUO49" s="1581"/>
      <c r="QUP49" s="1581"/>
      <c r="QUQ49" s="1581"/>
      <c r="QUR49" s="1581"/>
      <c r="QUS49" s="1581"/>
      <c r="QUT49" s="1581"/>
      <c r="QUU49" s="1581"/>
      <c r="QUV49" s="1581"/>
      <c r="QUW49" s="1581"/>
      <c r="QUX49" s="1581"/>
      <c r="QUY49" s="1581"/>
      <c r="QUZ49" s="1581"/>
      <c r="QVA49" s="1581"/>
      <c r="QVB49" s="1581"/>
      <c r="QVC49" s="1581"/>
      <c r="QVD49" s="1581"/>
      <c r="QVE49" s="1581"/>
      <c r="QVF49" s="1581"/>
      <c r="QVG49" s="1581"/>
      <c r="QVH49" s="1581"/>
      <c r="QVI49" s="1581"/>
      <c r="QVJ49" s="1581"/>
      <c r="QVK49" s="1581"/>
      <c r="QVL49" s="1581"/>
      <c r="QVM49" s="1581"/>
      <c r="QVN49" s="1581"/>
      <c r="QVO49" s="1581"/>
      <c r="QVP49" s="1581"/>
      <c r="QVQ49" s="1581"/>
      <c r="QVR49" s="1581"/>
      <c r="QVS49" s="1581"/>
      <c r="QVT49" s="1581"/>
      <c r="QVU49" s="1581"/>
      <c r="QVV49" s="1581"/>
      <c r="QVW49" s="1581"/>
      <c r="QVX49" s="1581"/>
      <c r="QVY49" s="1581"/>
      <c r="QVZ49" s="1581"/>
      <c r="QWA49" s="1581"/>
      <c r="QWB49" s="1581"/>
      <c r="QWC49" s="1581"/>
      <c r="QWD49" s="1581"/>
      <c r="QWE49" s="1581"/>
      <c r="QWF49" s="1581"/>
      <c r="QWG49" s="1581"/>
      <c r="QWH49" s="1581"/>
      <c r="QWI49" s="1581"/>
      <c r="QWJ49" s="1581"/>
      <c r="QWK49" s="1581"/>
      <c r="QWL49" s="1581"/>
      <c r="QWM49" s="1581"/>
      <c r="QWN49" s="1581"/>
      <c r="QWO49" s="1581"/>
      <c r="QWP49" s="1581"/>
      <c r="QWQ49" s="1581"/>
      <c r="QWR49" s="1581"/>
      <c r="QWS49" s="1581"/>
      <c r="QWT49" s="1581"/>
      <c r="QWU49" s="1581"/>
      <c r="QWV49" s="1581"/>
      <c r="QWW49" s="1581"/>
      <c r="QWX49" s="1581"/>
      <c r="QWY49" s="1581"/>
      <c r="QWZ49" s="1581"/>
      <c r="QXA49" s="1581"/>
      <c r="QXB49" s="1581"/>
      <c r="QXC49" s="1581"/>
      <c r="QXD49" s="1581"/>
      <c r="QXE49" s="1581"/>
      <c r="QXF49" s="1581"/>
      <c r="QXG49" s="1581"/>
      <c r="QXH49" s="1581"/>
      <c r="QXI49" s="1581"/>
      <c r="QXJ49" s="1581"/>
      <c r="QXK49" s="1581"/>
      <c r="QXL49" s="1581"/>
      <c r="QXM49" s="1581"/>
      <c r="QXN49" s="1581"/>
      <c r="QXO49" s="1581"/>
      <c r="QXP49" s="1581"/>
      <c r="QXQ49" s="1581"/>
      <c r="QXR49" s="1581"/>
      <c r="QXS49" s="1581"/>
      <c r="QXT49" s="1581"/>
      <c r="QXU49" s="1581"/>
      <c r="QXV49" s="1581"/>
      <c r="QXW49" s="1581"/>
      <c r="QXX49" s="1581"/>
      <c r="QXY49" s="1581"/>
      <c r="QXZ49" s="1581"/>
      <c r="QYA49" s="1581"/>
      <c r="QYB49" s="1581"/>
      <c r="QYC49" s="1581"/>
      <c r="QYD49" s="1581"/>
      <c r="QYE49" s="1581"/>
      <c r="QYF49" s="1581"/>
      <c r="QYG49" s="1581"/>
      <c r="QYH49" s="1581"/>
      <c r="QYI49" s="1581"/>
      <c r="QYJ49" s="1581"/>
      <c r="QYK49" s="1581"/>
      <c r="QYL49" s="1581"/>
      <c r="QYM49" s="1581"/>
      <c r="QYN49" s="1581"/>
      <c r="QYO49" s="1581"/>
      <c r="QYP49" s="1581"/>
      <c r="QYQ49" s="1581"/>
      <c r="QYR49" s="1581"/>
      <c r="QYS49" s="1581"/>
      <c r="QYT49" s="1581"/>
      <c r="QYU49" s="1581"/>
      <c r="QYV49" s="1581"/>
      <c r="QYW49" s="1581"/>
      <c r="QYX49" s="1581"/>
      <c r="QYY49" s="1581"/>
      <c r="QYZ49" s="1581"/>
      <c r="QZA49" s="1581"/>
      <c r="QZB49" s="1581"/>
      <c r="QZC49" s="1581"/>
      <c r="QZD49" s="1581"/>
      <c r="QZE49" s="1581"/>
      <c r="QZF49" s="1581"/>
      <c r="QZG49" s="1581"/>
      <c r="QZH49" s="1581"/>
      <c r="QZI49" s="1581"/>
      <c r="QZJ49" s="1581"/>
      <c r="QZK49" s="1581"/>
      <c r="QZL49" s="1581"/>
      <c r="QZM49" s="1581"/>
      <c r="QZN49" s="1581"/>
      <c r="QZO49" s="1581"/>
      <c r="QZP49" s="1581"/>
      <c r="QZQ49" s="1581"/>
      <c r="QZR49" s="1581"/>
      <c r="QZS49" s="1581"/>
      <c r="QZT49" s="1581"/>
      <c r="QZU49" s="1581"/>
      <c r="QZV49" s="1581"/>
      <c r="QZW49" s="1581"/>
      <c r="QZX49" s="1581"/>
      <c r="QZY49" s="1581"/>
      <c r="QZZ49" s="1581"/>
      <c r="RAA49" s="1581"/>
      <c r="RAB49" s="1581"/>
      <c r="RAC49" s="1581"/>
      <c r="RAD49" s="1581"/>
      <c r="RAE49" s="1581"/>
      <c r="RAF49" s="1581"/>
      <c r="RAG49" s="1581"/>
      <c r="RAH49" s="1581"/>
      <c r="RAI49" s="1581"/>
      <c r="RAJ49" s="1581"/>
      <c r="RAK49" s="1581"/>
      <c r="RAL49" s="1581"/>
      <c r="RAM49" s="1581"/>
      <c r="RAN49" s="1581"/>
      <c r="RAO49" s="1581"/>
      <c r="RAP49" s="1581"/>
      <c r="RAQ49" s="1581"/>
      <c r="RAR49" s="1581"/>
      <c r="RAS49" s="1581"/>
      <c r="RAT49" s="1581"/>
      <c r="RAU49" s="1581"/>
      <c r="RAV49" s="1581"/>
      <c r="RAW49" s="1581"/>
      <c r="RAX49" s="1581"/>
      <c r="RAY49" s="1581"/>
      <c r="RAZ49" s="1581"/>
      <c r="RBA49" s="1581"/>
      <c r="RBB49" s="1581"/>
      <c r="RBC49" s="1581"/>
      <c r="RBD49" s="1581"/>
      <c r="RBE49" s="1581"/>
      <c r="RBF49" s="1581"/>
      <c r="RBG49" s="1581"/>
      <c r="RBH49" s="1581"/>
      <c r="RBI49" s="1581"/>
      <c r="RBJ49" s="1581"/>
      <c r="RBK49" s="1581"/>
      <c r="RBL49" s="1581"/>
      <c r="RBM49" s="1581"/>
      <c r="RBN49" s="1581"/>
      <c r="RBO49" s="1581"/>
      <c r="RBP49" s="1581"/>
      <c r="RBQ49" s="1581"/>
      <c r="RBR49" s="1581"/>
      <c r="RBS49" s="1581"/>
      <c r="RBT49" s="1581"/>
      <c r="RBU49" s="1581"/>
      <c r="RBV49" s="1581"/>
      <c r="RBW49" s="1581"/>
      <c r="RBX49" s="1581"/>
      <c r="RBY49" s="1581"/>
      <c r="RBZ49" s="1581"/>
      <c r="RCA49" s="1581"/>
      <c r="RCB49" s="1581"/>
      <c r="RCC49" s="1581"/>
      <c r="RCD49" s="1581"/>
      <c r="RCE49" s="1581"/>
      <c r="RCF49" s="1581"/>
      <c r="RCG49" s="1581"/>
      <c r="RCH49" s="1581"/>
      <c r="RCI49" s="1581"/>
      <c r="RCJ49" s="1581"/>
      <c r="RCK49" s="1581"/>
      <c r="RCL49" s="1581"/>
      <c r="RCM49" s="1581"/>
      <c r="RCN49" s="1581"/>
      <c r="RCO49" s="1581"/>
      <c r="RCP49" s="1581"/>
      <c r="RCQ49" s="1581"/>
      <c r="RCR49" s="1581"/>
      <c r="RCS49" s="1581"/>
      <c r="RCT49" s="1581"/>
      <c r="RCU49" s="1581"/>
      <c r="RCV49" s="1581"/>
      <c r="RCW49" s="1581"/>
      <c r="RCX49" s="1581"/>
      <c r="RCY49" s="1581"/>
      <c r="RCZ49" s="1581"/>
      <c r="RDA49" s="1581"/>
      <c r="RDB49" s="1581"/>
      <c r="RDC49" s="1581"/>
      <c r="RDD49" s="1581"/>
      <c r="RDE49" s="1581"/>
      <c r="RDF49" s="1581"/>
      <c r="RDG49" s="1581"/>
      <c r="RDH49" s="1581"/>
      <c r="RDI49" s="1581"/>
      <c r="RDJ49" s="1581"/>
      <c r="RDK49" s="1581"/>
      <c r="RDL49" s="1581"/>
      <c r="RDM49" s="1581"/>
      <c r="RDN49" s="1581"/>
      <c r="RDO49" s="1581"/>
      <c r="RDP49" s="1581"/>
      <c r="RDQ49" s="1581"/>
      <c r="RDR49" s="1581"/>
      <c r="RDS49" s="1581"/>
      <c r="RDT49" s="1581"/>
      <c r="RDU49" s="1581"/>
      <c r="RDV49" s="1581"/>
      <c r="RDW49" s="1581"/>
      <c r="RDX49" s="1581"/>
      <c r="RDY49" s="1581"/>
      <c r="RDZ49" s="1581"/>
      <c r="REA49" s="1581"/>
      <c r="REB49" s="1581"/>
      <c r="REC49" s="1581"/>
      <c r="RED49" s="1581"/>
      <c r="REE49" s="1581"/>
      <c r="REF49" s="1581"/>
      <c r="REG49" s="1581"/>
      <c r="REH49" s="1581"/>
      <c r="REI49" s="1581"/>
      <c r="REJ49" s="1581"/>
      <c r="REK49" s="1581"/>
      <c r="REL49" s="1581"/>
      <c r="REM49" s="1581"/>
      <c r="REN49" s="1581"/>
      <c r="REO49" s="1581"/>
      <c r="REP49" s="1581"/>
      <c r="REQ49" s="1581"/>
      <c r="RER49" s="1581"/>
      <c r="RES49" s="1581"/>
      <c r="RET49" s="1581"/>
      <c r="REU49" s="1581"/>
      <c r="REV49" s="1581"/>
      <c r="REW49" s="1581"/>
      <c r="REX49" s="1581"/>
      <c r="REY49" s="1581"/>
      <c r="REZ49" s="1581"/>
      <c r="RFA49" s="1581"/>
      <c r="RFB49" s="1581"/>
      <c r="RFC49" s="1581"/>
      <c r="RFD49" s="1581"/>
      <c r="RFE49" s="1581"/>
      <c r="RFF49" s="1581"/>
      <c r="RFG49" s="1581"/>
      <c r="RFH49" s="1581"/>
      <c r="RFI49" s="1581"/>
      <c r="RFJ49" s="1581"/>
      <c r="RFK49" s="1581"/>
      <c r="RFL49" s="1581"/>
      <c r="RFM49" s="1581"/>
      <c r="RFN49" s="1581"/>
      <c r="RFO49" s="1581"/>
      <c r="RFP49" s="1581"/>
      <c r="RFQ49" s="1581"/>
      <c r="RFR49" s="1581"/>
      <c r="RFS49" s="1581"/>
      <c r="RFT49" s="1581"/>
      <c r="RFU49" s="1581"/>
      <c r="RFV49" s="1581"/>
      <c r="RFW49" s="1581"/>
      <c r="RFX49" s="1581"/>
      <c r="RFY49" s="1581"/>
      <c r="RFZ49" s="1581"/>
      <c r="RGA49" s="1581"/>
      <c r="RGB49" s="1581"/>
      <c r="RGC49" s="1581"/>
      <c r="RGD49" s="1581"/>
      <c r="RGE49" s="1581"/>
      <c r="RGF49" s="1581"/>
      <c r="RGG49" s="1581"/>
      <c r="RGH49" s="1581"/>
      <c r="RGI49" s="1581"/>
      <c r="RGJ49" s="1581"/>
      <c r="RGK49" s="1581"/>
      <c r="RGL49" s="1581"/>
      <c r="RGM49" s="1581"/>
      <c r="RGN49" s="1581"/>
      <c r="RGO49" s="1581"/>
      <c r="RGP49" s="1581"/>
      <c r="RGQ49" s="1581"/>
      <c r="RGR49" s="1581"/>
      <c r="RGS49" s="1581"/>
      <c r="RGT49" s="1581"/>
      <c r="RGU49" s="1581"/>
      <c r="RGV49" s="1581"/>
      <c r="RGW49" s="1581"/>
      <c r="RGX49" s="1581"/>
      <c r="RGY49" s="1581"/>
      <c r="RGZ49" s="1581"/>
      <c r="RHA49" s="1581"/>
      <c r="RHB49" s="1581"/>
      <c r="RHC49" s="1581"/>
      <c r="RHD49" s="1581"/>
      <c r="RHE49" s="1581"/>
      <c r="RHF49" s="1581"/>
      <c r="RHG49" s="1581"/>
      <c r="RHH49" s="1581"/>
      <c r="RHI49" s="1581"/>
      <c r="RHJ49" s="1581"/>
      <c r="RHK49" s="1581"/>
      <c r="RHL49" s="1581"/>
      <c r="RHM49" s="1581"/>
      <c r="RHN49" s="1581"/>
      <c r="RHO49" s="1581"/>
      <c r="RHP49" s="1581"/>
      <c r="RHQ49" s="1581"/>
      <c r="RHR49" s="1581"/>
      <c r="RHS49" s="1581"/>
      <c r="RHT49" s="1581"/>
      <c r="RHU49" s="1581"/>
      <c r="RHV49" s="1581"/>
      <c r="RHW49" s="1581"/>
      <c r="RHX49" s="1581"/>
      <c r="RHY49" s="1581"/>
      <c r="RHZ49" s="1581"/>
      <c r="RIA49" s="1581"/>
      <c r="RIB49" s="1581"/>
      <c r="RIC49" s="1581"/>
      <c r="RID49" s="1581"/>
      <c r="RIE49" s="1581"/>
      <c r="RIF49" s="1581"/>
      <c r="RIG49" s="1581"/>
      <c r="RIH49" s="1581"/>
      <c r="RII49" s="1581"/>
      <c r="RIJ49" s="1581"/>
      <c r="RIK49" s="1581"/>
      <c r="RIL49" s="1581"/>
      <c r="RIM49" s="1581"/>
      <c r="RIN49" s="1581"/>
      <c r="RIO49" s="1581"/>
      <c r="RIP49" s="1581"/>
      <c r="RIQ49" s="1581"/>
      <c r="RIR49" s="1581"/>
      <c r="RIS49" s="1581"/>
      <c r="RIT49" s="1581"/>
      <c r="RIU49" s="1581"/>
      <c r="RIV49" s="1581"/>
      <c r="RIW49" s="1581"/>
      <c r="RIX49" s="1581"/>
      <c r="RIY49" s="1581"/>
      <c r="RIZ49" s="1581"/>
      <c r="RJA49" s="1581"/>
      <c r="RJB49" s="1581"/>
      <c r="RJC49" s="1581"/>
      <c r="RJD49" s="1581"/>
      <c r="RJE49" s="1581"/>
      <c r="RJF49" s="1581"/>
      <c r="RJG49" s="1581"/>
      <c r="RJH49" s="1581"/>
      <c r="RJI49" s="1581"/>
      <c r="RJJ49" s="1581"/>
      <c r="RJK49" s="1581"/>
      <c r="RJL49" s="1581"/>
      <c r="RJM49" s="1581"/>
      <c r="RJN49" s="1581"/>
      <c r="RJO49" s="1581"/>
      <c r="RJP49" s="1581"/>
      <c r="RJQ49" s="1581"/>
      <c r="RJR49" s="1581"/>
      <c r="RJS49" s="1581"/>
      <c r="RJT49" s="1581"/>
      <c r="RJU49" s="1581"/>
      <c r="RJV49" s="1581"/>
      <c r="RJW49" s="1581"/>
      <c r="RJX49" s="1581"/>
      <c r="RJY49" s="1581"/>
      <c r="RJZ49" s="1581"/>
      <c r="RKA49" s="1581"/>
      <c r="RKB49" s="1581"/>
      <c r="RKC49" s="1581"/>
      <c r="RKD49" s="1581"/>
      <c r="RKE49" s="1581"/>
      <c r="RKF49" s="1581"/>
      <c r="RKG49" s="1581"/>
      <c r="RKH49" s="1581"/>
      <c r="RKI49" s="1581"/>
      <c r="RKJ49" s="1581"/>
      <c r="RKK49" s="1581"/>
      <c r="RKL49" s="1581"/>
      <c r="RKM49" s="1581"/>
      <c r="RKN49" s="1581"/>
      <c r="RKO49" s="1581"/>
      <c r="RKP49" s="1581"/>
      <c r="RKQ49" s="1581"/>
      <c r="RKR49" s="1581"/>
      <c r="RKS49" s="1581"/>
      <c r="RKT49" s="1581"/>
      <c r="RKU49" s="1581"/>
      <c r="RKV49" s="1581"/>
      <c r="RKW49" s="1581"/>
      <c r="RKX49" s="1581"/>
      <c r="RKY49" s="1581"/>
      <c r="RKZ49" s="1581"/>
      <c r="RLA49" s="1581"/>
      <c r="RLB49" s="1581"/>
      <c r="RLC49" s="1581"/>
      <c r="RLD49" s="1581"/>
      <c r="RLE49" s="1581"/>
      <c r="RLF49" s="1581"/>
      <c r="RLG49" s="1581"/>
      <c r="RLH49" s="1581"/>
      <c r="RLI49" s="1581"/>
      <c r="RLJ49" s="1581"/>
      <c r="RLK49" s="1581"/>
      <c r="RLL49" s="1581"/>
      <c r="RLM49" s="1581"/>
      <c r="RLN49" s="1581"/>
      <c r="RLO49" s="1581"/>
      <c r="RLP49" s="1581"/>
      <c r="RLQ49" s="1581"/>
      <c r="RLR49" s="1581"/>
      <c r="RLS49" s="1581"/>
      <c r="RLT49" s="1581"/>
      <c r="RLU49" s="1581"/>
      <c r="RLV49" s="1581"/>
      <c r="RLW49" s="1581"/>
      <c r="RLX49" s="1581"/>
      <c r="RLY49" s="1581"/>
      <c r="RLZ49" s="1581"/>
      <c r="RMA49" s="1581"/>
      <c r="RMB49" s="1581"/>
      <c r="RMC49" s="1581"/>
      <c r="RMD49" s="1581"/>
      <c r="RME49" s="1581"/>
      <c r="RMF49" s="1581"/>
      <c r="RMG49" s="1581"/>
      <c r="RMH49" s="1581"/>
      <c r="RMI49" s="1581"/>
      <c r="RMJ49" s="1581"/>
      <c r="RMK49" s="1581"/>
      <c r="RML49" s="1581"/>
      <c r="RMM49" s="1581"/>
      <c r="RMN49" s="1581"/>
      <c r="RMO49" s="1581"/>
      <c r="RMP49" s="1581"/>
      <c r="RMQ49" s="1581"/>
      <c r="RMR49" s="1581"/>
      <c r="RMS49" s="1581"/>
      <c r="RMT49" s="1581"/>
      <c r="RMU49" s="1581"/>
      <c r="RMV49" s="1581"/>
      <c r="RMW49" s="1581"/>
      <c r="RMX49" s="1581"/>
      <c r="RMY49" s="1581"/>
      <c r="RMZ49" s="1581"/>
      <c r="RNA49" s="1581"/>
      <c r="RNB49" s="1581"/>
      <c r="RNC49" s="1581"/>
      <c r="RND49" s="1581"/>
      <c r="RNE49" s="1581"/>
      <c r="RNF49" s="1581"/>
      <c r="RNG49" s="1581"/>
      <c r="RNH49" s="1581"/>
      <c r="RNI49" s="1581"/>
      <c r="RNJ49" s="1581"/>
      <c r="RNK49" s="1581"/>
      <c r="RNL49" s="1581"/>
      <c r="RNM49" s="1581"/>
      <c r="RNN49" s="1581"/>
      <c r="RNO49" s="1581"/>
      <c r="RNP49" s="1581"/>
      <c r="RNQ49" s="1581"/>
      <c r="RNR49" s="1581"/>
      <c r="RNS49" s="1581"/>
      <c r="RNT49" s="1581"/>
      <c r="RNU49" s="1581"/>
      <c r="RNV49" s="1581"/>
      <c r="RNW49" s="1581"/>
      <c r="RNX49" s="1581"/>
      <c r="RNY49" s="1581"/>
      <c r="RNZ49" s="1581"/>
      <c r="ROA49" s="1581"/>
      <c r="ROB49" s="1581"/>
      <c r="ROC49" s="1581"/>
      <c r="ROD49" s="1581"/>
      <c r="ROE49" s="1581"/>
      <c r="ROF49" s="1581"/>
      <c r="ROG49" s="1581"/>
      <c r="ROH49" s="1581"/>
      <c r="ROI49" s="1581"/>
      <c r="ROJ49" s="1581"/>
      <c r="ROK49" s="1581"/>
      <c r="ROL49" s="1581"/>
      <c r="ROM49" s="1581"/>
      <c r="RON49" s="1581"/>
      <c r="ROO49" s="1581"/>
      <c r="ROP49" s="1581"/>
      <c r="ROQ49" s="1581"/>
      <c r="ROR49" s="1581"/>
      <c r="ROS49" s="1581"/>
      <c r="ROT49" s="1581"/>
      <c r="ROU49" s="1581"/>
      <c r="ROV49" s="1581"/>
      <c r="ROW49" s="1581"/>
      <c r="ROX49" s="1581"/>
      <c r="ROY49" s="1581"/>
      <c r="ROZ49" s="1581"/>
      <c r="RPA49" s="1581"/>
      <c r="RPB49" s="1581"/>
      <c r="RPC49" s="1581"/>
      <c r="RPD49" s="1581"/>
      <c r="RPE49" s="1581"/>
      <c r="RPF49" s="1581"/>
      <c r="RPG49" s="1581"/>
      <c r="RPH49" s="1581"/>
      <c r="RPI49" s="1581"/>
      <c r="RPJ49" s="1581"/>
      <c r="RPK49" s="1581"/>
      <c r="RPL49" s="1581"/>
      <c r="RPM49" s="1581"/>
      <c r="RPN49" s="1581"/>
      <c r="RPO49" s="1581"/>
      <c r="RPP49" s="1581"/>
      <c r="RPQ49" s="1581"/>
      <c r="RPR49" s="1581"/>
      <c r="RPS49" s="1581"/>
      <c r="RPT49" s="1581"/>
      <c r="RPU49" s="1581"/>
      <c r="RPV49" s="1581"/>
      <c r="RPW49" s="1581"/>
      <c r="RPX49" s="1581"/>
      <c r="RPY49" s="1581"/>
      <c r="RPZ49" s="1581"/>
      <c r="RQA49" s="1581"/>
      <c r="RQB49" s="1581"/>
      <c r="RQC49" s="1581"/>
      <c r="RQD49" s="1581"/>
      <c r="RQE49" s="1581"/>
      <c r="RQF49" s="1581"/>
      <c r="RQG49" s="1581"/>
      <c r="RQH49" s="1581"/>
      <c r="RQI49" s="1581"/>
      <c r="RQJ49" s="1581"/>
      <c r="RQK49" s="1581"/>
      <c r="RQL49" s="1581"/>
      <c r="RQM49" s="1581"/>
      <c r="RQN49" s="1581"/>
      <c r="RQO49" s="1581"/>
      <c r="RQP49" s="1581"/>
      <c r="RQQ49" s="1581"/>
      <c r="RQR49" s="1581"/>
      <c r="RQS49" s="1581"/>
      <c r="RQT49" s="1581"/>
      <c r="RQU49" s="1581"/>
      <c r="RQV49" s="1581"/>
      <c r="RQW49" s="1581"/>
      <c r="RQX49" s="1581"/>
      <c r="RQY49" s="1581"/>
      <c r="RQZ49" s="1581"/>
      <c r="RRA49" s="1581"/>
      <c r="RRB49" s="1581"/>
      <c r="RRC49" s="1581"/>
      <c r="RRD49" s="1581"/>
      <c r="RRE49" s="1581"/>
      <c r="RRF49" s="1581"/>
      <c r="RRG49" s="1581"/>
      <c r="RRH49" s="1581"/>
      <c r="RRI49" s="1581"/>
      <c r="RRJ49" s="1581"/>
      <c r="RRK49" s="1581"/>
      <c r="RRL49" s="1581"/>
      <c r="RRM49" s="1581"/>
      <c r="RRN49" s="1581"/>
      <c r="RRO49" s="1581"/>
      <c r="RRP49" s="1581"/>
      <c r="RRQ49" s="1581"/>
      <c r="RRR49" s="1581"/>
      <c r="RRS49" s="1581"/>
      <c r="RRT49" s="1581"/>
      <c r="RRU49" s="1581"/>
      <c r="RRV49" s="1581"/>
      <c r="RRW49" s="1581"/>
      <c r="RRX49" s="1581"/>
      <c r="RRY49" s="1581"/>
      <c r="RRZ49" s="1581"/>
      <c r="RSA49" s="1581"/>
      <c r="RSB49" s="1581"/>
      <c r="RSC49" s="1581"/>
      <c r="RSD49" s="1581"/>
      <c r="RSE49" s="1581"/>
      <c r="RSF49" s="1581"/>
      <c r="RSG49" s="1581"/>
      <c r="RSH49" s="1581"/>
      <c r="RSI49" s="1581"/>
      <c r="RSJ49" s="1581"/>
      <c r="RSK49" s="1581"/>
      <c r="RSL49" s="1581"/>
      <c r="RSM49" s="1581"/>
      <c r="RSN49" s="1581"/>
      <c r="RSO49" s="1581"/>
      <c r="RSP49" s="1581"/>
      <c r="RSQ49" s="1581"/>
      <c r="RSR49" s="1581"/>
      <c r="RSS49" s="1581"/>
      <c r="RST49" s="1581"/>
      <c r="RSU49" s="1581"/>
      <c r="RSV49" s="1581"/>
      <c r="RSW49" s="1581"/>
      <c r="RSX49" s="1581"/>
      <c r="RSY49" s="1581"/>
      <c r="RSZ49" s="1581"/>
      <c r="RTA49" s="1581"/>
      <c r="RTB49" s="1581"/>
      <c r="RTC49" s="1581"/>
      <c r="RTD49" s="1581"/>
      <c r="RTE49" s="1581"/>
      <c r="RTF49" s="1581"/>
      <c r="RTG49" s="1581"/>
      <c r="RTH49" s="1581"/>
      <c r="RTI49" s="1581"/>
      <c r="RTJ49" s="1581"/>
      <c r="RTK49" s="1581"/>
      <c r="RTL49" s="1581"/>
      <c r="RTM49" s="1581"/>
      <c r="RTN49" s="1581"/>
      <c r="RTO49" s="1581"/>
      <c r="RTP49" s="1581"/>
      <c r="RTQ49" s="1581"/>
      <c r="RTR49" s="1581"/>
      <c r="RTS49" s="1581"/>
      <c r="RTT49" s="1581"/>
      <c r="RTU49" s="1581"/>
      <c r="RTV49" s="1581"/>
      <c r="RTW49" s="1581"/>
      <c r="RTX49" s="1581"/>
      <c r="RTY49" s="1581"/>
      <c r="RTZ49" s="1581"/>
      <c r="RUA49" s="1581"/>
      <c r="RUB49" s="1581"/>
      <c r="RUC49" s="1581"/>
      <c r="RUD49" s="1581"/>
      <c r="RUE49" s="1581"/>
      <c r="RUF49" s="1581"/>
      <c r="RUG49" s="1581"/>
      <c r="RUH49" s="1581"/>
      <c r="RUI49" s="1581"/>
      <c r="RUJ49" s="1581"/>
      <c r="RUK49" s="1581"/>
      <c r="RUL49" s="1581"/>
      <c r="RUM49" s="1581"/>
      <c r="RUN49" s="1581"/>
      <c r="RUO49" s="1581"/>
      <c r="RUP49" s="1581"/>
      <c r="RUQ49" s="1581"/>
      <c r="RUR49" s="1581"/>
      <c r="RUS49" s="1581"/>
      <c r="RUT49" s="1581"/>
      <c r="RUU49" s="1581"/>
      <c r="RUV49" s="1581"/>
      <c r="RUW49" s="1581"/>
      <c r="RUX49" s="1581"/>
      <c r="RUY49" s="1581"/>
      <c r="RUZ49" s="1581"/>
      <c r="RVA49" s="1581"/>
      <c r="RVB49" s="1581"/>
      <c r="RVC49" s="1581"/>
      <c r="RVD49" s="1581"/>
      <c r="RVE49" s="1581"/>
      <c r="RVF49" s="1581"/>
      <c r="RVG49" s="1581"/>
      <c r="RVH49" s="1581"/>
      <c r="RVI49" s="1581"/>
      <c r="RVJ49" s="1581"/>
      <c r="RVK49" s="1581"/>
      <c r="RVL49" s="1581"/>
      <c r="RVM49" s="1581"/>
      <c r="RVN49" s="1581"/>
      <c r="RVO49" s="1581"/>
      <c r="RVP49" s="1581"/>
      <c r="RVQ49" s="1581"/>
      <c r="RVR49" s="1581"/>
      <c r="RVS49" s="1581"/>
      <c r="RVT49" s="1581"/>
      <c r="RVU49" s="1581"/>
      <c r="RVV49" s="1581"/>
      <c r="RVW49" s="1581"/>
      <c r="RVX49" s="1581"/>
      <c r="RVY49" s="1581"/>
      <c r="RVZ49" s="1581"/>
      <c r="RWA49" s="1581"/>
      <c r="RWB49" s="1581"/>
      <c r="RWC49" s="1581"/>
      <c r="RWD49" s="1581"/>
      <c r="RWE49" s="1581"/>
      <c r="RWF49" s="1581"/>
      <c r="RWG49" s="1581"/>
      <c r="RWH49" s="1581"/>
      <c r="RWI49" s="1581"/>
      <c r="RWJ49" s="1581"/>
      <c r="RWK49" s="1581"/>
      <c r="RWL49" s="1581"/>
      <c r="RWM49" s="1581"/>
      <c r="RWN49" s="1581"/>
      <c r="RWO49" s="1581"/>
      <c r="RWP49" s="1581"/>
      <c r="RWQ49" s="1581"/>
      <c r="RWR49" s="1581"/>
      <c r="RWS49" s="1581"/>
      <c r="RWT49" s="1581"/>
      <c r="RWU49" s="1581"/>
      <c r="RWV49" s="1581"/>
      <c r="RWW49" s="1581"/>
      <c r="RWX49" s="1581"/>
      <c r="RWY49" s="1581"/>
      <c r="RWZ49" s="1581"/>
      <c r="RXA49" s="1581"/>
      <c r="RXB49" s="1581"/>
      <c r="RXC49" s="1581"/>
      <c r="RXD49" s="1581"/>
      <c r="RXE49" s="1581"/>
      <c r="RXF49" s="1581"/>
      <c r="RXG49" s="1581"/>
      <c r="RXH49" s="1581"/>
      <c r="RXI49" s="1581"/>
      <c r="RXJ49" s="1581"/>
      <c r="RXK49" s="1581"/>
      <c r="RXL49" s="1581"/>
      <c r="RXM49" s="1581"/>
      <c r="RXN49" s="1581"/>
      <c r="RXO49" s="1581"/>
      <c r="RXP49" s="1581"/>
      <c r="RXQ49" s="1581"/>
      <c r="RXR49" s="1581"/>
      <c r="RXS49" s="1581"/>
      <c r="RXT49" s="1581"/>
      <c r="RXU49" s="1581"/>
      <c r="RXV49" s="1581"/>
      <c r="RXW49" s="1581"/>
      <c r="RXX49" s="1581"/>
      <c r="RXY49" s="1581"/>
      <c r="RXZ49" s="1581"/>
      <c r="RYA49" s="1581"/>
      <c r="RYB49" s="1581"/>
      <c r="RYC49" s="1581"/>
      <c r="RYD49" s="1581"/>
      <c r="RYE49" s="1581"/>
      <c r="RYF49" s="1581"/>
      <c r="RYG49" s="1581"/>
      <c r="RYH49" s="1581"/>
      <c r="RYI49" s="1581"/>
      <c r="RYJ49" s="1581"/>
      <c r="RYK49" s="1581"/>
      <c r="RYL49" s="1581"/>
      <c r="RYM49" s="1581"/>
      <c r="RYN49" s="1581"/>
      <c r="RYO49" s="1581"/>
      <c r="RYP49" s="1581"/>
      <c r="RYQ49" s="1581"/>
      <c r="RYR49" s="1581"/>
      <c r="RYS49" s="1581"/>
      <c r="RYT49" s="1581"/>
      <c r="RYU49" s="1581"/>
      <c r="RYV49" s="1581"/>
      <c r="RYW49" s="1581"/>
      <c r="RYX49" s="1581"/>
      <c r="RYY49" s="1581"/>
      <c r="RYZ49" s="1581"/>
      <c r="RZA49" s="1581"/>
      <c r="RZB49" s="1581"/>
      <c r="RZC49" s="1581"/>
      <c r="RZD49" s="1581"/>
      <c r="RZE49" s="1581"/>
      <c r="RZF49" s="1581"/>
      <c r="RZG49" s="1581"/>
      <c r="RZH49" s="1581"/>
      <c r="RZI49" s="1581"/>
      <c r="RZJ49" s="1581"/>
      <c r="RZK49" s="1581"/>
      <c r="RZL49" s="1581"/>
      <c r="RZM49" s="1581"/>
      <c r="RZN49" s="1581"/>
      <c r="RZO49" s="1581"/>
      <c r="RZP49" s="1581"/>
      <c r="RZQ49" s="1581"/>
      <c r="RZR49" s="1581"/>
      <c r="RZS49" s="1581"/>
      <c r="RZT49" s="1581"/>
      <c r="RZU49" s="1581"/>
      <c r="RZV49" s="1581"/>
      <c r="RZW49" s="1581"/>
      <c r="RZX49" s="1581"/>
      <c r="RZY49" s="1581"/>
      <c r="RZZ49" s="1581"/>
      <c r="SAA49" s="1581"/>
      <c r="SAB49" s="1581"/>
      <c r="SAC49" s="1581"/>
      <c r="SAD49" s="1581"/>
      <c r="SAE49" s="1581"/>
      <c r="SAF49" s="1581"/>
      <c r="SAG49" s="1581"/>
      <c r="SAH49" s="1581"/>
      <c r="SAI49" s="1581"/>
      <c r="SAJ49" s="1581"/>
      <c r="SAK49" s="1581"/>
      <c r="SAL49" s="1581"/>
      <c r="SAM49" s="1581"/>
      <c r="SAN49" s="1581"/>
      <c r="SAO49" s="1581"/>
      <c r="SAP49" s="1581"/>
      <c r="SAQ49" s="1581"/>
      <c r="SAR49" s="1581"/>
      <c r="SAS49" s="1581"/>
      <c r="SAT49" s="1581"/>
      <c r="SAU49" s="1581"/>
      <c r="SAV49" s="1581"/>
      <c r="SAW49" s="1581"/>
      <c r="SAX49" s="1581"/>
      <c r="SAY49" s="1581"/>
      <c r="SAZ49" s="1581"/>
      <c r="SBA49" s="1581"/>
      <c r="SBB49" s="1581"/>
      <c r="SBC49" s="1581"/>
      <c r="SBD49" s="1581"/>
      <c r="SBE49" s="1581"/>
      <c r="SBF49" s="1581"/>
      <c r="SBG49" s="1581"/>
      <c r="SBH49" s="1581"/>
      <c r="SBI49" s="1581"/>
      <c r="SBJ49" s="1581"/>
      <c r="SBK49" s="1581"/>
      <c r="SBL49" s="1581"/>
      <c r="SBM49" s="1581"/>
      <c r="SBN49" s="1581"/>
      <c r="SBO49" s="1581"/>
      <c r="SBP49" s="1581"/>
      <c r="SBQ49" s="1581"/>
      <c r="SBR49" s="1581"/>
      <c r="SBS49" s="1581"/>
      <c r="SBT49" s="1581"/>
      <c r="SBU49" s="1581"/>
      <c r="SBV49" s="1581"/>
      <c r="SBW49" s="1581"/>
      <c r="SBX49" s="1581"/>
      <c r="SBY49" s="1581"/>
      <c r="SBZ49" s="1581"/>
      <c r="SCA49" s="1581"/>
      <c r="SCB49" s="1581"/>
      <c r="SCC49" s="1581"/>
      <c r="SCD49" s="1581"/>
      <c r="SCE49" s="1581"/>
      <c r="SCF49" s="1581"/>
      <c r="SCG49" s="1581"/>
      <c r="SCH49" s="1581"/>
      <c r="SCI49" s="1581"/>
      <c r="SCJ49" s="1581"/>
      <c r="SCK49" s="1581"/>
      <c r="SCL49" s="1581"/>
      <c r="SCM49" s="1581"/>
      <c r="SCN49" s="1581"/>
      <c r="SCO49" s="1581"/>
      <c r="SCP49" s="1581"/>
      <c r="SCQ49" s="1581"/>
      <c r="SCR49" s="1581"/>
      <c r="SCS49" s="1581"/>
      <c r="SCT49" s="1581"/>
      <c r="SCU49" s="1581"/>
      <c r="SCV49" s="1581"/>
      <c r="SCW49" s="1581"/>
      <c r="SCX49" s="1581"/>
      <c r="SCY49" s="1581"/>
      <c r="SCZ49" s="1581"/>
      <c r="SDA49" s="1581"/>
      <c r="SDB49" s="1581"/>
      <c r="SDC49" s="1581"/>
      <c r="SDD49" s="1581"/>
      <c r="SDE49" s="1581"/>
      <c r="SDF49" s="1581"/>
      <c r="SDG49" s="1581"/>
      <c r="SDH49" s="1581"/>
      <c r="SDI49" s="1581"/>
      <c r="SDJ49" s="1581"/>
      <c r="SDK49" s="1581"/>
      <c r="SDL49" s="1581"/>
      <c r="SDM49" s="1581"/>
      <c r="SDN49" s="1581"/>
      <c r="SDO49" s="1581"/>
      <c r="SDP49" s="1581"/>
      <c r="SDQ49" s="1581"/>
      <c r="SDR49" s="1581"/>
      <c r="SDS49" s="1581"/>
      <c r="SDT49" s="1581"/>
      <c r="SDU49" s="1581"/>
      <c r="SDV49" s="1581"/>
      <c r="SDW49" s="1581"/>
      <c r="SDX49" s="1581"/>
      <c r="SDY49" s="1581"/>
      <c r="SDZ49" s="1581"/>
      <c r="SEA49" s="1581"/>
      <c r="SEB49" s="1581"/>
      <c r="SEC49" s="1581"/>
      <c r="SED49" s="1581"/>
      <c r="SEE49" s="1581"/>
      <c r="SEF49" s="1581"/>
      <c r="SEG49" s="1581"/>
      <c r="SEH49" s="1581"/>
      <c r="SEI49" s="1581"/>
      <c r="SEJ49" s="1581"/>
      <c r="SEK49" s="1581"/>
      <c r="SEL49" s="1581"/>
      <c r="SEM49" s="1581"/>
      <c r="SEN49" s="1581"/>
      <c r="SEO49" s="1581"/>
      <c r="SEP49" s="1581"/>
      <c r="SEQ49" s="1581"/>
      <c r="SER49" s="1581"/>
      <c r="SES49" s="1581"/>
      <c r="SET49" s="1581"/>
      <c r="SEU49" s="1581"/>
      <c r="SEV49" s="1581"/>
      <c r="SEW49" s="1581"/>
      <c r="SEX49" s="1581"/>
      <c r="SEY49" s="1581"/>
      <c r="SEZ49" s="1581"/>
      <c r="SFA49" s="1581"/>
      <c r="SFB49" s="1581"/>
      <c r="SFC49" s="1581"/>
      <c r="SFD49" s="1581"/>
      <c r="SFE49" s="1581"/>
      <c r="SFF49" s="1581"/>
      <c r="SFG49" s="1581"/>
      <c r="SFH49" s="1581"/>
      <c r="SFI49" s="1581"/>
      <c r="SFJ49" s="1581"/>
      <c r="SFK49" s="1581"/>
      <c r="SFL49" s="1581"/>
      <c r="SFM49" s="1581"/>
      <c r="SFN49" s="1581"/>
      <c r="SFO49" s="1581"/>
      <c r="SFP49" s="1581"/>
      <c r="SFQ49" s="1581"/>
      <c r="SFR49" s="1581"/>
      <c r="SFS49" s="1581"/>
      <c r="SFT49" s="1581"/>
      <c r="SFU49" s="1581"/>
      <c r="SFV49" s="1581"/>
      <c r="SFW49" s="1581"/>
      <c r="SFX49" s="1581"/>
      <c r="SFY49" s="1581"/>
      <c r="SFZ49" s="1581"/>
      <c r="SGA49" s="1581"/>
      <c r="SGB49" s="1581"/>
      <c r="SGC49" s="1581"/>
      <c r="SGD49" s="1581"/>
      <c r="SGE49" s="1581"/>
      <c r="SGF49" s="1581"/>
      <c r="SGG49" s="1581"/>
      <c r="SGH49" s="1581"/>
      <c r="SGI49" s="1581"/>
      <c r="SGJ49" s="1581"/>
      <c r="SGK49" s="1581"/>
      <c r="SGL49" s="1581"/>
      <c r="SGM49" s="1581"/>
      <c r="SGN49" s="1581"/>
      <c r="SGO49" s="1581"/>
      <c r="SGP49" s="1581"/>
      <c r="SGQ49" s="1581"/>
      <c r="SGR49" s="1581"/>
      <c r="SGS49" s="1581"/>
      <c r="SGT49" s="1581"/>
      <c r="SGU49" s="1581"/>
      <c r="SGV49" s="1581"/>
      <c r="SGW49" s="1581"/>
      <c r="SGX49" s="1581"/>
      <c r="SGY49" s="1581"/>
      <c r="SGZ49" s="1581"/>
      <c r="SHA49" s="1581"/>
      <c r="SHB49" s="1581"/>
      <c r="SHC49" s="1581"/>
      <c r="SHD49" s="1581"/>
      <c r="SHE49" s="1581"/>
      <c r="SHF49" s="1581"/>
      <c r="SHG49" s="1581"/>
      <c r="SHH49" s="1581"/>
      <c r="SHI49" s="1581"/>
      <c r="SHJ49" s="1581"/>
      <c r="SHK49" s="1581"/>
      <c r="SHL49" s="1581"/>
      <c r="SHM49" s="1581"/>
      <c r="SHN49" s="1581"/>
      <c r="SHO49" s="1581"/>
      <c r="SHP49" s="1581"/>
      <c r="SHQ49" s="1581"/>
      <c r="SHR49" s="1581"/>
      <c r="SHS49" s="1581"/>
      <c r="SHT49" s="1581"/>
      <c r="SHU49" s="1581"/>
      <c r="SHV49" s="1581"/>
      <c r="SHW49" s="1581"/>
      <c r="SHX49" s="1581"/>
      <c r="SHY49" s="1581"/>
      <c r="SHZ49" s="1581"/>
      <c r="SIA49" s="1581"/>
      <c r="SIB49" s="1581"/>
      <c r="SIC49" s="1581"/>
      <c r="SID49" s="1581"/>
      <c r="SIE49" s="1581"/>
      <c r="SIF49" s="1581"/>
      <c r="SIG49" s="1581"/>
      <c r="SIH49" s="1581"/>
      <c r="SII49" s="1581"/>
      <c r="SIJ49" s="1581"/>
      <c r="SIK49" s="1581"/>
      <c r="SIL49" s="1581"/>
      <c r="SIM49" s="1581"/>
      <c r="SIN49" s="1581"/>
      <c r="SIO49" s="1581"/>
      <c r="SIP49" s="1581"/>
      <c r="SIQ49" s="1581"/>
      <c r="SIR49" s="1581"/>
      <c r="SIS49" s="1581"/>
      <c r="SIT49" s="1581"/>
      <c r="SIU49" s="1581"/>
      <c r="SIV49" s="1581"/>
      <c r="SIW49" s="1581"/>
      <c r="SIX49" s="1581"/>
      <c r="SIY49" s="1581"/>
      <c r="SIZ49" s="1581"/>
      <c r="SJA49" s="1581"/>
      <c r="SJB49" s="1581"/>
      <c r="SJC49" s="1581"/>
      <c r="SJD49" s="1581"/>
      <c r="SJE49" s="1581"/>
      <c r="SJF49" s="1581"/>
      <c r="SJG49" s="1581"/>
      <c r="SJH49" s="1581"/>
      <c r="SJI49" s="1581"/>
      <c r="SJJ49" s="1581"/>
      <c r="SJK49" s="1581"/>
      <c r="SJL49" s="1581"/>
      <c r="SJM49" s="1581"/>
      <c r="SJN49" s="1581"/>
      <c r="SJO49" s="1581"/>
      <c r="SJP49" s="1581"/>
      <c r="SJQ49" s="1581"/>
      <c r="SJR49" s="1581"/>
      <c r="SJS49" s="1581"/>
      <c r="SJT49" s="1581"/>
      <c r="SJU49" s="1581"/>
      <c r="SJV49" s="1581"/>
      <c r="SJW49" s="1581"/>
      <c r="SJX49" s="1581"/>
      <c r="SJY49" s="1581"/>
      <c r="SJZ49" s="1581"/>
      <c r="SKA49" s="1581"/>
      <c r="SKB49" s="1581"/>
      <c r="SKC49" s="1581"/>
      <c r="SKD49" s="1581"/>
      <c r="SKE49" s="1581"/>
      <c r="SKF49" s="1581"/>
      <c r="SKG49" s="1581"/>
      <c r="SKH49" s="1581"/>
      <c r="SKI49" s="1581"/>
      <c r="SKJ49" s="1581"/>
      <c r="SKK49" s="1581"/>
      <c r="SKL49" s="1581"/>
      <c r="SKM49" s="1581"/>
      <c r="SKN49" s="1581"/>
      <c r="SKO49" s="1581"/>
      <c r="SKP49" s="1581"/>
      <c r="SKQ49" s="1581"/>
      <c r="SKR49" s="1581"/>
      <c r="SKS49" s="1581"/>
      <c r="SKT49" s="1581"/>
      <c r="SKU49" s="1581"/>
      <c r="SKV49" s="1581"/>
      <c r="SKW49" s="1581"/>
      <c r="SKX49" s="1581"/>
      <c r="SKY49" s="1581"/>
      <c r="SKZ49" s="1581"/>
      <c r="SLA49" s="1581"/>
      <c r="SLB49" s="1581"/>
      <c r="SLC49" s="1581"/>
      <c r="SLD49" s="1581"/>
      <c r="SLE49" s="1581"/>
      <c r="SLF49" s="1581"/>
      <c r="SLG49" s="1581"/>
      <c r="SLH49" s="1581"/>
      <c r="SLI49" s="1581"/>
      <c r="SLJ49" s="1581"/>
      <c r="SLK49" s="1581"/>
      <c r="SLL49" s="1581"/>
      <c r="SLM49" s="1581"/>
      <c r="SLN49" s="1581"/>
      <c r="SLO49" s="1581"/>
      <c r="SLP49" s="1581"/>
      <c r="SLQ49" s="1581"/>
      <c r="SLR49" s="1581"/>
      <c r="SLS49" s="1581"/>
      <c r="SLT49" s="1581"/>
      <c r="SLU49" s="1581"/>
      <c r="SLV49" s="1581"/>
      <c r="SLW49" s="1581"/>
      <c r="SLX49" s="1581"/>
      <c r="SLY49" s="1581"/>
      <c r="SLZ49" s="1581"/>
      <c r="SMA49" s="1581"/>
      <c r="SMB49" s="1581"/>
      <c r="SMC49" s="1581"/>
      <c r="SMD49" s="1581"/>
      <c r="SME49" s="1581"/>
      <c r="SMF49" s="1581"/>
      <c r="SMG49" s="1581"/>
      <c r="SMH49" s="1581"/>
      <c r="SMI49" s="1581"/>
      <c r="SMJ49" s="1581"/>
      <c r="SMK49" s="1581"/>
      <c r="SML49" s="1581"/>
      <c r="SMM49" s="1581"/>
      <c r="SMN49" s="1581"/>
      <c r="SMO49" s="1581"/>
      <c r="SMP49" s="1581"/>
      <c r="SMQ49" s="1581"/>
      <c r="SMR49" s="1581"/>
      <c r="SMS49" s="1581"/>
      <c r="SMT49" s="1581"/>
      <c r="SMU49" s="1581"/>
      <c r="SMV49" s="1581"/>
      <c r="SMW49" s="1581"/>
      <c r="SMX49" s="1581"/>
      <c r="SMY49" s="1581"/>
      <c r="SMZ49" s="1581"/>
      <c r="SNA49" s="1581"/>
      <c r="SNB49" s="1581"/>
      <c r="SNC49" s="1581"/>
      <c r="SND49" s="1581"/>
      <c r="SNE49" s="1581"/>
      <c r="SNF49" s="1581"/>
      <c r="SNG49" s="1581"/>
      <c r="SNH49" s="1581"/>
      <c r="SNI49" s="1581"/>
      <c r="SNJ49" s="1581"/>
      <c r="SNK49" s="1581"/>
      <c r="SNL49" s="1581"/>
      <c r="SNM49" s="1581"/>
      <c r="SNN49" s="1581"/>
      <c r="SNO49" s="1581"/>
      <c r="SNP49" s="1581"/>
      <c r="SNQ49" s="1581"/>
      <c r="SNR49" s="1581"/>
      <c r="SNS49" s="1581"/>
      <c r="SNT49" s="1581"/>
      <c r="SNU49" s="1581"/>
      <c r="SNV49" s="1581"/>
      <c r="SNW49" s="1581"/>
      <c r="SNX49" s="1581"/>
      <c r="SNY49" s="1581"/>
      <c r="SNZ49" s="1581"/>
      <c r="SOA49" s="1581"/>
      <c r="SOB49" s="1581"/>
      <c r="SOC49" s="1581"/>
      <c r="SOD49" s="1581"/>
      <c r="SOE49" s="1581"/>
      <c r="SOF49" s="1581"/>
      <c r="SOG49" s="1581"/>
      <c r="SOH49" s="1581"/>
      <c r="SOI49" s="1581"/>
      <c r="SOJ49" s="1581"/>
      <c r="SOK49" s="1581"/>
      <c r="SOL49" s="1581"/>
      <c r="SOM49" s="1581"/>
      <c r="SON49" s="1581"/>
      <c r="SOO49" s="1581"/>
      <c r="SOP49" s="1581"/>
      <c r="SOQ49" s="1581"/>
      <c r="SOR49" s="1581"/>
      <c r="SOS49" s="1581"/>
      <c r="SOT49" s="1581"/>
      <c r="SOU49" s="1581"/>
      <c r="SOV49" s="1581"/>
      <c r="SOW49" s="1581"/>
      <c r="SOX49" s="1581"/>
      <c r="SOY49" s="1581"/>
      <c r="SOZ49" s="1581"/>
      <c r="SPA49" s="1581"/>
      <c r="SPB49" s="1581"/>
      <c r="SPC49" s="1581"/>
      <c r="SPD49" s="1581"/>
      <c r="SPE49" s="1581"/>
      <c r="SPF49" s="1581"/>
      <c r="SPG49" s="1581"/>
      <c r="SPH49" s="1581"/>
      <c r="SPI49" s="1581"/>
      <c r="SPJ49" s="1581"/>
      <c r="SPK49" s="1581"/>
      <c r="SPL49" s="1581"/>
      <c r="SPM49" s="1581"/>
      <c r="SPN49" s="1581"/>
      <c r="SPO49" s="1581"/>
      <c r="SPP49" s="1581"/>
      <c r="SPQ49" s="1581"/>
      <c r="SPR49" s="1581"/>
      <c r="SPS49" s="1581"/>
      <c r="SPT49" s="1581"/>
      <c r="SPU49" s="1581"/>
      <c r="SPV49" s="1581"/>
      <c r="SPW49" s="1581"/>
      <c r="SPX49" s="1581"/>
      <c r="SPY49" s="1581"/>
      <c r="SPZ49" s="1581"/>
      <c r="SQA49" s="1581"/>
      <c r="SQB49" s="1581"/>
      <c r="SQC49" s="1581"/>
      <c r="SQD49" s="1581"/>
      <c r="SQE49" s="1581"/>
      <c r="SQF49" s="1581"/>
      <c r="SQG49" s="1581"/>
      <c r="SQH49" s="1581"/>
      <c r="SQI49" s="1581"/>
      <c r="SQJ49" s="1581"/>
      <c r="SQK49" s="1581"/>
      <c r="SQL49" s="1581"/>
      <c r="SQM49" s="1581"/>
      <c r="SQN49" s="1581"/>
      <c r="SQO49" s="1581"/>
      <c r="SQP49" s="1581"/>
      <c r="SQQ49" s="1581"/>
      <c r="SQR49" s="1581"/>
      <c r="SQS49" s="1581"/>
      <c r="SQT49" s="1581"/>
      <c r="SQU49" s="1581"/>
      <c r="SQV49" s="1581"/>
      <c r="SQW49" s="1581"/>
      <c r="SQX49" s="1581"/>
      <c r="SQY49" s="1581"/>
      <c r="SQZ49" s="1581"/>
      <c r="SRA49" s="1581"/>
      <c r="SRB49" s="1581"/>
      <c r="SRC49" s="1581"/>
      <c r="SRD49" s="1581"/>
      <c r="SRE49" s="1581"/>
      <c r="SRF49" s="1581"/>
      <c r="SRG49" s="1581"/>
      <c r="SRH49" s="1581"/>
      <c r="SRI49" s="1581"/>
      <c r="SRJ49" s="1581"/>
      <c r="SRK49" s="1581"/>
      <c r="SRL49" s="1581"/>
      <c r="SRM49" s="1581"/>
      <c r="SRN49" s="1581"/>
      <c r="SRO49" s="1581"/>
      <c r="SRP49" s="1581"/>
      <c r="SRQ49" s="1581"/>
      <c r="SRR49" s="1581"/>
      <c r="SRS49" s="1581"/>
      <c r="SRT49" s="1581"/>
      <c r="SRU49" s="1581"/>
      <c r="SRV49" s="1581"/>
      <c r="SRW49" s="1581"/>
      <c r="SRX49" s="1581"/>
      <c r="SRY49" s="1581"/>
      <c r="SRZ49" s="1581"/>
      <c r="SSA49" s="1581"/>
      <c r="SSB49" s="1581"/>
      <c r="SSC49" s="1581"/>
      <c r="SSD49" s="1581"/>
      <c r="SSE49" s="1581"/>
      <c r="SSF49" s="1581"/>
      <c r="SSG49" s="1581"/>
      <c r="SSH49" s="1581"/>
      <c r="SSI49" s="1581"/>
      <c r="SSJ49" s="1581"/>
      <c r="SSK49" s="1581"/>
      <c r="SSL49" s="1581"/>
      <c r="SSM49" s="1581"/>
      <c r="SSN49" s="1581"/>
      <c r="SSO49" s="1581"/>
      <c r="SSP49" s="1581"/>
      <c r="SSQ49" s="1581"/>
      <c r="SSR49" s="1581"/>
      <c r="SSS49" s="1581"/>
      <c r="SST49" s="1581"/>
      <c r="SSU49" s="1581"/>
      <c r="SSV49" s="1581"/>
      <c r="SSW49" s="1581"/>
      <c r="SSX49" s="1581"/>
      <c r="SSY49" s="1581"/>
      <c r="SSZ49" s="1581"/>
      <c r="STA49" s="1581"/>
      <c r="STB49" s="1581"/>
      <c r="STC49" s="1581"/>
      <c r="STD49" s="1581"/>
      <c r="STE49" s="1581"/>
      <c r="STF49" s="1581"/>
      <c r="STG49" s="1581"/>
      <c r="STH49" s="1581"/>
      <c r="STI49" s="1581"/>
      <c r="STJ49" s="1581"/>
      <c r="STK49" s="1581"/>
      <c r="STL49" s="1581"/>
      <c r="STM49" s="1581"/>
      <c r="STN49" s="1581"/>
      <c r="STO49" s="1581"/>
      <c r="STP49" s="1581"/>
      <c r="STQ49" s="1581"/>
      <c r="STR49" s="1581"/>
      <c r="STS49" s="1581"/>
      <c r="STT49" s="1581"/>
      <c r="STU49" s="1581"/>
      <c r="STV49" s="1581"/>
      <c r="STW49" s="1581"/>
      <c r="STX49" s="1581"/>
      <c r="STY49" s="1581"/>
      <c r="STZ49" s="1581"/>
      <c r="SUA49" s="1581"/>
      <c r="SUB49" s="1581"/>
      <c r="SUC49" s="1581"/>
      <c r="SUD49" s="1581"/>
      <c r="SUE49" s="1581"/>
      <c r="SUF49" s="1581"/>
      <c r="SUG49" s="1581"/>
      <c r="SUH49" s="1581"/>
      <c r="SUI49" s="1581"/>
      <c r="SUJ49" s="1581"/>
      <c r="SUK49" s="1581"/>
      <c r="SUL49" s="1581"/>
      <c r="SUM49" s="1581"/>
      <c r="SUN49" s="1581"/>
      <c r="SUO49" s="1581"/>
      <c r="SUP49" s="1581"/>
      <c r="SUQ49" s="1581"/>
      <c r="SUR49" s="1581"/>
      <c r="SUS49" s="1581"/>
      <c r="SUT49" s="1581"/>
      <c r="SUU49" s="1581"/>
      <c r="SUV49" s="1581"/>
      <c r="SUW49" s="1581"/>
      <c r="SUX49" s="1581"/>
      <c r="SUY49" s="1581"/>
      <c r="SUZ49" s="1581"/>
      <c r="SVA49" s="1581"/>
      <c r="SVB49" s="1581"/>
      <c r="SVC49" s="1581"/>
      <c r="SVD49" s="1581"/>
      <c r="SVE49" s="1581"/>
      <c r="SVF49" s="1581"/>
      <c r="SVG49" s="1581"/>
      <c r="SVH49" s="1581"/>
      <c r="SVI49" s="1581"/>
      <c r="SVJ49" s="1581"/>
      <c r="SVK49" s="1581"/>
      <c r="SVL49" s="1581"/>
      <c r="SVM49" s="1581"/>
      <c r="SVN49" s="1581"/>
      <c r="SVO49" s="1581"/>
      <c r="SVP49" s="1581"/>
      <c r="SVQ49" s="1581"/>
      <c r="SVR49" s="1581"/>
      <c r="SVS49" s="1581"/>
      <c r="SVT49" s="1581"/>
      <c r="SVU49" s="1581"/>
      <c r="SVV49" s="1581"/>
      <c r="SVW49" s="1581"/>
      <c r="SVX49" s="1581"/>
      <c r="SVY49" s="1581"/>
      <c r="SVZ49" s="1581"/>
      <c r="SWA49" s="1581"/>
      <c r="SWB49" s="1581"/>
      <c r="SWC49" s="1581"/>
      <c r="SWD49" s="1581"/>
      <c r="SWE49" s="1581"/>
      <c r="SWF49" s="1581"/>
      <c r="SWG49" s="1581"/>
      <c r="SWH49" s="1581"/>
      <c r="SWI49" s="1581"/>
      <c r="SWJ49" s="1581"/>
      <c r="SWK49" s="1581"/>
      <c r="SWL49" s="1581"/>
      <c r="SWM49" s="1581"/>
      <c r="SWN49" s="1581"/>
      <c r="SWO49" s="1581"/>
      <c r="SWP49" s="1581"/>
      <c r="SWQ49" s="1581"/>
      <c r="SWR49" s="1581"/>
      <c r="SWS49" s="1581"/>
      <c r="SWT49" s="1581"/>
      <c r="SWU49" s="1581"/>
      <c r="SWV49" s="1581"/>
      <c r="SWW49" s="1581"/>
      <c r="SWX49" s="1581"/>
      <c r="SWY49" s="1581"/>
      <c r="SWZ49" s="1581"/>
      <c r="SXA49" s="1581"/>
      <c r="SXB49" s="1581"/>
      <c r="SXC49" s="1581"/>
      <c r="SXD49" s="1581"/>
      <c r="SXE49" s="1581"/>
      <c r="SXF49" s="1581"/>
      <c r="SXG49" s="1581"/>
      <c r="SXH49" s="1581"/>
      <c r="SXI49" s="1581"/>
      <c r="SXJ49" s="1581"/>
      <c r="SXK49" s="1581"/>
      <c r="SXL49" s="1581"/>
      <c r="SXM49" s="1581"/>
      <c r="SXN49" s="1581"/>
      <c r="SXO49" s="1581"/>
      <c r="SXP49" s="1581"/>
      <c r="SXQ49" s="1581"/>
      <c r="SXR49" s="1581"/>
      <c r="SXS49" s="1581"/>
      <c r="SXT49" s="1581"/>
      <c r="SXU49" s="1581"/>
      <c r="SXV49" s="1581"/>
      <c r="SXW49" s="1581"/>
      <c r="SXX49" s="1581"/>
      <c r="SXY49" s="1581"/>
      <c r="SXZ49" s="1581"/>
      <c r="SYA49" s="1581"/>
      <c r="SYB49" s="1581"/>
      <c r="SYC49" s="1581"/>
      <c r="SYD49" s="1581"/>
      <c r="SYE49" s="1581"/>
      <c r="SYF49" s="1581"/>
      <c r="SYG49" s="1581"/>
      <c r="SYH49" s="1581"/>
      <c r="SYI49" s="1581"/>
      <c r="SYJ49" s="1581"/>
      <c r="SYK49" s="1581"/>
      <c r="SYL49" s="1581"/>
      <c r="SYM49" s="1581"/>
      <c r="SYN49" s="1581"/>
      <c r="SYO49" s="1581"/>
      <c r="SYP49" s="1581"/>
      <c r="SYQ49" s="1581"/>
      <c r="SYR49" s="1581"/>
      <c r="SYS49" s="1581"/>
      <c r="SYT49" s="1581"/>
      <c r="SYU49" s="1581"/>
      <c r="SYV49" s="1581"/>
      <c r="SYW49" s="1581"/>
      <c r="SYX49" s="1581"/>
      <c r="SYY49" s="1581"/>
      <c r="SYZ49" s="1581"/>
      <c r="SZA49" s="1581"/>
      <c r="SZB49" s="1581"/>
      <c r="SZC49" s="1581"/>
      <c r="SZD49" s="1581"/>
      <c r="SZE49" s="1581"/>
      <c r="SZF49" s="1581"/>
      <c r="SZG49" s="1581"/>
      <c r="SZH49" s="1581"/>
      <c r="SZI49" s="1581"/>
      <c r="SZJ49" s="1581"/>
      <c r="SZK49" s="1581"/>
      <c r="SZL49" s="1581"/>
      <c r="SZM49" s="1581"/>
      <c r="SZN49" s="1581"/>
      <c r="SZO49" s="1581"/>
      <c r="SZP49" s="1581"/>
      <c r="SZQ49" s="1581"/>
      <c r="SZR49" s="1581"/>
      <c r="SZS49" s="1581"/>
      <c r="SZT49" s="1581"/>
      <c r="SZU49" s="1581"/>
      <c r="SZV49" s="1581"/>
      <c r="SZW49" s="1581"/>
      <c r="SZX49" s="1581"/>
      <c r="SZY49" s="1581"/>
      <c r="SZZ49" s="1581"/>
      <c r="TAA49" s="1581"/>
      <c r="TAB49" s="1581"/>
      <c r="TAC49" s="1581"/>
      <c r="TAD49" s="1581"/>
      <c r="TAE49" s="1581"/>
      <c r="TAF49" s="1581"/>
      <c r="TAG49" s="1581"/>
      <c r="TAH49" s="1581"/>
      <c r="TAI49" s="1581"/>
      <c r="TAJ49" s="1581"/>
      <c r="TAK49" s="1581"/>
      <c r="TAL49" s="1581"/>
      <c r="TAM49" s="1581"/>
      <c r="TAN49" s="1581"/>
      <c r="TAO49" s="1581"/>
      <c r="TAP49" s="1581"/>
      <c r="TAQ49" s="1581"/>
      <c r="TAR49" s="1581"/>
      <c r="TAS49" s="1581"/>
      <c r="TAT49" s="1581"/>
      <c r="TAU49" s="1581"/>
      <c r="TAV49" s="1581"/>
      <c r="TAW49" s="1581"/>
      <c r="TAX49" s="1581"/>
      <c r="TAY49" s="1581"/>
      <c r="TAZ49" s="1581"/>
      <c r="TBA49" s="1581"/>
      <c r="TBB49" s="1581"/>
      <c r="TBC49" s="1581"/>
      <c r="TBD49" s="1581"/>
      <c r="TBE49" s="1581"/>
      <c r="TBF49" s="1581"/>
      <c r="TBG49" s="1581"/>
      <c r="TBH49" s="1581"/>
      <c r="TBI49" s="1581"/>
      <c r="TBJ49" s="1581"/>
      <c r="TBK49" s="1581"/>
      <c r="TBL49" s="1581"/>
      <c r="TBM49" s="1581"/>
      <c r="TBN49" s="1581"/>
      <c r="TBO49" s="1581"/>
      <c r="TBP49" s="1581"/>
      <c r="TBQ49" s="1581"/>
      <c r="TBR49" s="1581"/>
      <c r="TBS49" s="1581"/>
      <c r="TBT49" s="1581"/>
      <c r="TBU49" s="1581"/>
      <c r="TBV49" s="1581"/>
      <c r="TBW49" s="1581"/>
      <c r="TBX49" s="1581"/>
      <c r="TBY49" s="1581"/>
      <c r="TBZ49" s="1581"/>
      <c r="TCA49" s="1581"/>
      <c r="TCB49" s="1581"/>
      <c r="TCC49" s="1581"/>
      <c r="TCD49" s="1581"/>
      <c r="TCE49" s="1581"/>
      <c r="TCF49" s="1581"/>
      <c r="TCG49" s="1581"/>
      <c r="TCH49" s="1581"/>
      <c r="TCI49" s="1581"/>
      <c r="TCJ49" s="1581"/>
      <c r="TCK49" s="1581"/>
      <c r="TCL49" s="1581"/>
      <c r="TCM49" s="1581"/>
      <c r="TCN49" s="1581"/>
      <c r="TCO49" s="1581"/>
      <c r="TCP49" s="1581"/>
      <c r="TCQ49" s="1581"/>
      <c r="TCR49" s="1581"/>
      <c r="TCS49" s="1581"/>
      <c r="TCT49" s="1581"/>
      <c r="TCU49" s="1581"/>
      <c r="TCV49" s="1581"/>
      <c r="TCW49" s="1581"/>
      <c r="TCX49" s="1581"/>
      <c r="TCY49" s="1581"/>
      <c r="TCZ49" s="1581"/>
      <c r="TDA49" s="1581"/>
      <c r="TDB49" s="1581"/>
      <c r="TDC49" s="1581"/>
      <c r="TDD49" s="1581"/>
      <c r="TDE49" s="1581"/>
      <c r="TDF49" s="1581"/>
      <c r="TDG49" s="1581"/>
      <c r="TDH49" s="1581"/>
      <c r="TDI49" s="1581"/>
      <c r="TDJ49" s="1581"/>
      <c r="TDK49" s="1581"/>
      <c r="TDL49" s="1581"/>
      <c r="TDM49" s="1581"/>
      <c r="TDN49" s="1581"/>
      <c r="TDO49" s="1581"/>
      <c r="TDP49" s="1581"/>
      <c r="TDQ49" s="1581"/>
      <c r="TDR49" s="1581"/>
      <c r="TDS49" s="1581"/>
      <c r="TDT49" s="1581"/>
      <c r="TDU49" s="1581"/>
      <c r="TDV49" s="1581"/>
      <c r="TDW49" s="1581"/>
      <c r="TDX49" s="1581"/>
      <c r="TDY49" s="1581"/>
      <c r="TDZ49" s="1581"/>
      <c r="TEA49" s="1581"/>
      <c r="TEB49" s="1581"/>
      <c r="TEC49" s="1581"/>
      <c r="TED49" s="1581"/>
      <c r="TEE49" s="1581"/>
      <c r="TEF49" s="1581"/>
      <c r="TEG49" s="1581"/>
      <c r="TEH49" s="1581"/>
      <c r="TEI49" s="1581"/>
      <c r="TEJ49" s="1581"/>
      <c r="TEK49" s="1581"/>
      <c r="TEL49" s="1581"/>
      <c r="TEM49" s="1581"/>
      <c r="TEN49" s="1581"/>
      <c r="TEO49" s="1581"/>
      <c r="TEP49" s="1581"/>
      <c r="TEQ49" s="1581"/>
      <c r="TER49" s="1581"/>
      <c r="TES49" s="1581"/>
      <c r="TET49" s="1581"/>
      <c r="TEU49" s="1581"/>
      <c r="TEV49" s="1581"/>
      <c r="TEW49" s="1581"/>
      <c r="TEX49" s="1581"/>
      <c r="TEY49" s="1581"/>
      <c r="TEZ49" s="1581"/>
      <c r="TFA49" s="1581"/>
      <c r="TFB49" s="1581"/>
      <c r="TFC49" s="1581"/>
      <c r="TFD49" s="1581"/>
      <c r="TFE49" s="1581"/>
      <c r="TFF49" s="1581"/>
      <c r="TFG49" s="1581"/>
      <c r="TFH49" s="1581"/>
      <c r="TFI49" s="1581"/>
      <c r="TFJ49" s="1581"/>
      <c r="TFK49" s="1581"/>
      <c r="TFL49" s="1581"/>
      <c r="TFM49" s="1581"/>
      <c r="TFN49" s="1581"/>
      <c r="TFO49" s="1581"/>
      <c r="TFP49" s="1581"/>
      <c r="TFQ49" s="1581"/>
      <c r="TFR49" s="1581"/>
      <c r="TFS49" s="1581"/>
      <c r="TFT49" s="1581"/>
      <c r="TFU49" s="1581"/>
      <c r="TFV49" s="1581"/>
      <c r="TFW49" s="1581"/>
      <c r="TFX49" s="1581"/>
      <c r="TFY49" s="1581"/>
      <c r="TFZ49" s="1581"/>
      <c r="TGA49" s="1581"/>
      <c r="TGB49" s="1581"/>
      <c r="TGC49" s="1581"/>
      <c r="TGD49" s="1581"/>
      <c r="TGE49" s="1581"/>
      <c r="TGF49" s="1581"/>
      <c r="TGG49" s="1581"/>
      <c r="TGH49" s="1581"/>
      <c r="TGI49" s="1581"/>
      <c r="TGJ49" s="1581"/>
      <c r="TGK49" s="1581"/>
      <c r="TGL49" s="1581"/>
      <c r="TGM49" s="1581"/>
      <c r="TGN49" s="1581"/>
      <c r="TGO49" s="1581"/>
      <c r="TGP49" s="1581"/>
      <c r="TGQ49" s="1581"/>
      <c r="TGR49" s="1581"/>
      <c r="TGS49" s="1581"/>
      <c r="TGT49" s="1581"/>
      <c r="TGU49" s="1581"/>
      <c r="TGV49" s="1581"/>
      <c r="TGW49" s="1581"/>
      <c r="TGX49" s="1581"/>
      <c r="TGY49" s="1581"/>
      <c r="TGZ49" s="1581"/>
      <c r="THA49" s="1581"/>
      <c r="THB49" s="1581"/>
      <c r="THC49" s="1581"/>
      <c r="THD49" s="1581"/>
      <c r="THE49" s="1581"/>
      <c r="THF49" s="1581"/>
      <c r="THG49" s="1581"/>
      <c r="THH49" s="1581"/>
      <c r="THI49" s="1581"/>
      <c r="THJ49" s="1581"/>
      <c r="THK49" s="1581"/>
      <c r="THL49" s="1581"/>
      <c r="THM49" s="1581"/>
      <c r="THN49" s="1581"/>
      <c r="THO49" s="1581"/>
      <c r="THP49" s="1581"/>
      <c r="THQ49" s="1581"/>
      <c r="THR49" s="1581"/>
      <c r="THS49" s="1581"/>
      <c r="THT49" s="1581"/>
      <c r="THU49" s="1581"/>
      <c r="THV49" s="1581"/>
      <c r="THW49" s="1581"/>
      <c r="THX49" s="1581"/>
      <c r="THY49" s="1581"/>
      <c r="THZ49" s="1581"/>
      <c r="TIA49" s="1581"/>
      <c r="TIB49" s="1581"/>
      <c r="TIC49" s="1581"/>
      <c r="TID49" s="1581"/>
      <c r="TIE49" s="1581"/>
      <c r="TIF49" s="1581"/>
      <c r="TIG49" s="1581"/>
      <c r="TIH49" s="1581"/>
      <c r="TII49" s="1581"/>
      <c r="TIJ49" s="1581"/>
      <c r="TIK49" s="1581"/>
      <c r="TIL49" s="1581"/>
      <c r="TIM49" s="1581"/>
      <c r="TIN49" s="1581"/>
      <c r="TIO49" s="1581"/>
      <c r="TIP49" s="1581"/>
      <c r="TIQ49" s="1581"/>
      <c r="TIR49" s="1581"/>
      <c r="TIS49" s="1581"/>
      <c r="TIT49" s="1581"/>
      <c r="TIU49" s="1581"/>
      <c r="TIV49" s="1581"/>
      <c r="TIW49" s="1581"/>
      <c r="TIX49" s="1581"/>
      <c r="TIY49" s="1581"/>
      <c r="TIZ49" s="1581"/>
      <c r="TJA49" s="1581"/>
      <c r="TJB49" s="1581"/>
      <c r="TJC49" s="1581"/>
      <c r="TJD49" s="1581"/>
      <c r="TJE49" s="1581"/>
      <c r="TJF49" s="1581"/>
      <c r="TJG49" s="1581"/>
      <c r="TJH49" s="1581"/>
      <c r="TJI49" s="1581"/>
      <c r="TJJ49" s="1581"/>
      <c r="TJK49" s="1581"/>
      <c r="TJL49" s="1581"/>
      <c r="TJM49" s="1581"/>
      <c r="TJN49" s="1581"/>
      <c r="TJO49" s="1581"/>
      <c r="TJP49" s="1581"/>
      <c r="TJQ49" s="1581"/>
      <c r="TJR49" s="1581"/>
      <c r="TJS49" s="1581"/>
      <c r="TJT49" s="1581"/>
      <c r="TJU49" s="1581"/>
      <c r="TJV49" s="1581"/>
      <c r="TJW49" s="1581"/>
      <c r="TJX49" s="1581"/>
      <c r="TJY49" s="1581"/>
      <c r="TJZ49" s="1581"/>
      <c r="TKA49" s="1581"/>
      <c r="TKB49" s="1581"/>
      <c r="TKC49" s="1581"/>
      <c r="TKD49" s="1581"/>
      <c r="TKE49" s="1581"/>
      <c r="TKF49" s="1581"/>
      <c r="TKG49" s="1581"/>
      <c r="TKH49" s="1581"/>
      <c r="TKI49" s="1581"/>
      <c r="TKJ49" s="1581"/>
      <c r="TKK49" s="1581"/>
      <c r="TKL49" s="1581"/>
      <c r="TKM49" s="1581"/>
      <c r="TKN49" s="1581"/>
      <c r="TKO49" s="1581"/>
      <c r="TKP49" s="1581"/>
      <c r="TKQ49" s="1581"/>
      <c r="TKR49" s="1581"/>
      <c r="TKS49" s="1581"/>
      <c r="TKT49" s="1581"/>
      <c r="TKU49" s="1581"/>
      <c r="TKV49" s="1581"/>
      <c r="TKW49" s="1581"/>
      <c r="TKX49" s="1581"/>
      <c r="TKY49" s="1581"/>
      <c r="TKZ49" s="1581"/>
      <c r="TLA49" s="1581"/>
      <c r="TLB49" s="1581"/>
      <c r="TLC49" s="1581"/>
      <c r="TLD49" s="1581"/>
      <c r="TLE49" s="1581"/>
      <c r="TLF49" s="1581"/>
      <c r="TLG49" s="1581"/>
      <c r="TLH49" s="1581"/>
      <c r="TLI49" s="1581"/>
      <c r="TLJ49" s="1581"/>
      <c r="TLK49" s="1581"/>
      <c r="TLL49" s="1581"/>
      <c r="TLM49" s="1581"/>
      <c r="TLN49" s="1581"/>
      <c r="TLO49" s="1581"/>
      <c r="TLP49" s="1581"/>
      <c r="TLQ49" s="1581"/>
      <c r="TLR49" s="1581"/>
      <c r="TLS49" s="1581"/>
      <c r="TLT49" s="1581"/>
      <c r="TLU49" s="1581"/>
      <c r="TLV49" s="1581"/>
      <c r="TLW49" s="1581"/>
      <c r="TLX49" s="1581"/>
      <c r="TLY49" s="1581"/>
      <c r="TLZ49" s="1581"/>
      <c r="TMA49" s="1581"/>
      <c r="TMB49" s="1581"/>
      <c r="TMC49" s="1581"/>
      <c r="TMD49" s="1581"/>
      <c r="TME49" s="1581"/>
      <c r="TMF49" s="1581"/>
      <c r="TMG49" s="1581"/>
      <c r="TMH49" s="1581"/>
      <c r="TMI49" s="1581"/>
      <c r="TMJ49" s="1581"/>
      <c r="TMK49" s="1581"/>
      <c r="TML49" s="1581"/>
      <c r="TMM49" s="1581"/>
      <c r="TMN49" s="1581"/>
      <c r="TMO49" s="1581"/>
      <c r="TMP49" s="1581"/>
      <c r="TMQ49" s="1581"/>
      <c r="TMR49" s="1581"/>
      <c r="TMS49" s="1581"/>
      <c r="TMT49" s="1581"/>
      <c r="TMU49" s="1581"/>
      <c r="TMV49" s="1581"/>
      <c r="TMW49" s="1581"/>
      <c r="TMX49" s="1581"/>
      <c r="TMY49" s="1581"/>
      <c r="TMZ49" s="1581"/>
      <c r="TNA49" s="1581"/>
      <c r="TNB49" s="1581"/>
      <c r="TNC49" s="1581"/>
      <c r="TND49" s="1581"/>
      <c r="TNE49" s="1581"/>
      <c r="TNF49" s="1581"/>
      <c r="TNG49" s="1581"/>
      <c r="TNH49" s="1581"/>
      <c r="TNI49" s="1581"/>
      <c r="TNJ49" s="1581"/>
      <c r="TNK49" s="1581"/>
      <c r="TNL49" s="1581"/>
      <c r="TNM49" s="1581"/>
      <c r="TNN49" s="1581"/>
      <c r="TNO49" s="1581"/>
      <c r="TNP49" s="1581"/>
      <c r="TNQ49" s="1581"/>
      <c r="TNR49" s="1581"/>
      <c r="TNS49" s="1581"/>
      <c r="TNT49" s="1581"/>
      <c r="TNU49" s="1581"/>
      <c r="TNV49" s="1581"/>
      <c r="TNW49" s="1581"/>
      <c r="TNX49" s="1581"/>
      <c r="TNY49" s="1581"/>
      <c r="TNZ49" s="1581"/>
      <c r="TOA49" s="1581"/>
      <c r="TOB49" s="1581"/>
      <c r="TOC49" s="1581"/>
      <c r="TOD49" s="1581"/>
      <c r="TOE49" s="1581"/>
      <c r="TOF49" s="1581"/>
      <c r="TOG49" s="1581"/>
      <c r="TOH49" s="1581"/>
      <c r="TOI49" s="1581"/>
      <c r="TOJ49" s="1581"/>
      <c r="TOK49" s="1581"/>
      <c r="TOL49" s="1581"/>
      <c r="TOM49" s="1581"/>
      <c r="TON49" s="1581"/>
      <c r="TOO49" s="1581"/>
      <c r="TOP49" s="1581"/>
      <c r="TOQ49" s="1581"/>
      <c r="TOR49" s="1581"/>
      <c r="TOS49" s="1581"/>
      <c r="TOT49" s="1581"/>
      <c r="TOU49" s="1581"/>
      <c r="TOV49" s="1581"/>
      <c r="TOW49" s="1581"/>
      <c r="TOX49" s="1581"/>
      <c r="TOY49" s="1581"/>
      <c r="TOZ49" s="1581"/>
      <c r="TPA49" s="1581"/>
      <c r="TPB49" s="1581"/>
      <c r="TPC49" s="1581"/>
      <c r="TPD49" s="1581"/>
      <c r="TPE49" s="1581"/>
      <c r="TPF49" s="1581"/>
      <c r="TPG49" s="1581"/>
      <c r="TPH49" s="1581"/>
      <c r="TPI49" s="1581"/>
      <c r="TPJ49" s="1581"/>
      <c r="TPK49" s="1581"/>
      <c r="TPL49" s="1581"/>
      <c r="TPM49" s="1581"/>
      <c r="TPN49" s="1581"/>
      <c r="TPO49" s="1581"/>
      <c r="TPP49" s="1581"/>
      <c r="TPQ49" s="1581"/>
      <c r="TPR49" s="1581"/>
      <c r="TPS49" s="1581"/>
      <c r="TPT49" s="1581"/>
      <c r="TPU49" s="1581"/>
      <c r="TPV49" s="1581"/>
      <c r="TPW49" s="1581"/>
      <c r="TPX49" s="1581"/>
      <c r="TPY49" s="1581"/>
      <c r="TPZ49" s="1581"/>
      <c r="TQA49" s="1581"/>
      <c r="TQB49" s="1581"/>
      <c r="TQC49" s="1581"/>
      <c r="TQD49" s="1581"/>
      <c r="TQE49" s="1581"/>
      <c r="TQF49" s="1581"/>
      <c r="TQG49" s="1581"/>
      <c r="TQH49" s="1581"/>
      <c r="TQI49" s="1581"/>
      <c r="TQJ49" s="1581"/>
      <c r="TQK49" s="1581"/>
      <c r="TQL49" s="1581"/>
      <c r="TQM49" s="1581"/>
      <c r="TQN49" s="1581"/>
      <c r="TQO49" s="1581"/>
      <c r="TQP49" s="1581"/>
      <c r="TQQ49" s="1581"/>
      <c r="TQR49" s="1581"/>
      <c r="TQS49" s="1581"/>
      <c r="TQT49" s="1581"/>
      <c r="TQU49" s="1581"/>
      <c r="TQV49" s="1581"/>
      <c r="TQW49" s="1581"/>
      <c r="TQX49" s="1581"/>
      <c r="TQY49" s="1581"/>
      <c r="TQZ49" s="1581"/>
      <c r="TRA49" s="1581"/>
      <c r="TRB49" s="1581"/>
      <c r="TRC49" s="1581"/>
      <c r="TRD49" s="1581"/>
      <c r="TRE49" s="1581"/>
      <c r="TRF49" s="1581"/>
      <c r="TRG49" s="1581"/>
      <c r="TRH49" s="1581"/>
      <c r="TRI49" s="1581"/>
      <c r="TRJ49" s="1581"/>
      <c r="TRK49" s="1581"/>
      <c r="TRL49" s="1581"/>
      <c r="TRM49" s="1581"/>
      <c r="TRN49" s="1581"/>
      <c r="TRO49" s="1581"/>
      <c r="TRP49" s="1581"/>
      <c r="TRQ49" s="1581"/>
      <c r="TRR49" s="1581"/>
      <c r="TRS49" s="1581"/>
      <c r="TRT49" s="1581"/>
      <c r="TRU49" s="1581"/>
      <c r="TRV49" s="1581"/>
      <c r="TRW49" s="1581"/>
      <c r="TRX49" s="1581"/>
      <c r="TRY49" s="1581"/>
      <c r="TRZ49" s="1581"/>
      <c r="TSA49" s="1581"/>
      <c r="TSB49" s="1581"/>
      <c r="TSC49" s="1581"/>
      <c r="TSD49" s="1581"/>
      <c r="TSE49" s="1581"/>
      <c r="TSF49" s="1581"/>
      <c r="TSG49" s="1581"/>
      <c r="TSH49" s="1581"/>
      <c r="TSI49" s="1581"/>
      <c r="TSJ49" s="1581"/>
      <c r="TSK49" s="1581"/>
      <c r="TSL49" s="1581"/>
      <c r="TSM49" s="1581"/>
      <c r="TSN49" s="1581"/>
      <c r="TSO49" s="1581"/>
      <c r="TSP49" s="1581"/>
      <c r="TSQ49" s="1581"/>
      <c r="TSR49" s="1581"/>
      <c r="TSS49" s="1581"/>
      <c r="TST49" s="1581"/>
      <c r="TSU49" s="1581"/>
      <c r="TSV49" s="1581"/>
      <c r="TSW49" s="1581"/>
      <c r="TSX49" s="1581"/>
      <c r="TSY49" s="1581"/>
      <c r="TSZ49" s="1581"/>
      <c r="TTA49" s="1581"/>
      <c r="TTB49" s="1581"/>
      <c r="TTC49" s="1581"/>
      <c r="TTD49" s="1581"/>
      <c r="TTE49" s="1581"/>
      <c r="TTF49" s="1581"/>
      <c r="TTG49" s="1581"/>
      <c r="TTH49" s="1581"/>
      <c r="TTI49" s="1581"/>
      <c r="TTJ49" s="1581"/>
      <c r="TTK49" s="1581"/>
      <c r="TTL49" s="1581"/>
      <c r="TTM49" s="1581"/>
      <c r="TTN49" s="1581"/>
      <c r="TTO49" s="1581"/>
      <c r="TTP49" s="1581"/>
      <c r="TTQ49" s="1581"/>
      <c r="TTR49" s="1581"/>
      <c r="TTS49" s="1581"/>
      <c r="TTT49" s="1581"/>
      <c r="TTU49" s="1581"/>
      <c r="TTV49" s="1581"/>
      <c r="TTW49" s="1581"/>
      <c r="TTX49" s="1581"/>
      <c r="TTY49" s="1581"/>
      <c r="TTZ49" s="1581"/>
      <c r="TUA49" s="1581"/>
      <c r="TUB49" s="1581"/>
      <c r="TUC49" s="1581"/>
      <c r="TUD49" s="1581"/>
      <c r="TUE49" s="1581"/>
      <c r="TUF49" s="1581"/>
      <c r="TUG49" s="1581"/>
      <c r="TUH49" s="1581"/>
      <c r="TUI49" s="1581"/>
      <c r="TUJ49" s="1581"/>
      <c r="TUK49" s="1581"/>
      <c r="TUL49" s="1581"/>
      <c r="TUM49" s="1581"/>
      <c r="TUN49" s="1581"/>
      <c r="TUO49" s="1581"/>
      <c r="TUP49" s="1581"/>
      <c r="TUQ49" s="1581"/>
      <c r="TUR49" s="1581"/>
      <c r="TUS49" s="1581"/>
      <c r="TUT49" s="1581"/>
      <c r="TUU49" s="1581"/>
      <c r="TUV49" s="1581"/>
      <c r="TUW49" s="1581"/>
      <c r="TUX49" s="1581"/>
      <c r="TUY49" s="1581"/>
      <c r="TUZ49" s="1581"/>
      <c r="TVA49" s="1581"/>
      <c r="TVB49" s="1581"/>
      <c r="TVC49" s="1581"/>
      <c r="TVD49" s="1581"/>
      <c r="TVE49" s="1581"/>
      <c r="TVF49" s="1581"/>
      <c r="TVG49" s="1581"/>
      <c r="TVH49" s="1581"/>
      <c r="TVI49" s="1581"/>
      <c r="TVJ49" s="1581"/>
      <c r="TVK49" s="1581"/>
      <c r="TVL49" s="1581"/>
      <c r="TVM49" s="1581"/>
      <c r="TVN49" s="1581"/>
      <c r="TVO49" s="1581"/>
      <c r="TVP49" s="1581"/>
      <c r="TVQ49" s="1581"/>
      <c r="TVR49" s="1581"/>
      <c r="TVS49" s="1581"/>
      <c r="TVT49" s="1581"/>
      <c r="TVU49" s="1581"/>
      <c r="TVV49" s="1581"/>
      <c r="TVW49" s="1581"/>
      <c r="TVX49" s="1581"/>
      <c r="TVY49" s="1581"/>
      <c r="TVZ49" s="1581"/>
      <c r="TWA49" s="1581"/>
      <c r="TWB49" s="1581"/>
      <c r="TWC49" s="1581"/>
      <c r="TWD49" s="1581"/>
      <c r="TWE49" s="1581"/>
      <c r="TWF49" s="1581"/>
      <c r="TWG49" s="1581"/>
      <c r="TWH49" s="1581"/>
      <c r="TWI49" s="1581"/>
      <c r="TWJ49" s="1581"/>
      <c r="TWK49" s="1581"/>
      <c r="TWL49" s="1581"/>
      <c r="TWM49" s="1581"/>
      <c r="TWN49" s="1581"/>
      <c r="TWO49" s="1581"/>
      <c r="TWP49" s="1581"/>
      <c r="TWQ49" s="1581"/>
      <c r="TWR49" s="1581"/>
      <c r="TWS49" s="1581"/>
      <c r="TWT49" s="1581"/>
      <c r="TWU49" s="1581"/>
      <c r="TWV49" s="1581"/>
      <c r="TWW49" s="1581"/>
      <c r="TWX49" s="1581"/>
      <c r="TWY49" s="1581"/>
      <c r="TWZ49" s="1581"/>
      <c r="TXA49" s="1581"/>
      <c r="TXB49" s="1581"/>
      <c r="TXC49" s="1581"/>
      <c r="TXD49" s="1581"/>
      <c r="TXE49" s="1581"/>
      <c r="TXF49" s="1581"/>
      <c r="TXG49" s="1581"/>
      <c r="TXH49" s="1581"/>
      <c r="TXI49" s="1581"/>
      <c r="TXJ49" s="1581"/>
      <c r="TXK49" s="1581"/>
      <c r="TXL49" s="1581"/>
      <c r="TXM49" s="1581"/>
      <c r="TXN49" s="1581"/>
      <c r="TXO49" s="1581"/>
      <c r="TXP49" s="1581"/>
      <c r="TXQ49" s="1581"/>
      <c r="TXR49" s="1581"/>
      <c r="TXS49" s="1581"/>
      <c r="TXT49" s="1581"/>
      <c r="TXU49" s="1581"/>
      <c r="TXV49" s="1581"/>
      <c r="TXW49" s="1581"/>
      <c r="TXX49" s="1581"/>
      <c r="TXY49" s="1581"/>
      <c r="TXZ49" s="1581"/>
      <c r="TYA49" s="1581"/>
      <c r="TYB49" s="1581"/>
      <c r="TYC49" s="1581"/>
      <c r="TYD49" s="1581"/>
      <c r="TYE49" s="1581"/>
      <c r="TYF49" s="1581"/>
      <c r="TYG49" s="1581"/>
      <c r="TYH49" s="1581"/>
      <c r="TYI49" s="1581"/>
      <c r="TYJ49" s="1581"/>
      <c r="TYK49" s="1581"/>
      <c r="TYL49" s="1581"/>
      <c r="TYM49" s="1581"/>
      <c r="TYN49" s="1581"/>
      <c r="TYO49" s="1581"/>
      <c r="TYP49" s="1581"/>
      <c r="TYQ49" s="1581"/>
      <c r="TYR49" s="1581"/>
      <c r="TYS49" s="1581"/>
      <c r="TYT49" s="1581"/>
      <c r="TYU49" s="1581"/>
      <c r="TYV49" s="1581"/>
      <c r="TYW49" s="1581"/>
      <c r="TYX49" s="1581"/>
      <c r="TYY49" s="1581"/>
      <c r="TYZ49" s="1581"/>
      <c r="TZA49" s="1581"/>
      <c r="TZB49" s="1581"/>
      <c r="TZC49" s="1581"/>
      <c r="TZD49" s="1581"/>
      <c r="TZE49" s="1581"/>
      <c r="TZF49" s="1581"/>
      <c r="TZG49" s="1581"/>
      <c r="TZH49" s="1581"/>
      <c r="TZI49" s="1581"/>
      <c r="TZJ49" s="1581"/>
      <c r="TZK49" s="1581"/>
      <c r="TZL49" s="1581"/>
      <c r="TZM49" s="1581"/>
      <c r="TZN49" s="1581"/>
      <c r="TZO49" s="1581"/>
      <c r="TZP49" s="1581"/>
      <c r="TZQ49" s="1581"/>
      <c r="TZR49" s="1581"/>
      <c r="TZS49" s="1581"/>
      <c r="TZT49" s="1581"/>
      <c r="TZU49" s="1581"/>
      <c r="TZV49" s="1581"/>
      <c r="TZW49" s="1581"/>
      <c r="TZX49" s="1581"/>
      <c r="TZY49" s="1581"/>
      <c r="TZZ49" s="1581"/>
      <c r="UAA49" s="1581"/>
      <c r="UAB49" s="1581"/>
      <c r="UAC49" s="1581"/>
      <c r="UAD49" s="1581"/>
      <c r="UAE49" s="1581"/>
      <c r="UAF49" s="1581"/>
      <c r="UAG49" s="1581"/>
      <c r="UAH49" s="1581"/>
      <c r="UAI49" s="1581"/>
      <c r="UAJ49" s="1581"/>
      <c r="UAK49" s="1581"/>
      <c r="UAL49" s="1581"/>
      <c r="UAM49" s="1581"/>
      <c r="UAN49" s="1581"/>
      <c r="UAO49" s="1581"/>
      <c r="UAP49" s="1581"/>
      <c r="UAQ49" s="1581"/>
      <c r="UAR49" s="1581"/>
      <c r="UAS49" s="1581"/>
      <c r="UAT49" s="1581"/>
      <c r="UAU49" s="1581"/>
      <c r="UAV49" s="1581"/>
      <c r="UAW49" s="1581"/>
      <c r="UAX49" s="1581"/>
      <c r="UAY49" s="1581"/>
      <c r="UAZ49" s="1581"/>
      <c r="UBA49" s="1581"/>
      <c r="UBB49" s="1581"/>
      <c r="UBC49" s="1581"/>
      <c r="UBD49" s="1581"/>
      <c r="UBE49" s="1581"/>
      <c r="UBF49" s="1581"/>
      <c r="UBG49" s="1581"/>
      <c r="UBH49" s="1581"/>
      <c r="UBI49" s="1581"/>
      <c r="UBJ49" s="1581"/>
      <c r="UBK49" s="1581"/>
      <c r="UBL49" s="1581"/>
      <c r="UBM49" s="1581"/>
      <c r="UBN49" s="1581"/>
      <c r="UBO49" s="1581"/>
      <c r="UBP49" s="1581"/>
      <c r="UBQ49" s="1581"/>
      <c r="UBR49" s="1581"/>
      <c r="UBS49" s="1581"/>
      <c r="UBT49" s="1581"/>
      <c r="UBU49" s="1581"/>
      <c r="UBV49" s="1581"/>
      <c r="UBW49" s="1581"/>
      <c r="UBX49" s="1581"/>
      <c r="UBY49" s="1581"/>
      <c r="UBZ49" s="1581"/>
      <c r="UCA49" s="1581"/>
      <c r="UCB49" s="1581"/>
      <c r="UCC49" s="1581"/>
      <c r="UCD49" s="1581"/>
      <c r="UCE49" s="1581"/>
      <c r="UCF49" s="1581"/>
      <c r="UCG49" s="1581"/>
      <c r="UCH49" s="1581"/>
      <c r="UCI49" s="1581"/>
      <c r="UCJ49" s="1581"/>
      <c r="UCK49" s="1581"/>
      <c r="UCL49" s="1581"/>
      <c r="UCM49" s="1581"/>
      <c r="UCN49" s="1581"/>
      <c r="UCO49" s="1581"/>
      <c r="UCP49" s="1581"/>
      <c r="UCQ49" s="1581"/>
      <c r="UCR49" s="1581"/>
      <c r="UCS49" s="1581"/>
      <c r="UCT49" s="1581"/>
      <c r="UCU49" s="1581"/>
      <c r="UCV49" s="1581"/>
      <c r="UCW49" s="1581"/>
      <c r="UCX49" s="1581"/>
      <c r="UCY49" s="1581"/>
      <c r="UCZ49" s="1581"/>
      <c r="UDA49" s="1581"/>
      <c r="UDB49" s="1581"/>
      <c r="UDC49" s="1581"/>
      <c r="UDD49" s="1581"/>
      <c r="UDE49" s="1581"/>
      <c r="UDF49" s="1581"/>
      <c r="UDG49" s="1581"/>
      <c r="UDH49" s="1581"/>
      <c r="UDI49" s="1581"/>
      <c r="UDJ49" s="1581"/>
      <c r="UDK49" s="1581"/>
      <c r="UDL49" s="1581"/>
      <c r="UDM49" s="1581"/>
      <c r="UDN49" s="1581"/>
      <c r="UDO49" s="1581"/>
      <c r="UDP49" s="1581"/>
      <c r="UDQ49" s="1581"/>
      <c r="UDR49" s="1581"/>
      <c r="UDS49" s="1581"/>
      <c r="UDT49" s="1581"/>
      <c r="UDU49" s="1581"/>
      <c r="UDV49" s="1581"/>
      <c r="UDW49" s="1581"/>
      <c r="UDX49" s="1581"/>
      <c r="UDY49" s="1581"/>
      <c r="UDZ49" s="1581"/>
      <c r="UEA49" s="1581"/>
      <c r="UEB49" s="1581"/>
      <c r="UEC49" s="1581"/>
      <c r="UED49" s="1581"/>
      <c r="UEE49" s="1581"/>
      <c r="UEF49" s="1581"/>
      <c r="UEG49" s="1581"/>
      <c r="UEH49" s="1581"/>
      <c r="UEI49" s="1581"/>
      <c r="UEJ49" s="1581"/>
      <c r="UEK49" s="1581"/>
      <c r="UEL49" s="1581"/>
      <c r="UEM49" s="1581"/>
      <c r="UEN49" s="1581"/>
      <c r="UEO49" s="1581"/>
      <c r="UEP49" s="1581"/>
      <c r="UEQ49" s="1581"/>
      <c r="UER49" s="1581"/>
      <c r="UES49" s="1581"/>
      <c r="UET49" s="1581"/>
      <c r="UEU49" s="1581"/>
      <c r="UEV49" s="1581"/>
      <c r="UEW49" s="1581"/>
      <c r="UEX49" s="1581"/>
      <c r="UEY49" s="1581"/>
      <c r="UEZ49" s="1581"/>
      <c r="UFA49" s="1581"/>
      <c r="UFB49" s="1581"/>
      <c r="UFC49" s="1581"/>
      <c r="UFD49" s="1581"/>
      <c r="UFE49" s="1581"/>
      <c r="UFF49" s="1581"/>
      <c r="UFG49" s="1581"/>
      <c r="UFH49" s="1581"/>
      <c r="UFI49" s="1581"/>
      <c r="UFJ49" s="1581"/>
      <c r="UFK49" s="1581"/>
      <c r="UFL49" s="1581"/>
      <c r="UFM49" s="1581"/>
      <c r="UFN49" s="1581"/>
      <c r="UFO49" s="1581"/>
      <c r="UFP49" s="1581"/>
      <c r="UFQ49" s="1581"/>
      <c r="UFR49" s="1581"/>
      <c r="UFS49" s="1581"/>
      <c r="UFT49" s="1581"/>
      <c r="UFU49" s="1581"/>
      <c r="UFV49" s="1581"/>
      <c r="UFW49" s="1581"/>
      <c r="UFX49" s="1581"/>
      <c r="UFY49" s="1581"/>
      <c r="UFZ49" s="1581"/>
      <c r="UGA49" s="1581"/>
      <c r="UGB49" s="1581"/>
      <c r="UGC49" s="1581"/>
      <c r="UGD49" s="1581"/>
      <c r="UGE49" s="1581"/>
      <c r="UGF49" s="1581"/>
      <c r="UGG49" s="1581"/>
      <c r="UGH49" s="1581"/>
      <c r="UGI49" s="1581"/>
      <c r="UGJ49" s="1581"/>
      <c r="UGK49" s="1581"/>
      <c r="UGL49" s="1581"/>
      <c r="UGM49" s="1581"/>
      <c r="UGN49" s="1581"/>
      <c r="UGO49" s="1581"/>
      <c r="UGP49" s="1581"/>
      <c r="UGQ49" s="1581"/>
      <c r="UGR49" s="1581"/>
      <c r="UGS49" s="1581"/>
      <c r="UGT49" s="1581"/>
      <c r="UGU49" s="1581"/>
      <c r="UGV49" s="1581"/>
      <c r="UGW49" s="1581"/>
      <c r="UGX49" s="1581"/>
      <c r="UGY49" s="1581"/>
      <c r="UGZ49" s="1581"/>
      <c r="UHA49" s="1581"/>
      <c r="UHB49" s="1581"/>
      <c r="UHC49" s="1581"/>
      <c r="UHD49" s="1581"/>
      <c r="UHE49" s="1581"/>
      <c r="UHF49" s="1581"/>
      <c r="UHG49" s="1581"/>
      <c r="UHH49" s="1581"/>
      <c r="UHI49" s="1581"/>
      <c r="UHJ49" s="1581"/>
      <c r="UHK49" s="1581"/>
      <c r="UHL49" s="1581"/>
      <c r="UHM49" s="1581"/>
      <c r="UHN49" s="1581"/>
      <c r="UHO49" s="1581"/>
      <c r="UHP49" s="1581"/>
      <c r="UHQ49" s="1581"/>
      <c r="UHR49" s="1581"/>
      <c r="UHS49" s="1581"/>
      <c r="UHT49" s="1581"/>
      <c r="UHU49" s="1581"/>
      <c r="UHV49" s="1581"/>
      <c r="UHW49" s="1581"/>
      <c r="UHX49" s="1581"/>
      <c r="UHY49" s="1581"/>
      <c r="UHZ49" s="1581"/>
      <c r="UIA49" s="1581"/>
      <c r="UIB49" s="1581"/>
      <c r="UIC49" s="1581"/>
      <c r="UID49" s="1581"/>
      <c r="UIE49" s="1581"/>
      <c r="UIF49" s="1581"/>
      <c r="UIG49" s="1581"/>
      <c r="UIH49" s="1581"/>
      <c r="UII49" s="1581"/>
      <c r="UIJ49" s="1581"/>
      <c r="UIK49" s="1581"/>
      <c r="UIL49" s="1581"/>
      <c r="UIM49" s="1581"/>
      <c r="UIN49" s="1581"/>
      <c r="UIO49" s="1581"/>
      <c r="UIP49" s="1581"/>
      <c r="UIQ49" s="1581"/>
      <c r="UIR49" s="1581"/>
      <c r="UIS49" s="1581"/>
      <c r="UIT49" s="1581"/>
      <c r="UIU49" s="1581"/>
      <c r="UIV49" s="1581"/>
      <c r="UIW49" s="1581"/>
      <c r="UIX49" s="1581"/>
      <c r="UIY49" s="1581"/>
      <c r="UIZ49" s="1581"/>
      <c r="UJA49" s="1581"/>
      <c r="UJB49" s="1581"/>
      <c r="UJC49" s="1581"/>
      <c r="UJD49" s="1581"/>
      <c r="UJE49" s="1581"/>
      <c r="UJF49" s="1581"/>
      <c r="UJG49" s="1581"/>
      <c r="UJH49" s="1581"/>
      <c r="UJI49" s="1581"/>
      <c r="UJJ49" s="1581"/>
      <c r="UJK49" s="1581"/>
      <c r="UJL49" s="1581"/>
      <c r="UJM49" s="1581"/>
      <c r="UJN49" s="1581"/>
      <c r="UJO49" s="1581"/>
      <c r="UJP49" s="1581"/>
      <c r="UJQ49" s="1581"/>
      <c r="UJR49" s="1581"/>
      <c r="UJS49" s="1581"/>
      <c r="UJT49" s="1581"/>
      <c r="UJU49" s="1581"/>
      <c r="UJV49" s="1581"/>
      <c r="UJW49" s="1581"/>
      <c r="UJX49" s="1581"/>
      <c r="UJY49" s="1581"/>
      <c r="UJZ49" s="1581"/>
      <c r="UKA49" s="1581"/>
      <c r="UKB49" s="1581"/>
      <c r="UKC49" s="1581"/>
      <c r="UKD49" s="1581"/>
      <c r="UKE49" s="1581"/>
      <c r="UKF49" s="1581"/>
      <c r="UKG49" s="1581"/>
      <c r="UKH49" s="1581"/>
      <c r="UKI49" s="1581"/>
      <c r="UKJ49" s="1581"/>
      <c r="UKK49" s="1581"/>
      <c r="UKL49" s="1581"/>
      <c r="UKM49" s="1581"/>
      <c r="UKN49" s="1581"/>
      <c r="UKO49" s="1581"/>
      <c r="UKP49" s="1581"/>
      <c r="UKQ49" s="1581"/>
      <c r="UKR49" s="1581"/>
      <c r="UKS49" s="1581"/>
      <c r="UKT49" s="1581"/>
      <c r="UKU49" s="1581"/>
      <c r="UKV49" s="1581"/>
      <c r="UKW49" s="1581"/>
      <c r="UKX49" s="1581"/>
      <c r="UKY49" s="1581"/>
      <c r="UKZ49" s="1581"/>
      <c r="ULA49" s="1581"/>
      <c r="ULB49" s="1581"/>
      <c r="ULC49" s="1581"/>
      <c r="ULD49" s="1581"/>
      <c r="ULE49" s="1581"/>
      <c r="ULF49" s="1581"/>
      <c r="ULG49" s="1581"/>
      <c r="ULH49" s="1581"/>
      <c r="ULI49" s="1581"/>
      <c r="ULJ49" s="1581"/>
      <c r="ULK49" s="1581"/>
      <c r="ULL49" s="1581"/>
      <c r="ULM49" s="1581"/>
      <c r="ULN49" s="1581"/>
      <c r="ULO49" s="1581"/>
      <c r="ULP49" s="1581"/>
      <c r="ULQ49" s="1581"/>
      <c r="ULR49" s="1581"/>
      <c r="ULS49" s="1581"/>
      <c r="ULT49" s="1581"/>
      <c r="ULU49" s="1581"/>
      <c r="ULV49" s="1581"/>
      <c r="ULW49" s="1581"/>
      <c r="ULX49" s="1581"/>
      <c r="ULY49" s="1581"/>
      <c r="ULZ49" s="1581"/>
      <c r="UMA49" s="1581"/>
      <c r="UMB49" s="1581"/>
      <c r="UMC49" s="1581"/>
      <c r="UMD49" s="1581"/>
      <c r="UME49" s="1581"/>
      <c r="UMF49" s="1581"/>
      <c r="UMG49" s="1581"/>
      <c r="UMH49" s="1581"/>
      <c r="UMI49" s="1581"/>
      <c r="UMJ49" s="1581"/>
      <c r="UMK49" s="1581"/>
      <c r="UML49" s="1581"/>
      <c r="UMM49" s="1581"/>
      <c r="UMN49" s="1581"/>
      <c r="UMO49" s="1581"/>
      <c r="UMP49" s="1581"/>
      <c r="UMQ49" s="1581"/>
      <c r="UMR49" s="1581"/>
      <c r="UMS49" s="1581"/>
      <c r="UMT49" s="1581"/>
      <c r="UMU49" s="1581"/>
      <c r="UMV49" s="1581"/>
      <c r="UMW49" s="1581"/>
      <c r="UMX49" s="1581"/>
      <c r="UMY49" s="1581"/>
      <c r="UMZ49" s="1581"/>
      <c r="UNA49" s="1581"/>
      <c r="UNB49" s="1581"/>
      <c r="UNC49" s="1581"/>
      <c r="UND49" s="1581"/>
      <c r="UNE49" s="1581"/>
      <c r="UNF49" s="1581"/>
      <c r="UNG49" s="1581"/>
      <c r="UNH49" s="1581"/>
      <c r="UNI49" s="1581"/>
      <c r="UNJ49" s="1581"/>
      <c r="UNK49" s="1581"/>
      <c r="UNL49" s="1581"/>
      <c r="UNM49" s="1581"/>
      <c r="UNN49" s="1581"/>
      <c r="UNO49" s="1581"/>
      <c r="UNP49" s="1581"/>
      <c r="UNQ49" s="1581"/>
      <c r="UNR49" s="1581"/>
      <c r="UNS49" s="1581"/>
      <c r="UNT49" s="1581"/>
      <c r="UNU49" s="1581"/>
      <c r="UNV49" s="1581"/>
      <c r="UNW49" s="1581"/>
      <c r="UNX49" s="1581"/>
      <c r="UNY49" s="1581"/>
      <c r="UNZ49" s="1581"/>
      <c r="UOA49" s="1581"/>
      <c r="UOB49" s="1581"/>
      <c r="UOC49" s="1581"/>
      <c r="UOD49" s="1581"/>
      <c r="UOE49" s="1581"/>
      <c r="UOF49" s="1581"/>
      <c r="UOG49" s="1581"/>
      <c r="UOH49" s="1581"/>
      <c r="UOI49" s="1581"/>
      <c r="UOJ49" s="1581"/>
      <c r="UOK49" s="1581"/>
      <c r="UOL49" s="1581"/>
      <c r="UOM49" s="1581"/>
      <c r="UON49" s="1581"/>
      <c r="UOO49" s="1581"/>
      <c r="UOP49" s="1581"/>
      <c r="UOQ49" s="1581"/>
      <c r="UOR49" s="1581"/>
      <c r="UOS49" s="1581"/>
      <c r="UOT49" s="1581"/>
      <c r="UOU49" s="1581"/>
      <c r="UOV49" s="1581"/>
      <c r="UOW49" s="1581"/>
      <c r="UOX49" s="1581"/>
      <c r="UOY49" s="1581"/>
      <c r="UOZ49" s="1581"/>
      <c r="UPA49" s="1581"/>
      <c r="UPB49" s="1581"/>
      <c r="UPC49" s="1581"/>
      <c r="UPD49" s="1581"/>
      <c r="UPE49" s="1581"/>
      <c r="UPF49" s="1581"/>
      <c r="UPG49" s="1581"/>
      <c r="UPH49" s="1581"/>
      <c r="UPI49" s="1581"/>
      <c r="UPJ49" s="1581"/>
      <c r="UPK49" s="1581"/>
      <c r="UPL49" s="1581"/>
      <c r="UPM49" s="1581"/>
      <c r="UPN49" s="1581"/>
      <c r="UPO49" s="1581"/>
      <c r="UPP49" s="1581"/>
      <c r="UPQ49" s="1581"/>
      <c r="UPR49" s="1581"/>
      <c r="UPS49" s="1581"/>
      <c r="UPT49" s="1581"/>
      <c r="UPU49" s="1581"/>
      <c r="UPV49" s="1581"/>
      <c r="UPW49" s="1581"/>
      <c r="UPX49" s="1581"/>
      <c r="UPY49" s="1581"/>
      <c r="UPZ49" s="1581"/>
      <c r="UQA49" s="1581"/>
      <c r="UQB49" s="1581"/>
      <c r="UQC49" s="1581"/>
      <c r="UQD49" s="1581"/>
      <c r="UQE49" s="1581"/>
      <c r="UQF49" s="1581"/>
      <c r="UQG49" s="1581"/>
      <c r="UQH49" s="1581"/>
      <c r="UQI49" s="1581"/>
      <c r="UQJ49" s="1581"/>
      <c r="UQK49" s="1581"/>
      <c r="UQL49" s="1581"/>
      <c r="UQM49" s="1581"/>
      <c r="UQN49" s="1581"/>
      <c r="UQO49" s="1581"/>
      <c r="UQP49" s="1581"/>
      <c r="UQQ49" s="1581"/>
      <c r="UQR49" s="1581"/>
      <c r="UQS49" s="1581"/>
      <c r="UQT49" s="1581"/>
      <c r="UQU49" s="1581"/>
      <c r="UQV49" s="1581"/>
      <c r="UQW49" s="1581"/>
      <c r="UQX49" s="1581"/>
      <c r="UQY49" s="1581"/>
      <c r="UQZ49" s="1581"/>
      <c r="URA49" s="1581"/>
      <c r="URB49" s="1581"/>
      <c r="URC49" s="1581"/>
      <c r="URD49" s="1581"/>
      <c r="URE49" s="1581"/>
      <c r="URF49" s="1581"/>
      <c r="URG49" s="1581"/>
      <c r="URH49" s="1581"/>
      <c r="URI49" s="1581"/>
      <c r="URJ49" s="1581"/>
      <c r="URK49" s="1581"/>
      <c r="URL49" s="1581"/>
      <c r="URM49" s="1581"/>
      <c r="URN49" s="1581"/>
      <c r="URO49" s="1581"/>
      <c r="URP49" s="1581"/>
      <c r="URQ49" s="1581"/>
      <c r="URR49" s="1581"/>
      <c r="URS49" s="1581"/>
      <c r="URT49" s="1581"/>
      <c r="URU49" s="1581"/>
      <c r="URV49" s="1581"/>
      <c r="URW49" s="1581"/>
      <c r="URX49" s="1581"/>
      <c r="URY49" s="1581"/>
      <c r="URZ49" s="1581"/>
      <c r="USA49" s="1581"/>
      <c r="USB49" s="1581"/>
      <c r="USC49" s="1581"/>
      <c r="USD49" s="1581"/>
      <c r="USE49" s="1581"/>
      <c r="USF49" s="1581"/>
      <c r="USG49" s="1581"/>
      <c r="USH49" s="1581"/>
      <c r="USI49" s="1581"/>
      <c r="USJ49" s="1581"/>
      <c r="USK49" s="1581"/>
      <c r="USL49" s="1581"/>
      <c r="USM49" s="1581"/>
      <c r="USN49" s="1581"/>
      <c r="USO49" s="1581"/>
      <c r="USP49" s="1581"/>
      <c r="USQ49" s="1581"/>
      <c r="USR49" s="1581"/>
      <c r="USS49" s="1581"/>
      <c r="UST49" s="1581"/>
      <c r="USU49" s="1581"/>
      <c r="USV49" s="1581"/>
      <c r="USW49" s="1581"/>
      <c r="USX49" s="1581"/>
      <c r="USY49" s="1581"/>
      <c r="USZ49" s="1581"/>
      <c r="UTA49" s="1581"/>
      <c r="UTB49" s="1581"/>
      <c r="UTC49" s="1581"/>
      <c r="UTD49" s="1581"/>
      <c r="UTE49" s="1581"/>
      <c r="UTF49" s="1581"/>
      <c r="UTG49" s="1581"/>
      <c r="UTH49" s="1581"/>
      <c r="UTI49" s="1581"/>
      <c r="UTJ49" s="1581"/>
      <c r="UTK49" s="1581"/>
      <c r="UTL49" s="1581"/>
      <c r="UTM49" s="1581"/>
      <c r="UTN49" s="1581"/>
      <c r="UTO49" s="1581"/>
      <c r="UTP49" s="1581"/>
      <c r="UTQ49" s="1581"/>
      <c r="UTR49" s="1581"/>
      <c r="UTS49" s="1581"/>
      <c r="UTT49" s="1581"/>
      <c r="UTU49" s="1581"/>
      <c r="UTV49" s="1581"/>
      <c r="UTW49" s="1581"/>
      <c r="UTX49" s="1581"/>
      <c r="UTY49" s="1581"/>
      <c r="UTZ49" s="1581"/>
      <c r="UUA49" s="1581"/>
      <c r="UUB49" s="1581"/>
      <c r="UUC49" s="1581"/>
      <c r="UUD49" s="1581"/>
      <c r="UUE49" s="1581"/>
      <c r="UUF49" s="1581"/>
      <c r="UUG49" s="1581"/>
      <c r="UUH49" s="1581"/>
      <c r="UUI49" s="1581"/>
      <c r="UUJ49" s="1581"/>
      <c r="UUK49" s="1581"/>
      <c r="UUL49" s="1581"/>
      <c r="UUM49" s="1581"/>
      <c r="UUN49" s="1581"/>
      <c r="UUO49" s="1581"/>
      <c r="UUP49" s="1581"/>
      <c r="UUQ49" s="1581"/>
      <c r="UUR49" s="1581"/>
      <c r="UUS49" s="1581"/>
      <c r="UUT49" s="1581"/>
      <c r="UUU49" s="1581"/>
      <c r="UUV49" s="1581"/>
      <c r="UUW49" s="1581"/>
      <c r="UUX49" s="1581"/>
      <c r="UUY49" s="1581"/>
      <c r="UUZ49" s="1581"/>
      <c r="UVA49" s="1581"/>
      <c r="UVB49" s="1581"/>
      <c r="UVC49" s="1581"/>
      <c r="UVD49" s="1581"/>
      <c r="UVE49" s="1581"/>
      <c r="UVF49" s="1581"/>
      <c r="UVG49" s="1581"/>
      <c r="UVH49" s="1581"/>
      <c r="UVI49" s="1581"/>
      <c r="UVJ49" s="1581"/>
      <c r="UVK49" s="1581"/>
      <c r="UVL49" s="1581"/>
      <c r="UVM49" s="1581"/>
      <c r="UVN49" s="1581"/>
      <c r="UVO49" s="1581"/>
      <c r="UVP49" s="1581"/>
      <c r="UVQ49" s="1581"/>
      <c r="UVR49" s="1581"/>
      <c r="UVS49" s="1581"/>
      <c r="UVT49" s="1581"/>
      <c r="UVU49" s="1581"/>
      <c r="UVV49" s="1581"/>
      <c r="UVW49" s="1581"/>
      <c r="UVX49" s="1581"/>
      <c r="UVY49" s="1581"/>
      <c r="UVZ49" s="1581"/>
      <c r="UWA49" s="1581"/>
      <c r="UWB49" s="1581"/>
      <c r="UWC49" s="1581"/>
      <c r="UWD49" s="1581"/>
      <c r="UWE49" s="1581"/>
      <c r="UWF49" s="1581"/>
      <c r="UWG49" s="1581"/>
      <c r="UWH49" s="1581"/>
      <c r="UWI49" s="1581"/>
      <c r="UWJ49" s="1581"/>
      <c r="UWK49" s="1581"/>
      <c r="UWL49" s="1581"/>
      <c r="UWM49" s="1581"/>
      <c r="UWN49" s="1581"/>
      <c r="UWO49" s="1581"/>
      <c r="UWP49" s="1581"/>
      <c r="UWQ49" s="1581"/>
      <c r="UWR49" s="1581"/>
      <c r="UWS49" s="1581"/>
      <c r="UWT49" s="1581"/>
      <c r="UWU49" s="1581"/>
      <c r="UWV49" s="1581"/>
      <c r="UWW49" s="1581"/>
      <c r="UWX49" s="1581"/>
      <c r="UWY49" s="1581"/>
      <c r="UWZ49" s="1581"/>
      <c r="UXA49" s="1581"/>
      <c r="UXB49" s="1581"/>
      <c r="UXC49" s="1581"/>
      <c r="UXD49" s="1581"/>
      <c r="UXE49" s="1581"/>
      <c r="UXF49" s="1581"/>
      <c r="UXG49" s="1581"/>
      <c r="UXH49" s="1581"/>
      <c r="UXI49" s="1581"/>
      <c r="UXJ49" s="1581"/>
      <c r="UXK49" s="1581"/>
      <c r="UXL49" s="1581"/>
      <c r="UXM49" s="1581"/>
      <c r="UXN49" s="1581"/>
      <c r="UXO49" s="1581"/>
      <c r="UXP49" s="1581"/>
      <c r="UXQ49" s="1581"/>
      <c r="UXR49" s="1581"/>
      <c r="UXS49" s="1581"/>
      <c r="UXT49" s="1581"/>
      <c r="UXU49" s="1581"/>
      <c r="UXV49" s="1581"/>
      <c r="UXW49" s="1581"/>
      <c r="UXX49" s="1581"/>
      <c r="UXY49" s="1581"/>
      <c r="UXZ49" s="1581"/>
      <c r="UYA49" s="1581"/>
      <c r="UYB49" s="1581"/>
      <c r="UYC49" s="1581"/>
      <c r="UYD49" s="1581"/>
      <c r="UYE49" s="1581"/>
      <c r="UYF49" s="1581"/>
      <c r="UYG49" s="1581"/>
      <c r="UYH49" s="1581"/>
      <c r="UYI49" s="1581"/>
      <c r="UYJ49" s="1581"/>
      <c r="UYK49" s="1581"/>
      <c r="UYL49" s="1581"/>
      <c r="UYM49" s="1581"/>
      <c r="UYN49" s="1581"/>
      <c r="UYO49" s="1581"/>
      <c r="UYP49" s="1581"/>
      <c r="UYQ49" s="1581"/>
      <c r="UYR49" s="1581"/>
      <c r="UYS49" s="1581"/>
      <c r="UYT49" s="1581"/>
      <c r="UYU49" s="1581"/>
      <c r="UYV49" s="1581"/>
      <c r="UYW49" s="1581"/>
      <c r="UYX49" s="1581"/>
      <c r="UYY49" s="1581"/>
      <c r="UYZ49" s="1581"/>
      <c r="UZA49" s="1581"/>
      <c r="UZB49" s="1581"/>
      <c r="UZC49" s="1581"/>
      <c r="UZD49" s="1581"/>
      <c r="UZE49" s="1581"/>
      <c r="UZF49" s="1581"/>
      <c r="UZG49" s="1581"/>
      <c r="UZH49" s="1581"/>
      <c r="UZI49" s="1581"/>
      <c r="UZJ49" s="1581"/>
      <c r="UZK49" s="1581"/>
      <c r="UZL49" s="1581"/>
      <c r="UZM49" s="1581"/>
      <c r="UZN49" s="1581"/>
      <c r="UZO49" s="1581"/>
      <c r="UZP49" s="1581"/>
      <c r="UZQ49" s="1581"/>
      <c r="UZR49" s="1581"/>
      <c r="UZS49" s="1581"/>
      <c r="UZT49" s="1581"/>
      <c r="UZU49" s="1581"/>
      <c r="UZV49" s="1581"/>
      <c r="UZW49" s="1581"/>
      <c r="UZX49" s="1581"/>
      <c r="UZY49" s="1581"/>
      <c r="UZZ49" s="1581"/>
      <c r="VAA49" s="1581"/>
      <c r="VAB49" s="1581"/>
      <c r="VAC49" s="1581"/>
      <c r="VAD49" s="1581"/>
      <c r="VAE49" s="1581"/>
      <c r="VAF49" s="1581"/>
      <c r="VAG49" s="1581"/>
      <c r="VAH49" s="1581"/>
      <c r="VAI49" s="1581"/>
      <c r="VAJ49" s="1581"/>
      <c r="VAK49" s="1581"/>
      <c r="VAL49" s="1581"/>
      <c r="VAM49" s="1581"/>
      <c r="VAN49" s="1581"/>
      <c r="VAO49" s="1581"/>
      <c r="VAP49" s="1581"/>
      <c r="VAQ49" s="1581"/>
      <c r="VAR49" s="1581"/>
      <c r="VAS49" s="1581"/>
      <c r="VAT49" s="1581"/>
      <c r="VAU49" s="1581"/>
      <c r="VAV49" s="1581"/>
      <c r="VAW49" s="1581"/>
      <c r="VAX49" s="1581"/>
      <c r="VAY49" s="1581"/>
      <c r="VAZ49" s="1581"/>
      <c r="VBA49" s="1581"/>
      <c r="VBB49" s="1581"/>
      <c r="VBC49" s="1581"/>
      <c r="VBD49" s="1581"/>
      <c r="VBE49" s="1581"/>
      <c r="VBF49" s="1581"/>
      <c r="VBG49" s="1581"/>
      <c r="VBH49" s="1581"/>
      <c r="VBI49" s="1581"/>
      <c r="VBJ49" s="1581"/>
      <c r="VBK49" s="1581"/>
      <c r="VBL49" s="1581"/>
      <c r="VBM49" s="1581"/>
      <c r="VBN49" s="1581"/>
      <c r="VBO49" s="1581"/>
      <c r="VBP49" s="1581"/>
      <c r="VBQ49" s="1581"/>
      <c r="VBR49" s="1581"/>
      <c r="VBS49" s="1581"/>
      <c r="VBT49" s="1581"/>
      <c r="VBU49" s="1581"/>
      <c r="VBV49" s="1581"/>
      <c r="VBW49" s="1581"/>
      <c r="VBX49" s="1581"/>
      <c r="VBY49" s="1581"/>
      <c r="VBZ49" s="1581"/>
      <c r="VCA49" s="1581"/>
      <c r="VCB49" s="1581"/>
      <c r="VCC49" s="1581"/>
      <c r="VCD49" s="1581"/>
      <c r="VCE49" s="1581"/>
      <c r="VCF49" s="1581"/>
      <c r="VCG49" s="1581"/>
      <c r="VCH49" s="1581"/>
      <c r="VCI49" s="1581"/>
      <c r="VCJ49" s="1581"/>
      <c r="VCK49" s="1581"/>
      <c r="VCL49" s="1581"/>
      <c r="VCM49" s="1581"/>
      <c r="VCN49" s="1581"/>
      <c r="VCO49" s="1581"/>
      <c r="VCP49" s="1581"/>
      <c r="VCQ49" s="1581"/>
      <c r="VCR49" s="1581"/>
      <c r="VCS49" s="1581"/>
      <c r="VCT49" s="1581"/>
      <c r="VCU49" s="1581"/>
      <c r="VCV49" s="1581"/>
      <c r="VCW49" s="1581"/>
      <c r="VCX49" s="1581"/>
      <c r="VCY49" s="1581"/>
      <c r="VCZ49" s="1581"/>
      <c r="VDA49" s="1581"/>
      <c r="VDB49" s="1581"/>
      <c r="VDC49" s="1581"/>
      <c r="VDD49" s="1581"/>
      <c r="VDE49" s="1581"/>
      <c r="VDF49" s="1581"/>
      <c r="VDG49" s="1581"/>
      <c r="VDH49" s="1581"/>
      <c r="VDI49" s="1581"/>
      <c r="VDJ49" s="1581"/>
      <c r="VDK49" s="1581"/>
      <c r="VDL49" s="1581"/>
      <c r="VDM49" s="1581"/>
      <c r="VDN49" s="1581"/>
      <c r="VDO49" s="1581"/>
      <c r="VDP49" s="1581"/>
      <c r="VDQ49" s="1581"/>
      <c r="VDR49" s="1581"/>
      <c r="VDS49" s="1581"/>
      <c r="VDT49" s="1581"/>
      <c r="VDU49" s="1581"/>
      <c r="VDV49" s="1581"/>
      <c r="VDW49" s="1581"/>
      <c r="VDX49" s="1581"/>
      <c r="VDY49" s="1581"/>
      <c r="VDZ49" s="1581"/>
      <c r="VEA49" s="1581"/>
      <c r="VEB49" s="1581"/>
      <c r="VEC49" s="1581"/>
      <c r="VED49" s="1581"/>
      <c r="VEE49" s="1581"/>
      <c r="VEF49" s="1581"/>
      <c r="VEG49" s="1581"/>
      <c r="VEH49" s="1581"/>
      <c r="VEI49" s="1581"/>
      <c r="VEJ49" s="1581"/>
      <c r="VEK49" s="1581"/>
      <c r="VEL49" s="1581"/>
      <c r="VEM49" s="1581"/>
      <c r="VEN49" s="1581"/>
      <c r="VEO49" s="1581"/>
      <c r="VEP49" s="1581"/>
      <c r="VEQ49" s="1581"/>
      <c r="VER49" s="1581"/>
      <c r="VES49" s="1581"/>
      <c r="VET49" s="1581"/>
      <c r="VEU49" s="1581"/>
      <c r="VEV49" s="1581"/>
      <c r="VEW49" s="1581"/>
      <c r="VEX49" s="1581"/>
      <c r="VEY49" s="1581"/>
      <c r="VEZ49" s="1581"/>
      <c r="VFA49" s="1581"/>
      <c r="VFB49" s="1581"/>
      <c r="VFC49" s="1581"/>
      <c r="VFD49" s="1581"/>
      <c r="VFE49" s="1581"/>
      <c r="VFF49" s="1581"/>
      <c r="VFG49" s="1581"/>
      <c r="VFH49" s="1581"/>
      <c r="VFI49" s="1581"/>
      <c r="VFJ49" s="1581"/>
      <c r="VFK49" s="1581"/>
      <c r="VFL49" s="1581"/>
      <c r="VFM49" s="1581"/>
      <c r="VFN49" s="1581"/>
      <c r="VFO49" s="1581"/>
      <c r="VFP49" s="1581"/>
      <c r="VFQ49" s="1581"/>
      <c r="VFR49" s="1581"/>
      <c r="VFS49" s="1581"/>
      <c r="VFT49" s="1581"/>
      <c r="VFU49" s="1581"/>
      <c r="VFV49" s="1581"/>
      <c r="VFW49" s="1581"/>
      <c r="VFX49" s="1581"/>
      <c r="VFY49" s="1581"/>
      <c r="VFZ49" s="1581"/>
      <c r="VGA49" s="1581"/>
      <c r="VGB49" s="1581"/>
      <c r="VGC49" s="1581"/>
      <c r="VGD49" s="1581"/>
      <c r="VGE49" s="1581"/>
      <c r="VGF49" s="1581"/>
      <c r="VGG49" s="1581"/>
      <c r="VGH49" s="1581"/>
      <c r="VGI49" s="1581"/>
      <c r="VGJ49" s="1581"/>
      <c r="VGK49" s="1581"/>
      <c r="VGL49" s="1581"/>
      <c r="VGM49" s="1581"/>
      <c r="VGN49" s="1581"/>
      <c r="VGO49" s="1581"/>
      <c r="VGP49" s="1581"/>
      <c r="VGQ49" s="1581"/>
      <c r="VGR49" s="1581"/>
      <c r="VGS49" s="1581"/>
      <c r="VGT49" s="1581"/>
      <c r="VGU49" s="1581"/>
      <c r="VGV49" s="1581"/>
      <c r="VGW49" s="1581"/>
      <c r="VGX49" s="1581"/>
      <c r="VGY49" s="1581"/>
      <c r="VGZ49" s="1581"/>
      <c r="VHA49" s="1581"/>
      <c r="VHB49" s="1581"/>
      <c r="VHC49" s="1581"/>
      <c r="VHD49" s="1581"/>
      <c r="VHE49" s="1581"/>
      <c r="VHF49" s="1581"/>
      <c r="VHG49" s="1581"/>
      <c r="VHH49" s="1581"/>
      <c r="VHI49" s="1581"/>
      <c r="VHJ49" s="1581"/>
      <c r="VHK49" s="1581"/>
      <c r="VHL49" s="1581"/>
      <c r="VHM49" s="1581"/>
      <c r="VHN49" s="1581"/>
      <c r="VHO49" s="1581"/>
      <c r="VHP49" s="1581"/>
      <c r="VHQ49" s="1581"/>
      <c r="VHR49" s="1581"/>
      <c r="VHS49" s="1581"/>
      <c r="VHT49" s="1581"/>
      <c r="VHU49" s="1581"/>
      <c r="VHV49" s="1581"/>
      <c r="VHW49" s="1581"/>
      <c r="VHX49" s="1581"/>
      <c r="VHY49" s="1581"/>
      <c r="VHZ49" s="1581"/>
      <c r="VIA49" s="1581"/>
      <c r="VIB49" s="1581"/>
      <c r="VIC49" s="1581"/>
      <c r="VID49" s="1581"/>
      <c r="VIE49" s="1581"/>
      <c r="VIF49" s="1581"/>
      <c r="VIG49" s="1581"/>
      <c r="VIH49" s="1581"/>
      <c r="VII49" s="1581"/>
      <c r="VIJ49" s="1581"/>
      <c r="VIK49" s="1581"/>
      <c r="VIL49" s="1581"/>
      <c r="VIM49" s="1581"/>
      <c r="VIN49" s="1581"/>
      <c r="VIO49" s="1581"/>
      <c r="VIP49" s="1581"/>
      <c r="VIQ49" s="1581"/>
      <c r="VIR49" s="1581"/>
      <c r="VIS49" s="1581"/>
      <c r="VIT49" s="1581"/>
      <c r="VIU49" s="1581"/>
      <c r="VIV49" s="1581"/>
      <c r="VIW49" s="1581"/>
      <c r="VIX49" s="1581"/>
      <c r="VIY49" s="1581"/>
      <c r="VIZ49" s="1581"/>
      <c r="VJA49" s="1581"/>
      <c r="VJB49" s="1581"/>
      <c r="VJC49" s="1581"/>
      <c r="VJD49" s="1581"/>
      <c r="VJE49" s="1581"/>
      <c r="VJF49" s="1581"/>
      <c r="VJG49" s="1581"/>
      <c r="VJH49" s="1581"/>
      <c r="VJI49" s="1581"/>
      <c r="VJJ49" s="1581"/>
      <c r="VJK49" s="1581"/>
      <c r="VJL49" s="1581"/>
      <c r="VJM49" s="1581"/>
      <c r="VJN49" s="1581"/>
      <c r="VJO49" s="1581"/>
      <c r="VJP49" s="1581"/>
      <c r="VJQ49" s="1581"/>
      <c r="VJR49" s="1581"/>
      <c r="VJS49" s="1581"/>
      <c r="VJT49" s="1581"/>
      <c r="VJU49" s="1581"/>
      <c r="VJV49" s="1581"/>
      <c r="VJW49" s="1581"/>
      <c r="VJX49" s="1581"/>
      <c r="VJY49" s="1581"/>
      <c r="VJZ49" s="1581"/>
      <c r="VKA49" s="1581"/>
      <c r="VKB49" s="1581"/>
      <c r="VKC49" s="1581"/>
      <c r="VKD49" s="1581"/>
      <c r="VKE49" s="1581"/>
      <c r="VKF49" s="1581"/>
      <c r="VKG49" s="1581"/>
      <c r="VKH49" s="1581"/>
      <c r="VKI49" s="1581"/>
      <c r="VKJ49" s="1581"/>
      <c r="VKK49" s="1581"/>
      <c r="VKL49" s="1581"/>
      <c r="VKM49" s="1581"/>
      <c r="VKN49" s="1581"/>
      <c r="VKO49" s="1581"/>
      <c r="VKP49" s="1581"/>
      <c r="VKQ49" s="1581"/>
      <c r="VKR49" s="1581"/>
      <c r="VKS49" s="1581"/>
      <c r="VKT49" s="1581"/>
      <c r="VKU49" s="1581"/>
      <c r="VKV49" s="1581"/>
      <c r="VKW49" s="1581"/>
      <c r="VKX49" s="1581"/>
      <c r="VKY49" s="1581"/>
      <c r="VKZ49" s="1581"/>
      <c r="VLA49" s="1581"/>
      <c r="VLB49" s="1581"/>
      <c r="VLC49" s="1581"/>
      <c r="VLD49" s="1581"/>
      <c r="VLE49" s="1581"/>
      <c r="VLF49" s="1581"/>
      <c r="VLG49" s="1581"/>
      <c r="VLH49" s="1581"/>
      <c r="VLI49" s="1581"/>
      <c r="VLJ49" s="1581"/>
      <c r="VLK49" s="1581"/>
      <c r="VLL49" s="1581"/>
      <c r="VLM49" s="1581"/>
      <c r="VLN49" s="1581"/>
      <c r="VLO49" s="1581"/>
      <c r="VLP49" s="1581"/>
      <c r="VLQ49" s="1581"/>
      <c r="VLR49" s="1581"/>
      <c r="VLS49" s="1581"/>
      <c r="VLT49" s="1581"/>
      <c r="VLU49" s="1581"/>
      <c r="VLV49" s="1581"/>
      <c r="VLW49" s="1581"/>
      <c r="VLX49" s="1581"/>
      <c r="VLY49" s="1581"/>
      <c r="VLZ49" s="1581"/>
      <c r="VMA49" s="1581"/>
      <c r="VMB49" s="1581"/>
      <c r="VMC49" s="1581"/>
      <c r="VMD49" s="1581"/>
      <c r="VME49" s="1581"/>
      <c r="VMF49" s="1581"/>
      <c r="VMG49" s="1581"/>
      <c r="VMH49" s="1581"/>
      <c r="VMI49" s="1581"/>
      <c r="VMJ49" s="1581"/>
      <c r="VMK49" s="1581"/>
      <c r="VML49" s="1581"/>
      <c r="VMM49" s="1581"/>
      <c r="VMN49" s="1581"/>
      <c r="VMO49" s="1581"/>
      <c r="VMP49" s="1581"/>
      <c r="VMQ49" s="1581"/>
      <c r="VMR49" s="1581"/>
      <c r="VMS49" s="1581"/>
      <c r="VMT49" s="1581"/>
      <c r="VMU49" s="1581"/>
      <c r="VMV49" s="1581"/>
      <c r="VMW49" s="1581"/>
      <c r="VMX49" s="1581"/>
      <c r="VMY49" s="1581"/>
      <c r="VMZ49" s="1581"/>
      <c r="VNA49" s="1581"/>
      <c r="VNB49" s="1581"/>
      <c r="VNC49" s="1581"/>
      <c r="VND49" s="1581"/>
      <c r="VNE49" s="1581"/>
      <c r="VNF49" s="1581"/>
      <c r="VNG49" s="1581"/>
      <c r="VNH49" s="1581"/>
      <c r="VNI49" s="1581"/>
      <c r="VNJ49" s="1581"/>
      <c r="VNK49" s="1581"/>
      <c r="VNL49" s="1581"/>
      <c r="VNM49" s="1581"/>
      <c r="VNN49" s="1581"/>
      <c r="VNO49" s="1581"/>
      <c r="VNP49" s="1581"/>
      <c r="VNQ49" s="1581"/>
      <c r="VNR49" s="1581"/>
      <c r="VNS49" s="1581"/>
      <c r="VNT49" s="1581"/>
      <c r="VNU49" s="1581"/>
      <c r="VNV49" s="1581"/>
      <c r="VNW49" s="1581"/>
      <c r="VNX49" s="1581"/>
      <c r="VNY49" s="1581"/>
      <c r="VNZ49" s="1581"/>
      <c r="VOA49" s="1581"/>
      <c r="VOB49" s="1581"/>
      <c r="VOC49" s="1581"/>
      <c r="VOD49" s="1581"/>
      <c r="VOE49" s="1581"/>
      <c r="VOF49" s="1581"/>
      <c r="VOG49" s="1581"/>
      <c r="VOH49" s="1581"/>
      <c r="VOI49" s="1581"/>
      <c r="VOJ49" s="1581"/>
      <c r="VOK49" s="1581"/>
      <c r="VOL49" s="1581"/>
      <c r="VOM49" s="1581"/>
      <c r="VON49" s="1581"/>
      <c r="VOO49" s="1581"/>
      <c r="VOP49" s="1581"/>
      <c r="VOQ49" s="1581"/>
      <c r="VOR49" s="1581"/>
      <c r="VOS49" s="1581"/>
      <c r="VOT49" s="1581"/>
      <c r="VOU49" s="1581"/>
      <c r="VOV49" s="1581"/>
      <c r="VOW49" s="1581"/>
      <c r="VOX49" s="1581"/>
      <c r="VOY49" s="1581"/>
      <c r="VOZ49" s="1581"/>
      <c r="VPA49" s="1581"/>
      <c r="VPB49" s="1581"/>
      <c r="VPC49" s="1581"/>
      <c r="VPD49" s="1581"/>
      <c r="VPE49" s="1581"/>
      <c r="VPF49" s="1581"/>
      <c r="VPG49" s="1581"/>
      <c r="VPH49" s="1581"/>
      <c r="VPI49" s="1581"/>
      <c r="VPJ49" s="1581"/>
      <c r="VPK49" s="1581"/>
      <c r="VPL49" s="1581"/>
      <c r="VPM49" s="1581"/>
      <c r="VPN49" s="1581"/>
      <c r="VPO49" s="1581"/>
      <c r="VPP49" s="1581"/>
      <c r="VPQ49" s="1581"/>
      <c r="VPR49" s="1581"/>
      <c r="VPS49" s="1581"/>
      <c r="VPT49" s="1581"/>
      <c r="VPU49" s="1581"/>
      <c r="VPV49" s="1581"/>
      <c r="VPW49" s="1581"/>
      <c r="VPX49" s="1581"/>
      <c r="VPY49" s="1581"/>
      <c r="VPZ49" s="1581"/>
      <c r="VQA49" s="1581"/>
      <c r="VQB49" s="1581"/>
      <c r="VQC49" s="1581"/>
      <c r="VQD49" s="1581"/>
      <c r="VQE49" s="1581"/>
      <c r="VQF49" s="1581"/>
      <c r="VQG49" s="1581"/>
      <c r="VQH49" s="1581"/>
      <c r="VQI49" s="1581"/>
      <c r="VQJ49" s="1581"/>
      <c r="VQK49" s="1581"/>
      <c r="VQL49" s="1581"/>
      <c r="VQM49" s="1581"/>
      <c r="VQN49" s="1581"/>
      <c r="VQO49" s="1581"/>
      <c r="VQP49" s="1581"/>
      <c r="VQQ49" s="1581"/>
      <c r="VQR49" s="1581"/>
      <c r="VQS49" s="1581"/>
      <c r="VQT49" s="1581"/>
      <c r="VQU49" s="1581"/>
      <c r="VQV49" s="1581"/>
      <c r="VQW49" s="1581"/>
      <c r="VQX49" s="1581"/>
      <c r="VQY49" s="1581"/>
      <c r="VQZ49" s="1581"/>
      <c r="VRA49" s="1581"/>
      <c r="VRB49" s="1581"/>
      <c r="VRC49" s="1581"/>
      <c r="VRD49" s="1581"/>
      <c r="VRE49" s="1581"/>
      <c r="VRF49" s="1581"/>
      <c r="VRG49" s="1581"/>
      <c r="VRH49" s="1581"/>
      <c r="VRI49" s="1581"/>
      <c r="VRJ49" s="1581"/>
      <c r="VRK49" s="1581"/>
      <c r="VRL49" s="1581"/>
      <c r="VRM49" s="1581"/>
      <c r="VRN49" s="1581"/>
      <c r="VRO49" s="1581"/>
      <c r="VRP49" s="1581"/>
      <c r="VRQ49" s="1581"/>
      <c r="VRR49" s="1581"/>
      <c r="VRS49" s="1581"/>
      <c r="VRT49" s="1581"/>
      <c r="VRU49" s="1581"/>
      <c r="VRV49" s="1581"/>
      <c r="VRW49" s="1581"/>
      <c r="VRX49" s="1581"/>
      <c r="VRY49" s="1581"/>
      <c r="VRZ49" s="1581"/>
      <c r="VSA49" s="1581"/>
      <c r="VSB49" s="1581"/>
      <c r="VSC49" s="1581"/>
      <c r="VSD49" s="1581"/>
      <c r="VSE49" s="1581"/>
      <c r="VSF49" s="1581"/>
      <c r="VSG49" s="1581"/>
      <c r="VSH49" s="1581"/>
      <c r="VSI49" s="1581"/>
      <c r="VSJ49" s="1581"/>
      <c r="VSK49" s="1581"/>
      <c r="VSL49" s="1581"/>
      <c r="VSM49" s="1581"/>
      <c r="VSN49" s="1581"/>
      <c r="VSO49" s="1581"/>
      <c r="VSP49" s="1581"/>
      <c r="VSQ49" s="1581"/>
      <c r="VSR49" s="1581"/>
      <c r="VSS49" s="1581"/>
      <c r="VST49" s="1581"/>
      <c r="VSU49" s="1581"/>
      <c r="VSV49" s="1581"/>
      <c r="VSW49" s="1581"/>
      <c r="VSX49" s="1581"/>
      <c r="VSY49" s="1581"/>
      <c r="VSZ49" s="1581"/>
      <c r="VTA49" s="1581"/>
      <c r="VTB49" s="1581"/>
      <c r="VTC49" s="1581"/>
      <c r="VTD49" s="1581"/>
      <c r="VTE49" s="1581"/>
      <c r="VTF49" s="1581"/>
      <c r="VTG49" s="1581"/>
      <c r="VTH49" s="1581"/>
      <c r="VTI49" s="1581"/>
      <c r="VTJ49" s="1581"/>
      <c r="VTK49" s="1581"/>
      <c r="VTL49" s="1581"/>
      <c r="VTM49" s="1581"/>
      <c r="VTN49" s="1581"/>
      <c r="VTO49" s="1581"/>
      <c r="VTP49" s="1581"/>
      <c r="VTQ49" s="1581"/>
      <c r="VTR49" s="1581"/>
      <c r="VTS49" s="1581"/>
      <c r="VTT49" s="1581"/>
      <c r="VTU49" s="1581"/>
      <c r="VTV49" s="1581"/>
      <c r="VTW49" s="1581"/>
      <c r="VTX49" s="1581"/>
      <c r="VTY49" s="1581"/>
      <c r="VTZ49" s="1581"/>
      <c r="VUA49" s="1581"/>
      <c r="VUB49" s="1581"/>
      <c r="VUC49" s="1581"/>
      <c r="VUD49" s="1581"/>
      <c r="VUE49" s="1581"/>
      <c r="VUF49" s="1581"/>
      <c r="VUG49" s="1581"/>
      <c r="VUH49" s="1581"/>
      <c r="VUI49" s="1581"/>
      <c r="VUJ49" s="1581"/>
      <c r="VUK49" s="1581"/>
      <c r="VUL49" s="1581"/>
      <c r="VUM49" s="1581"/>
      <c r="VUN49" s="1581"/>
      <c r="VUO49" s="1581"/>
      <c r="VUP49" s="1581"/>
      <c r="VUQ49" s="1581"/>
      <c r="VUR49" s="1581"/>
      <c r="VUS49" s="1581"/>
      <c r="VUT49" s="1581"/>
      <c r="VUU49" s="1581"/>
      <c r="VUV49" s="1581"/>
      <c r="VUW49" s="1581"/>
      <c r="VUX49" s="1581"/>
      <c r="VUY49" s="1581"/>
      <c r="VUZ49" s="1581"/>
      <c r="VVA49" s="1581"/>
      <c r="VVB49" s="1581"/>
      <c r="VVC49" s="1581"/>
      <c r="VVD49" s="1581"/>
      <c r="VVE49" s="1581"/>
      <c r="VVF49" s="1581"/>
      <c r="VVG49" s="1581"/>
      <c r="VVH49" s="1581"/>
      <c r="VVI49" s="1581"/>
      <c r="VVJ49" s="1581"/>
      <c r="VVK49" s="1581"/>
      <c r="VVL49" s="1581"/>
      <c r="VVM49" s="1581"/>
      <c r="VVN49" s="1581"/>
      <c r="VVO49" s="1581"/>
      <c r="VVP49" s="1581"/>
      <c r="VVQ49" s="1581"/>
      <c r="VVR49" s="1581"/>
      <c r="VVS49" s="1581"/>
      <c r="VVT49" s="1581"/>
      <c r="VVU49" s="1581"/>
      <c r="VVV49" s="1581"/>
      <c r="VVW49" s="1581"/>
      <c r="VVX49" s="1581"/>
      <c r="VVY49" s="1581"/>
      <c r="VVZ49" s="1581"/>
      <c r="VWA49" s="1581"/>
      <c r="VWB49" s="1581"/>
      <c r="VWC49" s="1581"/>
      <c r="VWD49" s="1581"/>
      <c r="VWE49" s="1581"/>
      <c r="VWF49" s="1581"/>
      <c r="VWG49" s="1581"/>
      <c r="VWH49" s="1581"/>
      <c r="VWI49" s="1581"/>
      <c r="VWJ49" s="1581"/>
      <c r="VWK49" s="1581"/>
      <c r="VWL49" s="1581"/>
      <c r="VWM49" s="1581"/>
      <c r="VWN49" s="1581"/>
      <c r="VWO49" s="1581"/>
      <c r="VWP49" s="1581"/>
      <c r="VWQ49" s="1581"/>
      <c r="VWR49" s="1581"/>
      <c r="VWS49" s="1581"/>
      <c r="VWT49" s="1581"/>
      <c r="VWU49" s="1581"/>
      <c r="VWV49" s="1581"/>
      <c r="VWW49" s="1581"/>
      <c r="VWX49" s="1581"/>
      <c r="VWY49" s="1581"/>
      <c r="VWZ49" s="1581"/>
      <c r="VXA49" s="1581"/>
      <c r="VXB49" s="1581"/>
      <c r="VXC49" s="1581"/>
      <c r="VXD49" s="1581"/>
      <c r="VXE49" s="1581"/>
      <c r="VXF49" s="1581"/>
      <c r="VXG49" s="1581"/>
      <c r="VXH49" s="1581"/>
      <c r="VXI49" s="1581"/>
      <c r="VXJ49" s="1581"/>
      <c r="VXK49" s="1581"/>
      <c r="VXL49" s="1581"/>
      <c r="VXM49" s="1581"/>
      <c r="VXN49" s="1581"/>
      <c r="VXO49" s="1581"/>
      <c r="VXP49" s="1581"/>
      <c r="VXQ49" s="1581"/>
      <c r="VXR49" s="1581"/>
      <c r="VXS49" s="1581"/>
      <c r="VXT49" s="1581"/>
      <c r="VXU49" s="1581"/>
      <c r="VXV49" s="1581"/>
      <c r="VXW49" s="1581"/>
      <c r="VXX49" s="1581"/>
      <c r="VXY49" s="1581"/>
      <c r="VXZ49" s="1581"/>
      <c r="VYA49" s="1581"/>
      <c r="VYB49" s="1581"/>
      <c r="VYC49" s="1581"/>
      <c r="VYD49" s="1581"/>
      <c r="VYE49" s="1581"/>
      <c r="VYF49" s="1581"/>
      <c r="VYG49" s="1581"/>
      <c r="VYH49" s="1581"/>
      <c r="VYI49" s="1581"/>
      <c r="VYJ49" s="1581"/>
      <c r="VYK49" s="1581"/>
      <c r="VYL49" s="1581"/>
      <c r="VYM49" s="1581"/>
      <c r="VYN49" s="1581"/>
      <c r="VYO49" s="1581"/>
      <c r="VYP49" s="1581"/>
      <c r="VYQ49" s="1581"/>
      <c r="VYR49" s="1581"/>
      <c r="VYS49" s="1581"/>
      <c r="VYT49" s="1581"/>
      <c r="VYU49" s="1581"/>
      <c r="VYV49" s="1581"/>
      <c r="VYW49" s="1581"/>
      <c r="VYX49" s="1581"/>
      <c r="VYY49" s="1581"/>
      <c r="VYZ49" s="1581"/>
      <c r="VZA49" s="1581"/>
      <c r="VZB49" s="1581"/>
      <c r="VZC49" s="1581"/>
      <c r="VZD49" s="1581"/>
      <c r="VZE49" s="1581"/>
      <c r="VZF49" s="1581"/>
      <c r="VZG49" s="1581"/>
      <c r="VZH49" s="1581"/>
      <c r="VZI49" s="1581"/>
      <c r="VZJ49" s="1581"/>
      <c r="VZK49" s="1581"/>
      <c r="VZL49" s="1581"/>
      <c r="VZM49" s="1581"/>
      <c r="VZN49" s="1581"/>
      <c r="VZO49" s="1581"/>
      <c r="VZP49" s="1581"/>
      <c r="VZQ49" s="1581"/>
      <c r="VZR49" s="1581"/>
      <c r="VZS49" s="1581"/>
      <c r="VZT49" s="1581"/>
      <c r="VZU49" s="1581"/>
      <c r="VZV49" s="1581"/>
      <c r="VZW49" s="1581"/>
      <c r="VZX49" s="1581"/>
      <c r="VZY49" s="1581"/>
      <c r="VZZ49" s="1581"/>
      <c r="WAA49" s="1581"/>
      <c r="WAB49" s="1581"/>
      <c r="WAC49" s="1581"/>
      <c r="WAD49" s="1581"/>
      <c r="WAE49" s="1581"/>
      <c r="WAF49" s="1581"/>
      <c r="WAG49" s="1581"/>
      <c r="WAH49" s="1581"/>
      <c r="WAI49" s="1581"/>
      <c r="WAJ49" s="1581"/>
      <c r="WAK49" s="1581"/>
      <c r="WAL49" s="1581"/>
      <c r="WAM49" s="1581"/>
      <c r="WAN49" s="1581"/>
      <c r="WAO49" s="1581"/>
      <c r="WAP49" s="1581"/>
      <c r="WAQ49" s="1581"/>
      <c r="WAR49" s="1581"/>
      <c r="WAS49" s="1581"/>
      <c r="WAT49" s="1581"/>
      <c r="WAU49" s="1581"/>
      <c r="WAV49" s="1581"/>
      <c r="WAW49" s="1581"/>
      <c r="WAX49" s="1581"/>
      <c r="WAY49" s="1581"/>
      <c r="WAZ49" s="1581"/>
      <c r="WBA49" s="1581"/>
      <c r="WBB49" s="1581"/>
      <c r="WBC49" s="1581"/>
      <c r="WBD49" s="1581"/>
      <c r="WBE49" s="1581"/>
      <c r="WBF49" s="1581"/>
      <c r="WBG49" s="1581"/>
      <c r="WBH49" s="1581"/>
      <c r="WBI49" s="1581"/>
      <c r="WBJ49" s="1581"/>
      <c r="WBK49" s="1581"/>
      <c r="WBL49" s="1581"/>
      <c r="WBM49" s="1581"/>
      <c r="WBN49" s="1581"/>
      <c r="WBO49" s="1581"/>
      <c r="WBP49" s="1581"/>
      <c r="WBQ49" s="1581"/>
      <c r="WBR49" s="1581"/>
      <c r="WBS49" s="1581"/>
      <c r="WBT49" s="1581"/>
      <c r="WBU49" s="1581"/>
      <c r="WBV49" s="1581"/>
      <c r="WBW49" s="1581"/>
      <c r="WBX49" s="1581"/>
      <c r="WBY49" s="1581"/>
      <c r="WBZ49" s="1581"/>
      <c r="WCA49" s="1581"/>
      <c r="WCB49" s="1581"/>
      <c r="WCC49" s="1581"/>
      <c r="WCD49" s="1581"/>
      <c r="WCE49" s="1581"/>
      <c r="WCF49" s="1581"/>
      <c r="WCG49" s="1581"/>
      <c r="WCH49" s="1581"/>
      <c r="WCI49" s="1581"/>
      <c r="WCJ49" s="1581"/>
      <c r="WCK49" s="1581"/>
      <c r="WCL49" s="1581"/>
      <c r="WCM49" s="1581"/>
      <c r="WCN49" s="1581"/>
      <c r="WCO49" s="1581"/>
      <c r="WCP49" s="1581"/>
      <c r="WCQ49" s="1581"/>
      <c r="WCR49" s="1581"/>
      <c r="WCS49" s="1581"/>
      <c r="WCT49" s="1581"/>
      <c r="WCU49" s="1581"/>
      <c r="WCV49" s="1581"/>
      <c r="WCW49" s="1581"/>
      <c r="WCX49" s="1581"/>
      <c r="WCY49" s="1581"/>
      <c r="WCZ49" s="1581"/>
      <c r="WDA49" s="1581"/>
      <c r="WDB49" s="1581"/>
      <c r="WDC49" s="1581"/>
      <c r="WDD49" s="1581"/>
      <c r="WDE49" s="1581"/>
      <c r="WDF49" s="1581"/>
      <c r="WDG49" s="1581"/>
      <c r="WDH49" s="1581"/>
      <c r="WDI49" s="1581"/>
      <c r="WDJ49" s="1581"/>
      <c r="WDK49" s="1581"/>
      <c r="WDL49" s="1581"/>
      <c r="WDM49" s="1581"/>
      <c r="WDN49" s="1581"/>
      <c r="WDO49" s="1581"/>
      <c r="WDP49" s="1581"/>
      <c r="WDQ49" s="1581"/>
      <c r="WDR49" s="1581"/>
      <c r="WDS49" s="1581"/>
      <c r="WDT49" s="1581"/>
      <c r="WDU49" s="1581"/>
      <c r="WDV49" s="1581"/>
      <c r="WDW49" s="1581"/>
      <c r="WDX49" s="1581"/>
      <c r="WDY49" s="1581"/>
      <c r="WDZ49" s="1581"/>
      <c r="WEA49" s="1581"/>
      <c r="WEB49" s="1581"/>
      <c r="WEC49" s="1581"/>
      <c r="WED49" s="1581"/>
      <c r="WEE49" s="1581"/>
      <c r="WEF49" s="1581"/>
      <c r="WEG49" s="1581"/>
      <c r="WEH49" s="1581"/>
      <c r="WEI49" s="1581"/>
      <c r="WEJ49" s="1581"/>
      <c r="WEK49" s="1581"/>
      <c r="WEL49" s="1581"/>
      <c r="WEM49" s="1581"/>
      <c r="WEN49" s="1581"/>
      <c r="WEO49" s="1581"/>
      <c r="WEP49" s="1581"/>
      <c r="WEQ49" s="1581"/>
      <c r="WER49" s="1581"/>
      <c r="WES49" s="1581"/>
      <c r="WET49" s="1581"/>
      <c r="WEU49" s="1581"/>
      <c r="WEV49" s="1581"/>
      <c r="WEW49" s="1581"/>
      <c r="WEX49" s="1581"/>
      <c r="WEY49" s="1581"/>
      <c r="WEZ49" s="1581"/>
      <c r="WFA49" s="1581"/>
      <c r="WFB49" s="1581"/>
      <c r="WFC49" s="1581"/>
      <c r="WFD49" s="1581"/>
      <c r="WFE49" s="1581"/>
      <c r="WFF49" s="1581"/>
      <c r="WFG49" s="1581"/>
      <c r="WFH49" s="1581"/>
      <c r="WFI49" s="1581"/>
      <c r="WFJ49" s="1581"/>
      <c r="WFK49" s="1581"/>
      <c r="WFL49" s="1581"/>
      <c r="WFM49" s="1581"/>
      <c r="WFN49" s="1581"/>
      <c r="WFO49" s="1581"/>
      <c r="WFP49" s="1581"/>
      <c r="WFQ49" s="1581"/>
      <c r="WFR49" s="1581"/>
      <c r="WFS49" s="1581"/>
      <c r="WFT49" s="1581"/>
      <c r="WFU49" s="1581"/>
      <c r="WFV49" s="1581"/>
      <c r="WFW49" s="1581"/>
      <c r="WFX49" s="1581"/>
      <c r="WFY49" s="1581"/>
      <c r="WFZ49" s="1581"/>
      <c r="WGA49" s="1581"/>
      <c r="WGB49" s="1581"/>
      <c r="WGC49" s="1581"/>
      <c r="WGD49" s="1581"/>
      <c r="WGE49" s="1581"/>
      <c r="WGF49" s="1581"/>
      <c r="WGG49" s="1581"/>
      <c r="WGH49" s="1581"/>
      <c r="WGI49" s="1581"/>
      <c r="WGJ49" s="1581"/>
      <c r="WGK49" s="1581"/>
      <c r="WGL49" s="1581"/>
      <c r="WGM49" s="1581"/>
      <c r="WGN49" s="1581"/>
      <c r="WGO49" s="1581"/>
      <c r="WGP49" s="1581"/>
      <c r="WGQ49" s="1581"/>
      <c r="WGR49" s="1581"/>
      <c r="WGS49" s="1581"/>
      <c r="WGT49" s="1581"/>
      <c r="WGU49" s="1581"/>
      <c r="WGV49" s="1581"/>
      <c r="WGW49" s="1581"/>
      <c r="WGX49" s="1581"/>
      <c r="WGY49" s="1581"/>
      <c r="WGZ49" s="1581"/>
      <c r="WHA49" s="1581"/>
      <c r="WHB49" s="1581"/>
      <c r="WHC49" s="1581"/>
      <c r="WHD49" s="1581"/>
      <c r="WHE49" s="1581"/>
      <c r="WHF49" s="1581"/>
      <c r="WHG49" s="1581"/>
      <c r="WHH49" s="1581"/>
      <c r="WHI49" s="1581"/>
      <c r="WHJ49" s="1581"/>
      <c r="WHK49" s="1581"/>
      <c r="WHL49" s="1581"/>
      <c r="WHM49" s="1581"/>
      <c r="WHN49" s="1581"/>
      <c r="WHO49" s="1581"/>
      <c r="WHP49" s="1581"/>
      <c r="WHQ49" s="1581"/>
      <c r="WHR49" s="1581"/>
      <c r="WHS49" s="1581"/>
      <c r="WHT49" s="1581"/>
      <c r="WHU49" s="1581"/>
      <c r="WHV49" s="1581"/>
      <c r="WHW49" s="1581"/>
      <c r="WHX49" s="1581"/>
      <c r="WHY49" s="1581"/>
      <c r="WHZ49" s="1581"/>
      <c r="WIA49" s="1581"/>
      <c r="WIB49" s="1581"/>
      <c r="WIC49" s="1581"/>
      <c r="WID49" s="1581"/>
      <c r="WIE49" s="1581"/>
      <c r="WIF49" s="1581"/>
      <c r="WIG49" s="1581"/>
      <c r="WIH49" s="1581"/>
      <c r="WII49" s="1581"/>
      <c r="WIJ49" s="1581"/>
      <c r="WIK49" s="1581"/>
      <c r="WIL49" s="1581"/>
      <c r="WIM49" s="1581"/>
      <c r="WIN49" s="1581"/>
      <c r="WIO49" s="1581"/>
      <c r="WIP49" s="1581"/>
      <c r="WIQ49" s="1581"/>
      <c r="WIR49" s="1581"/>
      <c r="WIS49" s="1581"/>
      <c r="WIT49" s="1581"/>
      <c r="WIU49" s="1581"/>
      <c r="WIV49" s="1581"/>
      <c r="WIW49" s="1581"/>
      <c r="WIX49" s="1581"/>
      <c r="WIY49" s="1581"/>
      <c r="WIZ49" s="1581"/>
      <c r="WJA49" s="1581"/>
      <c r="WJB49" s="1581"/>
      <c r="WJC49" s="1581"/>
      <c r="WJD49" s="1581"/>
      <c r="WJE49" s="1581"/>
      <c r="WJF49" s="1581"/>
      <c r="WJG49" s="1581"/>
      <c r="WJH49" s="1581"/>
      <c r="WJI49" s="1581"/>
      <c r="WJJ49" s="1581"/>
      <c r="WJK49" s="1581"/>
      <c r="WJL49" s="1581"/>
      <c r="WJM49" s="1581"/>
      <c r="WJN49" s="1581"/>
      <c r="WJO49" s="1581"/>
      <c r="WJP49" s="1581"/>
      <c r="WJQ49" s="1581"/>
      <c r="WJR49" s="1581"/>
      <c r="WJS49" s="1581"/>
      <c r="WJT49" s="1581"/>
      <c r="WJU49" s="1581"/>
      <c r="WJV49" s="1581"/>
      <c r="WJW49" s="1581"/>
      <c r="WJX49" s="1581"/>
      <c r="WJY49" s="1581"/>
      <c r="WJZ49" s="1581"/>
      <c r="WKA49" s="1581"/>
      <c r="WKB49" s="1581"/>
      <c r="WKC49" s="1581"/>
      <c r="WKD49" s="1581"/>
      <c r="WKE49" s="1581"/>
      <c r="WKF49" s="1581"/>
      <c r="WKG49" s="1581"/>
      <c r="WKH49" s="1581"/>
      <c r="WKI49" s="1581"/>
      <c r="WKJ49" s="1581"/>
      <c r="WKK49" s="1581"/>
      <c r="WKL49" s="1581"/>
      <c r="WKM49" s="1581"/>
      <c r="WKN49" s="1581"/>
      <c r="WKO49" s="1581"/>
      <c r="WKP49" s="1581"/>
      <c r="WKQ49" s="1581"/>
      <c r="WKR49" s="1581"/>
      <c r="WKS49" s="1581"/>
      <c r="WKT49" s="1581"/>
      <c r="WKU49" s="1581"/>
      <c r="WKV49" s="1581"/>
      <c r="WKW49" s="1581"/>
      <c r="WKX49" s="1581"/>
      <c r="WKY49" s="1581"/>
      <c r="WKZ49" s="1581"/>
      <c r="WLA49" s="1581"/>
      <c r="WLB49" s="1581"/>
      <c r="WLC49" s="1581"/>
      <c r="WLD49" s="1581"/>
      <c r="WLE49" s="1581"/>
      <c r="WLF49" s="1581"/>
      <c r="WLG49" s="1581"/>
      <c r="WLH49" s="1581"/>
      <c r="WLI49" s="1581"/>
      <c r="WLJ49" s="1581"/>
      <c r="WLK49" s="1581"/>
      <c r="WLL49" s="1581"/>
      <c r="WLM49" s="1581"/>
      <c r="WLN49" s="1581"/>
      <c r="WLO49" s="1581"/>
      <c r="WLP49" s="1581"/>
      <c r="WLQ49" s="1581"/>
      <c r="WLR49" s="1581"/>
      <c r="WLS49" s="1581"/>
      <c r="WLT49" s="1581"/>
      <c r="WLU49" s="1581"/>
      <c r="WLV49" s="1581"/>
      <c r="WLW49" s="1581"/>
      <c r="WLX49" s="1581"/>
      <c r="WLY49" s="1581"/>
      <c r="WLZ49" s="1581"/>
      <c r="WMA49" s="1581"/>
      <c r="WMB49" s="1581"/>
      <c r="WMC49" s="1581"/>
      <c r="WMD49" s="1581"/>
      <c r="WME49" s="1581"/>
      <c r="WMF49" s="1581"/>
      <c r="WMG49" s="1581"/>
      <c r="WMH49" s="1581"/>
      <c r="WMI49" s="1581"/>
      <c r="WMJ49" s="1581"/>
      <c r="WMK49" s="1581"/>
      <c r="WML49" s="1581"/>
      <c r="WMM49" s="1581"/>
      <c r="WMN49" s="1581"/>
      <c r="WMO49" s="1581"/>
      <c r="WMP49" s="1581"/>
      <c r="WMQ49" s="1581"/>
      <c r="WMR49" s="1581"/>
      <c r="WMS49" s="1581"/>
      <c r="WMT49" s="1581"/>
      <c r="WMU49" s="1581"/>
      <c r="WMV49" s="1581"/>
      <c r="WMW49" s="1581"/>
      <c r="WMX49" s="1581"/>
      <c r="WMY49" s="1581"/>
      <c r="WMZ49" s="1581"/>
      <c r="WNA49" s="1581"/>
      <c r="WNB49" s="1581"/>
      <c r="WNC49" s="1581"/>
      <c r="WND49" s="1581"/>
      <c r="WNE49" s="1581"/>
      <c r="WNF49" s="1581"/>
      <c r="WNG49" s="1581"/>
      <c r="WNH49" s="1581"/>
      <c r="WNI49" s="1581"/>
      <c r="WNJ49" s="1581"/>
      <c r="WNK49" s="1581"/>
      <c r="WNL49" s="1581"/>
      <c r="WNM49" s="1581"/>
      <c r="WNN49" s="1581"/>
      <c r="WNO49" s="1581"/>
      <c r="WNP49" s="1581"/>
      <c r="WNQ49" s="1581"/>
      <c r="WNR49" s="1581"/>
      <c r="WNS49" s="1581"/>
      <c r="WNT49" s="1581"/>
      <c r="WNU49" s="1581"/>
      <c r="WNV49" s="1581"/>
      <c r="WNW49" s="1581"/>
      <c r="WNX49" s="1581"/>
      <c r="WNY49" s="1581"/>
      <c r="WNZ49" s="1581"/>
      <c r="WOA49" s="1581"/>
      <c r="WOB49" s="1581"/>
      <c r="WOC49" s="1581"/>
      <c r="WOD49" s="1581"/>
      <c r="WOE49" s="1581"/>
      <c r="WOF49" s="1581"/>
      <c r="WOG49" s="1581"/>
      <c r="WOH49" s="1581"/>
      <c r="WOI49" s="1581"/>
      <c r="WOJ49" s="1581"/>
      <c r="WOK49" s="1581"/>
      <c r="WOL49" s="1581"/>
      <c r="WOM49" s="1581"/>
      <c r="WON49" s="1581"/>
      <c r="WOO49" s="1581"/>
      <c r="WOP49" s="1581"/>
      <c r="WOQ49" s="1581"/>
      <c r="WOR49" s="1581"/>
      <c r="WOS49" s="1581"/>
      <c r="WOT49" s="1581"/>
      <c r="WOU49" s="1581"/>
      <c r="WOV49" s="1581"/>
      <c r="WOW49" s="1581"/>
      <c r="WOX49" s="1581"/>
      <c r="WOY49" s="1581"/>
      <c r="WOZ49" s="1581"/>
      <c r="WPA49" s="1581"/>
      <c r="WPB49" s="1581"/>
      <c r="WPC49" s="1581"/>
      <c r="WPD49" s="1581"/>
      <c r="WPE49" s="1581"/>
      <c r="WPF49" s="1581"/>
      <c r="WPG49" s="1581"/>
      <c r="WPH49" s="1581"/>
      <c r="WPI49" s="1581"/>
      <c r="WPJ49" s="1581"/>
      <c r="WPK49" s="1581"/>
      <c r="WPL49" s="1581"/>
      <c r="WPM49" s="1581"/>
      <c r="WPN49" s="1581"/>
      <c r="WPO49" s="1581"/>
      <c r="WPP49" s="1581"/>
      <c r="WPQ49" s="1581"/>
      <c r="WPR49" s="1581"/>
      <c r="WPS49" s="1581"/>
      <c r="WPT49" s="1581"/>
      <c r="WPU49" s="1581"/>
      <c r="WPV49" s="1581"/>
      <c r="WPW49" s="1581"/>
      <c r="WPX49" s="1581"/>
      <c r="WPY49" s="1581"/>
      <c r="WPZ49" s="1581"/>
      <c r="WQA49" s="1581"/>
      <c r="WQB49" s="1581"/>
      <c r="WQC49" s="1581"/>
      <c r="WQD49" s="1581"/>
      <c r="WQE49" s="1581"/>
      <c r="WQF49" s="1581"/>
      <c r="WQG49" s="1581"/>
      <c r="WQH49" s="1581"/>
      <c r="WQI49" s="1581"/>
      <c r="WQJ49" s="1581"/>
      <c r="WQK49" s="1581"/>
      <c r="WQL49" s="1581"/>
      <c r="WQM49" s="1581"/>
      <c r="WQN49" s="1581"/>
      <c r="WQO49" s="1581"/>
      <c r="WQP49" s="1581"/>
      <c r="WQQ49" s="1581"/>
      <c r="WQR49" s="1581"/>
      <c r="WQS49" s="1581"/>
      <c r="WQT49" s="1581"/>
      <c r="WQU49" s="1581"/>
      <c r="WQV49" s="1581"/>
      <c r="WQW49" s="1581"/>
      <c r="WQX49" s="1581"/>
      <c r="WQY49" s="1581"/>
      <c r="WQZ49" s="1581"/>
      <c r="WRA49" s="1581"/>
      <c r="WRB49" s="1581"/>
      <c r="WRC49" s="1581"/>
      <c r="WRD49" s="1581"/>
      <c r="WRE49" s="1581"/>
      <c r="WRF49" s="1581"/>
      <c r="WRG49" s="1581"/>
      <c r="WRH49" s="1581"/>
      <c r="WRI49" s="1581"/>
      <c r="WRJ49" s="1581"/>
      <c r="WRK49" s="1581"/>
      <c r="WRL49" s="1581"/>
      <c r="WRM49" s="1581"/>
      <c r="WRN49" s="1581"/>
      <c r="WRO49" s="1581"/>
      <c r="WRP49" s="1581"/>
      <c r="WRQ49" s="1581"/>
      <c r="WRR49" s="1581"/>
      <c r="WRS49" s="1581"/>
      <c r="WRT49" s="1581"/>
      <c r="WRU49" s="1581"/>
      <c r="WRV49" s="1581"/>
      <c r="WRW49" s="1581"/>
      <c r="WRX49" s="1581"/>
      <c r="WRY49" s="1581"/>
      <c r="WRZ49" s="1581"/>
      <c r="WSA49" s="1581"/>
      <c r="WSB49" s="1581"/>
      <c r="WSC49" s="1581"/>
      <c r="WSD49" s="1581"/>
      <c r="WSE49" s="1581"/>
      <c r="WSF49" s="1581"/>
      <c r="WSG49" s="1581"/>
      <c r="WSH49" s="1581"/>
      <c r="WSI49" s="1581"/>
      <c r="WSJ49" s="1581"/>
      <c r="WSK49" s="1581"/>
      <c r="WSL49" s="1581"/>
      <c r="WSM49" s="1581"/>
      <c r="WSN49" s="1581"/>
      <c r="WSO49" s="1581"/>
      <c r="WSP49" s="1581"/>
      <c r="WSQ49" s="1581"/>
      <c r="WSR49" s="1581"/>
      <c r="WSS49" s="1581"/>
      <c r="WST49" s="1581"/>
      <c r="WSU49" s="1581"/>
      <c r="WSV49" s="1581"/>
      <c r="WSW49" s="1581"/>
      <c r="WSX49" s="1581"/>
      <c r="WSY49" s="1581"/>
      <c r="WSZ49" s="1581"/>
      <c r="WTA49" s="1581"/>
      <c r="WTB49" s="1581"/>
      <c r="WTC49" s="1581"/>
      <c r="WTD49" s="1581"/>
      <c r="WTE49" s="1581"/>
      <c r="WTF49" s="1581"/>
      <c r="WTG49" s="1581"/>
      <c r="WTH49" s="1581"/>
      <c r="WTI49" s="1581"/>
      <c r="WTJ49" s="1581"/>
      <c r="WTK49" s="1581"/>
      <c r="WTL49" s="1581"/>
      <c r="WTM49" s="1581"/>
      <c r="WTN49" s="1581"/>
      <c r="WTO49" s="1581"/>
      <c r="WTP49" s="1581"/>
      <c r="WTQ49" s="1581"/>
      <c r="WTR49" s="1581"/>
      <c r="WTS49" s="1581"/>
      <c r="WTT49" s="1581"/>
      <c r="WTU49" s="1581"/>
      <c r="WTV49" s="1581"/>
      <c r="WTW49" s="1581"/>
      <c r="WTX49" s="1581"/>
      <c r="WTY49" s="1581"/>
      <c r="WTZ49" s="1581"/>
      <c r="WUA49" s="1581"/>
      <c r="WUB49" s="1581"/>
      <c r="WUC49" s="1581"/>
      <c r="WUD49" s="1581"/>
      <c r="WUE49" s="1581"/>
      <c r="WUF49" s="1581"/>
      <c r="WUG49" s="1581"/>
      <c r="WUH49" s="1581"/>
      <c r="WUI49" s="1581"/>
      <c r="WUJ49" s="1581"/>
      <c r="WUK49" s="1581"/>
      <c r="WUL49" s="1581"/>
      <c r="WUM49" s="1581"/>
      <c r="WUN49" s="1581"/>
      <c r="WUO49" s="1581"/>
      <c r="WUP49" s="1581"/>
      <c r="WUQ49" s="1581"/>
      <c r="WUR49" s="1581"/>
      <c r="WUS49" s="1581"/>
      <c r="WUT49" s="1581"/>
      <c r="WUU49" s="1581"/>
      <c r="WUV49" s="1581"/>
      <c r="WUW49" s="1581"/>
      <c r="WUX49" s="1581"/>
      <c r="WUY49" s="1581"/>
      <c r="WUZ49" s="1581"/>
      <c r="WVA49" s="1581"/>
      <c r="WVB49" s="1581"/>
      <c r="WVC49" s="1581"/>
      <c r="WVD49" s="1581"/>
      <c r="WVE49" s="1581"/>
      <c r="WVF49" s="1581"/>
      <c r="WVG49" s="1581"/>
      <c r="WVH49" s="1581"/>
      <c r="WVI49" s="1581"/>
      <c r="WVJ49" s="1581"/>
      <c r="WVK49" s="1581"/>
      <c r="WVL49" s="1581"/>
      <c r="WVM49" s="1581"/>
      <c r="WVN49" s="1581"/>
      <c r="WVO49" s="1581"/>
      <c r="WVP49" s="1581"/>
      <c r="WVQ49" s="1581"/>
      <c r="WVR49" s="1581"/>
      <c r="WVS49" s="1581"/>
      <c r="WVT49" s="1581"/>
    </row>
    <row r="50" spans="1:16140" s="1311" customFormat="1" x14ac:dyDescent="0.2">
      <c r="A50" s="1581"/>
      <c r="B50" s="1600"/>
      <c r="C50" s="1598"/>
      <c r="D50" s="1598"/>
      <c r="E50" s="1598"/>
      <c r="F50" s="1310"/>
      <c r="G50" s="1598"/>
      <c r="H50" s="1598"/>
      <c r="I50" s="1598"/>
      <c r="K50" s="1598"/>
      <c r="L50" s="1598"/>
      <c r="M50" s="1598"/>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c r="AN50" s="1581"/>
      <c r="AO50" s="1581"/>
      <c r="AP50" s="1581"/>
      <c r="AQ50" s="1581"/>
      <c r="AR50" s="1581"/>
      <c r="AS50" s="1581"/>
      <c r="AT50" s="1581"/>
      <c r="AU50" s="1581"/>
      <c r="AV50" s="1581"/>
      <c r="AW50" s="1581"/>
      <c r="AX50" s="1581"/>
      <c r="AY50" s="1581"/>
      <c r="AZ50" s="1581"/>
      <c r="BA50" s="1581"/>
      <c r="BB50" s="1581"/>
      <c r="BC50" s="1581"/>
      <c r="BD50" s="1581"/>
      <c r="BE50" s="1581"/>
      <c r="BF50" s="1581"/>
      <c r="BG50" s="1581"/>
      <c r="BH50" s="1581"/>
      <c r="BI50" s="1581"/>
      <c r="BJ50" s="1581"/>
      <c r="BK50" s="1581"/>
      <c r="BL50" s="1581"/>
      <c r="BM50" s="1581"/>
      <c r="BN50" s="1581"/>
      <c r="BO50" s="1581"/>
      <c r="BP50" s="1581"/>
      <c r="BQ50" s="1581"/>
      <c r="BR50" s="1581"/>
      <c r="BS50" s="1581"/>
      <c r="BT50" s="1581"/>
      <c r="BU50" s="1581"/>
      <c r="BV50" s="1581"/>
      <c r="BW50" s="1581"/>
      <c r="BX50" s="1581"/>
      <c r="BY50" s="1581"/>
      <c r="BZ50" s="1581"/>
      <c r="CA50" s="1581"/>
      <c r="CB50" s="1581"/>
      <c r="CC50" s="1581"/>
      <c r="CD50" s="1581"/>
      <c r="CE50" s="1581"/>
      <c r="CF50" s="1581"/>
      <c r="CG50" s="1581"/>
      <c r="CH50" s="1581"/>
      <c r="CI50" s="1581"/>
      <c r="CJ50" s="1581"/>
      <c r="CK50" s="1581"/>
      <c r="CL50" s="1581"/>
      <c r="CM50" s="1581"/>
      <c r="CN50" s="1581"/>
      <c r="CO50" s="1581"/>
      <c r="CP50" s="1581"/>
      <c r="CQ50" s="1581"/>
      <c r="CR50" s="1581"/>
      <c r="CS50" s="1581"/>
      <c r="CT50" s="1581"/>
      <c r="CU50" s="1581"/>
      <c r="CV50" s="1581"/>
      <c r="CW50" s="1581"/>
      <c r="CX50" s="1581"/>
      <c r="CY50" s="1581"/>
      <c r="CZ50" s="1581"/>
      <c r="DA50" s="1581"/>
      <c r="DB50" s="1581"/>
      <c r="DC50" s="1581"/>
      <c r="DD50" s="1581"/>
      <c r="DE50" s="1581"/>
      <c r="DF50" s="1581"/>
      <c r="DG50" s="1581"/>
      <c r="DH50" s="1581"/>
      <c r="DI50" s="1581"/>
      <c r="DJ50" s="1581"/>
      <c r="DK50" s="1581"/>
      <c r="DL50" s="1581"/>
      <c r="DM50" s="1581"/>
      <c r="DN50" s="1581"/>
      <c r="DO50" s="1581"/>
      <c r="DP50" s="1581"/>
      <c r="DQ50" s="1581"/>
      <c r="DR50" s="1581"/>
      <c r="DS50" s="1581"/>
      <c r="DT50" s="1581"/>
      <c r="DU50" s="1581"/>
      <c r="DV50" s="1581"/>
      <c r="DW50" s="1581"/>
      <c r="DX50" s="1581"/>
      <c r="DY50" s="1581"/>
      <c r="DZ50" s="1581"/>
      <c r="EA50" s="1581"/>
      <c r="EB50" s="1581"/>
      <c r="EC50" s="1581"/>
      <c r="ED50" s="1581"/>
      <c r="EE50" s="1581"/>
      <c r="EF50" s="1581"/>
      <c r="EG50" s="1581"/>
      <c r="EH50" s="1581"/>
      <c r="EI50" s="1581"/>
      <c r="EJ50" s="1581"/>
      <c r="EK50" s="1581"/>
      <c r="EL50" s="1581"/>
      <c r="EM50" s="1581"/>
      <c r="EN50" s="1581"/>
      <c r="EO50" s="1581"/>
      <c r="EP50" s="1581"/>
      <c r="EQ50" s="1581"/>
      <c r="ER50" s="1581"/>
      <c r="ES50" s="1581"/>
      <c r="ET50" s="1581"/>
      <c r="EU50" s="1581"/>
      <c r="EV50" s="1581"/>
      <c r="EW50" s="1581"/>
      <c r="EX50" s="1581"/>
      <c r="EY50" s="1581"/>
      <c r="EZ50" s="1581"/>
      <c r="FA50" s="1581"/>
      <c r="FB50" s="1581"/>
      <c r="FC50" s="1581"/>
      <c r="FD50" s="1581"/>
      <c r="FE50" s="1581"/>
      <c r="FF50" s="1581"/>
      <c r="FG50" s="1581"/>
      <c r="FH50" s="1581"/>
      <c r="FI50" s="1581"/>
      <c r="FJ50" s="1581"/>
      <c r="FK50" s="1581"/>
      <c r="FL50" s="1581"/>
      <c r="FM50" s="1581"/>
      <c r="FN50" s="1581"/>
      <c r="FO50" s="1581"/>
      <c r="FP50" s="1581"/>
      <c r="FQ50" s="1581"/>
      <c r="FR50" s="1581"/>
      <c r="FS50" s="1581"/>
      <c r="FT50" s="1581"/>
      <c r="FU50" s="1581"/>
      <c r="FV50" s="1581"/>
      <c r="FW50" s="1581"/>
      <c r="FX50" s="1581"/>
      <c r="FY50" s="1581"/>
      <c r="FZ50" s="1581"/>
      <c r="GA50" s="1581"/>
      <c r="GB50" s="1581"/>
      <c r="GC50" s="1581"/>
      <c r="GD50" s="1581"/>
      <c r="GE50" s="1581"/>
      <c r="GF50" s="1581"/>
      <c r="GG50" s="1581"/>
      <c r="GH50" s="1581"/>
      <c r="GI50" s="1581"/>
      <c r="GJ50" s="1581"/>
      <c r="GK50" s="1581"/>
      <c r="GL50" s="1581"/>
      <c r="GM50" s="1581"/>
      <c r="GN50" s="1581"/>
      <c r="GO50" s="1581"/>
      <c r="GP50" s="1581"/>
      <c r="GQ50" s="1581"/>
      <c r="GR50" s="1581"/>
      <c r="GS50" s="1581"/>
      <c r="GT50" s="1581"/>
      <c r="GU50" s="1581"/>
      <c r="GV50" s="1581"/>
      <c r="GW50" s="1581"/>
      <c r="GX50" s="1581"/>
      <c r="GY50" s="1581"/>
      <c r="GZ50" s="1581"/>
      <c r="HA50" s="1581"/>
      <c r="HB50" s="1581"/>
      <c r="HC50" s="1581"/>
      <c r="HD50" s="1581"/>
      <c r="HE50" s="1581"/>
      <c r="HF50" s="1581"/>
      <c r="HG50" s="1581"/>
      <c r="HH50" s="1581"/>
      <c r="HI50" s="1581"/>
      <c r="HJ50" s="1581"/>
      <c r="HK50" s="1581"/>
      <c r="HL50" s="1581"/>
      <c r="HM50" s="1581"/>
      <c r="HN50" s="1581"/>
      <c r="HO50" s="1581"/>
      <c r="HP50" s="1581"/>
      <c r="HQ50" s="1581"/>
      <c r="HR50" s="1581"/>
      <c r="HS50" s="1581"/>
      <c r="HT50" s="1581"/>
      <c r="HU50" s="1581"/>
      <c r="HV50" s="1581"/>
      <c r="HW50" s="1581"/>
      <c r="HX50" s="1581"/>
      <c r="HY50" s="1581"/>
      <c r="HZ50" s="1581"/>
      <c r="IA50" s="1581"/>
      <c r="IB50" s="1581"/>
      <c r="IC50" s="1581"/>
      <c r="ID50" s="1581"/>
      <c r="IE50" s="1581"/>
      <c r="IF50" s="1581"/>
      <c r="IG50" s="1581"/>
      <c r="IH50" s="1581"/>
      <c r="II50" s="1581"/>
      <c r="IJ50" s="1581"/>
      <c r="IK50" s="1581"/>
      <c r="IL50" s="1581"/>
      <c r="IM50" s="1581"/>
      <c r="IN50" s="1581"/>
      <c r="IO50" s="1581"/>
      <c r="IP50" s="1581"/>
      <c r="IQ50" s="1581"/>
      <c r="IR50" s="1581"/>
      <c r="IS50" s="1581"/>
      <c r="IT50" s="1581"/>
      <c r="IU50" s="1581"/>
      <c r="IV50" s="1581"/>
      <c r="IW50" s="1581"/>
      <c r="IX50" s="1581"/>
      <c r="IY50" s="1581"/>
      <c r="IZ50" s="1581"/>
      <c r="JA50" s="1581"/>
      <c r="JB50" s="1581"/>
      <c r="JC50" s="1581"/>
      <c r="JD50" s="1581"/>
      <c r="JE50" s="1581"/>
      <c r="JF50" s="1581"/>
      <c r="JG50" s="1581"/>
      <c r="JH50" s="1581"/>
      <c r="JI50" s="1581"/>
      <c r="JJ50" s="1581"/>
      <c r="JK50" s="1581"/>
      <c r="JL50" s="1581"/>
      <c r="JM50" s="1581"/>
      <c r="JN50" s="1581"/>
      <c r="JO50" s="1581"/>
      <c r="JP50" s="1581"/>
      <c r="JQ50" s="1581"/>
      <c r="JR50" s="1581"/>
      <c r="JS50" s="1581"/>
      <c r="JT50" s="1581"/>
      <c r="JU50" s="1581"/>
      <c r="JV50" s="1581"/>
      <c r="JW50" s="1581"/>
      <c r="JX50" s="1581"/>
      <c r="JY50" s="1581"/>
      <c r="JZ50" s="1581"/>
      <c r="KA50" s="1581"/>
      <c r="KB50" s="1581"/>
      <c r="KC50" s="1581"/>
      <c r="KD50" s="1581"/>
      <c r="KE50" s="1581"/>
      <c r="KF50" s="1581"/>
      <c r="KG50" s="1581"/>
      <c r="KH50" s="1581"/>
      <c r="KI50" s="1581"/>
      <c r="KJ50" s="1581"/>
      <c r="KK50" s="1581"/>
      <c r="KL50" s="1581"/>
      <c r="KM50" s="1581"/>
      <c r="KN50" s="1581"/>
      <c r="KO50" s="1581"/>
      <c r="KP50" s="1581"/>
      <c r="KQ50" s="1581"/>
      <c r="KR50" s="1581"/>
      <c r="KS50" s="1581"/>
      <c r="KT50" s="1581"/>
      <c r="KU50" s="1581"/>
      <c r="KV50" s="1581"/>
      <c r="KW50" s="1581"/>
      <c r="KX50" s="1581"/>
      <c r="KY50" s="1581"/>
      <c r="KZ50" s="1581"/>
      <c r="LA50" s="1581"/>
      <c r="LB50" s="1581"/>
      <c r="LC50" s="1581"/>
      <c r="LD50" s="1581"/>
      <c r="LE50" s="1581"/>
      <c r="LF50" s="1581"/>
      <c r="LG50" s="1581"/>
      <c r="LH50" s="1581"/>
      <c r="LI50" s="1581"/>
      <c r="LJ50" s="1581"/>
      <c r="LK50" s="1581"/>
      <c r="LL50" s="1581"/>
      <c r="LM50" s="1581"/>
      <c r="LN50" s="1581"/>
      <c r="LO50" s="1581"/>
      <c r="LP50" s="1581"/>
      <c r="LQ50" s="1581"/>
      <c r="LR50" s="1581"/>
      <c r="LS50" s="1581"/>
      <c r="LT50" s="1581"/>
      <c r="LU50" s="1581"/>
      <c r="LV50" s="1581"/>
      <c r="LW50" s="1581"/>
      <c r="LX50" s="1581"/>
      <c r="LY50" s="1581"/>
      <c r="LZ50" s="1581"/>
      <c r="MA50" s="1581"/>
      <c r="MB50" s="1581"/>
      <c r="MC50" s="1581"/>
      <c r="MD50" s="1581"/>
      <c r="ME50" s="1581"/>
      <c r="MF50" s="1581"/>
      <c r="MG50" s="1581"/>
      <c r="MH50" s="1581"/>
      <c r="MI50" s="1581"/>
      <c r="MJ50" s="1581"/>
      <c r="MK50" s="1581"/>
      <c r="ML50" s="1581"/>
      <c r="MM50" s="1581"/>
      <c r="MN50" s="1581"/>
      <c r="MO50" s="1581"/>
      <c r="MP50" s="1581"/>
      <c r="MQ50" s="1581"/>
      <c r="MR50" s="1581"/>
      <c r="MS50" s="1581"/>
      <c r="MT50" s="1581"/>
      <c r="MU50" s="1581"/>
      <c r="MV50" s="1581"/>
      <c r="MW50" s="1581"/>
      <c r="MX50" s="1581"/>
      <c r="MY50" s="1581"/>
      <c r="MZ50" s="1581"/>
      <c r="NA50" s="1581"/>
      <c r="NB50" s="1581"/>
      <c r="NC50" s="1581"/>
      <c r="ND50" s="1581"/>
      <c r="NE50" s="1581"/>
      <c r="NF50" s="1581"/>
      <c r="NG50" s="1581"/>
      <c r="NH50" s="1581"/>
      <c r="NI50" s="1581"/>
      <c r="NJ50" s="1581"/>
      <c r="NK50" s="1581"/>
      <c r="NL50" s="1581"/>
      <c r="NM50" s="1581"/>
      <c r="NN50" s="1581"/>
      <c r="NO50" s="1581"/>
      <c r="NP50" s="1581"/>
      <c r="NQ50" s="1581"/>
      <c r="NR50" s="1581"/>
      <c r="NS50" s="1581"/>
      <c r="NT50" s="1581"/>
      <c r="NU50" s="1581"/>
      <c r="NV50" s="1581"/>
      <c r="NW50" s="1581"/>
      <c r="NX50" s="1581"/>
      <c r="NY50" s="1581"/>
      <c r="NZ50" s="1581"/>
      <c r="OA50" s="1581"/>
      <c r="OB50" s="1581"/>
      <c r="OC50" s="1581"/>
      <c r="OD50" s="1581"/>
      <c r="OE50" s="1581"/>
      <c r="OF50" s="1581"/>
      <c r="OG50" s="1581"/>
      <c r="OH50" s="1581"/>
      <c r="OI50" s="1581"/>
      <c r="OJ50" s="1581"/>
      <c r="OK50" s="1581"/>
      <c r="OL50" s="1581"/>
      <c r="OM50" s="1581"/>
      <c r="ON50" s="1581"/>
      <c r="OO50" s="1581"/>
      <c r="OP50" s="1581"/>
      <c r="OQ50" s="1581"/>
      <c r="OR50" s="1581"/>
      <c r="OS50" s="1581"/>
      <c r="OT50" s="1581"/>
      <c r="OU50" s="1581"/>
      <c r="OV50" s="1581"/>
      <c r="OW50" s="1581"/>
      <c r="OX50" s="1581"/>
      <c r="OY50" s="1581"/>
      <c r="OZ50" s="1581"/>
      <c r="PA50" s="1581"/>
      <c r="PB50" s="1581"/>
      <c r="PC50" s="1581"/>
      <c r="PD50" s="1581"/>
      <c r="PE50" s="1581"/>
      <c r="PF50" s="1581"/>
      <c r="PG50" s="1581"/>
      <c r="PH50" s="1581"/>
      <c r="PI50" s="1581"/>
      <c r="PJ50" s="1581"/>
      <c r="PK50" s="1581"/>
      <c r="PL50" s="1581"/>
      <c r="PM50" s="1581"/>
      <c r="PN50" s="1581"/>
      <c r="PO50" s="1581"/>
      <c r="PP50" s="1581"/>
      <c r="PQ50" s="1581"/>
      <c r="PR50" s="1581"/>
      <c r="PS50" s="1581"/>
      <c r="PT50" s="1581"/>
      <c r="PU50" s="1581"/>
      <c r="PV50" s="1581"/>
      <c r="PW50" s="1581"/>
      <c r="PX50" s="1581"/>
      <c r="PY50" s="1581"/>
      <c r="PZ50" s="1581"/>
      <c r="QA50" s="1581"/>
      <c r="QB50" s="1581"/>
      <c r="QC50" s="1581"/>
      <c r="QD50" s="1581"/>
      <c r="QE50" s="1581"/>
      <c r="QF50" s="1581"/>
      <c r="QG50" s="1581"/>
      <c r="QH50" s="1581"/>
      <c r="QI50" s="1581"/>
      <c r="QJ50" s="1581"/>
      <c r="QK50" s="1581"/>
      <c r="QL50" s="1581"/>
      <c r="QM50" s="1581"/>
      <c r="QN50" s="1581"/>
      <c r="QO50" s="1581"/>
      <c r="QP50" s="1581"/>
      <c r="QQ50" s="1581"/>
      <c r="QR50" s="1581"/>
      <c r="QS50" s="1581"/>
      <c r="QT50" s="1581"/>
      <c r="QU50" s="1581"/>
      <c r="QV50" s="1581"/>
      <c r="QW50" s="1581"/>
      <c r="QX50" s="1581"/>
      <c r="QY50" s="1581"/>
      <c r="QZ50" s="1581"/>
      <c r="RA50" s="1581"/>
      <c r="RB50" s="1581"/>
      <c r="RC50" s="1581"/>
      <c r="RD50" s="1581"/>
      <c r="RE50" s="1581"/>
      <c r="RF50" s="1581"/>
      <c r="RG50" s="1581"/>
      <c r="RH50" s="1581"/>
      <c r="RI50" s="1581"/>
      <c r="RJ50" s="1581"/>
      <c r="RK50" s="1581"/>
      <c r="RL50" s="1581"/>
      <c r="RM50" s="1581"/>
      <c r="RN50" s="1581"/>
      <c r="RO50" s="1581"/>
      <c r="RP50" s="1581"/>
      <c r="RQ50" s="1581"/>
      <c r="RR50" s="1581"/>
      <c r="RS50" s="1581"/>
      <c r="RT50" s="1581"/>
      <c r="RU50" s="1581"/>
      <c r="RV50" s="1581"/>
      <c r="RW50" s="1581"/>
      <c r="RX50" s="1581"/>
      <c r="RY50" s="1581"/>
      <c r="RZ50" s="1581"/>
      <c r="SA50" s="1581"/>
      <c r="SB50" s="1581"/>
      <c r="SC50" s="1581"/>
      <c r="SD50" s="1581"/>
      <c r="SE50" s="1581"/>
      <c r="SF50" s="1581"/>
      <c r="SG50" s="1581"/>
      <c r="SH50" s="1581"/>
      <c r="SI50" s="1581"/>
      <c r="SJ50" s="1581"/>
      <c r="SK50" s="1581"/>
      <c r="SL50" s="1581"/>
      <c r="SM50" s="1581"/>
      <c r="SN50" s="1581"/>
      <c r="SO50" s="1581"/>
      <c r="SP50" s="1581"/>
      <c r="SQ50" s="1581"/>
      <c r="SR50" s="1581"/>
      <c r="SS50" s="1581"/>
      <c r="ST50" s="1581"/>
      <c r="SU50" s="1581"/>
      <c r="SV50" s="1581"/>
      <c r="SW50" s="1581"/>
      <c r="SX50" s="1581"/>
      <c r="SY50" s="1581"/>
      <c r="SZ50" s="1581"/>
      <c r="TA50" s="1581"/>
      <c r="TB50" s="1581"/>
      <c r="TC50" s="1581"/>
      <c r="TD50" s="1581"/>
      <c r="TE50" s="1581"/>
      <c r="TF50" s="1581"/>
      <c r="TG50" s="1581"/>
      <c r="TH50" s="1581"/>
      <c r="TI50" s="1581"/>
      <c r="TJ50" s="1581"/>
      <c r="TK50" s="1581"/>
      <c r="TL50" s="1581"/>
      <c r="TM50" s="1581"/>
      <c r="TN50" s="1581"/>
      <c r="TO50" s="1581"/>
      <c r="TP50" s="1581"/>
      <c r="TQ50" s="1581"/>
      <c r="TR50" s="1581"/>
      <c r="TS50" s="1581"/>
      <c r="TT50" s="1581"/>
      <c r="TU50" s="1581"/>
      <c r="TV50" s="1581"/>
      <c r="TW50" s="1581"/>
      <c r="TX50" s="1581"/>
      <c r="TY50" s="1581"/>
      <c r="TZ50" s="1581"/>
      <c r="UA50" s="1581"/>
      <c r="UB50" s="1581"/>
      <c r="UC50" s="1581"/>
      <c r="UD50" s="1581"/>
      <c r="UE50" s="1581"/>
      <c r="UF50" s="1581"/>
      <c r="UG50" s="1581"/>
      <c r="UH50" s="1581"/>
      <c r="UI50" s="1581"/>
      <c r="UJ50" s="1581"/>
      <c r="UK50" s="1581"/>
      <c r="UL50" s="1581"/>
      <c r="UM50" s="1581"/>
      <c r="UN50" s="1581"/>
      <c r="UO50" s="1581"/>
      <c r="UP50" s="1581"/>
      <c r="UQ50" s="1581"/>
      <c r="UR50" s="1581"/>
      <c r="US50" s="1581"/>
      <c r="UT50" s="1581"/>
      <c r="UU50" s="1581"/>
      <c r="UV50" s="1581"/>
      <c r="UW50" s="1581"/>
      <c r="UX50" s="1581"/>
      <c r="UY50" s="1581"/>
      <c r="UZ50" s="1581"/>
      <c r="VA50" s="1581"/>
      <c r="VB50" s="1581"/>
      <c r="VC50" s="1581"/>
      <c r="VD50" s="1581"/>
      <c r="VE50" s="1581"/>
      <c r="VF50" s="1581"/>
      <c r="VG50" s="1581"/>
      <c r="VH50" s="1581"/>
      <c r="VI50" s="1581"/>
      <c r="VJ50" s="1581"/>
      <c r="VK50" s="1581"/>
      <c r="VL50" s="1581"/>
      <c r="VM50" s="1581"/>
      <c r="VN50" s="1581"/>
      <c r="VO50" s="1581"/>
      <c r="VP50" s="1581"/>
      <c r="VQ50" s="1581"/>
      <c r="VR50" s="1581"/>
      <c r="VS50" s="1581"/>
      <c r="VT50" s="1581"/>
      <c r="VU50" s="1581"/>
      <c r="VV50" s="1581"/>
      <c r="VW50" s="1581"/>
      <c r="VX50" s="1581"/>
      <c r="VY50" s="1581"/>
      <c r="VZ50" s="1581"/>
      <c r="WA50" s="1581"/>
      <c r="WB50" s="1581"/>
      <c r="WC50" s="1581"/>
      <c r="WD50" s="1581"/>
      <c r="WE50" s="1581"/>
      <c r="WF50" s="1581"/>
      <c r="WG50" s="1581"/>
      <c r="WH50" s="1581"/>
      <c r="WI50" s="1581"/>
      <c r="WJ50" s="1581"/>
      <c r="WK50" s="1581"/>
      <c r="WL50" s="1581"/>
      <c r="WM50" s="1581"/>
      <c r="WN50" s="1581"/>
      <c r="WO50" s="1581"/>
      <c r="WP50" s="1581"/>
      <c r="WQ50" s="1581"/>
      <c r="WR50" s="1581"/>
      <c r="WS50" s="1581"/>
      <c r="WT50" s="1581"/>
      <c r="WU50" s="1581"/>
      <c r="WV50" s="1581"/>
      <c r="WW50" s="1581"/>
      <c r="WX50" s="1581"/>
      <c r="WY50" s="1581"/>
      <c r="WZ50" s="1581"/>
      <c r="XA50" s="1581"/>
      <c r="XB50" s="1581"/>
      <c r="XC50" s="1581"/>
      <c r="XD50" s="1581"/>
      <c r="XE50" s="1581"/>
      <c r="XF50" s="1581"/>
      <c r="XG50" s="1581"/>
      <c r="XH50" s="1581"/>
      <c r="XI50" s="1581"/>
      <c r="XJ50" s="1581"/>
      <c r="XK50" s="1581"/>
      <c r="XL50" s="1581"/>
      <c r="XM50" s="1581"/>
      <c r="XN50" s="1581"/>
      <c r="XO50" s="1581"/>
      <c r="XP50" s="1581"/>
      <c r="XQ50" s="1581"/>
      <c r="XR50" s="1581"/>
      <c r="XS50" s="1581"/>
      <c r="XT50" s="1581"/>
      <c r="XU50" s="1581"/>
      <c r="XV50" s="1581"/>
      <c r="XW50" s="1581"/>
      <c r="XX50" s="1581"/>
      <c r="XY50" s="1581"/>
      <c r="XZ50" s="1581"/>
      <c r="YA50" s="1581"/>
      <c r="YB50" s="1581"/>
      <c r="YC50" s="1581"/>
      <c r="YD50" s="1581"/>
      <c r="YE50" s="1581"/>
      <c r="YF50" s="1581"/>
      <c r="YG50" s="1581"/>
      <c r="YH50" s="1581"/>
      <c r="YI50" s="1581"/>
      <c r="YJ50" s="1581"/>
      <c r="YK50" s="1581"/>
      <c r="YL50" s="1581"/>
      <c r="YM50" s="1581"/>
      <c r="YN50" s="1581"/>
      <c r="YO50" s="1581"/>
      <c r="YP50" s="1581"/>
      <c r="YQ50" s="1581"/>
      <c r="YR50" s="1581"/>
      <c r="YS50" s="1581"/>
      <c r="YT50" s="1581"/>
      <c r="YU50" s="1581"/>
      <c r="YV50" s="1581"/>
      <c r="YW50" s="1581"/>
      <c r="YX50" s="1581"/>
      <c r="YY50" s="1581"/>
      <c r="YZ50" s="1581"/>
      <c r="ZA50" s="1581"/>
      <c r="ZB50" s="1581"/>
      <c r="ZC50" s="1581"/>
      <c r="ZD50" s="1581"/>
      <c r="ZE50" s="1581"/>
      <c r="ZF50" s="1581"/>
      <c r="ZG50" s="1581"/>
      <c r="ZH50" s="1581"/>
      <c r="ZI50" s="1581"/>
      <c r="ZJ50" s="1581"/>
      <c r="ZK50" s="1581"/>
      <c r="ZL50" s="1581"/>
      <c r="ZM50" s="1581"/>
      <c r="ZN50" s="1581"/>
      <c r="ZO50" s="1581"/>
      <c r="ZP50" s="1581"/>
      <c r="ZQ50" s="1581"/>
      <c r="ZR50" s="1581"/>
      <c r="ZS50" s="1581"/>
      <c r="ZT50" s="1581"/>
      <c r="ZU50" s="1581"/>
      <c r="ZV50" s="1581"/>
      <c r="ZW50" s="1581"/>
      <c r="ZX50" s="1581"/>
      <c r="ZY50" s="1581"/>
      <c r="ZZ50" s="1581"/>
      <c r="AAA50" s="1581"/>
      <c r="AAB50" s="1581"/>
      <c r="AAC50" s="1581"/>
      <c r="AAD50" s="1581"/>
      <c r="AAE50" s="1581"/>
      <c r="AAF50" s="1581"/>
      <c r="AAG50" s="1581"/>
      <c r="AAH50" s="1581"/>
      <c r="AAI50" s="1581"/>
      <c r="AAJ50" s="1581"/>
      <c r="AAK50" s="1581"/>
      <c r="AAL50" s="1581"/>
      <c r="AAM50" s="1581"/>
      <c r="AAN50" s="1581"/>
      <c r="AAO50" s="1581"/>
      <c r="AAP50" s="1581"/>
      <c r="AAQ50" s="1581"/>
      <c r="AAR50" s="1581"/>
      <c r="AAS50" s="1581"/>
      <c r="AAT50" s="1581"/>
      <c r="AAU50" s="1581"/>
      <c r="AAV50" s="1581"/>
      <c r="AAW50" s="1581"/>
      <c r="AAX50" s="1581"/>
      <c r="AAY50" s="1581"/>
      <c r="AAZ50" s="1581"/>
      <c r="ABA50" s="1581"/>
      <c r="ABB50" s="1581"/>
      <c r="ABC50" s="1581"/>
      <c r="ABD50" s="1581"/>
      <c r="ABE50" s="1581"/>
      <c r="ABF50" s="1581"/>
      <c r="ABG50" s="1581"/>
      <c r="ABH50" s="1581"/>
      <c r="ABI50" s="1581"/>
      <c r="ABJ50" s="1581"/>
      <c r="ABK50" s="1581"/>
      <c r="ABL50" s="1581"/>
      <c r="ABM50" s="1581"/>
      <c r="ABN50" s="1581"/>
      <c r="ABO50" s="1581"/>
      <c r="ABP50" s="1581"/>
      <c r="ABQ50" s="1581"/>
      <c r="ABR50" s="1581"/>
      <c r="ABS50" s="1581"/>
      <c r="ABT50" s="1581"/>
      <c r="ABU50" s="1581"/>
      <c r="ABV50" s="1581"/>
      <c r="ABW50" s="1581"/>
      <c r="ABX50" s="1581"/>
      <c r="ABY50" s="1581"/>
      <c r="ABZ50" s="1581"/>
      <c r="ACA50" s="1581"/>
      <c r="ACB50" s="1581"/>
      <c r="ACC50" s="1581"/>
      <c r="ACD50" s="1581"/>
      <c r="ACE50" s="1581"/>
      <c r="ACF50" s="1581"/>
      <c r="ACG50" s="1581"/>
      <c r="ACH50" s="1581"/>
      <c r="ACI50" s="1581"/>
      <c r="ACJ50" s="1581"/>
      <c r="ACK50" s="1581"/>
      <c r="ACL50" s="1581"/>
      <c r="ACM50" s="1581"/>
      <c r="ACN50" s="1581"/>
      <c r="ACO50" s="1581"/>
      <c r="ACP50" s="1581"/>
      <c r="ACQ50" s="1581"/>
      <c r="ACR50" s="1581"/>
      <c r="ACS50" s="1581"/>
      <c r="ACT50" s="1581"/>
      <c r="ACU50" s="1581"/>
      <c r="ACV50" s="1581"/>
      <c r="ACW50" s="1581"/>
      <c r="ACX50" s="1581"/>
      <c r="ACY50" s="1581"/>
      <c r="ACZ50" s="1581"/>
      <c r="ADA50" s="1581"/>
      <c r="ADB50" s="1581"/>
      <c r="ADC50" s="1581"/>
      <c r="ADD50" s="1581"/>
      <c r="ADE50" s="1581"/>
      <c r="ADF50" s="1581"/>
      <c r="ADG50" s="1581"/>
      <c r="ADH50" s="1581"/>
      <c r="ADI50" s="1581"/>
      <c r="ADJ50" s="1581"/>
      <c r="ADK50" s="1581"/>
      <c r="ADL50" s="1581"/>
      <c r="ADM50" s="1581"/>
      <c r="ADN50" s="1581"/>
      <c r="ADO50" s="1581"/>
      <c r="ADP50" s="1581"/>
      <c r="ADQ50" s="1581"/>
      <c r="ADR50" s="1581"/>
      <c r="ADS50" s="1581"/>
      <c r="ADT50" s="1581"/>
      <c r="ADU50" s="1581"/>
      <c r="ADV50" s="1581"/>
      <c r="ADW50" s="1581"/>
      <c r="ADX50" s="1581"/>
      <c r="ADY50" s="1581"/>
      <c r="ADZ50" s="1581"/>
      <c r="AEA50" s="1581"/>
      <c r="AEB50" s="1581"/>
      <c r="AEC50" s="1581"/>
      <c r="AED50" s="1581"/>
      <c r="AEE50" s="1581"/>
      <c r="AEF50" s="1581"/>
      <c r="AEG50" s="1581"/>
      <c r="AEH50" s="1581"/>
      <c r="AEI50" s="1581"/>
      <c r="AEJ50" s="1581"/>
      <c r="AEK50" s="1581"/>
      <c r="AEL50" s="1581"/>
      <c r="AEM50" s="1581"/>
      <c r="AEN50" s="1581"/>
      <c r="AEO50" s="1581"/>
      <c r="AEP50" s="1581"/>
      <c r="AEQ50" s="1581"/>
      <c r="AER50" s="1581"/>
      <c r="AES50" s="1581"/>
      <c r="AET50" s="1581"/>
      <c r="AEU50" s="1581"/>
      <c r="AEV50" s="1581"/>
      <c r="AEW50" s="1581"/>
      <c r="AEX50" s="1581"/>
      <c r="AEY50" s="1581"/>
      <c r="AEZ50" s="1581"/>
      <c r="AFA50" s="1581"/>
      <c r="AFB50" s="1581"/>
      <c r="AFC50" s="1581"/>
      <c r="AFD50" s="1581"/>
      <c r="AFE50" s="1581"/>
      <c r="AFF50" s="1581"/>
      <c r="AFG50" s="1581"/>
      <c r="AFH50" s="1581"/>
      <c r="AFI50" s="1581"/>
      <c r="AFJ50" s="1581"/>
      <c r="AFK50" s="1581"/>
      <c r="AFL50" s="1581"/>
      <c r="AFM50" s="1581"/>
      <c r="AFN50" s="1581"/>
      <c r="AFO50" s="1581"/>
      <c r="AFP50" s="1581"/>
      <c r="AFQ50" s="1581"/>
      <c r="AFR50" s="1581"/>
      <c r="AFS50" s="1581"/>
      <c r="AFT50" s="1581"/>
      <c r="AFU50" s="1581"/>
      <c r="AFV50" s="1581"/>
      <c r="AFW50" s="1581"/>
      <c r="AFX50" s="1581"/>
      <c r="AFY50" s="1581"/>
      <c r="AFZ50" s="1581"/>
      <c r="AGA50" s="1581"/>
      <c r="AGB50" s="1581"/>
      <c r="AGC50" s="1581"/>
      <c r="AGD50" s="1581"/>
      <c r="AGE50" s="1581"/>
      <c r="AGF50" s="1581"/>
      <c r="AGG50" s="1581"/>
      <c r="AGH50" s="1581"/>
      <c r="AGI50" s="1581"/>
      <c r="AGJ50" s="1581"/>
      <c r="AGK50" s="1581"/>
      <c r="AGL50" s="1581"/>
      <c r="AGM50" s="1581"/>
      <c r="AGN50" s="1581"/>
      <c r="AGO50" s="1581"/>
      <c r="AGP50" s="1581"/>
      <c r="AGQ50" s="1581"/>
      <c r="AGR50" s="1581"/>
      <c r="AGS50" s="1581"/>
      <c r="AGT50" s="1581"/>
      <c r="AGU50" s="1581"/>
      <c r="AGV50" s="1581"/>
      <c r="AGW50" s="1581"/>
      <c r="AGX50" s="1581"/>
      <c r="AGY50" s="1581"/>
      <c r="AGZ50" s="1581"/>
      <c r="AHA50" s="1581"/>
      <c r="AHB50" s="1581"/>
      <c r="AHC50" s="1581"/>
      <c r="AHD50" s="1581"/>
      <c r="AHE50" s="1581"/>
      <c r="AHF50" s="1581"/>
      <c r="AHG50" s="1581"/>
      <c r="AHH50" s="1581"/>
      <c r="AHI50" s="1581"/>
      <c r="AHJ50" s="1581"/>
      <c r="AHK50" s="1581"/>
      <c r="AHL50" s="1581"/>
      <c r="AHM50" s="1581"/>
      <c r="AHN50" s="1581"/>
      <c r="AHO50" s="1581"/>
      <c r="AHP50" s="1581"/>
      <c r="AHQ50" s="1581"/>
      <c r="AHR50" s="1581"/>
      <c r="AHS50" s="1581"/>
      <c r="AHT50" s="1581"/>
      <c r="AHU50" s="1581"/>
      <c r="AHV50" s="1581"/>
      <c r="AHW50" s="1581"/>
      <c r="AHX50" s="1581"/>
      <c r="AHY50" s="1581"/>
      <c r="AHZ50" s="1581"/>
      <c r="AIA50" s="1581"/>
      <c r="AIB50" s="1581"/>
      <c r="AIC50" s="1581"/>
      <c r="AID50" s="1581"/>
      <c r="AIE50" s="1581"/>
      <c r="AIF50" s="1581"/>
      <c r="AIG50" s="1581"/>
      <c r="AIH50" s="1581"/>
      <c r="AII50" s="1581"/>
      <c r="AIJ50" s="1581"/>
      <c r="AIK50" s="1581"/>
      <c r="AIL50" s="1581"/>
      <c r="AIM50" s="1581"/>
      <c r="AIN50" s="1581"/>
      <c r="AIO50" s="1581"/>
      <c r="AIP50" s="1581"/>
      <c r="AIQ50" s="1581"/>
      <c r="AIR50" s="1581"/>
      <c r="AIS50" s="1581"/>
      <c r="AIT50" s="1581"/>
      <c r="AIU50" s="1581"/>
      <c r="AIV50" s="1581"/>
      <c r="AIW50" s="1581"/>
      <c r="AIX50" s="1581"/>
      <c r="AIY50" s="1581"/>
      <c r="AIZ50" s="1581"/>
      <c r="AJA50" s="1581"/>
      <c r="AJB50" s="1581"/>
      <c r="AJC50" s="1581"/>
      <c r="AJD50" s="1581"/>
      <c r="AJE50" s="1581"/>
      <c r="AJF50" s="1581"/>
      <c r="AJG50" s="1581"/>
      <c r="AJH50" s="1581"/>
      <c r="AJI50" s="1581"/>
      <c r="AJJ50" s="1581"/>
      <c r="AJK50" s="1581"/>
      <c r="AJL50" s="1581"/>
      <c r="AJM50" s="1581"/>
      <c r="AJN50" s="1581"/>
      <c r="AJO50" s="1581"/>
      <c r="AJP50" s="1581"/>
      <c r="AJQ50" s="1581"/>
      <c r="AJR50" s="1581"/>
      <c r="AJS50" s="1581"/>
      <c r="AJT50" s="1581"/>
      <c r="AJU50" s="1581"/>
      <c r="AJV50" s="1581"/>
      <c r="AJW50" s="1581"/>
      <c r="AJX50" s="1581"/>
      <c r="AJY50" s="1581"/>
      <c r="AJZ50" s="1581"/>
      <c r="AKA50" s="1581"/>
      <c r="AKB50" s="1581"/>
      <c r="AKC50" s="1581"/>
      <c r="AKD50" s="1581"/>
      <c r="AKE50" s="1581"/>
      <c r="AKF50" s="1581"/>
      <c r="AKG50" s="1581"/>
      <c r="AKH50" s="1581"/>
      <c r="AKI50" s="1581"/>
      <c r="AKJ50" s="1581"/>
      <c r="AKK50" s="1581"/>
      <c r="AKL50" s="1581"/>
      <c r="AKM50" s="1581"/>
      <c r="AKN50" s="1581"/>
      <c r="AKO50" s="1581"/>
      <c r="AKP50" s="1581"/>
      <c r="AKQ50" s="1581"/>
      <c r="AKR50" s="1581"/>
      <c r="AKS50" s="1581"/>
      <c r="AKT50" s="1581"/>
      <c r="AKU50" s="1581"/>
      <c r="AKV50" s="1581"/>
      <c r="AKW50" s="1581"/>
      <c r="AKX50" s="1581"/>
      <c r="AKY50" s="1581"/>
      <c r="AKZ50" s="1581"/>
      <c r="ALA50" s="1581"/>
      <c r="ALB50" s="1581"/>
      <c r="ALC50" s="1581"/>
      <c r="ALD50" s="1581"/>
      <c r="ALE50" s="1581"/>
      <c r="ALF50" s="1581"/>
      <c r="ALG50" s="1581"/>
      <c r="ALH50" s="1581"/>
      <c r="ALI50" s="1581"/>
      <c r="ALJ50" s="1581"/>
      <c r="ALK50" s="1581"/>
      <c r="ALL50" s="1581"/>
      <c r="ALM50" s="1581"/>
      <c r="ALN50" s="1581"/>
      <c r="ALO50" s="1581"/>
      <c r="ALP50" s="1581"/>
      <c r="ALQ50" s="1581"/>
      <c r="ALR50" s="1581"/>
      <c r="ALS50" s="1581"/>
      <c r="ALT50" s="1581"/>
      <c r="ALU50" s="1581"/>
      <c r="ALV50" s="1581"/>
      <c r="ALW50" s="1581"/>
      <c r="ALX50" s="1581"/>
      <c r="ALY50" s="1581"/>
      <c r="ALZ50" s="1581"/>
      <c r="AMA50" s="1581"/>
      <c r="AMB50" s="1581"/>
      <c r="AMC50" s="1581"/>
      <c r="AMD50" s="1581"/>
      <c r="AME50" s="1581"/>
      <c r="AMF50" s="1581"/>
      <c r="AMG50" s="1581"/>
      <c r="AMH50" s="1581"/>
      <c r="AMI50" s="1581"/>
      <c r="AMJ50" s="1581"/>
      <c r="AMK50" s="1581"/>
      <c r="AML50" s="1581"/>
      <c r="AMM50" s="1581"/>
      <c r="AMN50" s="1581"/>
      <c r="AMO50" s="1581"/>
      <c r="AMP50" s="1581"/>
      <c r="AMQ50" s="1581"/>
      <c r="AMR50" s="1581"/>
      <c r="AMS50" s="1581"/>
      <c r="AMT50" s="1581"/>
      <c r="AMU50" s="1581"/>
      <c r="AMV50" s="1581"/>
      <c r="AMW50" s="1581"/>
      <c r="AMX50" s="1581"/>
      <c r="AMY50" s="1581"/>
      <c r="AMZ50" s="1581"/>
      <c r="ANA50" s="1581"/>
      <c r="ANB50" s="1581"/>
      <c r="ANC50" s="1581"/>
      <c r="AND50" s="1581"/>
      <c r="ANE50" s="1581"/>
      <c r="ANF50" s="1581"/>
      <c r="ANG50" s="1581"/>
      <c r="ANH50" s="1581"/>
      <c r="ANI50" s="1581"/>
      <c r="ANJ50" s="1581"/>
      <c r="ANK50" s="1581"/>
      <c r="ANL50" s="1581"/>
      <c r="ANM50" s="1581"/>
      <c r="ANN50" s="1581"/>
      <c r="ANO50" s="1581"/>
      <c r="ANP50" s="1581"/>
      <c r="ANQ50" s="1581"/>
      <c r="ANR50" s="1581"/>
      <c r="ANS50" s="1581"/>
      <c r="ANT50" s="1581"/>
      <c r="ANU50" s="1581"/>
      <c r="ANV50" s="1581"/>
      <c r="ANW50" s="1581"/>
      <c r="ANX50" s="1581"/>
      <c r="ANY50" s="1581"/>
      <c r="ANZ50" s="1581"/>
      <c r="AOA50" s="1581"/>
      <c r="AOB50" s="1581"/>
      <c r="AOC50" s="1581"/>
      <c r="AOD50" s="1581"/>
      <c r="AOE50" s="1581"/>
      <c r="AOF50" s="1581"/>
      <c r="AOG50" s="1581"/>
      <c r="AOH50" s="1581"/>
      <c r="AOI50" s="1581"/>
      <c r="AOJ50" s="1581"/>
      <c r="AOK50" s="1581"/>
      <c r="AOL50" s="1581"/>
      <c r="AOM50" s="1581"/>
      <c r="AON50" s="1581"/>
      <c r="AOO50" s="1581"/>
      <c r="AOP50" s="1581"/>
      <c r="AOQ50" s="1581"/>
      <c r="AOR50" s="1581"/>
      <c r="AOS50" s="1581"/>
      <c r="AOT50" s="1581"/>
      <c r="AOU50" s="1581"/>
      <c r="AOV50" s="1581"/>
      <c r="AOW50" s="1581"/>
      <c r="AOX50" s="1581"/>
      <c r="AOY50" s="1581"/>
      <c r="AOZ50" s="1581"/>
      <c r="APA50" s="1581"/>
      <c r="APB50" s="1581"/>
      <c r="APC50" s="1581"/>
      <c r="APD50" s="1581"/>
      <c r="APE50" s="1581"/>
      <c r="APF50" s="1581"/>
      <c r="APG50" s="1581"/>
      <c r="APH50" s="1581"/>
      <c r="API50" s="1581"/>
      <c r="APJ50" s="1581"/>
      <c r="APK50" s="1581"/>
      <c r="APL50" s="1581"/>
      <c r="APM50" s="1581"/>
      <c r="APN50" s="1581"/>
      <c r="APO50" s="1581"/>
      <c r="APP50" s="1581"/>
      <c r="APQ50" s="1581"/>
      <c r="APR50" s="1581"/>
      <c r="APS50" s="1581"/>
      <c r="APT50" s="1581"/>
      <c r="APU50" s="1581"/>
      <c r="APV50" s="1581"/>
      <c r="APW50" s="1581"/>
      <c r="APX50" s="1581"/>
      <c r="APY50" s="1581"/>
      <c r="APZ50" s="1581"/>
      <c r="AQA50" s="1581"/>
      <c r="AQB50" s="1581"/>
      <c r="AQC50" s="1581"/>
      <c r="AQD50" s="1581"/>
      <c r="AQE50" s="1581"/>
      <c r="AQF50" s="1581"/>
      <c r="AQG50" s="1581"/>
      <c r="AQH50" s="1581"/>
      <c r="AQI50" s="1581"/>
      <c r="AQJ50" s="1581"/>
      <c r="AQK50" s="1581"/>
      <c r="AQL50" s="1581"/>
      <c r="AQM50" s="1581"/>
      <c r="AQN50" s="1581"/>
      <c r="AQO50" s="1581"/>
      <c r="AQP50" s="1581"/>
      <c r="AQQ50" s="1581"/>
      <c r="AQR50" s="1581"/>
      <c r="AQS50" s="1581"/>
      <c r="AQT50" s="1581"/>
      <c r="AQU50" s="1581"/>
      <c r="AQV50" s="1581"/>
      <c r="AQW50" s="1581"/>
      <c r="AQX50" s="1581"/>
      <c r="AQY50" s="1581"/>
      <c r="AQZ50" s="1581"/>
      <c r="ARA50" s="1581"/>
      <c r="ARB50" s="1581"/>
      <c r="ARC50" s="1581"/>
      <c r="ARD50" s="1581"/>
      <c r="ARE50" s="1581"/>
      <c r="ARF50" s="1581"/>
      <c r="ARG50" s="1581"/>
      <c r="ARH50" s="1581"/>
      <c r="ARI50" s="1581"/>
      <c r="ARJ50" s="1581"/>
      <c r="ARK50" s="1581"/>
      <c r="ARL50" s="1581"/>
      <c r="ARM50" s="1581"/>
      <c r="ARN50" s="1581"/>
      <c r="ARO50" s="1581"/>
      <c r="ARP50" s="1581"/>
      <c r="ARQ50" s="1581"/>
      <c r="ARR50" s="1581"/>
      <c r="ARS50" s="1581"/>
      <c r="ART50" s="1581"/>
      <c r="ARU50" s="1581"/>
      <c r="ARV50" s="1581"/>
      <c r="ARW50" s="1581"/>
      <c r="ARX50" s="1581"/>
      <c r="ARY50" s="1581"/>
      <c r="ARZ50" s="1581"/>
      <c r="ASA50" s="1581"/>
      <c r="ASB50" s="1581"/>
      <c r="ASC50" s="1581"/>
      <c r="ASD50" s="1581"/>
      <c r="ASE50" s="1581"/>
      <c r="ASF50" s="1581"/>
      <c r="ASG50" s="1581"/>
      <c r="ASH50" s="1581"/>
      <c r="ASI50" s="1581"/>
      <c r="ASJ50" s="1581"/>
      <c r="ASK50" s="1581"/>
      <c r="ASL50" s="1581"/>
      <c r="ASM50" s="1581"/>
      <c r="ASN50" s="1581"/>
      <c r="ASO50" s="1581"/>
      <c r="ASP50" s="1581"/>
      <c r="ASQ50" s="1581"/>
      <c r="ASR50" s="1581"/>
      <c r="ASS50" s="1581"/>
      <c r="AST50" s="1581"/>
      <c r="ASU50" s="1581"/>
      <c r="ASV50" s="1581"/>
      <c r="ASW50" s="1581"/>
      <c r="ASX50" s="1581"/>
      <c r="ASY50" s="1581"/>
      <c r="ASZ50" s="1581"/>
      <c r="ATA50" s="1581"/>
      <c r="ATB50" s="1581"/>
      <c r="ATC50" s="1581"/>
      <c r="ATD50" s="1581"/>
      <c r="ATE50" s="1581"/>
      <c r="ATF50" s="1581"/>
      <c r="ATG50" s="1581"/>
      <c r="ATH50" s="1581"/>
      <c r="ATI50" s="1581"/>
      <c r="ATJ50" s="1581"/>
      <c r="ATK50" s="1581"/>
      <c r="ATL50" s="1581"/>
      <c r="ATM50" s="1581"/>
      <c r="ATN50" s="1581"/>
      <c r="ATO50" s="1581"/>
      <c r="ATP50" s="1581"/>
      <c r="ATQ50" s="1581"/>
      <c r="ATR50" s="1581"/>
      <c r="ATS50" s="1581"/>
      <c r="ATT50" s="1581"/>
      <c r="ATU50" s="1581"/>
      <c r="ATV50" s="1581"/>
      <c r="ATW50" s="1581"/>
      <c r="ATX50" s="1581"/>
      <c r="ATY50" s="1581"/>
      <c r="ATZ50" s="1581"/>
      <c r="AUA50" s="1581"/>
      <c r="AUB50" s="1581"/>
      <c r="AUC50" s="1581"/>
      <c r="AUD50" s="1581"/>
      <c r="AUE50" s="1581"/>
      <c r="AUF50" s="1581"/>
      <c r="AUG50" s="1581"/>
      <c r="AUH50" s="1581"/>
      <c r="AUI50" s="1581"/>
      <c r="AUJ50" s="1581"/>
      <c r="AUK50" s="1581"/>
      <c r="AUL50" s="1581"/>
      <c r="AUM50" s="1581"/>
      <c r="AUN50" s="1581"/>
      <c r="AUO50" s="1581"/>
      <c r="AUP50" s="1581"/>
      <c r="AUQ50" s="1581"/>
      <c r="AUR50" s="1581"/>
      <c r="AUS50" s="1581"/>
      <c r="AUT50" s="1581"/>
      <c r="AUU50" s="1581"/>
      <c r="AUV50" s="1581"/>
      <c r="AUW50" s="1581"/>
      <c r="AUX50" s="1581"/>
      <c r="AUY50" s="1581"/>
      <c r="AUZ50" s="1581"/>
      <c r="AVA50" s="1581"/>
      <c r="AVB50" s="1581"/>
      <c r="AVC50" s="1581"/>
      <c r="AVD50" s="1581"/>
      <c r="AVE50" s="1581"/>
      <c r="AVF50" s="1581"/>
      <c r="AVG50" s="1581"/>
      <c r="AVH50" s="1581"/>
      <c r="AVI50" s="1581"/>
      <c r="AVJ50" s="1581"/>
      <c r="AVK50" s="1581"/>
      <c r="AVL50" s="1581"/>
      <c r="AVM50" s="1581"/>
      <c r="AVN50" s="1581"/>
      <c r="AVO50" s="1581"/>
      <c r="AVP50" s="1581"/>
      <c r="AVQ50" s="1581"/>
      <c r="AVR50" s="1581"/>
      <c r="AVS50" s="1581"/>
      <c r="AVT50" s="1581"/>
      <c r="AVU50" s="1581"/>
      <c r="AVV50" s="1581"/>
      <c r="AVW50" s="1581"/>
      <c r="AVX50" s="1581"/>
      <c r="AVY50" s="1581"/>
      <c r="AVZ50" s="1581"/>
      <c r="AWA50" s="1581"/>
      <c r="AWB50" s="1581"/>
      <c r="AWC50" s="1581"/>
      <c r="AWD50" s="1581"/>
      <c r="AWE50" s="1581"/>
      <c r="AWF50" s="1581"/>
      <c r="AWG50" s="1581"/>
      <c r="AWH50" s="1581"/>
      <c r="AWI50" s="1581"/>
      <c r="AWJ50" s="1581"/>
      <c r="AWK50" s="1581"/>
      <c r="AWL50" s="1581"/>
      <c r="AWM50" s="1581"/>
      <c r="AWN50" s="1581"/>
      <c r="AWO50" s="1581"/>
      <c r="AWP50" s="1581"/>
      <c r="AWQ50" s="1581"/>
      <c r="AWR50" s="1581"/>
      <c r="AWS50" s="1581"/>
      <c r="AWT50" s="1581"/>
      <c r="AWU50" s="1581"/>
      <c r="AWV50" s="1581"/>
      <c r="AWW50" s="1581"/>
      <c r="AWX50" s="1581"/>
      <c r="AWY50" s="1581"/>
      <c r="AWZ50" s="1581"/>
      <c r="AXA50" s="1581"/>
      <c r="AXB50" s="1581"/>
      <c r="AXC50" s="1581"/>
      <c r="AXD50" s="1581"/>
      <c r="AXE50" s="1581"/>
      <c r="AXF50" s="1581"/>
      <c r="AXG50" s="1581"/>
      <c r="AXH50" s="1581"/>
      <c r="AXI50" s="1581"/>
      <c r="AXJ50" s="1581"/>
      <c r="AXK50" s="1581"/>
      <c r="AXL50" s="1581"/>
      <c r="AXM50" s="1581"/>
      <c r="AXN50" s="1581"/>
      <c r="AXO50" s="1581"/>
      <c r="AXP50" s="1581"/>
      <c r="AXQ50" s="1581"/>
      <c r="AXR50" s="1581"/>
      <c r="AXS50" s="1581"/>
      <c r="AXT50" s="1581"/>
      <c r="AXU50" s="1581"/>
      <c r="AXV50" s="1581"/>
      <c r="AXW50" s="1581"/>
      <c r="AXX50" s="1581"/>
      <c r="AXY50" s="1581"/>
      <c r="AXZ50" s="1581"/>
      <c r="AYA50" s="1581"/>
      <c r="AYB50" s="1581"/>
      <c r="AYC50" s="1581"/>
      <c r="AYD50" s="1581"/>
      <c r="AYE50" s="1581"/>
      <c r="AYF50" s="1581"/>
      <c r="AYG50" s="1581"/>
      <c r="AYH50" s="1581"/>
      <c r="AYI50" s="1581"/>
      <c r="AYJ50" s="1581"/>
      <c r="AYK50" s="1581"/>
      <c r="AYL50" s="1581"/>
      <c r="AYM50" s="1581"/>
      <c r="AYN50" s="1581"/>
      <c r="AYO50" s="1581"/>
      <c r="AYP50" s="1581"/>
      <c r="AYQ50" s="1581"/>
      <c r="AYR50" s="1581"/>
      <c r="AYS50" s="1581"/>
      <c r="AYT50" s="1581"/>
      <c r="AYU50" s="1581"/>
      <c r="AYV50" s="1581"/>
      <c r="AYW50" s="1581"/>
      <c r="AYX50" s="1581"/>
      <c r="AYY50" s="1581"/>
      <c r="AYZ50" s="1581"/>
      <c r="AZA50" s="1581"/>
      <c r="AZB50" s="1581"/>
      <c r="AZC50" s="1581"/>
      <c r="AZD50" s="1581"/>
      <c r="AZE50" s="1581"/>
      <c r="AZF50" s="1581"/>
      <c r="AZG50" s="1581"/>
      <c r="AZH50" s="1581"/>
      <c r="AZI50" s="1581"/>
      <c r="AZJ50" s="1581"/>
      <c r="AZK50" s="1581"/>
      <c r="AZL50" s="1581"/>
      <c r="AZM50" s="1581"/>
      <c r="AZN50" s="1581"/>
      <c r="AZO50" s="1581"/>
      <c r="AZP50" s="1581"/>
      <c r="AZQ50" s="1581"/>
      <c r="AZR50" s="1581"/>
      <c r="AZS50" s="1581"/>
      <c r="AZT50" s="1581"/>
      <c r="AZU50" s="1581"/>
      <c r="AZV50" s="1581"/>
      <c r="AZW50" s="1581"/>
      <c r="AZX50" s="1581"/>
      <c r="AZY50" s="1581"/>
      <c r="AZZ50" s="1581"/>
      <c r="BAA50" s="1581"/>
      <c r="BAB50" s="1581"/>
      <c r="BAC50" s="1581"/>
      <c r="BAD50" s="1581"/>
      <c r="BAE50" s="1581"/>
      <c r="BAF50" s="1581"/>
      <c r="BAG50" s="1581"/>
      <c r="BAH50" s="1581"/>
      <c r="BAI50" s="1581"/>
      <c r="BAJ50" s="1581"/>
      <c r="BAK50" s="1581"/>
      <c r="BAL50" s="1581"/>
      <c r="BAM50" s="1581"/>
      <c r="BAN50" s="1581"/>
      <c r="BAO50" s="1581"/>
      <c r="BAP50" s="1581"/>
      <c r="BAQ50" s="1581"/>
      <c r="BAR50" s="1581"/>
      <c r="BAS50" s="1581"/>
      <c r="BAT50" s="1581"/>
      <c r="BAU50" s="1581"/>
      <c r="BAV50" s="1581"/>
      <c r="BAW50" s="1581"/>
      <c r="BAX50" s="1581"/>
      <c r="BAY50" s="1581"/>
      <c r="BAZ50" s="1581"/>
      <c r="BBA50" s="1581"/>
      <c r="BBB50" s="1581"/>
      <c r="BBC50" s="1581"/>
      <c r="BBD50" s="1581"/>
      <c r="BBE50" s="1581"/>
      <c r="BBF50" s="1581"/>
      <c r="BBG50" s="1581"/>
      <c r="BBH50" s="1581"/>
      <c r="BBI50" s="1581"/>
      <c r="BBJ50" s="1581"/>
      <c r="BBK50" s="1581"/>
      <c r="BBL50" s="1581"/>
      <c r="BBM50" s="1581"/>
      <c r="BBN50" s="1581"/>
      <c r="BBO50" s="1581"/>
      <c r="BBP50" s="1581"/>
      <c r="BBQ50" s="1581"/>
      <c r="BBR50" s="1581"/>
      <c r="BBS50" s="1581"/>
      <c r="BBT50" s="1581"/>
      <c r="BBU50" s="1581"/>
      <c r="BBV50" s="1581"/>
      <c r="BBW50" s="1581"/>
      <c r="BBX50" s="1581"/>
      <c r="BBY50" s="1581"/>
      <c r="BBZ50" s="1581"/>
      <c r="BCA50" s="1581"/>
      <c r="BCB50" s="1581"/>
      <c r="BCC50" s="1581"/>
      <c r="BCD50" s="1581"/>
      <c r="BCE50" s="1581"/>
      <c r="BCF50" s="1581"/>
      <c r="BCG50" s="1581"/>
      <c r="BCH50" s="1581"/>
      <c r="BCI50" s="1581"/>
      <c r="BCJ50" s="1581"/>
      <c r="BCK50" s="1581"/>
      <c r="BCL50" s="1581"/>
      <c r="BCM50" s="1581"/>
      <c r="BCN50" s="1581"/>
      <c r="BCO50" s="1581"/>
      <c r="BCP50" s="1581"/>
      <c r="BCQ50" s="1581"/>
      <c r="BCR50" s="1581"/>
      <c r="BCS50" s="1581"/>
      <c r="BCT50" s="1581"/>
      <c r="BCU50" s="1581"/>
      <c r="BCV50" s="1581"/>
      <c r="BCW50" s="1581"/>
      <c r="BCX50" s="1581"/>
      <c r="BCY50" s="1581"/>
      <c r="BCZ50" s="1581"/>
      <c r="BDA50" s="1581"/>
      <c r="BDB50" s="1581"/>
      <c r="BDC50" s="1581"/>
      <c r="BDD50" s="1581"/>
      <c r="BDE50" s="1581"/>
      <c r="BDF50" s="1581"/>
      <c r="BDG50" s="1581"/>
      <c r="BDH50" s="1581"/>
      <c r="BDI50" s="1581"/>
      <c r="BDJ50" s="1581"/>
      <c r="BDK50" s="1581"/>
      <c r="BDL50" s="1581"/>
      <c r="BDM50" s="1581"/>
      <c r="BDN50" s="1581"/>
      <c r="BDO50" s="1581"/>
      <c r="BDP50" s="1581"/>
      <c r="BDQ50" s="1581"/>
      <c r="BDR50" s="1581"/>
      <c r="BDS50" s="1581"/>
      <c r="BDT50" s="1581"/>
      <c r="BDU50" s="1581"/>
      <c r="BDV50" s="1581"/>
      <c r="BDW50" s="1581"/>
      <c r="BDX50" s="1581"/>
      <c r="BDY50" s="1581"/>
      <c r="BDZ50" s="1581"/>
      <c r="BEA50" s="1581"/>
      <c r="BEB50" s="1581"/>
      <c r="BEC50" s="1581"/>
      <c r="BED50" s="1581"/>
      <c r="BEE50" s="1581"/>
      <c r="BEF50" s="1581"/>
      <c r="BEG50" s="1581"/>
      <c r="BEH50" s="1581"/>
      <c r="BEI50" s="1581"/>
      <c r="BEJ50" s="1581"/>
      <c r="BEK50" s="1581"/>
      <c r="BEL50" s="1581"/>
      <c r="BEM50" s="1581"/>
      <c r="BEN50" s="1581"/>
      <c r="BEO50" s="1581"/>
      <c r="BEP50" s="1581"/>
      <c r="BEQ50" s="1581"/>
      <c r="BER50" s="1581"/>
      <c r="BES50" s="1581"/>
      <c r="BET50" s="1581"/>
      <c r="BEU50" s="1581"/>
      <c r="BEV50" s="1581"/>
      <c r="BEW50" s="1581"/>
      <c r="BEX50" s="1581"/>
      <c r="BEY50" s="1581"/>
      <c r="BEZ50" s="1581"/>
      <c r="BFA50" s="1581"/>
      <c r="BFB50" s="1581"/>
      <c r="BFC50" s="1581"/>
      <c r="BFD50" s="1581"/>
      <c r="BFE50" s="1581"/>
      <c r="BFF50" s="1581"/>
      <c r="BFG50" s="1581"/>
      <c r="BFH50" s="1581"/>
      <c r="BFI50" s="1581"/>
      <c r="BFJ50" s="1581"/>
      <c r="BFK50" s="1581"/>
      <c r="BFL50" s="1581"/>
      <c r="BFM50" s="1581"/>
      <c r="BFN50" s="1581"/>
      <c r="BFO50" s="1581"/>
      <c r="BFP50" s="1581"/>
      <c r="BFQ50" s="1581"/>
      <c r="BFR50" s="1581"/>
      <c r="BFS50" s="1581"/>
      <c r="BFT50" s="1581"/>
      <c r="BFU50" s="1581"/>
      <c r="BFV50" s="1581"/>
      <c r="BFW50" s="1581"/>
      <c r="BFX50" s="1581"/>
      <c r="BFY50" s="1581"/>
      <c r="BFZ50" s="1581"/>
      <c r="BGA50" s="1581"/>
      <c r="BGB50" s="1581"/>
      <c r="BGC50" s="1581"/>
      <c r="BGD50" s="1581"/>
      <c r="BGE50" s="1581"/>
      <c r="BGF50" s="1581"/>
      <c r="BGG50" s="1581"/>
      <c r="BGH50" s="1581"/>
      <c r="BGI50" s="1581"/>
      <c r="BGJ50" s="1581"/>
      <c r="BGK50" s="1581"/>
      <c r="BGL50" s="1581"/>
      <c r="BGM50" s="1581"/>
      <c r="BGN50" s="1581"/>
      <c r="BGO50" s="1581"/>
      <c r="BGP50" s="1581"/>
      <c r="BGQ50" s="1581"/>
      <c r="BGR50" s="1581"/>
      <c r="BGS50" s="1581"/>
      <c r="BGT50" s="1581"/>
      <c r="BGU50" s="1581"/>
      <c r="BGV50" s="1581"/>
      <c r="BGW50" s="1581"/>
      <c r="BGX50" s="1581"/>
      <c r="BGY50" s="1581"/>
      <c r="BGZ50" s="1581"/>
      <c r="BHA50" s="1581"/>
      <c r="BHB50" s="1581"/>
      <c r="BHC50" s="1581"/>
      <c r="BHD50" s="1581"/>
      <c r="BHE50" s="1581"/>
      <c r="BHF50" s="1581"/>
      <c r="BHG50" s="1581"/>
      <c r="BHH50" s="1581"/>
      <c r="BHI50" s="1581"/>
      <c r="BHJ50" s="1581"/>
      <c r="BHK50" s="1581"/>
      <c r="BHL50" s="1581"/>
      <c r="BHM50" s="1581"/>
      <c r="BHN50" s="1581"/>
      <c r="BHO50" s="1581"/>
      <c r="BHP50" s="1581"/>
      <c r="BHQ50" s="1581"/>
      <c r="BHR50" s="1581"/>
      <c r="BHS50" s="1581"/>
      <c r="BHT50" s="1581"/>
      <c r="BHU50" s="1581"/>
      <c r="BHV50" s="1581"/>
      <c r="BHW50" s="1581"/>
      <c r="BHX50" s="1581"/>
      <c r="BHY50" s="1581"/>
      <c r="BHZ50" s="1581"/>
      <c r="BIA50" s="1581"/>
      <c r="BIB50" s="1581"/>
      <c r="BIC50" s="1581"/>
      <c r="BID50" s="1581"/>
      <c r="BIE50" s="1581"/>
      <c r="BIF50" s="1581"/>
      <c r="BIG50" s="1581"/>
      <c r="BIH50" s="1581"/>
      <c r="BII50" s="1581"/>
      <c r="BIJ50" s="1581"/>
      <c r="BIK50" s="1581"/>
      <c r="BIL50" s="1581"/>
      <c r="BIM50" s="1581"/>
      <c r="BIN50" s="1581"/>
      <c r="BIO50" s="1581"/>
      <c r="BIP50" s="1581"/>
      <c r="BIQ50" s="1581"/>
      <c r="BIR50" s="1581"/>
      <c r="BIS50" s="1581"/>
      <c r="BIT50" s="1581"/>
      <c r="BIU50" s="1581"/>
      <c r="BIV50" s="1581"/>
      <c r="BIW50" s="1581"/>
      <c r="BIX50" s="1581"/>
      <c r="BIY50" s="1581"/>
      <c r="BIZ50" s="1581"/>
      <c r="BJA50" s="1581"/>
      <c r="BJB50" s="1581"/>
      <c r="BJC50" s="1581"/>
      <c r="BJD50" s="1581"/>
      <c r="BJE50" s="1581"/>
      <c r="BJF50" s="1581"/>
      <c r="BJG50" s="1581"/>
      <c r="BJH50" s="1581"/>
      <c r="BJI50" s="1581"/>
      <c r="BJJ50" s="1581"/>
      <c r="BJK50" s="1581"/>
      <c r="BJL50" s="1581"/>
      <c r="BJM50" s="1581"/>
      <c r="BJN50" s="1581"/>
      <c r="BJO50" s="1581"/>
      <c r="BJP50" s="1581"/>
      <c r="BJQ50" s="1581"/>
      <c r="BJR50" s="1581"/>
      <c r="BJS50" s="1581"/>
      <c r="BJT50" s="1581"/>
      <c r="BJU50" s="1581"/>
      <c r="BJV50" s="1581"/>
      <c r="BJW50" s="1581"/>
      <c r="BJX50" s="1581"/>
      <c r="BJY50" s="1581"/>
      <c r="BJZ50" s="1581"/>
      <c r="BKA50" s="1581"/>
      <c r="BKB50" s="1581"/>
      <c r="BKC50" s="1581"/>
      <c r="BKD50" s="1581"/>
      <c r="BKE50" s="1581"/>
      <c r="BKF50" s="1581"/>
      <c r="BKG50" s="1581"/>
      <c r="BKH50" s="1581"/>
      <c r="BKI50" s="1581"/>
      <c r="BKJ50" s="1581"/>
      <c r="BKK50" s="1581"/>
      <c r="BKL50" s="1581"/>
      <c r="BKM50" s="1581"/>
      <c r="BKN50" s="1581"/>
      <c r="BKO50" s="1581"/>
      <c r="BKP50" s="1581"/>
      <c r="BKQ50" s="1581"/>
      <c r="BKR50" s="1581"/>
      <c r="BKS50" s="1581"/>
      <c r="BKT50" s="1581"/>
      <c r="BKU50" s="1581"/>
      <c r="BKV50" s="1581"/>
      <c r="BKW50" s="1581"/>
      <c r="BKX50" s="1581"/>
      <c r="BKY50" s="1581"/>
      <c r="BKZ50" s="1581"/>
      <c r="BLA50" s="1581"/>
      <c r="BLB50" s="1581"/>
      <c r="BLC50" s="1581"/>
      <c r="BLD50" s="1581"/>
      <c r="BLE50" s="1581"/>
      <c r="BLF50" s="1581"/>
      <c r="BLG50" s="1581"/>
      <c r="BLH50" s="1581"/>
      <c r="BLI50" s="1581"/>
      <c r="BLJ50" s="1581"/>
      <c r="BLK50" s="1581"/>
      <c r="BLL50" s="1581"/>
      <c r="BLM50" s="1581"/>
      <c r="BLN50" s="1581"/>
      <c r="BLO50" s="1581"/>
      <c r="BLP50" s="1581"/>
      <c r="BLQ50" s="1581"/>
      <c r="BLR50" s="1581"/>
      <c r="BLS50" s="1581"/>
      <c r="BLT50" s="1581"/>
      <c r="BLU50" s="1581"/>
      <c r="BLV50" s="1581"/>
      <c r="BLW50" s="1581"/>
      <c r="BLX50" s="1581"/>
      <c r="BLY50" s="1581"/>
      <c r="BLZ50" s="1581"/>
      <c r="BMA50" s="1581"/>
      <c r="BMB50" s="1581"/>
      <c r="BMC50" s="1581"/>
      <c r="BMD50" s="1581"/>
      <c r="BME50" s="1581"/>
      <c r="BMF50" s="1581"/>
      <c r="BMG50" s="1581"/>
      <c r="BMH50" s="1581"/>
      <c r="BMI50" s="1581"/>
      <c r="BMJ50" s="1581"/>
      <c r="BMK50" s="1581"/>
      <c r="BML50" s="1581"/>
      <c r="BMM50" s="1581"/>
      <c r="BMN50" s="1581"/>
      <c r="BMO50" s="1581"/>
      <c r="BMP50" s="1581"/>
      <c r="BMQ50" s="1581"/>
      <c r="BMR50" s="1581"/>
      <c r="BMS50" s="1581"/>
      <c r="BMT50" s="1581"/>
      <c r="BMU50" s="1581"/>
      <c r="BMV50" s="1581"/>
      <c r="BMW50" s="1581"/>
      <c r="BMX50" s="1581"/>
      <c r="BMY50" s="1581"/>
      <c r="BMZ50" s="1581"/>
      <c r="BNA50" s="1581"/>
      <c r="BNB50" s="1581"/>
      <c r="BNC50" s="1581"/>
      <c r="BND50" s="1581"/>
      <c r="BNE50" s="1581"/>
      <c r="BNF50" s="1581"/>
      <c r="BNG50" s="1581"/>
      <c r="BNH50" s="1581"/>
      <c r="BNI50" s="1581"/>
      <c r="BNJ50" s="1581"/>
      <c r="BNK50" s="1581"/>
      <c r="BNL50" s="1581"/>
      <c r="BNM50" s="1581"/>
      <c r="BNN50" s="1581"/>
      <c r="BNO50" s="1581"/>
      <c r="BNP50" s="1581"/>
      <c r="BNQ50" s="1581"/>
      <c r="BNR50" s="1581"/>
      <c r="BNS50" s="1581"/>
      <c r="BNT50" s="1581"/>
      <c r="BNU50" s="1581"/>
      <c r="BNV50" s="1581"/>
      <c r="BNW50" s="1581"/>
      <c r="BNX50" s="1581"/>
      <c r="BNY50" s="1581"/>
      <c r="BNZ50" s="1581"/>
      <c r="BOA50" s="1581"/>
      <c r="BOB50" s="1581"/>
      <c r="BOC50" s="1581"/>
      <c r="BOD50" s="1581"/>
      <c r="BOE50" s="1581"/>
      <c r="BOF50" s="1581"/>
      <c r="BOG50" s="1581"/>
      <c r="BOH50" s="1581"/>
      <c r="BOI50" s="1581"/>
      <c r="BOJ50" s="1581"/>
      <c r="BOK50" s="1581"/>
      <c r="BOL50" s="1581"/>
      <c r="BOM50" s="1581"/>
      <c r="BON50" s="1581"/>
      <c r="BOO50" s="1581"/>
      <c r="BOP50" s="1581"/>
      <c r="BOQ50" s="1581"/>
      <c r="BOR50" s="1581"/>
      <c r="BOS50" s="1581"/>
      <c r="BOT50" s="1581"/>
      <c r="BOU50" s="1581"/>
      <c r="BOV50" s="1581"/>
      <c r="BOW50" s="1581"/>
      <c r="BOX50" s="1581"/>
      <c r="BOY50" s="1581"/>
      <c r="BOZ50" s="1581"/>
      <c r="BPA50" s="1581"/>
      <c r="BPB50" s="1581"/>
      <c r="BPC50" s="1581"/>
      <c r="BPD50" s="1581"/>
      <c r="BPE50" s="1581"/>
      <c r="BPF50" s="1581"/>
      <c r="BPG50" s="1581"/>
      <c r="BPH50" s="1581"/>
      <c r="BPI50" s="1581"/>
      <c r="BPJ50" s="1581"/>
      <c r="BPK50" s="1581"/>
      <c r="BPL50" s="1581"/>
      <c r="BPM50" s="1581"/>
      <c r="BPN50" s="1581"/>
      <c r="BPO50" s="1581"/>
      <c r="BPP50" s="1581"/>
      <c r="BPQ50" s="1581"/>
      <c r="BPR50" s="1581"/>
      <c r="BPS50" s="1581"/>
      <c r="BPT50" s="1581"/>
      <c r="BPU50" s="1581"/>
      <c r="BPV50" s="1581"/>
      <c r="BPW50" s="1581"/>
      <c r="BPX50" s="1581"/>
      <c r="BPY50" s="1581"/>
      <c r="BPZ50" s="1581"/>
      <c r="BQA50" s="1581"/>
      <c r="BQB50" s="1581"/>
      <c r="BQC50" s="1581"/>
      <c r="BQD50" s="1581"/>
      <c r="BQE50" s="1581"/>
      <c r="BQF50" s="1581"/>
      <c r="BQG50" s="1581"/>
      <c r="BQH50" s="1581"/>
      <c r="BQI50" s="1581"/>
      <c r="BQJ50" s="1581"/>
      <c r="BQK50" s="1581"/>
      <c r="BQL50" s="1581"/>
      <c r="BQM50" s="1581"/>
      <c r="BQN50" s="1581"/>
      <c r="BQO50" s="1581"/>
      <c r="BQP50" s="1581"/>
      <c r="BQQ50" s="1581"/>
      <c r="BQR50" s="1581"/>
      <c r="BQS50" s="1581"/>
      <c r="BQT50" s="1581"/>
      <c r="BQU50" s="1581"/>
      <c r="BQV50" s="1581"/>
      <c r="BQW50" s="1581"/>
      <c r="BQX50" s="1581"/>
      <c r="BQY50" s="1581"/>
      <c r="BQZ50" s="1581"/>
      <c r="BRA50" s="1581"/>
      <c r="BRB50" s="1581"/>
      <c r="BRC50" s="1581"/>
      <c r="BRD50" s="1581"/>
      <c r="BRE50" s="1581"/>
      <c r="BRF50" s="1581"/>
      <c r="BRG50" s="1581"/>
      <c r="BRH50" s="1581"/>
      <c r="BRI50" s="1581"/>
      <c r="BRJ50" s="1581"/>
      <c r="BRK50" s="1581"/>
      <c r="BRL50" s="1581"/>
      <c r="BRM50" s="1581"/>
      <c r="BRN50" s="1581"/>
      <c r="BRO50" s="1581"/>
      <c r="BRP50" s="1581"/>
      <c r="BRQ50" s="1581"/>
      <c r="BRR50" s="1581"/>
      <c r="BRS50" s="1581"/>
      <c r="BRT50" s="1581"/>
      <c r="BRU50" s="1581"/>
      <c r="BRV50" s="1581"/>
      <c r="BRW50" s="1581"/>
      <c r="BRX50" s="1581"/>
      <c r="BRY50" s="1581"/>
      <c r="BRZ50" s="1581"/>
      <c r="BSA50" s="1581"/>
      <c r="BSB50" s="1581"/>
      <c r="BSC50" s="1581"/>
      <c r="BSD50" s="1581"/>
      <c r="BSE50" s="1581"/>
      <c r="BSF50" s="1581"/>
      <c r="BSG50" s="1581"/>
      <c r="BSH50" s="1581"/>
      <c r="BSI50" s="1581"/>
      <c r="BSJ50" s="1581"/>
      <c r="BSK50" s="1581"/>
      <c r="BSL50" s="1581"/>
      <c r="BSM50" s="1581"/>
      <c r="BSN50" s="1581"/>
      <c r="BSO50" s="1581"/>
      <c r="BSP50" s="1581"/>
      <c r="BSQ50" s="1581"/>
      <c r="BSR50" s="1581"/>
      <c r="BSS50" s="1581"/>
      <c r="BST50" s="1581"/>
      <c r="BSU50" s="1581"/>
      <c r="BSV50" s="1581"/>
      <c r="BSW50" s="1581"/>
      <c r="BSX50" s="1581"/>
      <c r="BSY50" s="1581"/>
      <c r="BSZ50" s="1581"/>
      <c r="BTA50" s="1581"/>
      <c r="BTB50" s="1581"/>
      <c r="BTC50" s="1581"/>
      <c r="BTD50" s="1581"/>
      <c r="BTE50" s="1581"/>
      <c r="BTF50" s="1581"/>
      <c r="BTG50" s="1581"/>
      <c r="BTH50" s="1581"/>
      <c r="BTI50" s="1581"/>
      <c r="BTJ50" s="1581"/>
      <c r="BTK50" s="1581"/>
      <c r="BTL50" s="1581"/>
      <c r="BTM50" s="1581"/>
      <c r="BTN50" s="1581"/>
      <c r="BTO50" s="1581"/>
      <c r="BTP50" s="1581"/>
      <c r="BTQ50" s="1581"/>
      <c r="BTR50" s="1581"/>
      <c r="BTS50" s="1581"/>
      <c r="BTT50" s="1581"/>
      <c r="BTU50" s="1581"/>
      <c r="BTV50" s="1581"/>
      <c r="BTW50" s="1581"/>
      <c r="BTX50" s="1581"/>
      <c r="BTY50" s="1581"/>
      <c r="BTZ50" s="1581"/>
      <c r="BUA50" s="1581"/>
      <c r="BUB50" s="1581"/>
      <c r="BUC50" s="1581"/>
      <c r="BUD50" s="1581"/>
      <c r="BUE50" s="1581"/>
      <c r="BUF50" s="1581"/>
      <c r="BUG50" s="1581"/>
      <c r="BUH50" s="1581"/>
      <c r="BUI50" s="1581"/>
      <c r="BUJ50" s="1581"/>
      <c r="BUK50" s="1581"/>
      <c r="BUL50" s="1581"/>
      <c r="BUM50" s="1581"/>
      <c r="BUN50" s="1581"/>
      <c r="BUO50" s="1581"/>
      <c r="BUP50" s="1581"/>
      <c r="BUQ50" s="1581"/>
      <c r="BUR50" s="1581"/>
      <c r="BUS50" s="1581"/>
      <c r="BUT50" s="1581"/>
      <c r="BUU50" s="1581"/>
      <c r="BUV50" s="1581"/>
      <c r="BUW50" s="1581"/>
      <c r="BUX50" s="1581"/>
      <c r="BUY50" s="1581"/>
      <c r="BUZ50" s="1581"/>
      <c r="BVA50" s="1581"/>
      <c r="BVB50" s="1581"/>
      <c r="BVC50" s="1581"/>
      <c r="BVD50" s="1581"/>
      <c r="BVE50" s="1581"/>
      <c r="BVF50" s="1581"/>
      <c r="BVG50" s="1581"/>
      <c r="BVH50" s="1581"/>
      <c r="BVI50" s="1581"/>
      <c r="BVJ50" s="1581"/>
      <c r="BVK50" s="1581"/>
      <c r="BVL50" s="1581"/>
      <c r="BVM50" s="1581"/>
      <c r="BVN50" s="1581"/>
      <c r="BVO50" s="1581"/>
      <c r="BVP50" s="1581"/>
      <c r="BVQ50" s="1581"/>
      <c r="BVR50" s="1581"/>
      <c r="BVS50" s="1581"/>
      <c r="BVT50" s="1581"/>
      <c r="BVU50" s="1581"/>
      <c r="BVV50" s="1581"/>
      <c r="BVW50" s="1581"/>
      <c r="BVX50" s="1581"/>
      <c r="BVY50" s="1581"/>
      <c r="BVZ50" s="1581"/>
      <c r="BWA50" s="1581"/>
      <c r="BWB50" s="1581"/>
      <c r="BWC50" s="1581"/>
      <c r="BWD50" s="1581"/>
      <c r="BWE50" s="1581"/>
      <c r="BWF50" s="1581"/>
      <c r="BWG50" s="1581"/>
      <c r="BWH50" s="1581"/>
      <c r="BWI50" s="1581"/>
      <c r="BWJ50" s="1581"/>
      <c r="BWK50" s="1581"/>
      <c r="BWL50" s="1581"/>
      <c r="BWM50" s="1581"/>
      <c r="BWN50" s="1581"/>
      <c r="BWO50" s="1581"/>
      <c r="BWP50" s="1581"/>
      <c r="BWQ50" s="1581"/>
      <c r="BWR50" s="1581"/>
      <c r="BWS50" s="1581"/>
      <c r="BWT50" s="1581"/>
      <c r="BWU50" s="1581"/>
      <c r="BWV50" s="1581"/>
      <c r="BWW50" s="1581"/>
      <c r="BWX50" s="1581"/>
      <c r="BWY50" s="1581"/>
      <c r="BWZ50" s="1581"/>
      <c r="BXA50" s="1581"/>
      <c r="BXB50" s="1581"/>
      <c r="BXC50" s="1581"/>
      <c r="BXD50" s="1581"/>
      <c r="BXE50" s="1581"/>
      <c r="BXF50" s="1581"/>
      <c r="BXG50" s="1581"/>
      <c r="BXH50" s="1581"/>
      <c r="BXI50" s="1581"/>
      <c r="BXJ50" s="1581"/>
      <c r="BXK50" s="1581"/>
      <c r="BXL50" s="1581"/>
      <c r="BXM50" s="1581"/>
      <c r="BXN50" s="1581"/>
      <c r="BXO50" s="1581"/>
      <c r="BXP50" s="1581"/>
      <c r="BXQ50" s="1581"/>
      <c r="BXR50" s="1581"/>
      <c r="BXS50" s="1581"/>
      <c r="BXT50" s="1581"/>
      <c r="BXU50" s="1581"/>
      <c r="BXV50" s="1581"/>
      <c r="BXW50" s="1581"/>
      <c r="BXX50" s="1581"/>
      <c r="BXY50" s="1581"/>
      <c r="BXZ50" s="1581"/>
      <c r="BYA50" s="1581"/>
      <c r="BYB50" s="1581"/>
      <c r="BYC50" s="1581"/>
      <c r="BYD50" s="1581"/>
      <c r="BYE50" s="1581"/>
      <c r="BYF50" s="1581"/>
      <c r="BYG50" s="1581"/>
      <c r="BYH50" s="1581"/>
      <c r="BYI50" s="1581"/>
      <c r="BYJ50" s="1581"/>
      <c r="BYK50" s="1581"/>
      <c r="BYL50" s="1581"/>
      <c r="BYM50" s="1581"/>
      <c r="BYN50" s="1581"/>
      <c r="BYO50" s="1581"/>
      <c r="BYP50" s="1581"/>
      <c r="BYQ50" s="1581"/>
      <c r="BYR50" s="1581"/>
      <c r="BYS50" s="1581"/>
      <c r="BYT50" s="1581"/>
      <c r="BYU50" s="1581"/>
      <c r="BYV50" s="1581"/>
      <c r="BYW50" s="1581"/>
      <c r="BYX50" s="1581"/>
      <c r="BYY50" s="1581"/>
      <c r="BYZ50" s="1581"/>
      <c r="BZA50" s="1581"/>
      <c r="BZB50" s="1581"/>
      <c r="BZC50" s="1581"/>
      <c r="BZD50" s="1581"/>
      <c r="BZE50" s="1581"/>
      <c r="BZF50" s="1581"/>
      <c r="BZG50" s="1581"/>
      <c r="BZH50" s="1581"/>
      <c r="BZI50" s="1581"/>
      <c r="BZJ50" s="1581"/>
      <c r="BZK50" s="1581"/>
      <c r="BZL50" s="1581"/>
      <c r="BZM50" s="1581"/>
      <c r="BZN50" s="1581"/>
      <c r="BZO50" s="1581"/>
      <c r="BZP50" s="1581"/>
      <c r="BZQ50" s="1581"/>
      <c r="BZR50" s="1581"/>
      <c r="BZS50" s="1581"/>
      <c r="BZT50" s="1581"/>
      <c r="BZU50" s="1581"/>
      <c r="BZV50" s="1581"/>
      <c r="BZW50" s="1581"/>
      <c r="BZX50" s="1581"/>
      <c r="BZY50" s="1581"/>
      <c r="BZZ50" s="1581"/>
      <c r="CAA50" s="1581"/>
      <c r="CAB50" s="1581"/>
      <c r="CAC50" s="1581"/>
      <c r="CAD50" s="1581"/>
      <c r="CAE50" s="1581"/>
      <c r="CAF50" s="1581"/>
      <c r="CAG50" s="1581"/>
      <c r="CAH50" s="1581"/>
      <c r="CAI50" s="1581"/>
      <c r="CAJ50" s="1581"/>
      <c r="CAK50" s="1581"/>
      <c r="CAL50" s="1581"/>
      <c r="CAM50" s="1581"/>
      <c r="CAN50" s="1581"/>
      <c r="CAO50" s="1581"/>
      <c r="CAP50" s="1581"/>
      <c r="CAQ50" s="1581"/>
      <c r="CAR50" s="1581"/>
      <c r="CAS50" s="1581"/>
      <c r="CAT50" s="1581"/>
      <c r="CAU50" s="1581"/>
      <c r="CAV50" s="1581"/>
      <c r="CAW50" s="1581"/>
      <c r="CAX50" s="1581"/>
      <c r="CAY50" s="1581"/>
      <c r="CAZ50" s="1581"/>
      <c r="CBA50" s="1581"/>
      <c r="CBB50" s="1581"/>
      <c r="CBC50" s="1581"/>
      <c r="CBD50" s="1581"/>
      <c r="CBE50" s="1581"/>
      <c r="CBF50" s="1581"/>
      <c r="CBG50" s="1581"/>
      <c r="CBH50" s="1581"/>
      <c r="CBI50" s="1581"/>
      <c r="CBJ50" s="1581"/>
      <c r="CBK50" s="1581"/>
      <c r="CBL50" s="1581"/>
      <c r="CBM50" s="1581"/>
      <c r="CBN50" s="1581"/>
      <c r="CBO50" s="1581"/>
      <c r="CBP50" s="1581"/>
      <c r="CBQ50" s="1581"/>
      <c r="CBR50" s="1581"/>
      <c r="CBS50" s="1581"/>
      <c r="CBT50" s="1581"/>
      <c r="CBU50" s="1581"/>
      <c r="CBV50" s="1581"/>
      <c r="CBW50" s="1581"/>
      <c r="CBX50" s="1581"/>
      <c r="CBY50" s="1581"/>
      <c r="CBZ50" s="1581"/>
      <c r="CCA50" s="1581"/>
      <c r="CCB50" s="1581"/>
      <c r="CCC50" s="1581"/>
      <c r="CCD50" s="1581"/>
      <c r="CCE50" s="1581"/>
      <c r="CCF50" s="1581"/>
      <c r="CCG50" s="1581"/>
      <c r="CCH50" s="1581"/>
      <c r="CCI50" s="1581"/>
      <c r="CCJ50" s="1581"/>
      <c r="CCK50" s="1581"/>
      <c r="CCL50" s="1581"/>
      <c r="CCM50" s="1581"/>
      <c r="CCN50" s="1581"/>
      <c r="CCO50" s="1581"/>
      <c r="CCP50" s="1581"/>
      <c r="CCQ50" s="1581"/>
      <c r="CCR50" s="1581"/>
      <c r="CCS50" s="1581"/>
      <c r="CCT50" s="1581"/>
      <c r="CCU50" s="1581"/>
      <c r="CCV50" s="1581"/>
      <c r="CCW50" s="1581"/>
      <c r="CCX50" s="1581"/>
      <c r="CCY50" s="1581"/>
      <c r="CCZ50" s="1581"/>
      <c r="CDA50" s="1581"/>
      <c r="CDB50" s="1581"/>
      <c r="CDC50" s="1581"/>
      <c r="CDD50" s="1581"/>
      <c r="CDE50" s="1581"/>
      <c r="CDF50" s="1581"/>
      <c r="CDG50" s="1581"/>
      <c r="CDH50" s="1581"/>
      <c r="CDI50" s="1581"/>
      <c r="CDJ50" s="1581"/>
      <c r="CDK50" s="1581"/>
      <c r="CDL50" s="1581"/>
      <c r="CDM50" s="1581"/>
      <c r="CDN50" s="1581"/>
      <c r="CDO50" s="1581"/>
      <c r="CDP50" s="1581"/>
      <c r="CDQ50" s="1581"/>
      <c r="CDR50" s="1581"/>
      <c r="CDS50" s="1581"/>
      <c r="CDT50" s="1581"/>
      <c r="CDU50" s="1581"/>
      <c r="CDV50" s="1581"/>
      <c r="CDW50" s="1581"/>
      <c r="CDX50" s="1581"/>
      <c r="CDY50" s="1581"/>
      <c r="CDZ50" s="1581"/>
      <c r="CEA50" s="1581"/>
      <c r="CEB50" s="1581"/>
      <c r="CEC50" s="1581"/>
      <c r="CED50" s="1581"/>
      <c r="CEE50" s="1581"/>
      <c r="CEF50" s="1581"/>
      <c r="CEG50" s="1581"/>
      <c r="CEH50" s="1581"/>
      <c r="CEI50" s="1581"/>
      <c r="CEJ50" s="1581"/>
      <c r="CEK50" s="1581"/>
      <c r="CEL50" s="1581"/>
      <c r="CEM50" s="1581"/>
      <c r="CEN50" s="1581"/>
      <c r="CEO50" s="1581"/>
      <c r="CEP50" s="1581"/>
      <c r="CEQ50" s="1581"/>
      <c r="CER50" s="1581"/>
      <c r="CES50" s="1581"/>
      <c r="CET50" s="1581"/>
      <c r="CEU50" s="1581"/>
      <c r="CEV50" s="1581"/>
      <c r="CEW50" s="1581"/>
      <c r="CEX50" s="1581"/>
      <c r="CEY50" s="1581"/>
      <c r="CEZ50" s="1581"/>
      <c r="CFA50" s="1581"/>
      <c r="CFB50" s="1581"/>
      <c r="CFC50" s="1581"/>
      <c r="CFD50" s="1581"/>
      <c r="CFE50" s="1581"/>
      <c r="CFF50" s="1581"/>
      <c r="CFG50" s="1581"/>
      <c r="CFH50" s="1581"/>
      <c r="CFI50" s="1581"/>
      <c r="CFJ50" s="1581"/>
      <c r="CFK50" s="1581"/>
      <c r="CFL50" s="1581"/>
      <c r="CFM50" s="1581"/>
      <c r="CFN50" s="1581"/>
      <c r="CFO50" s="1581"/>
      <c r="CFP50" s="1581"/>
      <c r="CFQ50" s="1581"/>
      <c r="CFR50" s="1581"/>
      <c r="CFS50" s="1581"/>
      <c r="CFT50" s="1581"/>
      <c r="CFU50" s="1581"/>
      <c r="CFV50" s="1581"/>
      <c r="CFW50" s="1581"/>
      <c r="CFX50" s="1581"/>
      <c r="CFY50" s="1581"/>
      <c r="CFZ50" s="1581"/>
      <c r="CGA50" s="1581"/>
      <c r="CGB50" s="1581"/>
      <c r="CGC50" s="1581"/>
      <c r="CGD50" s="1581"/>
      <c r="CGE50" s="1581"/>
      <c r="CGF50" s="1581"/>
      <c r="CGG50" s="1581"/>
      <c r="CGH50" s="1581"/>
      <c r="CGI50" s="1581"/>
      <c r="CGJ50" s="1581"/>
      <c r="CGK50" s="1581"/>
      <c r="CGL50" s="1581"/>
      <c r="CGM50" s="1581"/>
      <c r="CGN50" s="1581"/>
      <c r="CGO50" s="1581"/>
      <c r="CGP50" s="1581"/>
      <c r="CGQ50" s="1581"/>
      <c r="CGR50" s="1581"/>
      <c r="CGS50" s="1581"/>
      <c r="CGT50" s="1581"/>
      <c r="CGU50" s="1581"/>
      <c r="CGV50" s="1581"/>
      <c r="CGW50" s="1581"/>
      <c r="CGX50" s="1581"/>
      <c r="CGY50" s="1581"/>
      <c r="CGZ50" s="1581"/>
      <c r="CHA50" s="1581"/>
      <c r="CHB50" s="1581"/>
      <c r="CHC50" s="1581"/>
      <c r="CHD50" s="1581"/>
      <c r="CHE50" s="1581"/>
      <c r="CHF50" s="1581"/>
      <c r="CHG50" s="1581"/>
      <c r="CHH50" s="1581"/>
      <c r="CHI50" s="1581"/>
      <c r="CHJ50" s="1581"/>
      <c r="CHK50" s="1581"/>
      <c r="CHL50" s="1581"/>
      <c r="CHM50" s="1581"/>
      <c r="CHN50" s="1581"/>
      <c r="CHO50" s="1581"/>
      <c r="CHP50" s="1581"/>
      <c r="CHQ50" s="1581"/>
      <c r="CHR50" s="1581"/>
      <c r="CHS50" s="1581"/>
      <c r="CHT50" s="1581"/>
      <c r="CHU50" s="1581"/>
      <c r="CHV50" s="1581"/>
      <c r="CHW50" s="1581"/>
      <c r="CHX50" s="1581"/>
      <c r="CHY50" s="1581"/>
      <c r="CHZ50" s="1581"/>
      <c r="CIA50" s="1581"/>
      <c r="CIB50" s="1581"/>
      <c r="CIC50" s="1581"/>
      <c r="CID50" s="1581"/>
      <c r="CIE50" s="1581"/>
      <c r="CIF50" s="1581"/>
      <c r="CIG50" s="1581"/>
      <c r="CIH50" s="1581"/>
      <c r="CII50" s="1581"/>
      <c r="CIJ50" s="1581"/>
      <c r="CIK50" s="1581"/>
      <c r="CIL50" s="1581"/>
      <c r="CIM50" s="1581"/>
      <c r="CIN50" s="1581"/>
      <c r="CIO50" s="1581"/>
      <c r="CIP50" s="1581"/>
      <c r="CIQ50" s="1581"/>
      <c r="CIR50" s="1581"/>
      <c r="CIS50" s="1581"/>
      <c r="CIT50" s="1581"/>
      <c r="CIU50" s="1581"/>
      <c r="CIV50" s="1581"/>
      <c r="CIW50" s="1581"/>
      <c r="CIX50" s="1581"/>
      <c r="CIY50" s="1581"/>
      <c r="CIZ50" s="1581"/>
      <c r="CJA50" s="1581"/>
      <c r="CJB50" s="1581"/>
      <c r="CJC50" s="1581"/>
      <c r="CJD50" s="1581"/>
      <c r="CJE50" s="1581"/>
      <c r="CJF50" s="1581"/>
      <c r="CJG50" s="1581"/>
      <c r="CJH50" s="1581"/>
      <c r="CJI50" s="1581"/>
      <c r="CJJ50" s="1581"/>
      <c r="CJK50" s="1581"/>
      <c r="CJL50" s="1581"/>
      <c r="CJM50" s="1581"/>
      <c r="CJN50" s="1581"/>
      <c r="CJO50" s="1581"/>
      <c r="CJP50" s="1581"/>
      <c r="CJQ50" s="1581"/>
      <c r="CJR50" s="1581"/>
      <c r="CJS50" s="1581"/>
      <c r="CJT50" s="1581"/>
      <c r="CJU50" s="1581"/>
      <c r="CJV50" s="1581"/>
      <c r="CJW50" s="1581"/>
      <c r="CJX50" s="1581"/>
      <c r="CJY50" s="1581"/>
      <c r="CJZ50" s="1581"/>
      <c r="CKA50" s="1581"/>
      <c r="CKB50" s="1581"/>
      <c r="CKC50" s="1581"/>
      <c r="CKD50" s="1581"/>
      <c r="CKE50" s="1581"/>
      <c r="CKF50" s="1581"/>
      <c r="CKG50" s="1581"/>
      <c r="CKH50" s="1581"/>
      <c r="CKI50" s="1581"/>
      <c r="CKJ50" s="1581"/>
      <c r="CKK50" s="1581"/>
      <c r="CKL50" s="1581"/>
      <c r="CKM50" s="1581"/>
      <c r="CKN50" s="1581"/>
      <c r="CKO50" s="1581"/>
      <c r="CKP50" s="1581"/>
      <c r="CKQ50" s="1581"/>
      <c r="CKR50" s="1581"/>
      <c r="CKS50" s="1581"/>
      <c r="CKT50" s="1581"/>
      <c r="CKU50" s="1581"/>
      <c r="CKV50" s="1581"/>
      <c r="CKW50" s="1581"/>
      <c r="CKX50" s="1581"/>
      <c r="CKY50" s="1581"/>
      <c r="CKZ50" s="1581"/>
      <c r="CLA50" s="1581"/>
      <c r="CLB50" s="1581"/>
      <c r="CLC50" s="1581"/>
      <c r="CLD50" s="1581"/>
      <c r="CLE50" s="1581"/>
      <c r="CLF50" s="1581"/>
      <c r="CLG50" s="1581"/>
      <c r="CLH50" s="1581"/>
      <c r="CLI50" s="1581"/>
      <c r="CLJ50" s="1581"/>
      <c r="CLK50" s="1581"/>
      <c r="CLL50" s="1581"/>
      <c r="CLM50" s="1581"/>
      <c r="CLN50" s="1581"/>
      <c r="CLO50" s="1581"/>
      <c r="CLP50" s="1581"/>
      <c r="CLQ50" s="1581"/>
      <c r="CLR50" s="1581"/>
      <c r="CLS50" s="1581"/>
      <c r="CLT50" s="1581"/>
      <c r="CLU50" s="1581"/>
      <c r="CLV50" s="1581"/>
      <c r="CLW50" s="1581"/>
      <c r="CLX50" s="1581"/>
      <c r="CLY50" s="1581"/>
      <c r="CLZ50" s="1581"/>
      <c r="CMA50" s="1581"/>
      <c r="CMB50" s="1581"/>
      <c r="CMC50" s="1581"/>
      <c r="CMD50" s="1581"/>
      <c r="CME50" s="1581"/>
      <c r="CMF50" s="1581"/>
      <c r="CMG50" s="1581"/>
      <c r="CMH50" s="1581"/>
      <c r="CMI50" s="1581"/>
      <c r="CMJ50" s="1581"/>
      <c r="CMK50" s="1581"/>
      <c r="CML50" s="1581"/>
      <c r="CMM50" s="1581"/>
      <c r="CMN50" s="1581"/>
      <c r="CMO50" s="1581"/>
      <c r="CMP50" s="1581"/>
      <c r="CMQ50" s="1581"/>
      <c r="CMR50" s="1581"/>
      <c r="CMS50" s="1581"/>
      <c r="CMT50" s="1581"/>
      <c r="CMU50" s="1581"/>
      <c r="CMV50" s="1581"/>
      <c r="CMW50" s="1581"/>
      <c r="CMX50" s="1581"/>
      <c r="CMY50" s="1581"/>
      <c r="CMZ50" s="1581"/>
      <c r="CNA50" s="1581"/>
      <c r="CNB50" s="1581"/>
      <c r="CNC50" s="1581"/>
      <c r="CND50" s="1581"/>
      <c r="CNE50" s="1581"/>
      <c r="CNF50" s="1581"/>
      <c r="CNG50" s="1581"/>
      <c r="CNH50" s="1581"/>
      <c r="CNI50" s="1581"/>
      <c r="CNJ50" s="1581"/>
      <c r="CNK50" s="1581"/>
      <c r="CNL50" s="1581"/>
      <c r="CNM50" s="1581"/>
      <c r="CNN50" s="1581"/>
      <c r="CNO50" s="1581"/>
      <c r="CNP50" s="1581"/>
      <c r="CNQ50" s="1581"/>
      <c r="CNR50" s="1581"/>
      <c r="CNS50" s="1581"/>
      <c r="CNT50" s="1581"/>
      <c r="CNU50" s="1581"/>
      <c r="CNV50" s="1581"/>
      <c r="CNW50" s="1581"/>
      <c r="CNX50" s="1581"/>
      <c r="CNY50" s="1581"/>
      <c r="CNZ50" s="1581"/>
      <c r="COA50" s="1581"/>
      <c r="COB50" s="1581"/>
      <c r="COC50" s="1581"/>
      <c r="COD50" s="1581"/>
      <c r="COE50" s="1581"/>
      <c r="COF50" s="1581"/>
      <c r="COG50" s="1581"/>
      <c r="COH50" s="1581"/>
      <c r="COI50" s="1581"/>
      <c r="COJ50" s="1581"/>
      <c r="COK50" s="1581"/>
      <c r="COL50" s="1581"/>
      <c r="COM50" s="1581"/>
      <c r="CON50" s="1581"/>
      <c r="COO50" s="1581"/>
      <c r="COP50" s="1581"/>
      <c r="COQ50" s="1581"/>
      <c r="COR50" s="1581"/>
      <c r="COS50" s="1581"/>
      <c r="COT50" s="1581"/>
      <c r="COU50" s="1581"/>
      <c r="COV50" s="1581"/>
      <c r="COW50" s="1581"/>
      <c r="COX50" s="1581"/>
      <c r="COY50" s="1581"/>
      <c r="COZ50" s="1581"/>
      <c r="CPA50" s="1581"/>
      <c r="CPB50" s="1581"/>
      <c r="CPC50" s="1581"/>
      <c r="CPD50" s="1581"/>
      <c r="CPE50" s="1581"/>
      <c r="CPF50" s="1581"/>
      <c r="CPG50" s="1581"/>
      <c r="CPH50" s="1581"/>
      <c r="CPI50" s="1581"/>
      <c r="CPJ50" s="1581"/>
      <c r="CPK50" s="1581"/>
      <c r="CPL50" s="1581"/>
      <c r="CPM50" s="1581"/>
      <c r="CPN50" s="1581"/>
      <c r="CPO50" s="1581"/>
      <c r="CPP50" s="1581"/>
      <c r="CPQ50" s="1581"/>
      <c r="CPR50" s="1581"/>
      <c r="CPS50" s="1581"/>
      <c r="CPT50" s="1581"/>
      <c r="CPU50" s="1581"/>
      <c r="CPV50" s="1581"/>
      <c r="CPW50" s="1581"/>
      <c r="CPX50" s="1581"/>
      <c r="CPY50" s="1581"/>
      <c r="CPZ50" s="1581"/>
      <c r="CQA50" s="1581"/>
      <c r="CQB50" s="1581"/>
      <c r="CQC50" s="1581"/>
      <c r="CQD50" s="1581"/>
      <c r="CQE50" s="1581"/>
      <c r="CQF50" s="1581"/>
      <c r="CQG50" s="1581"/>
      <c r="CQH50" s="1581"/>
      <c r="CQI50" s="1581"/>
      <c r="CQJ50" s="1581"/>
      <c r="CQK50" s="1581"/>
      <c r="CQL50" s="1581"/>
      <c r="CQM50" s="1581"/>
      <c r="CQN50" s="1581"/>
      <c r="CQO50" s="1581"/>
      <c r="CQP50" s="1581"/>
      <c r="CQQ50" s="1581"/>
      <c r="CQR50" s="1581"/>
      <c r="CQS50" s="1581"/>
      <c r="CQT50" s="1581"/>
      <c r="CQU50" s="1581"/>
      <c r="CQV50" s="1581"/>
      <c r="CQW50" s="1581"/>
      <c r="CQX50" s="1581"/>
      <c r="CQY50" s="1581"/>
      <c r="CQZ50" s="1581"/>
      <c r="CRA50" s="1581"/>
      <c r="CRB50" s="1581"/>
      <c r="CRC50" s="1581"/>
      <c r="CRD50" s="1581"/>
      <c r="CRE50" s="1581"/>
      <c r="CRF50" s="1581"/>
      <c r="CRG50" s="1581"/>
      <c r="CRH50" s="1581"/>
      <c r="CRI50" s="1581"/>
      <c r="CRJ50" s="1581"/>
      <c r="CRK50" s="1581"/>
      <c r="CRL50" s="1581"/>
      <c r="CRM50" s="1581"/>
      <c r="CRN50" s="1581"/>
      <c r="CRO50" s="1581"/>
      <c r="CRP50" s="1581"/>
      <c r="CRQ50" s="1581"/>
      <c r="CRR50" s="1581"/>
      <c r="CRS50" s="1581"/>
      <c r="CRT50" s="1581"/>
      <c r="CRU50" s="1581"/>
      <c r="CRV50" s="1581"/>
      <c r="CRW50" s="1581"/>
      <c r="CRX50" s="1581"/>
      <c r="CRY50" s="1581"/>
      <c r="CRZ50" s="1581"/>
      <c r="CSA50" s="1581"/>
      <c r="CSB50" s="1581"/>
      <c r="CSC50" s="1581"/>
      <c r="CSD50" s="1581"/>
      <c r="CSE50" s="1581"/>
      <c r="CSF50" s="1581"/>
      <c r="CSG50" s="1581"/>
      <c r="CSH50" s="1581"/>
      <c r="CSI50" s="1581"/>
      <c r="CSJ50" s="1581"/>
      <c r="CSK50" s="1581"/>
      <c r="CSL50" s="1581"/>
      <c r="CSM50" s="1581"/>
      <c r="CSN50" s="1581"/>
      <c r="CSO50" s="1581"/>
      <c r="CSP50" s="1581"/>
      <c r="CSQ50" s="1581"/>
      <c r="CSR50" s="1581"/>
      <c r="CSS50" s="1581"/>
      <c r="CST50" s="1581"/>
      <c r="CSU50" s="1581"/>
      <c r="CSV50" s="1581"/>
      <c r="CSW50" s="1581"/>
      <c r="CSX50" s="1581"/>
      <c r="CSY50" s="1581"/>
      <c r="CSZ50" s="1581"/>
      <c r="CTA50" s="1581"/>
      <c r="CTB50" s="1581"/>
      <c r="CTC50" s="1581"/>
      <c r="CTD50" s="1581"/>
      <c r="CTE50" s="1581"/>
      <c r="CTF50" s="1581"/>
      <c r="CTG50" s="1581"/>
      <c r="CTH50" s="1581"/>
      <c r="CTI50" s="1581"/>
      <c r="CTJ50" s="1581"/>
      <c r="CTK50" s="1581"/>
      <c r="CTL50" s="1581"/>
      <c r="CTM50" s="1581"/>
      <c r="CTN50" s="1581"/>
      <c r="CTO50" s="1581"/>
      <c r="CTP50" s="1581"/>
      <c r="CTQ50" s="1581"/>
      <c r="CTR50" s="1581"/>
      <c r="CTS50" s="1581"/>
      <c r="CTT50" s="1581"/>
      <c r="CTU50" s="1581"/>
      <c r="CTV50" s="1581"/>
      <c r="CTW50" s="1581"/>
      <c r="CTX50" s="1581"/>
      <c r="CTY50" s="1581"/>
      <c r="CTZ50" s="1581"/>
      <c r="CUA50" s="1581"/>
      <c r="CUB50" s="1581"/>
      <c r="CUC50" s="1581"/>
      <c r="CUD50" s="1581"/>
      <c r="CUE50" s="1581"/>
      <c r="CUF50" s="1581"/>
      <c r="CUG50" s="1581"/>
      <c r="CUH50" s="1581"/>
      <c r="CUI50" s="1581"/>
      <c r="CUJ50" s="1581"/>
      <c r="CUK50" s="1581"/>
      <c r="CUL50" s="1581"/>
      <c r="CUM50" s="1581"/>
      <c r="CUN50" s="1581"/>
      <c r="CUO50" s="1581"/>
      <c r="CUP50" s="1581"/>
      <c r="CUQ50" s="1581"/>
      <c r="CUR50" s="1581"/>
      <c r="CUS50" s="1581"/>
      <c r="CUT50" s="1581"/>
      <c r="CUU50" s="1581"/>
      <c r="CUV50" s="1581"/>
      <c r="CUW50" s="1581"/>
      <c r="CUX50" s="1581"/>
      <c r="CUY50" s="1581"/>
      <c r="CUZ50" s="1581"/>
      <c r="CVA50" s="1581"/>
      <c r="CVB50" s="1581"/>
      <c r="CVC50" s="1581"/>
      <c r="CVD50" s="1581"/>
      <c r="CVE50" s="1581"/>
      <c r="CVF50" s="1581"/>
      <c r="CVG50" s="1581"/>
      <c r="CVH50" s="1581"/>
      <c r="CVI50" s="1581"/>
      <c r="CVJ50" s="1581"/>
      <c r="CVK50" s="1581"/>
      <c r="CVL50" s="1581"/>
      <c r="CVM50" s="1581"/>
      <c r="CVN50" s="1581"/>
      <c r="CVO50" s="1581"/>
      <c r="CVP50" s="1581"/>
      <c r="CVQ50" s="1581"/>
      <c r="CVR50" s="1581"/>
      <c r="CVS50" s="1581"/>
      <c r="CVT50" s="1581"/>
      <c r="CVU50" s="1581"/>
      <c r="CVV50" s="1581"/>
      <c r="CVW50" s="1581"/>
      <c r="CVX50" s="1581"/>
      <c r="CVY50" s="1581"/>
      <c r="CVZ50" s="1581"/>
      <c r="CWA50" s="1581"/>
      <c r="CWB50" s="1581"/>
      <c r="CWC50" s="1581"/>
      <c r="CWD50" s="1581"/>
      <c r="CWE50" s="1581"/>
      <c r="CWF50" s="1581"/>
      <c r="CWG50" s="1581"/>
      <c r="CWH50" s="1581"/>
      <c r="CWI50" s="1581"/>
      <c r="CWJ50" s="1581"/>
      <c r="CWK50" s="1581"/>
      <c r="CWL50" s="1581"/>
      <c r="CWM50" s="1581"/>
      <c r="CWN50" s="1581"/>
      <c r="CWO50" s="1581"/>
      <c r="CWP50" s="1581"/>
      <c r="CWQ50" s="1581"/>
      <c r="CWR50" s="1581"/>
      <c r="CWS50" s="1581"/>
      <c r="CWT50" s="1581"/>
      <c r="CWU50" s="1581"/>
      <c r="CWV50" s="1581"/>
      <c r="CWW50" s="1581"/>
      <c r="CWX50" s="1581"/>
      <c r="CWY50" s="1581"/>
      <c r="CWZ50" s="1581"/>
      <c r="CXA50" s="1581"/>
      <c r="CXB50" s="1581"/>
      <c r="CXC50" s="1581"/>
      <c r="CXD50" s="1581"/>
      <c r="CXE50" s="1581"/>
      <c r="CXF50" s="1581"/>
      <c r="CXG50" s="1581"/>
      <c r="CXH50" s="1581"/>
      <c r="CXI50" s="1581"/>
      <c r="CXJ50" s="1581"/>
      <c r="CXK50" s="1581"/>
      <c r="CXL50" s="1581"/>
      <c r="CXM50" s="1581"/>
      <c r="CXN50" s="1581"/>
      <c r="CXO50" s="1581"/>
      <c r="CXP50" s="1581"/>
      <c r="CXQ50" s="1581"/>
      <c r="CXR50" s="1581"/>
      <c r="CXS50" s="1581"/>
      <c r="CXT50" s="1581"/>
      <c r="CXU50" s="1581"/>
      <c r="CXV50" s="1581"/>
      <c r="CXW50" s="1581"/>
      <c r="CXX50" s="1581"/>
      <c r="CXY50" s="1581"/>
      <c r="CXZ50" s="1581"/>
      <c r="CYA50" s="1581"/>
      <c r="CYB50" s="1581"/>
      <c r="CYC50" s="1581"/>
      <c r="CYD50" s="1581"/>
      <c r="CYE50" s="1581"/>
      <c r="CYF50" s="1581"/>
      <c r="CYG50" s="1581"/>
      <c r="CYH50" s="1581"/>
      <c r="CYI50" s="1581"/>
      <c r="CYJ50" s="1581"/>
      <c r="CYK50" s="1581"/>
      <c r="CYL50" s="1581"/>
      <c r="CYM50" s="1581"/>
      <c r="CYN50" s="1581"/>
      <c r="CYO50" s="1581"/>
      <c r="CYP50" s="1581"/>
      <c r="CYQ50" s="1581"/>
      <c r="CYR50" s="1581"/>
      <c r="CYS50" s="1581"/>
      <c r="CYT50" s="1581"/>
      <c r="CYU50" s="1581"/>
      <c r="CYV50" s="1581"/>
      <c r="CYW50" s="1581"/>
      <c r="CYX50" s="1581"/>
      <c r="CYY50" s="1581"/>
      <c r="CYZ50" s="1581"/>
      <c r="CZA50" s="1581"/>
      <c r="CZB50" s="1581"/>
      <c r="CZC50" s="1581"/>
      <c r="CZD50" s="1581"/>
      <c r="CZE50" s="1581"/>
      <c r="CZF50" s="1581"/>
      <c r="CZG50" s="1581"/>
      <c r="CZH50" s="1581"/>
      <c r="CZI50" s="1581"/>
      <c r="CZJ50" s="1581"/>
      <c r="CZK50" s="1581"/>
      <c r="CZL50" s="1581"/>
      <c r="CZM50" s="1581"/>
      <c r="CZN50" s="1581"/>
      <c r="CZO50" s="1581"/>
      <c r="CZP50" s="1581"/>
      <c r="CZQ50" s="1581"/>
      <c r="CZR50" s="1581"/>
      <c r="CZS50" s="1581"/>
      <c r="CZT50" s="1581"/>
      <c r="CZU50" s="1581"/>
      <c r="CZV50" s="1581"/>
      <c r="CZW50" s="1581"/>
      <c r="CZX50" s="1581"/>
      <c r="CZY50" s="1581"/>
      <c r="CZZ50" s="1581"/>
      <c r="DAA50" s="1581"/>
      <c r="DAB50" s="1581"/>
      <c r="DAC50" s="1581"/>
      <c r="DAD50" s="1581"/>
      <c r="DAE50" s="1581"/>
      <c r="DAF50" s="1581"/>
      <c r="DAG50" s="1581"/>
      <c r="DAH50" s="1581"/>
      <c r="DAI50" s="1581"/>
      <c r="DAJ50" s="1581"/>
      <c r="DAK50" s="1581"/>
      <c r="DAL50" s="1581"/>
      <c r="DAM50" s="1581"/>
      <c r="DAN50" s="1581"/>
      <c r="DAO50" s="1581"/>
      <c r="DAP50" s="1581"/>
      <c r="DAQ50" s="1581"/>
      <c r="DAR50" s="1581"/>
      <c r="DAS50" s="1581"/>
      <c r="DAT50" s="1581"/>
      <c r="DAU50" s="1581"/>
      <c r="DAV50" s="1581"/>
      <c r="DAW50" s="1581"/>
      <c r="DAX50" s="1581"/>
      <c r="DAY50" s="1581"/>
      <c r="DAZ50" s="1581"/>
      <c r="DBA50" s="1581"/>
      <c r="DBB50" s="1581"/>
      <c r="DBC50" s="1581"/>
      <c r="DBD50" s="1581"/>
      <c r="DBE50" s="1581"/>
      <c r="DBF50" s="1581"/>
      <c r="DBG50" s="1581"/>
      <c r="DBH50" s="1581"/>
      <c r="DBI50" s="1581"/>
      <c r="DBJ50" s="1581"/>
      <c r="DBK50" s="1581"/>
      <c r="DBL50" s="1581"/>
      <c r="DBM50" s="1581"/>
      <c r="DBN50" s="1581"/>
      <c r="DBO50" s="1581"/>
      <c r="DBP50" s="1581"/>
      <c r="DBQ50" s="1581"/>
      <c r="DBR50" s="1581"/>
      <c r="DBS50" s="1581"/>
      <c r="DBT50" s="1581"/>
      <c r="DBU50" s="1581"/>
      <c r="DBV50" s="1581"/>
      <c r="DBW50" s="1581"/>
      <c r="DBX50" s="1581"/>
      <c r="DBY50" s="1581"/>
      <c r="DBZ50" s="1581"/>
      <c r="DCA50" s="1581"/>
      <c r="DCB50" s="1581"/>
      <c r="DCC50" s="1581"/>
      <c r="DCD50" s="1581"/>
      <c r="DCE50" s="1581"/>
      <c r="DCF50" s="1581"/>
      <c r="DCG50" s="1581"/>
      <c r="DCH50" s="1581"/>
      <c r="DCI50" s="1581"/>
      <c r="DCJ50" s="1581"/>
      <c r="DCK50" s="1581"/>
      <c r="DCL50" s="1581"/>
      <c r="DCM50" s="1581"/>
      <c r="DCN50" s="1581"/>
      <c r="DCO50" s="1581"/>
      <c r="DCP50" s="1581"/>
      <c r="DCQ50" s="1581"/>
      <c r="DCR50" s="1581"/>
      <c r="DCS50" s="1581"/>
      <c r="DCT50" s="1581"/>
      <c r="DCU50" s="1581"/>
      <c r="DCV50" s="1581"/>
      <c r="DCW50" s="1581"/>
      <c r="DCX50" s="1581"/>
      <c r="DCY50" s="1581"/>
      <c r="DCZ50" s="1581"/>
      <c r="DDA50" s="1581"/>
      <c r="DDB50" s="1581"/>
      <c r="DDC50" s="1581"/>
      <c r="DDD50" s="1581"/>
      <c r="DDE50" s="1581"/>
      <c r="DDF50" s="1581"/>
      <c r="DDG50" s="1581"/>
      <c r="DDH50" s="1581"/>
      <c r="DDI50" s="1581"/>
      <c r="DDJ50" s="1581"/>
      <c r="DDK50" s="1581"/>
      <c r="DDL50" s="1581"/>
      <c r="DDM50" s="1581"/>
      <c r="DDN50" s="1581"/>
      <c r="DDO50" s="1581"/>
      <c r="DDP50" s="1581"/>
      <c r="DDQ50" s="1581"/>
      <c r="DDR50" s="1581"/>
      <c r="DDS50" s="1581"/>
      <c r="DDT50" s="1581"/>
      <c r="DDU50" s="1581"/>
      <c r="DDV50" s="1581"/>
      <c r="DDW50" s="1581"/>
      <c r="DDX50" s="1581"/>
      <c r="DDY50" s="1581"/>
      <c r="DDZ50" s="1581"/>
      <c r="DEA50" s="1581"/>
      <c r="DEB50" s="1581"/>
      <c r="DEC50" s="1581"/>
      <c r="DED50" s="1581"/>
      <c r="DEE50" s="1581"/>
      <c r="DEF50" s="1581"/>
      <c r="DEG50" s="1581"/>
      <c r="DEH50" s="1581"/>
      <c r="DEI50" s="1581"/>
      <c r="DEJ50" s="1581"/>
      <c r="DEK50" s="1581"/>
      <c r="DEL50" s="1581"/>
      <c r="DEM50" s="1581"/>
      <c r="DEN50" s="1581"/>
      <c r="DEO50" s="1581"/>
      <c r="DEP50" s="1581"/>
      <c r="DEQ50" s="1581"/>
      <c r="DER50" s="1581"/>
      <c r="DES50" s="1581"/>
      <c r="DET50" s="1581"/>
      <c r="DEU50" s="1581"/>
      <c r="DEV50" s="1581"/>
      <c r="DEW50" s="1581"/>
      <c r="DEX50" s="1581"/>
      <c r="DEY50" s="1581"/>
      <c r="DEZ50" s="1581"/>
      <c r="DFA50" s="1581"/>
      <c r="DFB50" s="1581"/>
      <c r="DFC50" s="1581"/>
      <c r="DFD50" s="1581"/>
      <c r="DFE50" s="1581"/>
      <c r="DFF50" s="1581"/>
      <c r="DFG50" s="1581"/>
      <c r="DFH50" s="1581"/>
      <c r="DFI50" s="1581"/>
      <c r="DFJ50" s="1581"/>
      <c r="DFK50" s="1581"/>
      <c r="DFL50" s="1581"/>
      <c r="DFM50" s="1581"/>
      <c r="DFN50" s="1581"/>
      <c r="DFO50" s="1581"/>
      <c r="DFP50" s="1581"/>
      <c r="DFQ50" s="1581"/>
      <c r="DFR50" s="1581"/>
      <c r="DFS50" s="1581"/>
      <c r="DFT50" s="1581"/>
      <c r="DFU50" s="1581"/>
      <c r="DFV50" s="1581"/>
      <c r="DFW50" s="1581"/>
      <c r="DFX50" s="1581"/>
      <c r="DFY50" s="1581"/>
      <c r="DFZ50" s="1581"/>
      <c r="DGA50" s="1581"/>
      <c r="DGB50" s="1581"/>
      <c r="DGC50" s="1581"/>
      <c r="DGD50" s="1581"/>
      <c r="DGE50" s="1581"/>
      <c r="DGF50" s="1581"/>
      <c r="DGG50" s="1581"/>
      <c r="DGH50" s="1581"/>
      <c r="DGI50" s="1581"/>
      <c r="DGJ50" s="1581"/>
      <c r="DGK50" s="1581"/>
      <c r="DGL50" s="1581"/>
      <c r="DGM50" s="1581"/>
      <c r="DGN50" s="1581"/>
      <c r="DGO50" s="1581"/>
      <c r="DGP50" s="1581"/>
      <c r="DGQ50" s="1581"/>
      <c r="DGR50" s="1581"/>
      <c r="DGS50" s="1581"/>
      <c r="DGT50" s="1581"/>
      <c r="DGU50" s="1581"/>
      <c r="DGV50" s="1581"/>
      <c r="DGW50" s="1581"/>
      <c r="DGX50" s="1581"/>
      <c r="DGY50" s="1581"/>
      <c r="DGZ50" s="1581"/>
      <c r="DHA50" s="1581"/>
      <c r="DHB50" s="1581"/>
      <c r="DHC50" s="1581"/>
      <c r="DHD50" s="1581"/>
      <c r="DHE50" s="1581"/>
      <c r="DHF50" s="1581"/>
      <c r="DHG50" s="1581"/>
      <c r="DHH50" s="1581"/>
      <c r="DHI50" s="1581"/>
      <c r="DHJ50" s="1581"/>
      <c r="DHK50" s="1581"/>
      <c r="DHL50" s="1581"/>
      <c r="DHM50" s="1581"/>
      <c r="DHN50" s="1581"/>
      <c r="DHO50" s="1581"/>
      <c r="DHP50" s="1581"/>
      <c r="DHQ50" s="1581"/>
      <c r="DHR50" s="1581"/>
      <c r="DHS50" s="1581"/>
      <c r="DHT50" s="1581"/>
      <c r="DHU50" s="1581"/>
      <c r="DHV50" s="1581"/>
      <c r="DHW50" s="1581"/>
      <c r="DHX50" s="1581"/>
      <c r="DHY50" s="1581"/>
      <c r="DHZ50" s="1581"/>
      <c r="DIA50" s="1581"/>
      <c r="DIB50" s="1581"/>
      <c r="DIC50" s="1581"/>
      <c r="DID50" s="1581"/>
      <c r="DIE50" s="1581"/>
      <c r="DIF50" s="1581"/>
      <c r="DIG50" s="1581"/>
      <c r="DIH50" s="1581"/>
      <c r="DII50" s="1581"/>
      <c r="DIJ50" s="1581"/>
      <c r="DIK50" s="1581"/>
      <c r="DIL50" s="1581"/>
      <c r="DIM50" s="1581"/>
      <c r="DIN50" s="1581"/>
      <c r="DIO50" s="1581"/>
      <c r="DIP50" s="1581"/>
      <c r="DIQ50" s="1581"/>
      <c r="DIR50" s="1581"/>
      <c r="DIS50" s="1581"/>
      <c r="DIT50" s="1581"/>
      <c r="DIU50" s="1581"/>
      <c r="DIV50" s="1581"/>
      <c r="DIW50" s="1581"/>
      <c r="DIX50" s="1581"/>
      <c r="DIY50" s="1581"/>
      <c r="DIZ50" s="1581"/>
      <c r="DJA50" s="1581"/>
      <c r="DJB50" s="1581"/>
      <c r="DJC50" s="1581"/>
      <c r="DJD50" s="1581"/>
      <c r="DJE50" s="1581"/>
      <c r="DJF50" s="1581"/>
      <c r="DJG50" s="1581"/>
      <c r="DJH50" s="1581"/>
      <c r="DJI50" s="1581"/>
      <c r="DJJ50" s="1581"/>
      <c r="DJK50" s="1581"/>
      <c r="DJL50" s="1581"/>
      <c r="DJM50" s="1581"/>
      <c r="DJN50" s="1581"/>
      <c r="DJO50" s="1581"/>
      <c r="DJP50" s="1581"/>
      <c r="DJQ50" s="1581"/>
      <c r="DJR50" s="1581"/>
      <c r="DJS50" s="1581"/>
      <c r="DJT50" s="1581"/>
      <c r="DJU50" s="1581"/>
      <c r="DJV50" s="1581"/>
      <c r="DJW50" s="1581"/>
      <c r="DJX50" s="1581"/>
      <c r="DJY50" s="1581"/>
      <c r="DJZ50" s="1581"/>
      <c r="DKA50" s="1581"/>
      <c r="DKB50" s="1581"/>
      <c r="DKC50" s="1581"/>
      <c r="DKD50" s="1581"/>
      <c r="DKE50" s="1581"/>
      <c r="DKF50" s="1581"/>
      <c r="DKG50" s="1581"/>
      <c r="DKH50" s="1581"/>
      <c r="DKI50" s="1581"/>
      <c r="DKJ50" s="1581"/>
      <c r="DKK50" s="1581"/>
      <c r="DKL50" s="1581"/>
      <c r="DKM50" s="1581"/>
      <c r="DKN50" s="1581"/>
      <c r="DKO50" s="1581"/>
      <c r="DKP50" s="1581"/>
      <c r="DKQ50" s="1581"/>
      <c r="DKR50" s="1581"/>
      <c r="DKS50" s="1581"/>
      <c r="DKT50" s="1581"/>
      <c r="DKU50" s="1581"/>
      <c r="DKV50" s="1581"/>
      <c r="DKW50" s="1581"/>
      <c r="DKX50" s="1581"/>
      <c r="DKY50" s="1581"/>
      <c r="DKZ50" s="1581"/>
      <c r="DLA50" s="1581"/>
      <c r="DLB50" s="1581"/>
      <c r="DLC50" s="1581"/>
      <c r="DLD50" s="1581"/>
      <c r="DLE50" s="1581"/>
      <c r="DLF50" s="1581"/>
      <c r="DLG50" s="1581"/>
      <c r="DLH50" s="1581"/>
      <c r="DLI50" s="1581"/>
      <c r="DLJ50" s="1581"/>
      <c r="DLK50" s="1581"/>
      <c r="DLL50" s="1581"/>
      <c r="DLM50" s="1581"/>
      <c r="DLN50" s="1581"/>
      <c r="DLO50" s="1581"/>
      <c r="DLP50" s="1581"/>
      <c r="DLQ50" s="1581"/>
      <c r="DLR50" s="1581"/>
      <c r="DLS50" s="1581"/>
      <c r="DLT50" s="1581"/>
      <c r="DLU50" s="1581"/>
      <c r="DLV50" s="1581"/>
      <c r="DLW50" s="1581"/>
      <c r="DLX50" s="1581"/>
      <c r="DLY50" s="1581"/>
      <c r="DLZ50" s="1581"/>
      <c r="DMA50" s="1581"/>
      <c r="DMB50" s="1581"/>
      <c r="DMC50" s="1581"/>
      <c r="DMD50" s="1581"/>
      <c r="DME50" s="1581"/>
      <c r="DMF50" s="1581"/>
      <c r="DMG50" s="1581"/>
      <c r="DMH50" s="1581"/>
      <c r="DMI50" s="1581"/>
      <c r="DMJ50" s="1581"/>
      <c r="DMK50" s="1581"/>
      <c r="DML50" s="1581"/>
      <c r="DMM50" s="1581"/>
      <c r="DMN50" s="1581"/>
      <c r="DMO50" s="1581"/>
      <c r="DMP50" s="1581"/>
      <c r="DMQ50" s="1581"/>
      <c r="DMR50" s="1581"/>
      <c r="DMS50" s="1581"/>
      <c r="DMT50" s="1581"/>
      <c r="DMU50" s="1581"/>
      <c r="DMV50" s="1581"/>
      <c r="DMW50" s="1581"/>
      <c r="DMX50" s="1581"/>
      <c r="DMY50" s="1581"/>
      <c r="DMZ50" s="1581"/>
      <c r="DNA50" s="1581"/>
      <c r="DNB50" s="1581"/>
      <c r="DNC50" s="1581"/>
      <c r="DND50" s="1581"/>
      <c r="DNE50" s="1581"/>
      <c r="DNF50" s="1581"/>
      <c r="DNG50" s="1581"/>
      <c r="DNH50" s="1581"/>
      <c r="DNI50" s="1581"/>
      <c r="DNJ50" s="1581"/>
      <c r="DNK50" s="1581"/>
      <c r="DNL50" s="1581"/>
      <c r="DNM50" s="1581"/>
      <c r="DNN50" s="1581"/>
      <c r="DNO50" s="1581"/>
      <c r="DNP50" s="1581"/>
      <c r="DNQ50" s="1581"/>
      <c r="DNR50" s="1581"/>
      <c r="DNS50" s="1581"/>
      <c r="DNT50" s="1581"/>
      <c r="DNU50" s="1581"/>
      <c r="DNV50" s="1581"/>
      <c r="DNW50" s="1581"/>
      <c r="DNX50" s="1581"/>
      <c r="DNY50" s="1581"/>
      <c r="DNZ50" s="1581"/>
      <c r="DOA50" s="1581"/>
      <c r="DOB50" s="1581"/>
      <c r="DOC50" s="1581"/>
      <c r="DOD50" s="1581"/>
      <c r="DOE50" s="1581"/>
      <c r="DOF50" s="1581"/>
      <c r="DOG50" s="1581"/>
      <c r="DOH50" s="1581"/>
      <c r="DOI50" s="1581"/>
      <c r="DOJ50" s="1581"/>
      <c r="DOK50" s="1581"/>
      <c r="DOL50" s="1581"/>
      <c r="DOM50" s="1581"/>
      <c r="DON50" s="1581"/>
      <c r="DOO50" s="1581"/>
      <c r="DOP50" s="1581"/>
      <c r="DOQ50" s="1581"/>
      <c r="DOR50" s="1581"/>
      <c r="DOS50" s="1581"/>
      <c r="DOT50" s="1581"/>
      <c r="DOU50" s="1581"/>
      <c r="DOV50" s="1581"/>
      <c r="DOW50" s="1581"/>
      <c r="DOX50" s="1581"/>
      <c r="DOY50" s="1581"/>
      <c r="DOZ50" s="1581"/>
      <c r="DPA50" s="1581"/>
      <c r="DPB50" s="1581"/>
      <c r="DPC50" s="1581"/>
      <c r="DPD50" s="1581"/>
      <c r="DPE50" s="1581"/>
      <c r="DPF50" s="1581"/>
      <c r="DPG50" s="1581"/>
      <c r="DPH50" s="1581"/>
      <c r="DPI50" s="1581"/>
      <c r="DPJ50" s="1581"/>
      <c r="DPK50" s="1581"/>
      <c r="DPL50" s="1581"/>
      <c r="DPM50" s="1581"/>
      <c r="DPN50" s="1581"/>
      <c r="DPO50" s="1581"/>
      <c r="DPP50" s="1581"/>
      <c r="DPQ50" s="1581"/>
      <c r="DPR50" s="1581"/>
      <c r="DPS50" s="1581"/>
      <c r="DPT50" s="1581"/>
      <c r="DPU50" s="1581"/>
      <c r="DPV50" s="1581"/>
      <c r="DPW50" s="1581"/>
      <c r="DPX50" s="1581"/>
      <c r="DPY50" s="1581"/>
      <c r="DPZ50" s="1581"/>
      <c r="DQA50" s="1581"/>
      <c r="DQB50" s="1581"/>
      <c r="DQC50" s="1581"/>
      <c r="DQD50" s="1581"/>
      <c r="DQE50" s="1581"/>
      <c r="DQF50" s="1581"/>
      <c r="DQG50" s="1581"/>
      <c r="DQH50" s="1581"/>
      <c r="DQI50" s="1581"/>
      <c r="DQJ50" s="1581"/>
      <c r="DQK50" s="1581"/>
      <c r="DQL50" s="1581"/>
      <c r="DQM50" s="1581"/>
      <c r="DQN50" s="1581"/>
      <c r="DQO50" s="1581"/>
      <c r="DQP50" s="1581"/>
      <c r="DQQ50" s="1581"/>
      <c r="DQR50" s="1581"/>
      <c r="DQS50" s="1581"/>
      <c r="DQT50" s="1581"/>
      <c r="DQU50" s="1581"/>
      <c r="DQV50" s="1581"/>
      <c r="DQW50" s="1581"/>
      <c r="DQX50" s="1581"/>
      <c r="DQY50" s="1581"/>
      <c r="DQZ50" s="1581"/>
      <c r="DRA50" s="1581"/>
      <c r="DRB50" s="1581"/>
      <c r="DRC50" s="1581"/>
      <c r="DRD50" s="1581"/>
      <c r="DRE50" s="1581"/>
      <c r="DRF50" s="1581"/>
      <c r="DRG50" s="1581"/>
      <c r="DRH50" s="1581"/>
      <c r="DRI50" s="1581"/>
      <c r="DRJ50" s="1581"/>
      <c r="DRK50" s="1581"/>
      <c r="DRL50" s="1581"/>
      <c r="DRM50" s="1581"/>
      <c r="DRN50" s="1581"/>
      <c r="DRO50" s="1581"/>
      <c r="DRP50" s="1581"/>
      <c r="DRQ50" s="1581"/>
      <c r="DRR50" s="1581"/>
      <c r="DRS50" s="1581"/>
      <c r="DRT50" s="1581"/>
      <c r="DRU50" s="1581"/>
      <c r="DRV50" s="1581"/>
      <c r="DRW50" s="1581"/>
      <c r="DRX50" s="1581"/>
      <c r="DRY50" s="1581"/>
      <c r="DRZ50" s="1581"/>
      <c r="DSA50" s="1581"/>
      <c r="DSB50" s="1581"/>
      <c r="DSC50" s="1581"/>
      <c r="DSD50" s="1581"/>
      <c r="DSE50" s="1581"/>
      <c r="DSF50" s="1581"/>
      <c r="DSG50" s="1581"/>
      <c r="DSH50" s="1581"/>
      <c r="DSI50" s="1581"/>
      <c r="DSJ50" s="1581"/>
      <c r="DSK50" s="1581"/>
      <c r="DSL50" s="1581"/>
      <c r="DSM50" s="1581"/>
      <c r="DSN50" s="1581"/>
      <c r="DSO50" s="1581"/>
      <c r="DSP50" s="1581"/>
      <c r="DSQ50" s="1581"/>
      <c r="DSR50" s="1581"/>
      <c r="DSS50" s="1581"/>
      <c r="DST50" s="1581"/>
      <c r="DSU50" s="1581"/>
      <c r="DSV50" s="1581"/>
      <c r="DSW50" s="1581"/>
      <c r="DSX50" s="1581"/>
      <c r="DSY50" s="1581"/>
      <c r="DSZ50" s="1581"/>
      <c r="DTA50" s="1581"/>
      <c r="DTB50" s="1581"/>
      <c r="DTC50" s="1581"/>
      <c r="DTD50" s="1581"/>
      <c r="DTE50" s="1581"/>
      <c r="DTF50" s="1581"/>
      <c r="DTG50" s="1581"/>
      <c r="DTH50" s="1581"/>
      <c r="DTI50" s="1581"/>
      <c r="DTJ50" s="1581"/>
      <c r="DTK50" s="1581"/>
      <c r="DTL50" s="1581"/>
      <c r="DTM50" s="1581"/>
      <c r="DTN50" s="1581"/>
      <c r="DTO50" s="1581"/>
      <c r="DTP50" s="1581"/>
      <c r="DTQ50" s="1581"/>
      <c r="DTR50" s="1581"/>
      <c r="DTS50" s="1581"/>
      <c r="DTT50" s="1581"/>
      <c r="DTU50" s="1581"/>
      <c r="DTV50" s="1581"/>
      <c r="DTW50" s="1581"/>
      <c r="DTX50" s="1581"/>
      <c r="DTY50" s="1581"/>
      <c r="DTZ50" s="1581"/>
      <c r="DUA50" s="1581"/>
      <c r="DUB50" s="1581"/>
      <c r="DUC50" s="1581"/>
      <c r="DUD50" s="1581"/>
      <c r="DUE50" s="1581"/>
      <c r="DUF50" s="1581"/>
      <c r="DUG50" s="1581"/>
      <c r="DUH50" s="1581"/>
      <c r="DUI50" s="1581"/>
      <c r="DUJ50" s="1581"/>
      <c r="DUK50" s="1581"/>
      <c r="DUL50" s="1581"/>
      <c r="DUM50" s="1581"/>
      <c r="DUN50" s="1581"/>
      <c r="DUO50" s="1581"/>
      <c r="DUP50" s="1581"/>
      <c r="DUQ50" s="1581"/>
      <c r="DUR50" s="1581"/>
      <c r="DUS50" s="1581"/>
      <c r="DUT50" s="1581"/>
      <c r="DUU50" s="1581"/>
      <c r="DUV50" s="1581"/>
      <c r="DUW50" s="1581"/>
      <c r="DUX50" s="1581"/>
      <c r="DUY50" s="1581"/>
      <c r="DUZ50" s="1581"/>
      <c r="DVA50" s="1581"/>
      <c r="DVB50" s="1581"/>
      <c r="DVC50" s="1581"/>
      <c r="DVD50" s="1581"/>
      <c r="DVE50" s="1581"/>
      <c r="DVF50" s="1581"/>
      <c r="DVG50" s="1581"/>
      <c r="DVH50" s="1581"/>
      <c r="DVI50" s="1581"/>
      <c r="DVJ50" s="1581"/>
      <c r="DVK50" s="1581"/>
      <c r="DVL50" s="1581"/>
      <c r="DVM50" s="1581"/>
      <c r="DVN50" s="1581"/>
      <c r="DVO50" s="1581"/>
      <c r="DVP50" s="1581"/>
      <c r="DVQ50" s="1581"/>
      <c r="DVR50" s="1581"/>
      <c r="DVS50" s="1581"/>
      <c r="DVT50" s="1581"/>
      <c r="DVU50" s="1581"/>
      <c r="DVV50" s="1581"/>
      <c r="DVW50" s="1581"/>
      <c r="DVX50" s="1581"/>
      <c r="DVY50" s="1581"/>
      <c r="DVZ50" s="1581"/>
      <c r="DWA50" s="1581"/>
      <c r="DWB50" s="1581"/>
      <c r="DWC50" s="1581"/>
      <c r="DWD50" s="1581"/>
      <c r="DWE50" s="1581"/>
      <c r="DWF50" s="1581"/>
      <c r="DWG50" s="1581"/>
      <c r="DWH50" s="1581"/>
      <c r="DWI50" s="1581"/>
      <c r="DWJ50" s="1581"/>
      <c r="DWK50" s="1581"/>
      <c r="DWL50" s="1581"/>
      <c r="DWM50" s="1581"/>
      <c r="DWN50" s="1581"/>
      <c r="DWO50" s="1581"/>
      <c r="DWP50" s="1581"/>
      <c r="DWQ50" s="1581"/>
      <c r="DWR50" s="1581"/>
      <c r="DWS50" s="1581"/>
      <c r="DWT50" s="1581"/>
      <c r="DWU50" s="1581"/>
      <c r="DWV50" s="1581"/>
      <c r="DWW50" s="1581"/>
      <c r="DWX50" s="1581"/>
      <c r="DWY50" s="1581"/>
      <c r="DWZ50" s="1581"/>
      <c r="DXA50" s="1581"/>
      <c r="DXB50" s="1581"/>
      <c r="DXC50" s="1581"/>
      <c r="DXD50" s="1581"/>
      <c r="DXE50" s="1581"/>
      <c r="DXF50" s="1581"/>
      <c r="DXG50" s="1581"/>
      <c r="DXH50" s="1581"/>
      <c r="DXI50" s="1581"/>
      <c r="DXJ50" s="1581"/>
      <c r="DXK50" s="1581"/>
      <c r="DXL50" s="1581"/>
      <c r="DXM50" s="1581"/>
      <c r="DXN50" s="1581"/>
      <c r="DXO50" s="1581"/>
      <c r="DXP50" s="1581"/>
      <c r="DXQ50" s="1581"/>
      <c r="DXR50" s="1581"/>
      <c r="DXS50" s="1581"/>
      <c r="DXT50" s="1581"/>
      <c r="DXU50" s="1581"/>
      <c r="DXV50" s="1581"/>
      <c r="DXW50" s="1581"/>
      <c r="DXX50" s="1581"/>
      <c r="DXY50" s="1581"/>
      <c r="DXZ50" s="1581"/>
      <c r="DYA50" s="1581"/>
      <c r="DYB50" s="1581"/>
      <c r="DYC50" s="1581"/>
      <c r="DYD50" s="1581"/>
      <c r="DYE50" s="1581"/>
      <c r="DYF50" s="1581"/>
      <c r="DYG50" s="1581"/>
      <c r="DYH50" s="1581"/>
      <c r="DYI50" s="1581"/>
      <c r="DYJ50" s="1581"/>
      <c r="DYK50" s="1581"/>
      <c r="DYL50" s="1581"/>
      <c r="DYM50" s="1581"/>
      <c r="DYN50" s="1581"/>
      <c r="DYO50" s="1581"/>
      <c r="DYP50" s="1581"/>
      <c r="DYQ50" s="1581"/>
      <c r="DYR50" s="1581"/>
      <c r="DYS50" s="1581"/>
      <c r="DYT50" s="1581"/>
      <c r="DYU50" s="1581"/>
      <c r="DYV50" s="1581"/>
      <c r="DYW50" s="1581"/>
      <c r="DYX50" s="1581"/>
      <c r="DYY50" s="1581"/>
      <c r="DYZ50" s="1581"/>
      <c r="DZA50" s="1581"/>
      <c r="DZB50" s="1581"/>
      <c r="DZC50" s="1581"/>
      <c r="DZD50" s="1581"/>
      <c r="DZE50" s="1581"/>
      <c r="DZF50" s="1581"/>
      <c r="DZG50" s="1581"/>
      <c r="DZH50" s="1581"/>
      <c r="DZI50" s="1581"/>
      <c r="DZJ50" s="1581"/>
      <c r="DZK50" s="1581"/>
      <c r="DZL50" s="1581"/>
      <c r="DZM50" s="1581"/>
      <c r="DZN50" s="1581"/>
      <c r="DZO50" s="1581"/>
      <c r="DZP50" s="1581"/>
      <c r="DZQ50" s="1581"/>
      <c r="DZR50" s="1581"/>
      <c r="DZS50" s="1581"/>
      <c r="DZT50" s="1581"/>
      <c r="DZU50" s="1581"/>
      <c r="DZV50" s="1581"/>
      <c r="DZW50" s="1581"/>
      <c r="DZX50" s="1581"/>
      <c r="DZY50" s="1581"/>
      <c r="DZZ50" s="1581"/>
      <c r="EAA50" s="1581"/>
      <c r="EAB50" s="1581"/>
      <c r="EAC50" s="1581"/>
      <c r="EAD50" s="1581"/>
      <c r="EAE50" s="1581"/>
      <c r="EAF50" s="1581"/>
      <c r="EAG50" s="1581"/>
      <c r="EAH50" s="1581"/>
      <c r="EAI50" s="1581"/>
      <c r="EAJ50" s="1581"/>
      <c r="EAK50" s="1581"/>
      <c r="EAL50" s="1581"/>
      <c r="EAM50" s="1581"/>
      <c r="EAN50" s="1581"/>
      <c r="EAO50" s="1581"/>
      <c r="EAP50" s="1581"/>
      <c r="EAQ50" s="1581"/>
      <c r="EAR50" s="1581"/>
      <c r="EAS50" s="1581"/>
      <c r="EAT50" s="1581"/>
      <c r="EAU50" s="1581"/>
      <c r="EAV50" s="1581"/>
      <c r="EAW50" s="1581"/>
      <c r="EAX50" s="1581"/>
      <c r="EAY50" s="1581"/>
      <c r="EAZ50" s="1581"/>
      <c r="EBA50" s="1581"/>
      <c r="EBB50" s="1581"/>
      <c r="EBC50" s="1581"/>
      <c r="EBD50" s="1581"/>
      <c r="EBE50" s="1581"/>
      <c r="EBF50" s="1581"/>
      <c r="EBG50" s="1581"/>
      <c r="EBH50" s="1581"/>
      <c r="EBI50" s="1581"/>
      <c r="EBJ50" s="1581"/>
      <c r="EBK50" s="1581"/>
      <c r="EBL50" s="1581"/>
      <c r="EBM50" s="1581"/>
      <c r="EBN50" s="1581"/>
      <c r="EBO50" s="1581"/>
      <c r="EBP50" s="1581"/>
      <c r="EBQ50" s="1581"/>
      <c r="EBR50" s="1581"/>
      <c r="EBS50" s="1581"/>
      <c r="EBT50" s="1581"/>
      <c r="EBU50" s="1581"/>
      <c r="EBV50" s="1581"/>
      <c r="EBW50" s="1581"/>
      <c r="EBX50" s="1581"/>
      <c r="EBY50" s="1581"/>
      <c r="EBZ50" s="1581"/>
      <c r="ECA50" s="1581"/>
      <c r="ECB50" s="1581"/>
      <c r="ECC50" s="1581"/>
      <c r="ECD50" s="1581"/>
      <c r="ECE50" s="1581"/>
      <c r="ECF50" s="1581"/>
      <c r="ECG50" s="1581"/>
      <c r="ECH50" s="1581"/>
      <c r="ECI50" s="1581"/>
      <c r="ECJ50" s="1581"/>
      <c r="ECK50" s="1581"/>
      <c r="ECL50" s="1581"/>
      <c r="ECM50" s="1581"/>
      <c r="ECN50" s="1581"/>
      <c r="ECO50" s="1581"/>
      <c r="ECP50" s="1581"/>
      <c r="ECQ50" s="1581"/>
      <c r="ECR50" s="1581"/>
      <c r="ECS50" s="1581"/>
      <c r="ECT50" s="1581"/>
      <c r="ECU50" s="1581"/>
      <c r="ECV50" s="1581"/>
      <c r="ECW50" s="1581"/>
      <c r="ECX50" s="1581"/>
      <c r="ECY50" s="1581"/>
      <c r="ECZ50" s="1581"/>
      <c r="EDA50" s="1581"/>
      <c r="EDB50" s="1581"/>
      <c r="EDC50" s="1581"/>
      <c r="EDD50" s="1581"/>
      <c r="EDE50" s="1581"/>
      <c r="EDF50" s="1581"/>
      <c r="EDG50" s="1581"/>
      <c r="EDH50" s="1581"/>
      <c r="EDI50" s="1581"/>
      <c r="EDJ50" s="1581"/>
      <c r="EDK50" s="1581"/>
      <c r="EDL50" s="1581"/>
      <c r="EDM50" s="1581"/>
      <c r="EDN50" s="1581"/>
      <c r="EDO50" s="1581"/>
      <c r="EDP50" s="1581"/>
      <c r="EDQ50" s="1581"/>
      <c r="EDR50" s="1581"/>
      <c r="EDS50" s="1581"/>
      <c r="EDT50" s="1581"/>
      <c r="EDU50" s="1581"/>
      <c r="EDV50" s="1581"/>
      <c r="EDW50" s="1581"/>
      <c r="EDX50" s="1581"/>
      <c r="EDY50" s="1581"/>
      <c r="EDZ50" s="1581"/>
      <c r="EEA50" s="1581"/>
      <c r="EEB50" s="1581"/>
      <c r="EEC50" s="1581"/>
      <c r="EED50" s="1581"/>
      <c r="EEE50" s="1581"/>
      <c r="EEF50" s="1581"/>
      <c r="EEG50" s="1581"/>
      <c r="EEH50" s="1581"/>
      <c r="EEI50" s="1581"/>
      <c r="EEJ50" s="1581"/>
      <c r="EEK50" s="1581"/>
      <c r="EEL50" s="1581"/>
      <c r="EEM50" s="1581"/>
      <c r="EEN50" s="1581"/>
      <c r="EEO50" s="1581"/>
      <c r="EEP50" s="1581"/>
      <c r="EEQ50" s="1581"/>
      <c r="EER50" s="1581"/>
      <c r="EES50" s="1581"/>
      <c r="EET50" s="1581"/>
      <c r="EEU50" s="1581"/>
      <c r="EEV50" s="1581"/>
      <c r="EEW50" s="1581"/>
      <c r="EEX50" s="1581"/>
      <c r="EEY50" s="1581"/>
      <c r="EEZ50" s="1581"/>
      <c r="EFA50" s="1581"/>
      <c r="EFB50" s="1581"/>
      <c r="EFC50" s="1581"/>
      <c r="EFD50" s="1581"/>
      <c r="EFE50" s="1581"/>
      <c r="EFF50" s="1581"/>
      <c r="EFG50" s="1581"/>
      <c r="EFH50" s="1581"/>
      <c r="EFI50" s="1581"/>
      <c r="EFJ50" s="1581"/>
      <c r="EFK50" s="1581"/>
      <c r="EFL50" s="1581"/>
      <c r="EFM50" s="1581"/>
      <c r="EFN50" s="1581"/>
      <c r="EFO50" s="1581"/>
      <c r="EFP50" s="1581"/>
      <c r="EFQ50" s="1581"/>
      <c r="EFR50" s="1581"/>
      <c r="EFS50" s="1581"/>
      <c r="EFT50" s="1581"/>
      <c r="EFU50" s="1581"/>
      <c r="EFV50" s="1581"/>
      <c r="EFW50" s="1581"/>
      <c r="EFX50" s="1581"/>
      <c r="EFY50" s="1581"/>
      <c r="EFZ50" s="1581"/>
      <c r="EGA50" s="1581"/>
      <c r="EGB50" s="1581"/>
      <c r="EGC50" s="1581"/>
      <c r="EGD50" s="1581"/>
      <c r="EGE50" s="1581"/>
      <c r="EGF50" s="1581"/>
      <c r="EGG50" s="1581"/>
      <c r="EGH50" s="1581"/>
      <c r="EGI50" s="1581"/>
      <c r="EGJ50" s="1581"/>
      <c r="EGK50" s="1581"/>
      <c r="EGL50" s="1581"/>
      <c r="EGM50" s="1581"/>
      <c r="EGN50" s="1581"/>
      <c r="EGO50" s="1581"/>
      <c r="EGP50" s="1581"/>
      <c r="EGQ50" s="1581"/>
      <c r="EGR50" s="1581"/>
      <c r="EGS50" s="1581"/>
      <c r="EGT50" s="1581"/>
      <c r="EGU50" s="1581"/>
      <c r="EGV50" s="1581"/>
      <c r="EGW50" s="1581"/>
      <c r="EGX50" s="1581"/>
      <c r="EGY50" s="1581"/>
      <c r="EGZ50" s="1581"/>
      <c r="EHA50" s="1581"/>
      <c r="EHB50" s="1581"/>
      <c r="EHC50" s="1581"/>
      <c r="EHD50" s="1581"/>
      <c r="EHE50" s="1581"/>
      <c r="EHF50" s="1581"/>
      <c r="EHG50" s="1581"/>
      <c r="EHH50" s="1581"/>
      <c r="EHI50" s="1581"/>
      <c r="EHJ50" s="1581"/>
      <c r="EHK50" s="1581"/>
      <c r="EHL50" s="1581"/>
      <c r="EHM50" s="1581"/>
      <c r="EHN50" s="1581"/>
      <c r="EHO50" s="1581"/>
      <c r="EHP50" s="1581"/>
      <c r="EHQ50" s="1581"/>
      <c r="EHR50" s="1581"/>
      <c r="EHS50" s="1581"/>
      <c r="EHT50" s="1581"/>
      <c r="EHU50" s="1581"/>
      <c r="EHV50" s="1581"/>
      <c r="EHW50" s="1581"/>
      <c r="EHX50" s="1581"/>
      <c r="EHY50" s="1581"/>
      <c r="EHZ50" s="1581"/>
      <c r="EIA50" s="1581"/>
      <c r="EIB50" s="1581"/>
      <c r="EIC50" s="1581"/>
      <c r="EID50" s="1581"/>
      <c r="EIE50" s="1581"/>
      <c r="EIF50" s="1581"/>
      <c r="EIG50" s="1581"/>
      <c r="EIH50" s="1581"/>
      <c r="EII50" s="1581"/>
      <c r="EIJ50" s="1581"/>
      <c r="EIK50" s="1581"/>
      <c r="EIL50" s="1581"/>
      <c r="EIM50" s="1581"/>
      <c r="EIN50" s="1581"/>
      <c r="EIO50" s="1581"/>
      <c r="EIP50" s="1581"/>
      <c r="EIQ50" s="1581"/>
      <c r="EIR50" s="1581"/>
      <c r="EIS50" s="1581"/>
      <c r="EIT50" s="1581"/>
      <c r="EIU50" s="1581"/>
      <c r="EIV50" s="1581"/>
      <c r="EIW50" s="1581"/>
      <c r="EIX50" s="1581"/>
      <c r="EIY50" s="1581"/>
      <c r="EIZ50" s="1581"/>
      <c r="EJA50" s="1581"/>
      <c r="EJB50" s="1581"/>
      <c r="EJC50" s="1581"/>
      <c r="EJD50" s="1581"/>
      <c r="EJE50" s="1581"/>
      <c r="EJF50" s="1581"/>
      <c r="EJG50" s="1581"/>
      <c r="EJH50" s="1581"/>
      <c r="EJI50" s="1581"/>
      <c r="EJJ50" s="1581"/>
      <c r="EJK50" s="1581"/>
      <c r="EJL50" s="1581"/>
      <c r="EJM50" s="1581"/>
      <c r="EJN50" s="1581"/>
      <c r="EJO50" s="1581"/>
      <c r="EJP50" s="1581"/>
      <c r="EJQ50" s="1581"/>
      <c r="EJR50" s="1581"/>
      <c r="EJS50" s="1581"/>
      <c r="EJT50" s="1581"/>
      <c r="EJU50" s="1581"/>
      <c r="EJV50" s="1581"/>
      <c r="EJW50" s="1581"/>
      <c r="EJX50" s="1581"/>
      <c r="EJY50" s="1581"/>
      <c r="EJZ50" s="1581"/>
      <c r="EKA50" s="1581"/>
      <c r="EKB50" s="1581"/>
      <c r="EKC50" s="1581"/>
      <c r="EKD50" s="1581"/>
      <c r="EKE50" s="1581"/>
      <c r="EKF50" s="1581"/>
      <c r="EKG50" s="1581"/>
      <c r="EKH50" s="1581"/>
      <c r="EKI50" s="1581"/>
      <c r="EKJ50" s="1581"/>
      <c r="EKK50" s="1581"/>
      <c r="EKL50" s="1581"/>
      <c r="EKM50" s="1581"/>
      <c r="EKN50" s="1581"/>
      <c r="EKO50" s="1581"/>
      <c r="EKP50" s="1581"/>
      <c r="EKQ50" s="1581"/>
      <c r="EKR50" s="1581"/>
      <c r="EKS50" s="1581"/>
      <c r="EKT50" s="1581"/>
      <c r="EKU50" s="1581"/>
      <c r="EKV50" s="1581"/>
      <c r="EKW50" s="1581"/>
      <c r="EKX50" s="1581"/>
      <c r="EKY50" s="1581"/>
      <c r="EKZ50" s="1581"/>
      <c r="ELA50" s="1581"/>
      <c r="ELB50" s="1581"/>
      <c r="ELC50" s="1581"/>
      <c r="ELD50" s="1581"/>
      <c r="ELE50" s="1581"/>
      <c r="ELF50" s="1581"/>
      <c r="ELG50" s="1581"/>
      <c r="ELH50" s="1581"/>
      <c r="ELI50" s="1581"/>
      <c r="ELJ50" s="1581"/>
      <c r="ELK50" s="1581"/>
      <c r="ELL50" s="1581"/>
      <c r="ELM50" s="1581"/>
      <c r="ELN50" s="1581"/>
      <c r="ELO50" s="1581"/>
      <c r="ELP50" s="1581"/>
      <c r="ELQ50" s="1581"/>
      <c r="ELR50" s="1581"/>
      <c r="ELS50" s="1581"/>
      <c r="ELT50" s="1581"/>
      <c r="ELU50" s="1581"/>
      <c r="ELV50" s="1581"/>
      <c r="ELW50" s="1581"/>
      <c r="ELX50" s="1581"/>
      <c r="ELY50" s="1581"/>
      <c r="ELZ50" s="1581"/>
      <c r="EMA50" s="1581"/>
      <c r="EMB50" s="1581"/>
      <c r="EMC50" s="1581"/>
      <c r="EMD50" s="1581"/>
      <c r="EME50" s="1581"/>
      <c r="EMF50" s="1581"/>
      <c r="EMG50" s="1581"/>
      <c r="EMH50" s="1581"/>
      <c r="EMI50" s="1581"/>
      <c r="EMJ50" s="1581"/>
      <c r="EMK50" s="1581"/>
      <c r="EML50" s="1581"/>
      <c r="EMM50" s="1581"/>
      <c r="EMN50" s="1581"/>
      <c r="EMO50" s="1581"/>
      <c r="EMP50" s="1581"/>
      <c r="EMQ50" s="1581"/>
      <c r="EMR50" s="1581"/>
      <c r="EMS50" s="1581"/>
      <c r="EMT50" s="1581"/>
      <c r="EMU50" s="1581"/>
      <c r="EMV50" s="1581"/>
      <c r="EMW50" s="1581"/>
      <c r="EMX50" s="1581"/>
      <c r="EMY50" s="1581"/>
      <c r="EMZ50" s="1581"/>
      <c r="ENA50" s="1581"/>
      <c r="ENB50" s="1581"/>
      <c r="ENC50" s="1581"/>
      <c r="END50" s="1581"/>
      <c r="ENE50" s="1581"/>
      <c r="ENF50" s="1581"/>
      <c r="ENG50" s="1581"/>
      <c r="ENH50" s="1581"/>
      <c r="ENI50" s="1581"/>
      <c r="ENJ50" s="1581"/>
      <c r="ENK50" s="1581"/>
      <c r="ENL50" s="1581"/>
      <c r="ENM50" s="1581"/>
      <c r="ENN50" s="1581"/>
      <c r="ENO50" s="1581"/>
      <c r="ENP50" s="1581"/>
      <c r="ENQ50" s="1581"/>
      <c r="ENR50" s="1581"/>
      <c r="ENS50" s="1581"/>
      <c r="ENT50" s="1581"/>
      <c r="ENU50" s="1581"/>
      <c r="ENV50" s="1581"/>
      <c r="ENW50" s="1581"/>
      <c r="ENX50" s="1581"/>
      <c r="ENY50" s="1581"/>
      <c r="ENZ50" s="1581"/>
      <c r="EOA50" s="1581"/>
      <c r="EOB50" s="1581"/>
      <c r="EOC50" s="1581"/>
      <c r="EOD50" s="1581"/>
      <c r="EOE50" s="1581"/>
      <c r="EOF50" s="1581"/>
      <c r="EOG50" s="1581"/>
      <c r="EOH50" s="1581"/>
      <c r="EOI50" s="1581"/>
      <c r="EOJ50" s="1581"/>
      <c r="EOK50" s="1581"/>
      <c r="EOL50" s="1581"/>
      <c r="EOM50" s="1581"/>
      <c r="EON50" s="1581"/>
      <c r="EOO50" s="1581"/>
      <c r="EOP50" s="1581"/>
      <c r="EOQ50" s="1581"/>
      <c r="EOR50" s="1581"/>
      <c r="EOS50" s="1581"/>
      <c r="EOT50" s="1581"/>
      <c r="EOU50" s="1581"/>
      <c r="EOV50" s="1581"/>
      <c r="EOW50" s="1581"/>
      <c r="EOX50" s="1581"/>
      <c r="EOY50" s="1581"/>
      <c r="EOZ50" s="1581"/>
      <c r="EPA50" s="1581"/>
      <c r="EPB50" s="1581"/>
      <c r="EPC50" s="1581"/>
      <c r="EPD50" s="1581"/>
      <c r="EPE50" s="1581"/>
      <c r="EPF50" s="1581"/>
      <c r="EPG50" s="1581"/>
      <c r="EPH50" s="1581"/>
      <c r="EPI50" s="1581"/>
      <c r="EPJ50" s="1581"/>
      <c r="EPK50" s="1581"/>
      <c r="EPL50" s="1581"/>
      <c r="EPM50" s="1581"/>
      <c r="EPN50" s="1581"/>
      <c r="EPO50" s="1581"/>
      <c r="EPP50" s="1581"/>
      <c r="EPQ50" s="1581"/>
      <c r="EPR50" s="1581"/>
      <c r="EPS50" s="1581"/>
      <c r="EPT50" s="1581"/>
      <c r="EPU50" s="1581"/>
      <c r="EPV50" s="1581"/>
      <c r="EPW50" s="1581"/>
      <c r="EPX50" s="1581"/>
      <c r="EPY50" s="1581"/>
      <c r="EPZ50" s="1581"/>
      <c r="EQA50" s="1581"/>
      <c r="EQB50" s="1581"/>
      <c r="EQC50" s="1581"/>
      <c r="EQD50" s="1581"/>
      <c r="EQE50" s="1581"/>
      <c r="EQF50" s="1581"/>
      <c r="EQG50" s="1581"/>
      <c r="EQH50" s="1581"/>
      <c r="EQI50" s="1581"/>
      <c r="EQJ50" s="1581"/>
      <c r="EQK50" s="1581"/>
      <c r="EQL50" s="1581"/>
      <c r="EQM50" s="1581"/>
      <c r="EQN50" s="1581"/>
      <c r="EQO50" s="1581"/>
      <c r="EQP50" s="1581"/>
      <c r="EQQ50" s="1581"/>
      <c r="EQR50" s="1581"/>
      <c r="EQS50" s="1581"/>
      <c r="EQT50" s="1581"/>
      <c r="EQU50" s="1581"/>
      <c r="EQV50" s="1581"/>
      <c r="EQW50" s="1581"/>
      <c r="EQX50" s="1581"/>
      <c r="EQY50" s="1581"/>
      <c r="EQZ50" s="1581"/>
      <c r="ERA50" s="1581"/>
      <c r="ERB50" s="1581"/>
      <c r="ERC50" s="1581"/>
      <c r="ERD50" s="1581"/>
      <c r="ERE50" s="1581"/>
      <c r="ERF50" s="1581"/>
      <c r="ERG50" s="1581"/>
      <c r="ERH50" s="1581"/>
      <c r="ERI50" s="1581"/>
      <c r="ERJ50" s="1581"/>
      <c r="ERK50" s="1581"/>
      <c r="ERL50" s="1581"/>
      <c r="ERM50" s="1581"/>
      <c r="ERN50" s="1581"/>
      <c r="ERO50" s="1581"/>
      <c r="ERP50" s="1581"/>
      <c r="ERQ50" s="1581"/>
      <c r="ERR50" s="1581"/>
      <c r="ERS50" s="1581"/>
      <c r="ERT50" s="1581"/>
      <c r="ERU50" s="1581"/>
      <c r="ERV50" s="1581"/>
      <c r="ERW50" s="1581"/>
      <c r="ERX50" s="1581"/>
      <c r="ERY50" s="1581"/>
      <c r="ERZ50" s="1581"/>
      <c r="ESA50" s="1581"/>
      <c r="ESB50" s="1581"/>
      <c r="ESC50" s="1581"/>
      <c r="ESD50" s="1581"/>
      <c r="ESE50" s="1581"/>
      <c r="ESF50" s="1581"/>
      <c r="ESG50" s="1581"/>
      <c r="ESH50" s="1581"/>
      <c r="ESI50" s="1581"/>
      <c r="ESJ50" s="1581"/>
      <c r="ESK50" s="1581"/>
      <c r="ESL50" s="1581"/>
      <c r="ESM50" s="1581"/>
      <c r="ESN50" s="1581"/>
      <c r="ESO50" s="1581"/>
      <c r="ESP50" s="1581"/>
      <c r="ESQ50" s="1581"/>
      <c r="ESR50" s="1581"/>
      <c r="ESS50" s="1581"/>
      <c r="EST50" s="1581"/>
      <c r="ESU50" s="1581"/>
      <c r="ESV50" s="1581"/>
      <c r="ESW50" s="1581"/>
      <c r="ESX50" s="1581"/>
      <c r="ESY50" s="1581"/>
      <c r="ESZ50" s="1581"/>
      <c r="ETA50" s="1581"/>
      <c r="ETB50" s="1581"/>
      <c r="ETC50" s="1581"/>
      <c r="ETD50" s="1581"/>
      <c r="ETE50" s="1581"/>
      <c r="ETF50" s="1581"/>
      <c r="ETG50" s="1581"/>
      <c r="ETH50" s="1581"/>
      <c r="ETI50" s="1581"/>
      <c r="ETJ50" s="1581"/>
      <c r="ETK50" s="1581"/>
      <c r="ETL50" s="1581"/>
      <c r="ETM50" s="1581"/>
      <c r="ETN50" s="1581"/>
      <c r="ETO50" s="1581"/>
      <c r="ETP50" s="1581"/>
      <c r="ETQ50" s="1581"/>
      <c r="ETR50" s="1581"/>
      <c r="ETS50" s="1581"/>
      <c r="ETT50" s="1581"/>
      <c r="ETU50" s="1581"/>
      <c r="ETV50" s="1581"/>
      <c r="ETW50" s="1581"/>
      <c r="ETX50" s="1581"/>
      <c r="ETY50" s="1581"/>
      <c r="ETZ50" s="1581"/>
      <c r="EUA50" s="1581"/>
      <c r="EUB50" s="1581"/>
      <c r="EUC50" s="1581"/>
      <c r="EUD50" s="1581"/>
      <c r="EUE50" s="1581"/>
      <c r="EUF50" s="1581"/>
      <c r="EUG50" s="1581"/>
      <c r="EUH50" s="1581"/>
      <c r="EUI50" s="1581"/>
      <c r="EUJ50" s="1581"/>
      <c r="EUK50" s="1581"/>
      <c r="EUL50" s="1581"/>
      <c r="EUM50" s="1581"/>
      <c r="EUN50" s="1581"/>
      <c r="EUO50" s="1581"/>
      <c r="EUP50" s="1581"/>
      <c r="EUQ50" s="1581"/>
      <c r="EUR50" s="1581"/>
      <c r="EUS50" s="1581"/>
      <c r="EUT50" s="1581"/>
      <c r="EUU50" s="1581"/>
      <c r="EUV50" s="1581"/>
      <c r="EUW50" s="1581"/>
      <c r="EUX50" s="1581"/>
      <c r="EUY50" s="1581"/>
      <c r="EUZ50" s="1581"/>
      <c r="EVA50" s="1581"/>
      <c r="EVB50" s="1581"/>
      <c r="EVC50" s="1581"/>
      <c r="EVD50" s="1581"/>
      <c r="EVE50" s="1581"/>
      <c r="EVF50" s="1581"/>
      <c r="EVG50" s="1581"/>
      <c r="EVH50" s="1581"/>
      <c r="EVI50" s="1581"/>
      <c r="EVJ50" s="1581"/>
      <c r="EVK50" s="1581"/>
      <c r="EVL50" s="1581"/>
      <c r="EVM50" s="1581"/>
      <c r="EVN50" s="1581"/>
      <c r="EVO50" s="1581"/>
      <c r="EVP50" s="1581"/>
      <c r="EVQ50" s="1581"/>
      <c r="EVR50" s="1581"/>
      <c r="EVS50" s="1581"/>
      <c r="EVT50" s="1581"/>
      <c r="EVU50" s="1581"/>
      <c r="EVV50" s="1581"/>
      <c r="EVW50" s="1581"/>
      <c r="EVX50" s="1581"/>
      <c r="EVY50" s="1581"/>
      <c r="EVZ50" s="1581"/>
      <c r="EWA50" s="1581"/>
      <c r="EWB50" s="1581"/>
      <c r="EWC50" s="1581"/>
      <c r="EWD50" s="1581"/>
      <c r="EWE50" s="1581"/>
      <c r="EWF50" s="1581"/>
      <c r="EWG50" s="1581"/>
      <c r="EWH50" s="1581"/>
      <c r="EWI50" s="1581"/>
      <c r="EWJ50" s="1581"/>
      <c r="EWK50" s="1581"/>
      <c r="EWL50" s="1581"/>
      <c r="EWM50" s="1581"/>
      <c r="EWN50" s="1581"/>
      <c r="EWO50" s="1581"/>
      <c r="EWP50" s="1581"/>
      <c r="EWQ50" s="1581"/>
      <c r="EWR50" s="1581"/>
      <c r="EWS50" s="1581"/>
      <c r="EWT50" s="1581"/>
      <c r="EWU50" s="1581"/>
      <c r="EWV50" s="1581"/>
      <c r="EWW50" s="1581"/>
      <c r="EWX50" s="1581"/>
      <c r="EWY50" s="1581"/>
      <c r="EWZ50" s="1581"/>
      <c r="EXA50" s="1581"/>
      <c r="EXB50" s="1581"/>
      <c r="EXC50" s="1581"/>
      <c r="EXD50" s="1581"/>
      <c r="EXE50" s="1581"/>
      <c r="EXF50" s="1581"/>
      <c r="EXG50" s="1581"/>
      <c r="EXH50" s="1581"/>
      <c r="EXI50" s="1581"/>
      <c r="EXJ50" s="1581"/>
      <c r="EXK50" s="1581"/>
      <c r="EXL50" s="1581"/>
      <c r="EXM50" s="1581"/>
      <c r="EXN50" s="1581"/>
      <c r="EXO50" s="1581"/>
      <c r="EXP50" s="1581"/>
      <c r="EXQ50" s="1581"/>
      <c r="EXR50" s="1581"/>
      <c r="EXS50" s="1581"/>
      <c r="EXT50" s="1581"/>
      <c r="EXU50" s="1581"/>
      <c r="EXV50" s="1581"/>
      <c r="EXW50" s="1581"/>
      <c r="EXX50" s="1581"/>
      <c r="EXY50" s="1581"/>
      <c r="EXZ50" s="1581"/>
      <c r="EYA50" s="1581"/>
      <c r="EYB50" s="1581"/>
      <c r="EYC50" s="1581"/>
      <c r="EYD50" s="1581"/>
      <c r="EYE50" s="1581"/>
      <c r="EYF50" s="1581"/>
      <c r="EYG50" s="1581"/>
      <c r="EYH50" s="1581"/>
      <c r="EYI50" s="1581"/>
      <c r="EYJ50" s="1581"/>
      <c r="EYK50" s="1581"/>
      <c r="EYL50" s="1581"/>
      <c r="EYM50" s="1581"/>
      <c r="EYN50" s="1581"/>
      <c r="EYO50" s="1581"/>
      <c r="EYP50" s="1581"/>
      <c r="EYQ50" s="1581"/>
      <c r="EYR50" s="1581"/>
      <c r="EYS50" s="1581"/>
      <c r="EYT50" s="1581"/>
      <c r="EYU50" s="1581"/>
      <c r="EYV50" s="1581"/>
      <c r="EYW50" s="1581"/>
      <c r="EYX50" s="1581"/>
      <c r="EYY50" s="1581"/>
      <c r="EYZ50" s="1581"/>
      <c r="EZA50" s="1581"/>
      <c r="EZB50" s="1581"/>
      <c r="EZC50" s="1581"/>
      <c r="EZD50" s="1581"/>
      <c r="EZE50" s="1581"/>
      <c r="EZF50" s="1581"/>
      <c r="EZG50" s="1581"/>
      <c r="EZH50" s="1581"/>
      <c r="EZI50" s="1581"/>
      <c r="EZJ50" s="1581"/>
      <c r="EZK50" s="1581"/>
      <c r="EZL50" s="1581"/>
      <c r="EZM50" s="1581"/>
      <c r="EZN50" s="1581"/>
      <c r="EZO50" s="1581"/>
      <c r="EZP50" s="1581"/>
      <c r="EZQ50" s="1581"/>
      <c r="EZR50" s="1581"/>
      <c r="EZS50" s="1581"/>
      <c r="EZT50" s="1581"/>
      <c r="EZU50" s="1581"/>
      <c r="EZV50" s="1581"/>
      <c r="EZW50" s="1581"/>
      <c r="EZX50" s="1581"/>
      <c r="EZY50" s="1581"/>
      <c r="EZZ50" s="1581"/>
      <c r="FAA50" s="1581"/>
      <c r="FAB50" s="1581"/>
      <c r="FAC50" s="1581"/>
      <c r="FAD50" s="1581"/>
      <c r="FAE50" s="1581"/>
      <c r="FAF50" s="1581"/>
      <c r="FAG50" s="1581"/>
      <c r="FAH50" s="1581"/>
      <c r="FAI50" s="1581"/>
      <c r="FAJ50" s="1581"/>
      <c r="FAK50" s="1581"/>
      <c r="FAL50" s="1581"/>
      <c r="FAM50" s="1581"/>
      <c r="FAN50" s="1581"/>
      <c r="FAO50" s="1581"/>
      <c r="FAP50" s="1581"/>
      <c r="FAQ50" s="1581"/>
      <c r="FAR50" s="1581"/>
      <c r="FAS50" s="1581"/>
      <c r="FAT50" s="1581"/>
      <c r="FAU50" s="1581"/>
      <c r="FAV50" s="1581"/>
      <c r="FAW50" s="1581"/>
      <c r="FAX50" s="1581"/>
      <c r="FAY50" s="1581"/>
      <c r="FAZ50" s="1581"/>
      <c r="FBA50" s="1581"/>
      <c r="FBB50" s="1581"/>
      <c r="FBC50" s="1581"/>
      <c r="FBD50" s="1581"/>
      <c r="FBE50" s="1581"/>
      <c r="FBF50" s="1581"/>
      <c r="FBG50" s="1581"/>
      <c r="FBH50" s="1581"/>
      <c r="FBI50" s="1581"/>
      <c r="FBJ50" s="1581"/>
      <c r="FBK50" s="1581"/>
      <c r="FBL50" s="1581"/>
      <c r="FBM50" s="1581"/>
      <c r="FBN50" s="1581"/>
      <c r="FBO50" s="1581"/>
      <c r="FBP50" s="1581"/>
      <c r="FBQ50" s="1581"/>
      <c r="FBR50" s="1581"/>
      <c r="FBS50" s="1581"/>
      <c r="FBT50" s="1581"/>
      <c r="FBU50" s="1581"/>
      <c r="FBV50" s="1581"/>
      <c r="FBW50" s="1581"/>
      <c r="FBX50" s="1581"/>
      <c r="FBY50" s="1581"/>
      <c r="FBZ50" s="1581"/>
      <c r="FCA50" s="1581"/>
      <c r="FCB50" s="1581"/>
      <c r="FCC50" s="1581"/>
      <c r="FCD50" s="1581"/>
      <c r="FCE50" s="1581"/>
      <c r="FCF50" s="1581"/>
      <c r="FCG50" s="1581"/>
      <c r="FCH50" s="1581"/>
      <c r="FCI50" s="1581"/>
      <c r="FCJ50" s="1581"/>
      <c r="FCK50" s="1581"/>
      <c r="FCL50" s="1581"/>
      <c r="FCM50" s="1581"/>
      <c r="FCN50" s="1581"/>
      <c r="FCO50" s="1581"/>
      <c r="FCP50" s="1581"/>
      <c r="FCQ50" s="1581"/>
      <c r="FCR50" s="1581"/>
      <c r="FCS50" s="1581"/>
      <c r="FCT50" s="1581"/>
      <c r="FCU50" s="1581"/>
      <c r="FCV50" s="1581"/>
      <c r="FCW50" s="1581"/>
      <c r="FCX50" s="1581"/>
      <c r="FCY50" s="1581"/>
      <c r="FCZ50" s="1581"/>
      <c r="FDA50" s="1581"/>
      <c r="FDB50" s="1581"/>
      <c r="FDC50" s="1581"/>
      <c r="FDD50" s="1581"/>
      <c r="FDE50" s="1581"/>
      <c r="FDF50" s="1581"/>
      <c r="FDG50" s="1581"/>
      <c r="FDH50" s="1581"/>
      <c r="FDI50" s="1581"/>
      <c r="FDJ50" s="1581"/>
      <c r="FDK50" s="1581"/>
      <c r="FDL50" s="1581"/>
      <c r="FDM50" s="1581"/>
      <c r="FDN50" s="1581"/>
      <c r="FDO50" s="1581"/>
      <c r="FDP50" s="1581"/>
      <c r="FDQ50" s="1581"/>
      <c r="FDR50" s="1581"/>
      <c r="FDS50" s="1581"/>
      <c r="FDT50" s="1581"/>
      <c r="FDU50" s="1581"/>
      <c r="FDV50" s="1581"/>
      <c r="FDW50" s="1581"/>
      <c r="FDX50" s="1581"/>
      <c r="FDY50" s="1581"/>
      <c r="FDZ50" s="1581"/>
      <c r="FEA50" s="1581"/>
      <c r="FEB50" s="1581"/>
      <c r="FEC50" s="1581"/>
      <c r="FED50" s="1581"/>
      <c r="FEE50" s="1581"/>
      <c r="FEF50" s="1581"/>
      <c r="FEG50" s="1581"/>
      <c r="FEH50" s="1581"/>
      <c r="FEI50" s="1581"/>
      <c r="FEJ50" s="1581"/>
      <c r="FEK50" s="1581"/>
      <c r="FEL50" s="1581"/>
      <c r="FEM50" s="1581"/>
      <c r="FEN50" s="1581"/>
      <c r="FEO50" s="1581"/>
      <c r="FEP50" s="1581"/>
      <c r="FEQ50" s="1581"/>
      <c r="FER50" s="1581"/>
      <c r="FES50" s="1581"/>
      <c r="FET50" s="1581"/>
      <c r="FEU50" s="1581"/>
      <c r="FEV50" s="1581"/>
      <c r="FEW50" s="1581"/>
      <c r="FEX50" s="1581"/>
      <c r="FEY50" s="1581"/>
      <c r="FEZ50" s="1581"/>
      <c r="FFA50" s="1581"/>
      <c r="FFB50" s="1581"/>
      <c r="FFC50" s="1581"/>
      <c r="FFD50" s="1581"/>
      <c r="FFE50" s="1581"/>
      <c r="FFF50" s="1581"/>
      <c r="FFG50" s="1581"/>
      <c r="FFH50" s="1581"/>
      <c r="FFI50" s="1581"/>
      <c r="FFJ50" s="1581"/>
      <c r="FFK50" s="1581"/>
      <c r="FFL50" s="1581"/>
      <c r="FFM50" s="1581"/>
      <c r="FFN50" s="1581"/>
      <c r="FFO50" s="1581"/>
      <c r="FFP50" s="1581"/>
      <c r="FFQ50" s="1581"/>
      <c r="FFR50" s="1581"/>
      <c r="FFS50" s="1581"/>
      <c r="FFT50" s="1581"/>
      <c r="FFU50" s="1581"/>
      <c r="FFV50" s="1581"/>
      <c r="FFW50" s="1581"/>
      <c r="FFX50" s="1581"/>
      <c r="FFY50" s="1581"/>
      <c r="FFZ50" s="1581"/>
      <c r="FGA50" s="1581"/>
      <c r="FGB50" s="1581"/>
      <c r="FGC50" s="1581"/>
      <c r="FGD50" s="1581"/>
      <c r="FGE50" s="1581"/>
      <c r="FGF50" s="1581"/>
      <c r="FGG50" s="1581"/>
      <c r="FGH50" s="1581"/>
      <c r="FGI50" s="1581"/>
      <c r="FGJ50" s="1581"/>
      <c r="FGK50" s="1581"/>
      <c r="FGL50" s="1581"/>
      <c r="FGM50" s="1581"/>
      <c r="FGN50" s="1581"/>
      <c r="FGO50" s="1581"/>
      <c r="FGP50" s="1581"/>
      <c r="FGQ50" s="1581"/>
      <c r="FGR50" s="1581"/>
      <c r="FGS50" s="1581"/>
      <c r="FGT50" s="1581"/>
      <c r="FGU50" s="1581"/>
      <c r="FGV50" s="1581"/>
      <c r="FGW50" s="1581"/>
      <c r="FGX50" s="1581"/>
      <c r="FGY50" s="1581"/>
      <c r="FGZ50" s="1581"/>
      <c r="FHA50" s="1581"/>
      <c r="FHB50" s="1581"/>
      <c r="FHC50" s="1581"/>
      <c r="FHD50" s="1581"/>
      <c r="FHE50" s="1581"/>
      <c r="FHF50" s="1581"/>
      <c r="FHG50" s="1581"/>
      <c r="FHH50" s="1581"/>
      <c r="FHI50" s="1581"/>
      <c r="FHJ50" s="1581"/>
      <c r="FHK50" s="1581"/>
      <c r="FHL50" s="1581"/>
      <c r="FHM50" s="1581"/>
      <c r="FHN50" s="1581"/>
      <c r="FHO50" s="1581"/>
      <c r="FHP50" s="1581"/>
      <c r="FHQ50" s="1581"/>
      <c r="FHR50" s="1581"/>
      <c r="FHS50" s="1581"/>
      <c r="FHT50" s="1581"/>
      <c r="FHU50" s="1581"/>
      <c r="FHV50" s="1581"/>
      <c r="FHW50" s="1581"/>
      <c r="FHX50" s="1581"/>
      <c r="FHY50" s="1581"/>
      <c r="FHZ50" s="1581"/>
      <c r="FIA50" s="1581"/>
      <c r="FIB50" s="1581"/>
      <c r="FIC50" s="1581"/>
      <c r="FID50" s="1581"/>
      <c r="FIE50" s="1581"/>
      <c r="FIF50" s="1581"/>
      <c r="FIG50" s="1581"/>
      <c r="FIH50" s="1581"/>
      <c r="FII50" s="1581"/>
      <c r="FIJ50" s="1581"/>
      <c r="FIK50" s="1581"/>
      <c r="FIL50" s="1581"/>
      <c r="FIM50" s="1581"/>
      <c r="FIN50" s="1581"/>
      <c r="FIO50" s="1581"/>
      <c r="FIP50" s="1581"/>
      <c r="FIQ50" s="1581"/>
      <c r="FIR50" s="1581"/>
      <c r="FIS50" s="1581"/>
      <c r="FIT50" s="1581"/>
      <c r="FIU50" s="1581"/>
      <c r="FIV50" s="1581"/>
      <c r="FIW50" s="1581"/>
      <c r="FIX50" s="1581"/>
      <c r="FIY50" s="1581"/>
      <c r="FIZ50" s="1581"/>
      <c r="FJA50" s="1581"/>
      <c r="FJB50" s="1581"/>
      <c r="FJC50" s="1581"/>
      <c r="FJD50" s="1581"/>
      <c r="FJE50" s="1581"/>
      <c r="FJF50" s="1581"/>
      <c r="FJG50" s="1581"/>
      <c r="FJH50" s="1581"/>
      <c r="FJI50" s="1581"/>
      <c r="FJJ50" s="1581"/>
      <c r="FJK50" s="1581"/>
      <c r="FJL50" s="1581"/>
      <c r="FJM50" s="1581"/>
      <c r="FJN50" s="1581"/>
      <c r="FJO50" s="1581"/>
      <c r="FJP50" s="1581"/>
      <c r="FJQ50" s="1581"/>
      <c r="FJR50" s="1581"/>
      <c r="FJS50" s="1581"/>
      <c r="FJT50" s="1581"/>
      <c r="FJU50" s="1581"/>
      <c r="FJV50" s="1581"/>
      <c r="FJW50" s="1581"/>
      <c r="FJX50" s="1581"/>
      <c r="FJY50" s="1581"/>
      <c r="FJZ50" s="1581"/>
      <c r="FKA50" s="1581"/>
      <c r="FKB50" s="1581"/>
      <c r="FKC50" s="1581"/>
      <c r="FKD50" s="1581"/>
      <c r="FKE50" s="1581"/>
      <c r="FKF50" s="1581"/>
      <c r="FKG50" s="1581"/>
      <c r="FKH50" s="1581"/>
      <c r="FKI50" s="1581"/>
      <c r="FKJ50" s="1581"/>
      <c r="FKK50" s="1581"/>
      <c r="FKL50" s="1581"/>
      <c r="FKM50" s="1581"/>
      <c r="FKN50" s="1581"/>
      <c r="FKO50" s="1581"/>
      <c r="FKP50" s="1581"/>
      <c r="FKQ50" s="1581"/>
      <c r="FKR50" s="1581"/>
      <c r="FKS50" s="1581"/>
      <c r="FKT50" s="1581"/>
      <c r="FKU50" s="1581"/>
      <c r="FKV50" s="1581"/>
      <c r="FKW50" s="1581"/>
      <c r="FKX50" s="1581"/>
      <c r="FKY50" s="1581"/>
      <c r="FKZ50" s="1581"/>
      <c r="FLA50" s="1581"/>
      <c r="FLB50" s="1581"/>
      <c r="FLC50" s="1581"/>
      <c r="FLD50" s="1581"/>
      <c r="FLE50" s="1581"/>
      <c r="FLF50" s="1581"/>
      <c r="FLG50" s="1581"/>
      <c r="FLH50" s="1581"/>
      <c r="FLI50" s="1581"/>
      <c r="FLJ50" s="1581"/>
      <c r="FLK50" s="1581"/>
      <c r="FLL50" s="1581"/>
      <c r="FLM50" s="1581"/>
      <c r="FLN50" s="1581"/>
      <c r="FLO50" s="1581"/>
      <c r="FLP50" s="1581"/>
      <c r="FLQ50" s="1581"/>
      <c r="FLR50" s="1581"/>
      <c r="FLS50" s="1581"/>
      <c r="FLT50" s="1581"/>
      <c r="FLU50" s="1581"/>
      <c r="FLV50" s="1581"/>
      <c r="FLW50" s="1581"/>
      <c r="FLX50" s="1581"/>
      <c r="FLY50" s="1581"/>
      <c r="FLZ50" s="1581"/>
      <c r="FMA50" s="1581"/>
      <c r="FMB50" s="1581"/>
      <c r="FMC50" s="1581"/>
      <c r="FMD50" s="1581"/>
      <c r="FME50" s="1581"/>
      <c r="FMF50" s="1581"/>
      <c r="FMG50" s="1581"/>
      <c r="FMH50" s="1581"/>
      <c r="FMI50" s="1581"/>
      <c r="FMJ50" s="1581"/>
      <c r="FMK50" s="1581"/>
      <c r="FML50" s="1581"/>
      <c r="FMM50" s="1581"/>
      <c r="FMN50" s="1581"/>
      <c r="FMO50" s="1581"/>
      <c r="FMP50" s="1581"/>
      <c r="FMQ50" s="1581"/>
      <c r="FMR50" s="1581"/>
      <c r="FMS50" s="1581"/>
      <c r="FMT50" s="1581"/>
      <c r="FMU50" s="1581"/>
      <c r="FMV50" s="1581"/>
      <c r="FMW50" s="1581"/>
      <c r="FMX50" s="1581"/>
      <c r="FMY50" s="1581"/>
      <c r="FMZ50" s="1581"/>
      <c r="FNA50" s="1581"/>
      <c r="FNB50" s="1581"/>
      <c r="FNC50" s="1581"/>
      <c r="FND50" s="1581"/>
      <c r="FNE50" s="1581"/>
      <c r="FNF50" s="1581"/>
      <c r="FNG50" s="1581"/>
      <c r="FNH50" s="1581"/>
      <c r="FNI50" s="1581"/>
      <c r="FNJ50" s="1581"/>
      <c r="FNK50" s="1581"/>
      <c r="FNL50" s="1581"/>
      <c r="FNM50" s="1581"/>
      <c r="FNN50" s="1581"/>
      <c r="FNO50" s="1581"/>
      <c r="FNP50" s="1581"/>
      <c r="FNQ50" s="1581"/>
      <c r="FNR50" s="1581"/>
      <c r="FNS50" s="1581"/>
      <c r="FNT50" s="1581"/>
      <c r="FNU50" s="1581"/>
      <c r="FNV50" s="1581"/>
      <c r="FNW50" s="1581"/>
      <c r="FNX50" s="1581"/>
      <c r="FNY50" s="1581"/>
      <c r="FNZ50" s="1581"/>
      <c r="FOA50" s="1581"/>
      <c r="FOB50" s="1581"/>
      <c r="FOC50" s="1581"/>
      <c r="FOD50" s="1581"/>
      <c r="FOE50" s="1581"/>
      <c r="FOF50" s="1581"/>
      <c r="FOG50" s="1581"/>
      <c r="FOH50" s="1581"/>
      <c r="FOI50" s="1581"/>
      <c r="FOJ50" s="1581"/>
      <c r="FOK50" s="1581"/>
      <c r="FOL50" s="1581"/>
      <c r="FOM50" s="1581"/>
      <c r="FON50" s="1581"/>
      <c r="FOO50" s="1581"/>
      <c r="FOP50" s="1581"/>
      <c r="FOQ50" s="1581"/>
      <c r="FOR50" s="1581"/>
      <c r="FOS50" s="1581"/>
      <c r="FOT50" s="1581"/>
      <c r="FOU50" s="1581"/>
      <c r="FOV50" s="1581"/>
      <c r="FOW50" s="1581"/>
      <c r="FOX50" s="1581"/>
      <c r="FOY50" s="1581"/>
      <c r="FOZ50" s="1581"/>
      <c r="FPA50" s="1581"/>
      <c r="FPB50" s="1581"/>
      <c r="FPC50" s="1581"/>
      <c r="FPD50" s="1581"/>
      <c r="FPE50" s="1581"/>
      <c r="FPF50" s="1581"/>
      <c r="FPG50" s="1581"/>
      <c r="FPH50" s="1581"/>
      <c r="FPI50" s="1581"/>
      <c r="FPJ50" s="1581"/>
      <c r="FPK50" s="1581"/>
      <c r="FPL50" s="1581"/>
      <c r="FPM50" s="1581"/>
      <c r="FPN50" s="1581"/>
      <c r="FPO50" s="1581"/>
      <c r="FPP50" s="1581"/>
      <c r="FPQ50" s="1581"/>
      <c r="FPR50" s="1581"/>
      <c r="FPS50" s="1581"/>
      <c r="FPT50" s="1581"/>
      <c r="FPU50" s="1581"/>
      <c r="FPV50" s="1581"/>
      <c r="FPW50" s="1581"/>
      <c r="FPX50" s="1581"/>
      <c r="FPY50" s="1581"/>
      <c r="FPZ50" s="1581"/>
      <c r="FQA50" s="1581"/>
      <c r="FQB50" s="1581"/>
      <c r="FQC50" s="1581"/>
      <c r="FQD50" s="1581"/>
      <c r="FQE50" s="1581"/>
      <c r="FQF50" s="1581"/>
      <c r="FQG50" s="1581"/>
      <c r="FQH50" s="1581"/>
      <c r="FQI50" s="1581"/>
      <c r="FQJ50" s="1581"/>
      <c r="FQK50" s="1581"/>
      <c r="FQL50" s="1581"/>
      <c r="FQM50" s="1581"/>
      <c r="FQN50" s="1581"/>
      <c r="FQO50" s="1581"/>
      <c r="FQP50" s="1581"/>
      <c r="FQQ50" s="1581"/>
      <c r="FQR50" s="1581"/>
      <c r="FQS50" s="1581"/>
      <c r="FQT50" s="1581"/>
      <c r="FQU50" s="1581"/>
      <c r="FQV50" s="1581"/>
      <c r="FQW50" s="1581"/>
      <c r="FQX50" s="1581"/>
      <c r="FQY50" s="1581"/>
      <c r="FQZ50" s="1581"/>
      <c r="FRA50" s="1581"/>
      <c r="FRB50" s="1581"/>
      <c r="FRC50" s="1581"/>
      <c r="FRD50" s="1581"/>
      <c r="FRE50" s="1581"/>
      <c r="FRF50" s="1581"/>
      <c r="FRG50" s="1581"/>
      <c r="FRH50" s="1581"/>
      <c r="FRI50" s="1581"/>
      <c r="FRJ50" s="1581"/>
      <c r="FRK50" s="1581"/>
      <c r="FRL50" s="1581"/>
      <c r="FRM50" s="1581"/>
      <c r="FRN50" s="1581"/>
      <c r="FRO50" s="1581"/>
      <c r="FRP50" s="1581"/>
      <c r="FRQ50" s="1581"/>
      <c r="FRR50" s="1581"/>
      <c r="FRS50" s="1581"/>
      <c r="FRT50" s="1581"/>
      <c r="FRU50" s="1581"/>
      <c r="FRV50" s="1581"/>
      <c r="FRW50" s="1581"/>
      <c r="FRX50" s="1581"/>
      <c r="FRY50" s="1581"/>
      <c r="FRZ50" s="1581"/>
      <c r="FSA50" s="1581"/>
      <c r="FSB50" s="1581"/>
      <c r="FSC50" s="1581"/>
      <c r="FSD50" s="1581"/>
      <c r="FSE50" s="1581"/>
      <c r="FSF50" s="1581"/>
      <c r="FSG50" s="1581"/>
      <c r="FSH50" s="1581"/>
      <c r="FSI50" s="1581"/>
      <c r="FSJ50" s="1581"/>
      <c r="FSK50" s="1581"/>
      <c r="FSL50" s="1581"/>
      <c r="FSM50" s="1581"/>
      <c r="FSN50" s="1581"/>
      <c r="FSO50" s="1581"/>
      <c r="FSP50" s="1581"/>
      <c r="FSQ50" s="1581"/>
      <c r="FSR50" s="1581"/>
      <c r="FSS50" s="1581"/>
      <c r="FST50" s="1581"/>
      <c r="FSU50" s="1581"/>
      <c r="FSV50" s="1581"/>
      <c r="FSW50" s="1581"/>
      <c r="FSX50" s="1581"/>
      <c r="FSY50" s="1581"/>
      <c r="FSZ50" s="1581"/>
      <c r="FTA50" s="1581"/>
      <c r="FTB50" s="1581"/>
      <c r="FTC50" s="1581"/>
      <c r="FTD50" s="1581"/>
      <c r="FTE50" s="1581"/>
      <c r="FTF50" s="1581"/>
      <c r="FTG50" s="1581"/>
      <c r="FTH50" s="1581"/>
      <c r="FTI50" s="1581"/>
      <c r="FTJ50" s="1581"/>
      <c r="FTK50" s="1581"/>
      <c r="FTL50" s="1581"/>
      <c r="FTM50" s="1581"/>
      <c r="FTN50" s="1581"/>
      <c r="FTO50" s="1581"/>
      <c r="FTP50" s="1581"/>
      <c r="FTQ50" s="1581"/>
      <c r="FTR50" s="1581"/>
      <c r="FTS50" s="1581"/>
      <c r="FTT50" s="1581"/>
      <c r="FTU50" s="1581"/>
      <c r="FTV50" s="1581"/>
      <c r="FTW50" s="1581"/>
      <c r="FTX50" s="1581"/>
      <c r="FTY50" s="1581"/>
      <c r="FTZ50" s="1581"/>
      <c r="FUA50" s="1581"/>
      <c r="FUB50" s="1581"/>
      <c r="FUC50" s="1581"/>
      <c r="FUD50" s="1581"/>
      <c r="FUE50" s="1581"/>
      <c r="FUF50" s="1581"/>
      <c r="FUG50" s="1581"/>
      <c r="FUH50" s="1581"/>
      <c r="FUI50" s="1581"/>
      <c r="FUJ50" s="1581"/>
      <c r="FUK50" s="1581"/>
      <c r="FUL50" s="1581"/>
      <c r="FUM50" s="1581"/>
      <c r="FUN50" s="1581"/>
      <c r="FUO50" s="1581"/>
      <c r="FUP50" s="1581"/>
      <c r="FUQ50" s="1581"/>
      <c r="FUR50" s="1581"/>
      <c r="FUS50" s="1581"/>
      <c r="FUT50" s="1581"/>
      <c r="FUU50" s="1581"/>
      <c r="FUV50" s="1581"/>
      <c r="FUW50" s="1581"/>
      <c r="FUX50" s="1581"/>
      <c r="FUY50" s="1581"/>
      <c r="FUZ50" s="1581"/>
      <c r="FVA50" s="1581"/>
      <c r="FVB50" s="1581"/>
      <c r="FVC50" s="1581"/>
      <c r="FVD50" s="1581"/>
      <c r="FVE50" s="1581"/>
      <c r="FVF50" s="1581"/>
      <c r="FVG50" s="1581"/>
      <c r="FVH50" s="1581"/>
      <c r="FVI50" s="1581"/>
      <c r="FVJ50" s="1581"/>
      <c r="FVK50" s="1581"/>
      <c r="FVL50" s="1581"/>
      <c r="FVM50" s="1581"/>
      <c r="FVN50" s="1581"/>
      <c r="FVO50" s="1581"/>
      <c r="FVP50" s="1581"/>
      <c r="FVQ50" s="1581"/>
      <c r="FVR50" s="1581"/>
      <c r="FVS50" s="1581"/>
      <c r="FVT50" s="1581"/>
      <c r="FVU50" s="1581"/>
      <c r="FVV50" s="1581"/>
      <c r="FVW50" s="1581"/>
      <c r="FVX50" s="1581"/>
      <c r="FVY50" s="1581"/>
      <c r="FVZ50" s="1581"/>
      <c r="FWA50" s="1581"/>
      <c r="FWB50" s="1581"/>
      <c r="FWC50" s="1581"/>
      <c r="FWD50" s="1581"/>
      <c r="FWE50" s="1581"/>
      <c r="FWF50" s="1581"/>
      <c r="FWG50" s="1581"/>
      <c r="FWH50" s="1581"/>
      <c r="FWI50" s="1581"/>
      <c r="FWJ50" s="1581"/>
      <c r="FWK50" s="1581"/>
      <c r="FWL50" s="1581"/>
      <c r="FWM50" s="1581"/>
      <c r="FWN50" s="1581"/>
      <c r="FWO50" s="1581"/>
      <c r="FWP50" s="1581"/>
      <c r="FWQ50" s="1581"/>
      <c r="FWR50" s="1581"/>
      <c r="FWS50" s="1581"/>
      <c r="FWT50" s="1581"/>
      <c r="FWU50" s="1581"/>
      <c r="FWV50" s="1581"/>
      <c r="FWW50" s="1581"/>
      <c r="FWX50" s="1581"/>
      <c r="FWY50" s="1581"/>
      <c r="FWZ50" s="1581"/>
      <c r="FXA50" s="1581"/>
      <c r="FXB50" s="1581"/>
      <c r="FXC50" s="1581"/>
      <c r="FXD50" s="1581"/>
      <c r="FXE50" s="1581"/>
      <c r="FXF50" s="1581"/>
      <c r="FXG50" s="1581"/>
      <c r="FXH50" s="1581"/>
      <c r="FXI50" s="1581"/>
      <c r="FXJ50" s="1581"/>
      <c r="FXK50" s="1581"/>
      <c r="FXL50" s="1581"/>
      <c r="FXM50" s="1581"/>
      <c r="FXN50" s="1581"/>
      <c r="FXO50" s="1581"/>
      <c r="FXP50" s="1581"/>
      <c r="FXQ50" s="1581"/>
      <c r="FXR50" s="1581"/>
      <c r="FXS50" s="1581"/>
      <c r="FXT50" s="1581"/>
      <c r="FXU50" s="1581"/>
      <c r="FXV50" s="1581"/>
      <c r="FXW50" s="1581"/>
      <c r="FXX50" s="1581"/>
      <c r="FXY50" s="1581"/>
      <c r="FXZ50" s="1581"/>
      <c r="FYA50" s="1581"/>
      <c r="FYB50" s="1581"/>
      <c r="FYC50" s="1581"/>
      <c r="FYD50" s="1581"/>
      <c r="FYE50" s="1581"/>
      <c r="FYF50" s="1581"/>
      <c r="FYG50" s="1581"/>
      <c r="FYH50" s="1581"/>
      <c r="FYI50" s="1581"/>
      <c r="FYJ50" s="1581"/>
      <c r="FYK50" s="1581"/>
      <c r="FYL50" s="1581"/>
      <c r="FYM50" s="1581"/>
      <c r="FYN50" s="1581"/>
      <c r="FYO50" s="1581"/>
      <c r="FYP50" s="1581"/>
      <c r="FYQ50" s="1581"/>
      <c r="FYR50" s="1581"/>
      <c r="FYS50" s="1581"/>
      <c r="FYT50" s="1581"/>
      <c r="FYU50" s="1581"/>
      <c r="FYV50" s="1581"/>
      <c r="FYW50" s="1581"/>
      <c r="FYX50" s="1581"/>
      <c r="FYY50" s="1581"/>
      <c r="FYZ50" s="1581"/>
      <c r="FZA50" s="1581"/>
      <c r="FZB50" s="1581"/>
      <c r="FZC50" s="1581"/>
      <c r="FZD50" s="1581"/>
      <c r="FZE50" s="1581"/>
      <c r="FZF50" s="1581"/>
      <c r="FZG50" s="1581"/>
      <c r="FZH50" s="1581"/>
      <c r="FZI50" s="1581"/>
      <c r="FZJ50" s="1581"/>
      <c r="FZK50" s="1581"/>
      <c r="FZL50" s="1581"/>
      <c r="FZM50" s="1581"/>
      <c r="FZN50" s="1581"/>
      <c r="FZO50" s="1581"/>
      <c r="FZP50" s="1581"/>
      <c r="FZQ50" s="1581"/>
      <c r="FZR50" s="1581"/>
      <c r="FZS50" s="1581"/>
      <c r="FZT50" s="1581"/>
      <c r="FZU50" s="1581"/>
      <c r="FZV50" s="1581"/>
      <c r="FZW50" s="1581"/>
      <c r="FZX50" s="1581"/>
      <c r="FZY50" s="1581"/>
      <c r="FZZ50" s="1581"/>
      <c r="GAA50" s="1581"/>
      <c r="GAB50" s="1581"/>
      <c r="GAC50" s="1581"/>
      <c r="GAD50" s="1581"/>
      <c r="GAE50" s="1581"/>
      <c r="GAF50" s="1581"/>
      <c r="GAG50" s="1581"/>
      <c r="GAH50" s="1581"/>
      <c r="GAI50" s="1581"/>
      <c r="GAJ50" s="1581"/>
      <c r="GAK50" s="1581"/>
      <c r="GAL50" s="1581"/>
      <c r="GAM50" s="1581"/>
      <c r="GAN50" s="1581"/>
      <c r="GAO50" s="1581"/>
      <c r="GAP50" s="1581"/>
      <c r="GAQ50" s="1581"/>
      <c r="GAR50" s="1581"/>
      <c r="GAS50" s="1581"/>
      <c r="GAT50" s="1581"/>
      <c r="GAU50" s="1581"/>
      <c r="GAV50" s="1581"/>
      <c r="GAW50" s="1581"/>
      <c r="GAX50" s="1581"/>
      <c r="GAY50" s="1581"/>
      <c r="GAZ50" s="1581"/>
      <c r="GBA50" s="1581"/>
      <c r="GBB50" s="1581"/>
      <c r="GBC50" s="1581"/>
      <c r="GBD50" s="1581"/>
      <c r="GBE50" s="1581"/>
      <c r="GBF50" s="1581"/>
      <c r="GBG50" s="1581"/>
      <c r="GBH50" s="1581"/>
      <c r="GBI50" s="1581"/>
      <c r="GBJ50" s="1581"/>
      <c r="GBK50" s="1581"/>
      <c r="GBL50" s="1581"/>
      <c r="GBM50" s="1581"/>
      <c r="GBN50" s="1581"/>
      <c r="GBO50" s="1581"/>
      <c r="GBP50" s="1581"/>
      <c r="GBQ50" s="1581"/>
      <c r="GBR50" s="1581"/>
      <c r="GBS50" s="1581"/>
      <c r="GBT50" s="1581"/>
      <c r="GBU50" s="1581"/>
      <c r="GBV50" s="1581"/>
      <c r="GBW50" s="1581"/>
      <c r="GBX50" s="1581"/>
      <c r="GBY50" s="1581"/>
      <c r="GBZ50" s="1581"/>
      <c r="GCA50" s="1581"/>
      <c r="GCB50" s="1581"/>
      <c r="GCC50" s="1581"/>
      <c r="GCD50" s="1581"/>
      <c r="GCE50" s="1581"/>
      <c r="GCF50" s="1581"/>
      <c r="GCG50" s="1581"/>
      <c r="GCH50" s="1581"/>
      <c r="GCI50" s="1581"/>
      <c r="GCJ50" s="1581"/>
      <c r="GCK50" s="1581"/>
      <c r="GCL50" s="1581"/>
      <c r="GCM50" s="1581"/>
      <c r="GCN50" s="1581"/>
      <c r="GCO50" s="1581"/>
      <c r="GCP50" s="1581"/>
      <c r="GCQ50" s="1581"/>
      <c r="GCR50" s="1581"/>
      <c r="GCS50" s="1581"/>
      <c r="GCT50" s="1581"/>
      <c r="GCU50" s="1581"/>
      <c r="GCV50" s="1581"/>
      <c r="GCW50" s="1581"/>
      <c r="GCX50" s="1581"/>
      <c r="GCY50" s="1581"/>
      <c r="GCZ50" s="1581"/>
      <c r="GDA50" s="1581"/>
      <c r="GDB50" s="1581"/>
      <c r="GDC50" s="1581"/>
      <c r="GDD50" s="1581"/>
      <c r="GDE50" s="1581"/>
      <c r="GDF50" s="1581"/>
      <c r="GDG50" s="1581"/>
      <c r="GDH50" s="1581"/>
      <c r="GDI50" s="1581"/>
      <c r="GDJ50" s="1581"/>
      <c r="GDK50" s="1581"/>
      <c r="GDL50" s="1581"/>
      <c r="GDM50" s="1581"/>
      <c r="GDN50" s="1581"/>
      <c r="GDO50" s="1581"/>
      <c r="GDP50" s="1581"/>
      <c r="GDQ50" s="1581"/>
      <c r="GDR50" s="1581"/>
      <c r="GDS50" s="1581"/>
      <c r="GDT50" s="1581"/>
      <c r="GDU50" s="1581"/>
      <c r="GDV50" s="1581"/>
      <c r="GDW50" s="1581"/>
      <c r="GDX50" s="1581"/>
      <c r="GDY50" s="1581"/>
      <c r="GDZ50" s="1581"/>
      <c r="GEA50" s="1581"/>
      <c r="GEB50" s="1581"/>
      <c r="GEC50" s="1581"/>
      <c r="GED50" s="1581"/>
      <c r="GEE50" s="1581"/>
      <c r="GEF50" s="1581"/>
      <c r="GEG50" s="1581"/>
      <c r="GEH50" s="1581"/>
      <c r="GEI50" s="1581"/>
      <c r="GEJ50" s="1581"/>
      <c r="GEK50" s="1581"/>
      <c r="GEL50" s="1581"/>
      <c r="GEM50" s="1581"/>
      <c r="GEN50" s="1581"/>
      <c r="GEO50" s="1581"/>
      <c r="GEP50" s="1581"/>
      <c r="GEQ50" s="1581"/>
      <c r="GER50" s="1581"/>
      <c r="GES50" s="1581"/>
      <c r="GET50" s="1581"/>
      <c r="GEU50" s="1581"/>
      <c r="GEV50" s="1581"/>
      <c r="GEW50" s="1581"/>
      <c r="GEX50" s="1581"/>
      <c r="GEY50" s="1581"/>
      <c r="GEZ50" s="1581"/>
      <c r="GFA50" s="1581"/>
      <c r="GFB50" s="1581"/>
      <c r="GFC50" s="1581"/>
      <c r="GFD50" s="1581"/>
      <c r="GFE50" s="1581"/>
      <c r="GFF50" s="1581"/>
      <c r="GFG50" s="1581"/>
      <c r="GFH50" s="1581"/>
      <c r="GFI50" s="1581"/>
      <c r="GFJ50" s="1581"/>
      <c r="GFK50" s="1581"/>
      <c r="GFL50" s="1581"/>
      <c r="GFM50" s="1581"/>
      <c r="GFN50" s="1581"/>
      <c r="GFO50" s="1581"/>
      <c r="GFP50" s="1581"/>
      <c r="GFQ50" s="1581"/>
      <c r="GFR50" s="1581"/>
      <c r="GFS50" s="1581"/>
      <c r="GFT50" s="1581"/>
      <c r="GFU50" s="1581"/>
      <c r="GFV50" s="1581"/>
      <c r="GFW50" s="1581"/>
      <c r="GFX50" s="1581"/>
      <c r="GFY50" s="1581"/>
      <c r="GFZ50" s="1581"/>
      <c r="GGA50" s="1581"/>
      <c r="GGB50" s="1581"/>
      <c r="GGC50" s="1581"/>
      <c r="GGD50" s="1581"/>
      <c r="GGE50" s="1581"/>
      <c r="GGF50" s="1581"/>
      <c r="GGG50" s="1581"/>
      <c r="GGH50" s="1581"/>
      <c r="GGI50" s="1581"/>
      <c r="GGJ50" s="1581"/>
      <c r="GGK50" s="1581"/>
      <c r="GGL50" s="1581"/>
      <c r="GGM50" s="1581"/>
      <c r="GGN50" s="1581"/>
      <c r="GGO50" s="1581"/>
      <c r="GGP50" s="1581"/>
      <c r="GGQ50" s="1581"/>
      <c r="GGR50" s="1581"/>
      <c r="GGS50" s="1581"/>
      <c r="GGT50" s="1581"/>
      <c r="GGU50" s="1581"/>
      <c r="GGV50" s="1581"/>
      <c r="GGW50" s="1581"/>
      <c r="GGX50" s="1581"/>
      <c r="GGY50" s="1581"/>
      <c r="GGZ50" s="1581"/>
      <c r="GHA50" s="1581"/>
      <c r="GHB50" s="1581"/>
      <c r="GHC50" s="1581"/>
      <c r="GHD50" s="1581"/>
      <c r="GHE50" s="1581"/>
      <c r="GHF50" s="1581"/>
      <c r="GHG50" s="1581"/>
      <c r="GHH50" s="1581"/>
      <c r="GHI50" s="1581"/>
      <c r="GHJ50" s="1581"/>
      <c r="GHK50" s="1581"/>
      <c r="GHL50" s="1581"/>
      <c r="GHM50" s="1581"/>
      <c r="GHN50" s="1581"/>
      <c r="GHO50" s="1581"/>
      <c r="GHP50" s="1581"/>
      <c r="GHQ50" s="1581"/>
      <c r="GHR50" s="1581"/>
      <c r="GHS50" s="1581"/>
      <c r="GHT50" s="1581"/>
      <c r="GHU50" s="1581"/>
      <c r="GHV50" s="1581"/>
      <c r="GHW50" s="1581"/>
      <c r="GHX50" s="1581"/>
      <c r="GHY50" s="1581"/>
      <c r="GHZ50" s="1581"/>
      <c r="GIA50" s="1581"/>
      <c r="GIB50" s="1581"/>
      <c r="GIC50" s="1581"/>
      <c r="GID50" s="1581"/>
      <c r="GIE50" s="1581"/>
      <c r="GIF50" s="1581"/>
      <c r="GIG50" s="1581"/>
      <c r="GIH50" s="1581"/>
      <c r="GII50" s="1581"/>
      <c r="GIJ50" s="1581"/>
      <c r="GIK50" s="1581"/>
      <c r="GIL50" s="1581"/>
      <c r="GIM50" s="1581"/>
      <c r="GIN50" s="1581"/>
      <c r="GIO50" s="1581"/>
      <c r="GIP50" s="1581"/>
      <c r="GIQ50" s="1581"/>
      <c r="GIR50" s="1581"/>
      <c r="GIS50" s="1581"/>
      <c r="GIT50" s="1581"/>
      <c r="GIU50" s="1581"/>
      <c r="GIV50" s="1581"/>
      <c r="GIW50" s="1581"/>
      <c r="GIX50" s="1581"/>
      <c r="GIY50" s="1581"/>
      <c r="GIZ50" s="1581"/>
      <c r="GJA50" s="1581"/>
      <c r="GJB50" s="1581"/>
      <c r="GJC50" s="1581"/>
      <c r="GJD50" s="1581"/>
      <c r="GJE50" s="1581"/>
      <c r="GJF50" s="1581"/>
      <c r="GJG50" s="1581"/>
      <c r="GJH50" s="1581"/>
      <c r="GJI50" s="1581"/>
      <c r="GJJ50" s="1581"/>
      <c r="GJK50" s="1581"/>
      <c r="GJL50" s="1581"/>
      <c r="GJM50" s="1581"/>
      <c r="GJN50" s="1581"/>
      <c r="GJO50" s="1581"/>
      <c r="GJP50" s="1581"/>
      <c r="GJQ50" s="1581"/>
      <c r="GJR50" s="1581"/>
      <c r="GJS50" s="1581"/>
      <c r="GJT50" s="1581"/>
      <c r="GJU50" s="1581"/>
      <c r="GJV50" s="1581"/>
      <c r="GJW50" s="1581"/>
      <c r="GJX50" s="1581"/>
      <c r="GJY50" s="1581"/>
      <c r="GJZ50" s="1581"/>
      <c r="GKA50" s="1581"/>
      <c r="GKB50" s="1581"/>
      <c r="GKC50" s="1581"/>
      <c r="GKD50" s="1581"/>
      <c r="GKE50" s="1581"/>
      <c r="GKF50" s="1581"/>
      <c r="GKG50" s="1581"/>
      <c r="GKH50" s="1581"/>
      <c r="GKI50" s="1581"/>
      <c r="GKJ50" s="1581"/>
      <c r="GKK50" s="1581"/>
      <c r="GKL50" s="1581"/>
      <c r="GKM50" s="1581"/>
      <c r="GKN50" s="1581"/>
      <c r="GKO50" s="1581"/>
      <c r="GKP50" s="1581"/>
      <c r="GKQ50" s="1581"/>
      <c r="GKR50" s="1581"/>
      <c r="GKS50" s="1581"/>
      <c r="GKT50" s="1581"/>
      <c r="GKU50" s="1581"/>
      <c r="GKV50" s="1581"/>
      <c r="GKW50" s="1581"/>
      <c r="GKX50" s="1581"/>
      <c r="GKY50" s="1581"/>
      <c r="GKZ50" s="1581"/>
      <c r="GLA50" s="1581"/>
      <c r="GLB50" s="1581"/>
      <c r="GLC50" s="1581"/>
      <c r="GLD50" s="1581"/>
      <c r="GLE50" s="1581"/>
      <c r="GLF50" s="1581"/>
      <c r="GLG50" s="1581"/>
      <c r="GLH50" s="1581"/>
      <c r="GLI50" s="1581"/>
      <c r="GLJ50" s="1581"/>
      <c r="GLK50" s="1581"/>
      <c r="GLL50" s="1581"/>
      <c r="GLM50" s="1581"/>
      <c r="GLN50" s="1581"/>
      <c r="GLO50" s="1581"/>
      <c r="GLP50" s="1581"/>
      <c r="GLQ50" s="1581"/>
      <c r="GLR50" s="1581"/>
      <c r="GLS50" s="1581"/>
      <c r="GLT50" s="1581"/>
      <c r="GLU50" s="1581"/>
      <c r="GLV50" s="1581"/>
      <c r="GLW50" s="1581"/>
      <c r="GLX50" s="1581"/>
      <c r="GLY50" s="1581"/>
      <c r="GLZ50" s="1581"/>
      <c r="GMA50" s="1581"/>
      <c r="GMB50" s="1581"/>
      <c r="GMC50" s="1581"/>
      <c r="GMD50" s="1581"/>
      <c r="GME50" s="1581"/>
      <c r="GMF50" s="1581"/>
      <c r="GMG50" s="1581"/>
      <c r="GMH50" s="1581"/>
      <c r="GMI50" s="1581"/>
      <c r="GMJ50" s="1581"/>
      <c r="GMK50" s="1581"/>
      <c r="GML50" s="1581"/>
      <c r="GMM50" s="1581"/>
      <c r="GMN50" s="1581"/>
      <c r="GMO50" s="1581"/>
      <c r="GMP50" s="1581"/>
      <c r="GMQ50" s="1581"/>
      <c r="GMR50" s="1581"/>
      <c r="GMS50" s="1581"/>
      <c r="GMT50" s="1581"/>
      <c r="GMU50" s="1581"/>
      <c r="GMV50" s="1581"/>
      <c r="GMW50" s="1581"/>
      <c r="GMX50" s="1581"/>
      <c r="GMY50" s="1581"/>
      <c r="GMZ50" s="1581"/>
      <c r="GNA50" s="1581"/>
      <c r="GNB50" s="1581"/>
      <c r="GNC50" s="1581"/>
      <c r="GND50" s="1581"/>
      <c r="GNE50" s="1581"/>
      <c r="GNF50" s="1581"/>
      <c r="GNG50" s="1581"/>
      <c r="GNH50" s="1581"/>
      <c r="GNI50" s="1581"/>
      <c r="GNJ50" s="1581"/>
      <c r="GNK50" s="1581"/>
      <c r="GNL50" s="1581"/>
      <c r="GNM50" s="1581"/>
      <c r="GNN50" s="1581"/>
      <c r="GNO50" s="1581"/>
      <c r="GNP50" s="1581"/>
      <c r="GNQ50" s="1581"/>
      <c r="GNR50" s="1581"/>
      <c r="GNS50" s="1581"/>
      <c r="GNT50" s="1581"/>
      <c r="GNU50" s="1581"/>
      <c r="GNV50" s="1581"/>
      <c r="GNW50" s="1581"/>
      <c r="GNX50" s="1581"/>
      <c r="GNY50" s="1581"/>
      <c r="GNZ50" s="1581"/>
      <c r="GOA50" s="1581"/>
      <c r="GOB50" s="1581"/>
      <c r="GOC50" s="1581"/>
      <c r="GOD50" s="1581"/>
      <c r="GOE50" s="1581"/>
      <c r="GOF50" s="1581"/>
      <c r="GOG50" s="1581"/>
      <c r="GOH50" s="1581"/>
      <c r="GOI50" s="1581"/>
      <c r="GOJ50" s="1581"/>
      <c r="GOK50" s="1581"/>
      <c r="GOL50" s="1581"/>
      <c r="GOM50" s="1581"/>
      <c r="GON50" s="1581"/>
      <c r="GOO50" s="1581"/>
      <c r="GOP50" s="1581"/>
      <c r="GOQ50" s="1581"/>
      <c r="GOR50" s="1581"/>
      <c r="GOS50" s="1581"/>
      <c r="GOT50" s="1581"/>
      <c r="GOU50" s="1581"/>
      <c r="GOV50" s="1581"/>
      <c r="GOW50" s="1581"/>
      <c r="GOX50" s="1581"/>
      <c r="GOY50" s="1581"/>
      <c r="GOZ50" s="1581"/>
      <c r="GPA50" s="1581"/>
      <c r="GPB50" s="1581"/>
      <c r="GPC50" s="1581"/>
      <c r="GPD50" s="1581"/>
      <c r="GPE50" s="1581"/>
      <c r="GPF50" s="1581"/>
      <c r="GPG50" s="1581"/>
      <c r="GPH50" s="1581"/>
      <c r="GPI50" s="1581"/>
      <c r="GPJ50" s="1581"/>
      <c r="GPK50" s="1581"/>
      <c r="GPL50" s="1581"/>
      <c r="GPM50" s="1581"/>
      <c r="GPN50" s="1581"/>
      <c r="GPO50" s="1581"/>
      <c r="GPP50" s="1581"/>
      <c r="GPQ50" s="1581"/>
      <c r="GPR50" s="1581"/>
      <c r="GPS50" s="1581"/>
      <c r="GPT50" s="1581"/>
      <c r="GPU50" s="1581"/>
      <c r="GPV50" s="1581"/>
      <c r="GPW50" s="1581"/>
      <c r="GPX50" s="1581"/>
      <c r="GPY50" s="1581"/>
      <c r="GPZ50" s="1581"/>
      <c r="GQA50" s="1581"/>
      <c r="GQB50" s="1581"/>
      <c r="GQC50" s="1581"/>
      <c r="GQD50" s="1581"/>
      <c r="GQE50" s="1581"/>
      <c r="GQF50" s="1581"/>
      <c r="GQG50" s="1581"/>
      <c r="GQH50" s="1581"/>
      <c r="GQI50" s="1581"/>
      <c r="GQJ50" s="1581"/>
      <c r="GQK50" s="1581"/>
      <c r="GQL50" s="1581"/>
      <c r="GQM50" s="1581"/>
      <c r="GQN50" s="1581"/>
      <c r="GQO50" s="1581"/>
      <c r="GQP50" s="1581"/>
      <c r="GQQ50" s="1581"/>
      <c r="GQR50" s="1581"/>
      <c r="GQS50" s="1581"/>
      <c r="GQT50" s="1581"/>
      <c r="GQU50" s="1581"/>
      <c r="GQV50" s="1581"/>
      <c r="GQW50" s="1581"/>
      <c r="GQX50" s="1581"/>
      <c r="GQY50" s="1581"/>
      <c r="GQZ50" s="1581"/>
      <c r="GRA50" s="1581"/>
      <c r="GRB50" s="1581"/>
      <c r="GRC50" s="1581"/>
      <c r="GRD50" s="1581"/>
      <c r="GRE50" s="1581"/>
      <c r="GRF50" s="1581"/>
      <c r="GRG50" s="1581"/>
      <c r="GRH50" s="1581"/>
      <c r="GRI50" s="1581"/>
      <c r="GRJ50" s="1581"/>
      <c r="GRK50" s="1581"/>
      <c r="GRL50" s="1581"/>
      <c r="GRM50" s="1581"/>
      <c r="GRN50" s="1581"/>
      <c r="GRO50" s="1581"/>
      <c r="GRP50" s="1581"/>
      <c r="GRQ50" s="1581"/>
      <c r="GRR50" s="1581"/>
      <c r="GRS50" s="1581"/>
      <c r="GRT50" s="1581"/>
      <c r="GRU50" s="1581"/>
      <c r="GRV50" s="1581"/>
      <c r="GRW50" s="1581"/>
      <c r="GRX50" s="1581"/>
      <c r="GRY50" s="1581"/>
      <c r="GRZ50" s="1581"/>
      <c r="GSA50" s="1581"/>
      <c r="GSB50" s="1581"/>
      <c r="GSC50" s="1581"/>
      <c r="GSD50" s="1581"/>
      <c r="GSE50" s="1581"/>
      <c r="GSF50" s="1581"/>
      <c r="GSG50" s="1581"/>
      <c r="GSH50" s="1581"/>
      <c r="GSI50" s="1581"/>
      <c r="GSJ50" s="1581"/>
      <c r="GSK50" s="1581"/>
      <c r="GSL50" s="1581"/>
      <c r="GSM50" s="1581"/>
      <c r="GSN50" s="1581"/>
      <c r="GSO50" s="1581"/>
      <c r="GSP50" s="1581"/>
      <c r="GSQ50" s="1581"/>
      <c r="GSR50" s="1581"/>
      <c r="GSS50" s="1581"/>
      <c r="GST50" s="1581"/>
      <c r="GSU50" s="1581"/>
      <c r="GSV50" s="1581"/>
      <c r="GSW50" s="1581"/>
      <c r="GSX50" s="1581"/>
      <c r="GSY50" s="1581"/>
      <c r="GSZ50" s="1581"/>
      <c r="GTA50" s="1581"/>
      <c r="GTB50" s="1581"/>
      <c r="GTC50" s="1581"/>
      <c r="GTD50" s="1581"/>
      <c r="GTE50" s="1581"/>
      <c r="GTF50" s="1581"/>
      <c r="GTG50" s="1581"/>
      <c r="GTH50" s="1581"/>
      <c r="GTI50" s="1581"/>
      <c r="GTJ50" s="1581"/>
      <c r="GTK50" s="1581"/>
      <c r="GTL50" s="1581"/>
      <c r="GTM50" s="1581"/>
      <c r="GTN50" s="1581"/>
      <c r="GTO50" s="1581"/>
      <c r="GTP50" s="1581"/>
      <c r="GTQ50" s="1581"/>
      <c r="GTR50" s="1581"/>
      <c r="GTS50" s="1581"/>
      <c r="GTT50" s="1581"/>
      <c r="GTU50" s="1581"/>
      <c r="GTV50" s="1581"/>
      <c r="GTW50" s="1581"/>
      <c r="GTX50" s="1581"/>
      <c r="GTY50" s="1581"/>
      <c r="GTZ50" s="1581"/>
      <c r="GUA50" s="1581"/>
      <c r="GUB50" s="1581"/>
      <c r="GUC50" s="1581"/>
      <c r="GUD50" s="1581"/>
      <c r="GUE50" s="1581"/>
      <c r="GUF50" s="1581"/>
      <c r="GUG50" s="1581"/>
      <c r="GUH50" s="1581"/>
      <c r="GUI50" s="1581"/>
      <c r="GUJ50" s="1581"/>
      <c r="GUK50" s="1581"/>
      <c r="GUL50" s="1581"/>
      <c r="GUM50" s="1581"/>
      <c r="GUN50" s="1581"/>
      <c r="GUO50" s="1581"/>
      <c r="GUP50" s="1581"/>
      <c r="GUQ50" s="1581"/>
      <c r="GUR50" s="1581"/>
      <c r="GUS50" s="1581"/>
      <c r="GUT50" s="1581"/>
      <c r="GUU50" s="1581"/>
      <c r="GUV50" s="1581"/>
      <c r="GUW50" s="1581"/>
      <c r="GUX50" s="1581"/>
      <c r="GUY50" s="1581"/>
      <c r="GUZ50" s="1581"/>
      <c r="GVA50" s="1581"/>
      <c r="GVB50" s="1581"/>
      <c r="GVC50" s="1581"/>
      <c r="GVD50" s="1581"/>
      <c r="GVE50" s="1581"/>
      <c r="GVF50" s="1581"/>
      <c r="GVG50" s="1581"/>
      <c r="GVH50" s="1581"/>
      <c r="GVI50" s="1581"/>
      <c r="GVJ50" s="1581"/>
      <c r="GVK50" s="1581"/>
      <c r="GVL50" s="1581"/>
      <c r="GVM50" s="1581"/>
      <c r="GVN50" s="1581"/>
      <c r="GVO50" s="1581"/>
      <c r="GVP50" s="1581"/>
      <c r="GVQ50" s="1581"/>
      <c r="GVR50" s="1581"/>
      <c r="GVS50" s="1581"/>
      <c r="GVT50" s="1581"/>
      <c r="GVU50" s="1581"/>
      <c r="GVV50" s="1581"/>
      <c r="GVW50" s="1581"/>
      <c r="GVX50" s="1581"/>
      <c r="GVY50" s="1581"/>
      <c r="GVZ50" s="1581"/>
      <c r="GWA50" s="1581"/>
      <c r="GWB50" s="1581"/>
      <c r="GWC50" s="1581"/>
      <c r="GWD50" s="1581"/>
      <c r="GWE50" s="1581"/>
      <c r="GWF50" s="1581"/>
      <c r="GWG50" s="1581"/>
      <c r="GWH50" s="1581"/>
      <c r="GWI50" s="1581"/>
      <c r="GWJ50" s="1581"/>
      <c r="GWK50" s="1581"/>
      <c r="GWL50" s="1581"/>
      <c r="GWM50" s="1581"/>
      <c r="GWN50" s="1581"/>
      <c r="GWO50" s="1581"/>
      <c r="GWP50" s="1581"/>
      <c r="GWQ50" s="1581"/>
      <c r="GWR50" s="1581"/>
      <c r="GWS50" s="1581"/>
      <c r="GWT50" s="1581"/>
      <c r="GWU50" s="1581"/>
      <c r="GWV50" s="1581"/>
      <c r="GWW50" s="1581"/>
      <c r="GWX50" s="1581"/>
      <c r="GWY50" s="1581"/>
      <c r="GWZ50" s="1581"/>
      <c r="GXA50" s="1581"/>
      <c r="GXB50" s="1581"/>
      <c r="GXC50" s="1581"/>
      <c r="GXD50" s="1581"/>
      <c r="GXE50" s="1581"/>
      <c r="GXF50" s="1581"/>
      <c r="GXG50" s="1581"/>
      <c r="GXH50" s="1581"/>
      <c r="GXI50" s="1581"/>
      <c r="GXJ50" s="1581"/>
      <c r="GXK50" s="1581"/>
      <c r="GXL50" s="1581"/>
      <c r="GXM50" s="1581"/>
      <c r="GXN50" s="1581"/>
      <c r="GXO50" s="1581"/>
      <c r="GXP50" s="1581"/>
      <c r="GXQ50" s="1581"/>
      <c r="GXR50" s="1581"/>
      <c r="GXS50" s="1581"/>
      <c r="GXT50" s="1581"/>
      <c r="GXU50" s="1581"/>
      <c r="GXV50" s="1581"/>
      <c r="GXW50" s="1581"/>
      <c r="GXX50" s="1581"/>
      <c r="GXY50" s="1581"/>
      <c r="GXZ50" s="1581"/>
      <c r="GYA50" s="1581"/>
      <c r="GYB50" s="1581"/>
      <c r="GYC50" s="1581"/>
      <c r="GYD50" s="1581"/>
      <c r="GYE50" s="1581"/>
      <c r="GYF50" s="1581"/>
      <c r="GYG50" s="1581"/>
      <c r="GYH50" s="1581"/>
      <c r="GYI50" s="1581"/>
      <c r="GYJ50" s="1581"/>
      <c r="GYK50" s="1581"/>
      <c r="GYL50" s="1581"/>
      <c r="GYM50" s="1581"/>
      <c r="GYN50" s="1581"/>
      <c r="GYO50" s="1581"/>
      <c r="GYP50" s="1581"/>
      <c r="GYQ50" s="1581"/>
      <c r="GYR50" s="1581"/>
      <c r="GYS50" s="1581"/>
      <c r="GYT50" s="1581"/>
      <c r="GYU50" s="1581"/>
      <c r="GYV50" s="1581"/>
      <c r="GYW50" s="1581"/>
      <c r="GYX50" s="1581"/>
      <c r="GYY50" s="1581"/>
      <c r="GYZ50" s="1581"/>
      <c r="GZA50" s="1581"/>
      <c r="GZB50" s="1581"/>
      <c r="GZC50" s="1581"/>
      <c r="GZD50" s="1581"/>
      <c r="GZE50" s="1581"/>
      <c r="GZF50" s="1581"/>
      <c r="GZG50" s="1581"/>
      <c r="GZH50" s="1581"/>
      <c r="GZI50" s="1581"/>
      <c r="GZJ50" s="1581"/>
      <c r="GZK50" s="1581"/>
      <c r="GZL50" s="1581"/>
      <c r="GZM50" s="1581"/>
      <c r="GZN50" s="1581"/>
      <c r="GZO50" s="1581"/>
      <c r="GZP50" s="1581"/>
      <c r="GZQ50" s="1581"/>
      <c r="GZR50" s="1581"/>
      <c r="GZS50" s="1581"/>
      <c r="GZT50" s="1581"/>
      <c r="GZU50" s="1581"/>
      <c r="GZV50" s="1581"/>
      <c r="GZW50" s="1581"/>
      <c r="GZX50" s="1581"/>
      <c r="GZY50" s="1581"/>
      <c r="GZZ50" s="1581"/>
      <c r="HAA50" s="1581"/>
      <c r="HAB50" s="1581"/>
      <c r="HAC50" s="1581"/>
      <c r="HAD50" s="1581"/>
      <c r="HAE50" s="1581"/>
      <c r="HAF50" s="1581"/>
      <c r="HAG50" s="1581"/>
      <c r="HAH50" s="1581"/>
      <c r="HAI50" s="1581"/>
      <c r="HAJ50" s="1581"/>
      <c r="HAK50" s="1581"/>
      <c r="HAL50" s="1581"/>
      <c r="HAM50" s="1581"/>
      <c r="HAN50" s="1581"/>
      <c r="HAO50" s="1581"/>
      <c r="HAP50" s="1581"/>
      <c r="HAQ50" s="1581"/>
      <c r="HAR50" s="1581"/>
      <c r="HAS50" s="1581"/>
      <c r="HAT50" s="1581"/>
      <c r="HAU50" s="1581"/>
      <c r="HAV50" s="1581"/>
      <c r="HAW50" s="1581"/>
      <c r="HAX50" s="1581"/>
      <c r="HAY50" s="1581"/>
      <c r="HAZ50" s="1581"/>
      <c r="HBA50" s="1581"/>
      <c r="HBB50" s="1581"/>
      <c r="HBC50" s="1581"/>
      <c r="HBD50" s="1581"/>
      <c r="HBE50" s="1581"/>
      <c r="HBF50" s="1581"/>
      <c r="HBG50" s="1581"/>
      <c r="HBH50" s="1581"/>
      <c r="HBI50" s="1581"/>
      <c r="HBJ50" s="1581"/>
      <c r="HBK50" s="1581"/>
      <c r="HBL50" s="1581"/>
      <c r="HBM50" s="1581"/>
      <c r="HBN50" s="1581"/>
      <c r="HBO50" s="1581"/>
      <c r="HBP50" s="1581"/>
      <c r="HBQ50" s="1581"/>
      <c r="HBR50" s="1581"/>
      <c r="HBS50" s="1581"/>
      <c r="HBT50" s="1581"/>
      <c r="HBU50" s="1581"/>
      <c r="HBV50" s="1581"/>
      <c r="HBW50" s="1581"/>
      <c r="HBX50" s="1581"/>
      <c r="HBY50" s="1581"/>
      <c r="HBZ50" s="1581"/>
      <c r="HCA50" s="1581"/>
      <c r="HCB50" s="1581"/>
      <c r="HCC50" s="1581"/>
      <c r="HCD50" s="1581"/>
      <c r="HCE50" s="1581"/>
      <c r="HCF50" s="1581"/>
      <c r="HCG50" s="1581"/>
      <c r="HCH50" s="1581"/>
      <c r="HCI50" s="1581"/>
      <c r="HCJ50" s="1581"/>
      <c r="HCK50" s="1581"/>
      <c r="HCL50" s="1581"/>
      <c r="HCM50" s="1581"/>
      <c r="HCN50" s="1581"/>
      <c r="HCO50" s="1581"/>
      <c r="HCP50" s="1581"/>
      <c r="HCQ50" s="1581"/>
      <c r="HCR50" s="1581"/>
      <c r="HCS50" s="1581"/>
      <c r="HCT50" s="1581"/>
      <c r="HCU50" s="1581"/>
      <c r="HCV50" s="1581"/>
      <c r="HCW50" s="1581"/>
      <c r="HCX50" s="1581"/>
      <c r="HCY50" s="1581"/>
      <c r="HCZ50" s="1581"/>
      <c r="HDA50" s="1581"/>
      <c r="HDB50" s="1581"/>
      <c r="HDC50" s="1581"/>
      <c r="HDD50" s="1581"/>
      <c r="HDE50" s="1581"/>
      <c r="HDF50" s="1581"/>
      <c r="HDG50" s="1581"/>
      <c r="HDH50" s="1581"/>
      <c r="HDI50" s="1581"/>
      <c r="HDJ50" s="1581"/>
      <c r="HDK50" s="1581"/>
      <c r="HDL50" s="1581"/>
      <c r="HDM50" s="1581"/>
      <c r="HDN50" s="1581"/>
      <c r="HDO50" s="1581"/>
      <c r="HDP50" s="1581"/>
      <c r="HDQ50" s="1581"/>
      <c r="HDR50" s="1581"/>
      <c r="HDS50" s="1581"/>
      <c r="HDT50" s="1581"/>
      <c r="HDU50" s="1581"/>
      <c r="HDV50" s="1581"/>
      <c r="HDW50" s="1581"/>
      <c r="HDX50" s="1581"/>
      <c r="HDY50" s="1581"/>
      <c r="HDZ50" s="1581"/>
      <c r="HEA50" s="1581"/>
      <c r="HEB50" s="1581"/>
      <c r="HEC50" s="1581"/>
      <c r="HED50" s="1581"/>
      <c r="HEE50" s="1581"/>
      <c r="HEF50" s="1581"/>
      <c r="HEG50" s="1581"/>
      <c r="HEH50" s="1581"/>
      <c r="HEI50" s="1581"/>
      <c r="HEJ50" s="1581"/>
      <c r="HEK50" s="1581"/>
      <c r="HEL50" s="1581"/>
      <c r="HEM50" s="1581"/>
      <c r="HEN50" s="1581"/>
      <c r="HEO50" s="1581"/>
      <c r="HEP50" s="1581"/>
      <c r="HEQ50" s="1581"/>
      <c r="HER50" s="1581"/>
      <c r="HES50" s="1581"/>
      <c r="HET50" s="1581"/>
      <c r="HEU50" s="1581"/>
      <c r="HEV50" s="1581"/>
      <c r="HEW50" s="1581"/>
      <c r="HEX50" s="1581"/>
      <c r="HEY50" s="1581"/>
      <c r="HEZ50" s="1581"/>
      <c r="HFA50" s="1581"/>
      <c r="HFB50" s="1581"/>
      <c r="HFC50" s="1581"/>
      <c r="HFD50" s="1581"/>
      <c r="HFE50" s="1581"/>
      <c r="HFF50" s="1581"/>
      <c r="HFG50" s="1581"/>
      <c r="HFH50" s="1581"/>
      <c r="HFI50" s="1581"/>
      <c r="HFJ50" s="1581"/>
      <c r="HFK50" s="1581"/>
      <c r="HFL50" s="1581"/>
      <c r="HFM50" s="1581"/>
      <c r="HFN50" s="1581"/>
      <c r="HFO50" s="1581"/>
      <c r="HFP50" s="1581"/>
      <c r="HFQ50" s="1581"/>
      <c r="HFR50" s="1581"/>
      <c r="HFS50" s="1581"/>
      <c r="HFT50" s="1581"/>
      <c r="HFU50" s="1581"/>
      <c r="HFV50" s="1581"/>
      <c r="HFW50" s="1581"/>
      <c r="HFX50" s="1581"/>
      <c r="HFY50" s="1581"/>
      <c r="HFZ50" s="1581"/>
      <c r="HGA50" s="1581"/>
      <c r="HGB50" s="1581"/>
      <c r="HGC50" s="1581"/>
      <c r="HGD50" s="1581"/>
      <c r="HGE50" s="1581"/>
      <c r="HGF50" s="1581"/>
      <c r="HGG50" s="1581"/>
      <c r="HGH50" s="1581"/>
      <c r="HGI50" s="1581"/>
      <c r="HGJ50" s="1581"/>
      <c r="HGK50" s="1581"/>
      <c r="HGL50" s="1581"/>
      <c r="HGM50" s="1581"/>
      <c r="HGN50" s="1581"/>
      <c r="HGO50" s="1581"/>
      <c r="HGP50" s="1581"/>
      <c r="HGQ50" s="1581"/>
      <c r="HGR50" s="1581"/>
      <c r="HGS50" s="1581"/>
      <c r="HGT50" s="1581"/>
      <c r="HGU50" s="1581"/>
      <c r="HGV50" s="1581"/>
      <c r="HGW50" s="1581"/>
      <c r="HGX50" s="1581"/>
      <c r="HGY50" s="1581"/>
      <c r="HGZ50" s="1581"/>
      <c r="HHA50" s="1581"/>
      <c r="HHB50" s="1581"/>
      <c r="HHC50" s="1581"/>
      <c r="HHD50" s="1581"/>
      <c r="HHE50" s="1581"/>
      <c r="HHF50" s="1581"/>
      <c r="HHG50" s="1581"/>
      <c r="HHH50" s="1581"/>
      <c r="HHI50" s="1581"/>
      <c r="HHJ50" s="1581"/>
      <c r="HHK50" s="1581"/>
      <c r="HHL50" s="1581"/>
      <c r="HHM50" s="1581"/>
      <c r="HHN50" s="1581"/>
      <c r="HHO50" s="1581"/>
      <c r="HHP50" s="1581"/>
      <c r="HHQ50" s="1581"/>
      <c r="HHR50" s="1581"/>
      <c r="HHS50" s="1581"/>
      <c r="HHT50" s="1581"/>
      <c r="HHU50" s="1581"/>
      <c r="HHV50" s="1581"/>
      <c r="HHW50" s="1581"/>
      <c r="HHX50" s="1581"/>
      <c r="HHY50" s="1581"/>
      <c r="HHZ50" s="1581"/>
      <c r="HIA50" s="1581"/>
      <c r="HIB50" s="1581"/>
      <c r="HIC50" s="1581"/>
      <c r="HID50" s="1581"/>
      <c r="HIE50" s="1581"/>
      <c r="HIF50" s="1581"/>
      <c r="HIG50" s="1581"/>
      <c r="HIH50" s="1581"/>
      <c r="HII50" s="1581"/>
      <c r="HIJ50" s="1581"/>
      <c r="HIK50" s="1581"/>
      <c r="HIL50" s="1581"/>
      <c r="HIM50" s="1581"/>
      <c r="HIN50" s="1581"/>
      <c r="HIO50" s="1581"/>
      <c r="HIP50" s="1581"/>
      <c r="HIQ50" s="1581"/>
      <c r="HIR50" s="1581"/>
      <c r="HIS50" s="1581"/>
      <c r="HIT50" s="1581"/>
      <c r="HIU50" s="1581"/>
      <c r="HIV50" s="1581"/>
      <c r="HIW50" s="1581"/>
      <c r="HIX50" s="1581"/>
      <c r="HIY50" s="1581"/>
      <c r="HIZ50" s="1581"/>
      <c r="HJA50" s="1581"/>
      <c r="HJB50" s="1581"/>
      <c r="HJC50" s="1581"/>
      <c r="HJD50" s="1581"/>
      <c r="HJE50" s="1581"/>
      <c r="HJF50" s="1581"/>
      <c r="HJG50" s="1581"/>
      <c r="HJH50" s="1581"/>
      <c r="HJI50" s="1581"/>
      <c r="HJJ50" s="1581"/>
      <c r="HJK50" s="1581"/>
      <c r="HJL50" s="1581"/>
      <c r="HJM50" s="1581"/>
      <c r="HJN50" s="1581"/>
      <c r="HJO50" s="1581"/>
      <c r="HJP50" s="1581"/>
      <c r="HJQ50" s="1581"/>
      <c r="HJR50" s="1581"/>
      <c r="HJS50" s="1581"/>
      <c r="HJT50" s="1581"/>
      <c r="HJU50" s="1581"/>
      <c r="HJV50" s="1581"/>
      <c r="HJW50" s="1581"/>
      <c r="HJX50" s="1581"/>
      <c r="HJY50" s="1581"/>
      <c r="HJZ50" s="1581"/>
      <c r="HKA50" s="1581"/>
      <c r="HKB50" s="1581"/>
      <c r="HKC50" s="1581"/>
      <c r="HKD50" s="1581"/>
      <c r="HKE50" s="1581"/>
      <c r="HKF50" s="1581"/>
      <c r="HKG50" s="1581"/>
      <c r="HKH50" s="1581"/>
      <c r="HKI50" s="1581"/>
      <c r="HKJ50" s="1581"/>
      <c r="HKK50" s="1581"/>
      <c r="HKL50" s="1581"/>
      <c r="HKM50" s="1581"/>
      <c r="HKN50" s="1581"/>
      <c r="HKO50" s="1581"/>
      <c r="HKP50" s="1581"/>
      <c r="HKQ50" s="1581"/>
      <c r="HKR50" s="1581"/>
      <c r="HKS50" s="1581"/>
      <c r="HKT50" s="1581"/>
      <c r="HKU50" s="1581"/>
      <c r="HKV50" s="1581"/>
      <c r="HKW50" s="1581"/>
      <c r="HKX50" s="1581"/>
      <c r="HKY50" s="1581"/>
      <c r="HKZ50" s="1581"/>
      <c r="HLA50" s="1581"/>
      <c r="HLB50" s="1581"/>
      <c r="HLC50" s="1581"/>
      <c r="HLD50" s="1581"/>
      <c r="HLE50" s="1581"/>
      <c r="HLF50" s="1581"/>
      <c r="HLG50" s="1581"/>
      <c r="HLH50" s="1581"/>
      <c r="HLI50" s="1581"/>
      <c r="HLJ50" s="1581"/>
      <c r="HLK50" s="1581"/>
      <c r="HLL50" s="1581"/>
      <c r="HLM50" s="1581"/>
      <c r="HLN50" s="1581"/>
      <c r="HLO50" s="1581"/>
      <c r="HLP50" s="1581"/>
      <c r="HLQ50" s="1581"/>
      <c r="HLR50" s="1581"/>
      <c r="HLS50" s="1581"/>
      <c r="HLT50" s="1581"/>
      <c r="HLU50" s="1581"/>
      <c r="HLV50" s="1581"/>
      <c r="HLW50" s="1581"/>
      <c r="HLX50" s="1581"/>
      <c r="HLY50" s="1581"/>
      <c r="HLZ50" s="1581"/>
      <c r="HMA50" s="1581"/>
      <c r="HMB50" s="1581"/>
      <c r="HMC50" s="1581"/>
      <c r="HMD50" s="1581"/>
      <c r="HME50" s="1581"/>
      <c r="HMF50" s="1581"/>
      <c r="HMG50" s="1581"/>
      <c r="HMH50" s="1581"/>
      <c r="HMI50" s="1581"/>
      <c r="HMJ50" s="1581"/>
      <c r="HMK50" s="1581"/>
      <c r="HML50" s="1581"/>
      <c r="HMM50" s="1581"/>
      <c r="HMN50" s="1581"/>
      <c r="HMO50" s="1581"/>
      <c r="HMP50" s="1581"/>
      <c r="HMQ50" s="1581"/>
      <c r="HMR50" s="1581"/>
      <c r="HMS50" s="1581"/>
      <c r="HMT50" s="1581"/>
      <c r="HMU50" s="1581"/>
      <c r="HMV50" s="1581"/>
      <c r="HMW50" s="1581"/>
      <c r="HMX50" s="1581"/>
      <c r="HMY50" s="1581"/>
      <c r="HMZ50" s="1581"/>
      <c r="HNA50" s="1581"/>
      <c r="HNB50" s="1581"/>
      <c r="HNC50" s="1581"/>
      <c r="HND50" s="1581"/>
      <c r="HNE50" s="1581"/>
      <c r="HNF50" s="1581"/>
      <c r="HNG50" s="1581"/>
      <c r="HNH50" s="1581"/>
      <c r="HNI50" s="1581"/>
      <c r="HNJ50" s="1581"/>
      <c r="HNK50" s="1581"/>
      <c r="HNL50" s="1581"/>
      <c r="HNM50" s="1581"/>
      <c r="HNN50" s="1581"/>
      <c r="HNO50" s="1581"/>
      <c r="HNP50" s="1581"/>
      <c r="HNQ50" s="1581"/>
      <c r="HNR50" s="1581"/>
      <c r="HNS50" s="1581"/>
      <c r="HNT50" s="1581"/>
      <c r="HNU50" s="1581"/>
      <c r="HNV50" s="1581"/>
      <c r="HNW50" s="1581"/>
      <c r="HNX50" s="1581"/>
      <c r="HNY50" s="1581"/>
      <c r="HNZ50" s="1581"/>
      <c r="HOA50" s="1581"/>
      <c r="HOB50" s="1581"/>
      <c r="HOC50" s="1581"/>
      <c r="HOD50" s="1581"/>
      <c r="HOE50" s="1581"/>
      <c r="HOF50" s="1581"/>
      <c r="HOG50" s="1581"/>
      <c r="HOH50" s="1581"/>
      <c r="HOI50" s="1581"/>
      <c r="HOJ50" s="1581"/>
      <c r="HOK50" s="1581"/>
      <c r="HOL50" s="1581"/>
      <c r="HOM50" s="1581"/>
      <c r="HON50" s="1581"/>
      <c r="HOO50" s="1581"/>
      <c r="HOP50" s="1581"/>
      <c r="HOQ50" s="1581"/>
      <c r="HOR50" s="1581"/>
      <c r="HOS50" s="1581"/>
      <c r="HOT50" s="1581"/>
      <c r="HOU50" s="1581"/>
      <c r="HOV50" s="1581"/>
      <c r="HOW50" s="1581"/>
      <c r="HOX50" s="1581"/>
      <c r="HOY50" s="1581"/>
      <c r="HOZ50" s="1581"/>
      <c r="HPA50" s="1581"/>
      <c r="HPB50" s="1581"/>
      <c r="HPC50" s="1581"/>
      <c r="HPD50" s="1581"/>
      <c r="HPE50" s="1581"/>
      <c r="HPF50" s="1581"/>
      <c r="HPG50" s="1581"/>
      <c r="HPH50" s="1581"/>
      <c r="HPI50" s="1581"/>
      <c r="HPJ50" s="1581"/>
      <c r="HPK50" s="1581"/>
      <c r="HPL50" s="1581"/>
      <c r="HPM50" s="1581"/>
      <c r="HPN50" s="1581"/>
      <c r="HPO50" s="1581"/>
      <c r="HPP50" s="1581"/>
      <c r="HPQ50" s="1581"/>
      <c r="HPR50" s="1581"/>
      <c r="HPS50" s="1581"/>
      <c r="HPT50" s="1581"/>
      <c r="HPU50" s="1581"/>
      <c r="HPV50" s="1581"/>
      <c r="HPW50" s="1581"/>
      <c r="HPX50" s="1581"/>
      <c r="HPY50" s="1581"/>
      <c r="HPZ50" s="1581"/>
      <c r="HQA50" s="1581"/>
      <c r="HQB50" s="1581"/>
      <c r="HQC50" s="1581"/>
      <c r="HQD50" s="1581"/>
      <c r="HQE50" s="1581"/>
      <c r="HQF50" s="1581"/>
      <c r="HQG50" s="1581"/>
      <c r="HQH50" s="1581"/>
      <c r="HQI50" s="1581"/>
      <c r="HQJ50" s="1581"/>
      <c r="HQK50" s="1581"/>
      <c r="HQL50" s="1581"/>
      <c r="HQM50" s="1581"/>
      <c r="HQN50" s="1581"/>
      <c r="HQO50" s="1581"/>
      <c r="HQP50" s="1581"/>
      <c r="HQQ50" s="1581"/>
      <c r="HQR50" s="1581"/>
      <c r="HQS50" s="1581"/>
      <c r="HQT50" s="1581"/>
      <c r="HQU50" s="1581"/>
      <c r="HQV50" s="1581"/>
      <c r="HQW50" s="1581"/>
      <c r="HQX50" s="1581"/>
      <c r="HQY50" s="1581"/>
      <c r="HQZ50" s="1581"/>
      <c r="HRA50" s="1581"/>
      <c r="HRB50" s="1581"/>
      <c r="HRC50" s="1581"/>
      <c r="HRD50" s="1581"/>
      <c r="HRE50" s="1581"/>
      <c r="HRF50" s="1581"/>
      <c r="HRG50" s="1581"/>
      <c r="HRH50" s="1581"/>
      <c r="HRI50" s="1581"/>
      <c r="HRJ50" s="1581"/>
      <c r="HRK50" s="1581"/>
      <c r="HRL50" s="1581"/>
      <c r="HRM50" s="1581"/>
      <c r="HRN50" s="1581"/>
      <c r="HRO50" s="1581"/>
      <c r="HRP50" s="1581"/>
      <c r="HRQ50" s="1581"/>
      <c r="HRR50" s="1581"/>
      <c r="HRS50" s="1581"/>
      <c r="HRT50" s="1581"/>
      <c r="HRU50" s="1581"/>
      <c r="HRV50" s="1581"/>
      <c r="HRW50" s="1581"/>
      <c r="HRX50" s="1581"/>
      <c r="HRY50" s="1581"/>
      <c r="HRZ50" s="1581"/>
      <c r="HSA50" s="1581"/>
      <c r="HSB50" s="1581"/>
      <c r="HSC50" s="1581"/>
      <c r="HSD50" s="1581"/>
      <c r="HSE50" s="1581"/>
      <c r="HSF50" s="1581"/>
      <c r="HSG50" s="1581"/>
      <c r="HSH50" s="1581"/>
      <c r="HSI50" s="1581"/>
      <c r="HSJ50" s="1581"/>
      <c r="HSK50" s="1581"/>
      <c r="HSL50" s="1581"/>
      <c r="HSM50" s="1581"/>
      <c r="HSN50" s="1581"/>
      <c r="HSO50" s="1581"/>
      <c r="HSP50" s="1581"/>
      <c r="HSQ50" s="1581"/>
      <c r="HSR50" s="1581"/>
      <c r="HSS50" s="1581"/>
      <c r="HST50" s="1581"/>
      <c r="HSU50" s="1581"/>
      <c r="HSV50" s="1581"/>
      <c r="HSW50" s="1581"/>
      <c r="HSX50" s="1581"/>
      <c r="HSY50" s="1581"/>
      <c r="HSZ50" s="1581"/>
      <c r="HTA50" s="1581"/>
      <c r="HTB50" s="1581"/>
      <c r="HTC50" s="1581"/>
      <c r="HTD50" s="1581"/>
      <c r="HTE50" s="1581"/>
      <c r="HTF50" s="1581"/>
      <c r="HTG50" s="1581"/>
      <c r="HTH50" s="1581"/>
      <c r="HTI50" s="1581"/>
      <c r="HTJ50" s="1581"/>
      <c r="HTK50" s="1581"/>
      <c r="HTL50" s="1581"/>
      <c r="HTM50" s="1581"/>
      <c r="HTN50" s="1581"/>
      <c r="HTO50" s="1581"/>
      <c r="HTP50" s="1581"/>
      <c r="HTQ50" s="1581"/>
      <c r="HTR50" s="1581"/>
      <c r="HTS50" s="1581"/>
      <c r="HTT50" s="1581"/>
      <c r="HTU50" s="1581"/>
      <c r="HTV50" s="1581"/>
      <c r="HTW50" s="1581"/>
      <c r="HTX50" s="1581"/>
      <c r="HTY50" s="1581"/>
      <c r="HTZ50" s="1581"/>
      <c r="HUA50" s="1581"/>
      <c r="HUB50" s="1581"/>
      <c r="HUC50" s="1581"/>
      <c r="HUD50" s="1581"/>
      <c r="HUE50" s="1581"/>
      <c r="HUF50" s="1581"/>
      <c r="HUG50" s="1581"/>
      <c r="HUH50" s="1581"/>
      <c r="HUI50" s="1581"/>
      <c r="HUJ50" s="1581"/>
      <c r="HUK50" s="1581"/>
      <c r="HUL50" s="1581"/>
      <c r="HUM50" s="1581"/>
      <c r="HUN50" s="1581"/>
      <c r="HUO50" s="1581"/>
      <c r="HUP50" s="1581"/>
      <c r="HUQ50" s="1581"/>
      <c r="HUR50" s="1581"/>
      <c r="HUS50" s="1581"/>
      <c r="HUT50" s="1581"/>
      <c r="HUU50" s="1581"/>
      <c r="HUV50" s="1581"/>
      <c r="HUW50" s="1581"/>
      <c r="HUX50" s="1581"/>
      <c r="HUY50" s="1581"/>
      <c r="HUZ50" s="1581"/>
      <c r="HVA50" s="1581"/>
      <c r="HVB50" s="1581"/>
      <c r="HVC50" s="1581"/>
      <c r="HVD50" s="1581"/>
      <c r="HVE50" s="1581"/>
      <c r="HVF50" s="1581"/>
      <c r="HVG50" s="1581"/>
      <c r="HVH50" s="1581"/>
      <c r="HVI50" s="1581"/>
      <c r="HVJ50" s="1581"/>
      <c r="HVK50" s="1581"/>
      <c r="HVL50" s="1581"/>
      <c r="HVM50" s="1581"/>
      <c r="HVN50" s="1581"/>
      <c r="HVO50" s="1581"/>
      <c r="HVP50" s="1581"/>
      <c r="HVQ50" s="1581"/>
      <c r="HVR50" s="1581"/>
      <c r="HVS50" s="1581"/>
      <c r="HVT50" s="1581"/>
      <c r="HVU50" s="1581"/>
      <c r="HVV50" s="1581"/>
      <c r="HVW50" s="1581"/>
      <c r="HVX50" s="1581"/>
      <c r="HVY50" s="1581"/>
      <c r="HVZ50" s="1581"/>
      <c r="HWA50" s="1581"/>
      <c r="HWB50" s="1581"/>
      <c r="HWC50" s="1581"/>
      <c r="HWD50" s="1581"/>
      <c r="HWE50" s="1581"/>
      <c r="HWF50" s="1581"/>
      <c r="HWG50" s="1581"/>
      <c r="HWH50" s="1581"/>
      <c r="HWI50" s="1581"/>
      <c r="HWJ50" s="1581"/>
      <c r="HWK50" s="1581"/>
      <c r="HWL50" s="1581"/>
      <c r="HWM50" s="1581"/>
      <c r="HWN50" s="1581"/>
      <c r="HWO50" s="1581"/>
      <c r="HWP50" s="1581"/>
      <c r="HWQ50" s="1581"/>
      <c r="HWR50" s="1581"/>
      <c r="HWS50" s="1581"/>
      <c r="HWT50" s="1581"/>
      <c r="HWU50" s="1581"/>
      <c r="HWV50" s="1581"/>
      <c r="HWW50" s="1581"/>
      <c r="HWX50" s="1581"/>
      <c r="HWY50" s="1581"/>
      <c r="HWZ50" s="1581"/>
      <c r="HXA50" s="1581"/>
      <c r="HXB50" s="1581"/>
      <c r="HXC50" s="1581"/>
      <c r="HXD50" s="1581"/>
      <c r="HXE50" s="1581"/>
      <c r="HXF50" s="1581"/>
      <c r="HXG50" s="1581"/>
      <c r="HXH50" s="1581"/>
      <c r="HXI50" s="1581"/>
      <c r="HXJ50" s="1581"/>
      <c r="HXK50" s="1581"/>
      <c r="HXL50" s="1581"/>
      <c r="HXM50" s="1581"/>
      <c r="HXN50" s="1581"/>
      <c r="HXO50" s="1581"/>
      <c r="HXP50" s="1581"/>
      <c r="HXQ50" s="1581"/>
      <c r="HXR50" s="1581"/>
      <c r="HXS50" s="1581"/>
      <c r="HXT50" s="1581"/>
      <c r="HXU50" s="1581"/>
      <c r="HXV50" s="1581"/>
      <c r="HXW50" s="1581"/>
      <c r="HXX50" s="1581"/>
      <c r="HXY50" s="1581"/>
      <c r="HXZ50" s="1581"/>
      <c r="HYA50" s="1581"/>
      <c r="HYB50" s="1581"/>
      <c r="HYC50" s="1581"/>
      <c r="HYD50" s="1581"/>
      <c r="HYE50" s="1581"/>
      <c r="HYF50" s="1581"/>
      <c r="HYG50" s="1581"/>
      <c r="HYH50" s="1581"/>
      <c r="HYI50" s="1581"/>
      <c r="HYJ50" s="1581"/>
      <c r="HYK50" s="1581"/>
      <c r="HYL50" s="1581"/>
      <c r="HYM50" s="1581"/>
      <c r="HYN50" s="1581"/>
      <c r="HYO50" s="1581"/>
      <c r="HYP50" s="1581"/>
      <c r="HYQ50" s="1581"/>
      <c r="HYR50" s="1581"/>
      <c r="HYS50" s="1581"/>
      <c r="HYT50" s="1581"/>
      <c r="HYU50" s="1581"/>
      <c r="HYV50" s="1581"/>
      <c r="HYW50" s="1581"/>
      <c r="HYX50" s="1581"/>
      <c r="HYY50" s="1581"/>
      <c r="HYZ50" s="1581"/>
      <c r="HZA50" s="1581"/>
      <c r="HZB50" s="1581"/>
      <c r="HZC50" s="1581"/>
      <c r="HZD50" s="1581"/>
      <c r="HZE50" s="1581"/>
      <c r="HZF50" s="1581"/>
      <c r="HZG50" s="1581"/>
      <c r="HZH50" s="1581"/>
      <c r="HZI50" s="1581"/>
      <c r="HZJ50" s="1581"/>
      <c r="HZK50" s="1581"/>
      <c r="HZL50" s="1581"/>
      <c r="HZM50" s="1581"/>
      <c r="HZN50" s="1581"/>
      <c r="HZO50" s="1581"/>
      <c r="HZP50" s="1581"/>
      <c r="HZQ50" s="1581"/>
      <c r="HZR50" s="1581"/>
      <c r="HZS50" s="1581"/>
      <c r="HZT50" s="1581"/>
      <c r="HZU50" s="1581"/>
      <c r="HZV50" s="1581"/>
      <c r="HZW50" s="1581"/>
      <c r="HZX50" s="1581"/>
      <c r="HZY50" s="1581"/>
      <c r="HZZ50" s="1581"/>
      <c r="IAA50" s="1581"/>
      <c r="IAB50" s="1581"/>
      <c r="IAC50" s="1581"/>
      <c r="IAD50" s="1581"/>
      <c r="IAE50" s="1581"/>
      <c r="IAF50" s="1581"/>
      <c r="IAG50" s="1581"/>
      <c r="IAH50" s="1581"/>
      <c r="IAI50" s="1581"/>
      <c r="IAJ50" s="1581"/>
      <c r="IAK50" s="1581"/>
      <c r="IAL50" s="1581"/>
      <c r="IAM50" s="1581"/>
      <c r="IAN50" s="1581"/>
      <c r="IAO50" s="1581"/>
      <c r="IAP50" s="1581"/>
      <c r="IAQ50" s="1581"/>
      <c r="IAR50" s="1581"/>
      <c r="IAS50" s="1581"/>
      <c r="IAT50" s="1581"/>
      <c r="IAU50" s="1581"/>
      <c r="IAV50" s="1581"/>
      <c r="IAW50" s="1581"/>
      <c r="IAX50" s="1581"/>
      <c r="IAY50" s="1581"/>
      <c r="IAZ50" s="1581"/>
      <c r="IBA50" s="1581"/>
      <c r="IBB50" s="1581"/>
      <c r="IBC50" s="1581"/>
      <c r="IBD50" s="1581"/>
      <c r="IBE50" s="1581"/>
      <c r="IBF50" s="1581"/>
      <c r="IBG50" s="1581"/>
      <c r="IBH50" s="1581"/>
      <c r="IBI50" s="1581"/>
      <c r="IBJ50" s="1581"/>
      <c r="IBK50" s="1581"/>
      <c r="IBL50" s="1581"/>
      <c r="IBM50" s="1581"/>
      <c r="IBN50" s="1581"/>
      <c r="IBO50" s="1581"/>
      <c r="IBP50" s="1581"/>
      <c r="IBQ50" s="1581"/>
      <c r="IBR50" s="1581"/>
      <c r="IBS50" s="1581"/>
      <c r="IBT50" s="1581"/>
      <c r="IBU50" s="1581"/>
      <c r="IBV50" s="1581"/>
      <c r="IBW50" s="1581"/>
      <c r="IBX50" s="1581"/>
      <c r="IBY50" s="1581"/>
      <c r="IBZ50" s="1581"/>
      <c r="ICA50" s="1581"/>
      <c r="ICB50" s="1581"/>
      <c r="ICC50" s="1581"/>
      <c r="ICD50" s="1581"/>
      <c r="ICE50" s="1581"/>
      <c r="ICF50" s="1581"/>
      <c r="ICG50" s="1581"/>
      <c r="ICH50" s="1581"/>
      <c r="ICI50" s="1581"/>
      <c r="ICJ50" s="1581"/>
      <c r="ICK50" s="1581"/>
      <c r="ICL50" s="1581"/>
      <c r="ICM50" s="1581"/>
      <c r="ICN50" s="1581"/>
      <c r="ICO50" s="1581"/>
      <c r="ICP50" s="1581"/>
      <c r="ICQ50" s="1581"/>
      <c r="ICR50" s="1581"/>
      <c r="ICS50" s="1581"/>
      <c r="ICT50" s="1581"/>
      <c r="ICU50" s="1581"/>
      <c r="ICV50" s="1581"/>
      <c r="ICW50" s="1581"/>
      <c r="ICX50" s="1581"/>
      <c r="ICY50" s="1581"/>
      <c r="ICZ50" s="1581"/>
      <c r="IDA50" s="1581"/>
      <c r="IDB50" s="1581"/>
      <c r="IDC50" s="1581"/>
      <c r="IDD50" s="1581"/>
      <c r="IDE50" s="1581"/>
      <c r="IDF50" s="1581"/>
      <c r="IDG50" s="1581"/>
      <c r="IDH50" s="1581"/>
      <c r="IDI50" s="1581"/>
      <c r="IDJ50" s="1581"/>
      <c r="IDK50" s="1581"/>
      <c r="IDL50" s="1581"/>
      <c r="IDM50" s="1581"/>
      <c r="IDN50" s="1581"/>
      <c r="IDO50" s="1581"/>
      <c r="IDP50" s="1581"/>
      <c r="IDQ50" s="1581"/>
      <c r="IDR50" s="1581"/>
      <c r="IDS50" s="1581"/>
      <c r="IDT50" s="1581"/>
      <c r="IDU50" s="1581"/>
      <c r="IDV50" s="1581"/>
      <c r="IDW50" s="1581"/>
      <c r="IDX50" s="1581"/>
      <c r="IDY50" s="1581"/>
      <c r="IDZ50" s="1581"/>
      <c r="IEA50" s="1581"/>
      <c r="IEB50" s="1581"/>
      <c r="IEC50" s="1581"/>
      <c r="IED50" s="1581"/>
      <c r="IEE50" s="1581"/>
      <c r="IEF50" s="1581"/>
      <c r="IEG50" s="1581"/>
      <c r="IEH50" s="1581"/>
      <c r="IEI50" s="1581"/>
      <c r="IEJ50" s="1581"/>
      <c r="IEK50" s="1581"/>
      <c r="IEL50" s="1581"/>
      <c r="IEM50" s="1581"/>
      <c r="IEN50" s="1581"/>
      <c r="IEO50" s="1581"/>
      <c r="IEP50" s="1581"/>
      <c r="IEQ50" s="1581"/>
      <c r="IER50" s="1581"/>
      <c r="IES50" s="1581"/>
      <c r="IET50" s="1581"/>
      <c r="IEU50" s="1581"/>
      <c r="IEV50" s="1581"/>
      <c r="IEW50" s="1581"/>
      <c r="IEX50" s="1581"/>
      <c r="IEY50" s="1581"/>
      <c r="IEZ50" s="1581"/>
      <c r="IFA50" s="1581"/>
      <c r="IFB50" s="1581"/>
      <c r="IFC50" s="1581"/>
      <c r="IFD50" s="1581"/>
      <c r="IFE50" s="1581"/>
      <c r="IFF50" s="1581"/>
      <c r="IFG50" s="1581"/>
      <c r="IFH50" s="1581"/>
      <c r="IFI50" s="1581"/>
      <c r="IFJ50" s="1581"/>
      <c r="IFK50" s="1581"/>
      <c r="IFL50" s="1581"/>
      <c r="IFM50" s="1581"/>
      <c r="IFN50" s="1581"/>
      <c r="IFO50" s="1581"/>
      <c r="IFP50" s="1581"/>
      <c r="IFQ50" s="1581"/>
      <c r="IFR50" s="1581"/>
      <c r="IFS50" s="1581"/>
      <c r="IFT50" s="1581"/>
      <c r="IFU50" s="1581"/>
      <c r="IFV50" s="1581"/>
      <c r="IFW50" s="1581"/>
      <c r="IFX50" s="1581"/>
      <c r="IFY50" s="1581"/>
      <c r="IFZ50" s="1581"/>
      <c r="IGA50" s="1581"/>
      <c r="IGB50" s="1581"/>
      <c r="IGC50" s="1581"/>
      <c r="IGD50" s="1581"/>
      <c r="IGE50" s="1581"/>
      <c r="IGF50" s="1581"/>
      <c r="IGG50" s="1581"/>
      <c r="IGH50" s="1581"/>
      <c r="IGI50" s="1581"/>
      <c r="IGJ50" s="1581"/>
      <c r="IGK50" s="1581"/>
      <c r="IGL50" s="1581"/>
      <c r="IGM50" s="1581"/>
      <c r="IGN50" s="1581"/>
      <c r="IGO50" s="1581"/>
      <c r="IGP50" s="1581"/>
      <c r="IGQ50" s="1581"/>
      <c r="IGR50" s="1581"/>
      <c r="IGS50" s="1581"/>
      <c r="IGT50" s="1581"/>
      <c r="IGU50" s="1581"/>
      <c r="IGV50" s="1581"/>
      <c r="IGW50" s="1581"/>
      <c r="IGX50" s="1581"/>
      <c r="IGY50" s="1581"/>
      <c r="IGZ50" s="1581"/>
      <c r="IHA50" s="1581"/>
      <c r="IHB50" s="1581"/>
      <c r="IHC50" s="1581"/>
      <c r="IHD50" s="1581"/>
      <c r="IHE50" s="1581"/>
      <c r="IHF50" s="1581"/>
      <c r="IHG50" s="1581"/>
      <c r="IHH50" s="1581"/>
      <c r="IHI50" s="1581"/>
      <c r="IHJ50" s="1581"/>
      <c r="IHK50" s="1581"/>
      <c r="IHL50" s="1581"/>
      <c r="IHM50" s="1581"/>
      <c r="IHN50" s="1581"/>
      <c r="IHO50" s="1581"/>
      <c r="IHP50" s="1581"/>
      <c r="IHQ50" s="1581"/>
      <c r="IHR50" s="1581"/>
      <c r="IHS50" s="1581"/>
      <c r="IHT50" s="1581"/>
      <c r="IHU50" s="1581"/>
      <c r="IHV50" s="1581"/>
      <c r="IHW50" s="1581"/>
      <c r="IHX50" s="1581"/>
      <c r="IHY50" s="1581"/>
      <c r="IHZ50" s="1581"/>
      <c r="IIA50" s="1581"/>
      <c r="IIB50" s="1581"/>
      <c r="IIC50" s="1581"/>
      <c r="IID50" s="1581"/>
      <c r="IIE50" s="1581"/>
      <c r="IIF50" s="1581"/>
      <c r="IIG50" s="1581"/>
      <c r="IIH50" s="1581"/>
      <c r="III50" s="1581"/>
      <c r="IIJ50" s="1581"/>
      <c r="IIK50" s="1581"/>
      <c r="IIL50" s="1581"/>
      <c r="IIM50" s="1581"/>
      <c r="IIN50" s="1581"/>
      <c r="IIO50" s="1581"/>
      <c r="IIP50" s="1581"/>
      <c r="IIQ50" s="1581"/>
      <c r="IIR50" s="1581"/>
      <c r="IIS50" s="1581"/>
      <c r="IIT50" s="1581"/>
      <c r="IIU50" s="1581"/>
      <c r="IIV50" s="1581"/>
      <c r="IIW50" s="1581"/>
      <c r="IIX50" s="1581"/>
      <c r="IIY50" s="1581"/>
      <c r="IIZ50" s="1581"/>
      <c r="IJA50" s="1581"/>
      <c r="IJB50" s="1581"/>
      <c r="IJC50" s="1581"/>
      <c r="IJD50" s="1581"/>
      <c r="IJE50" s="1581"/>
      <c r="IJF50" s="1581"/>
      <c r="IJG50" s="1581"/>
      <c r="IJH50" s="1581"/>
      <c r="IJI50" s="1581"/>
      <c r="IJJ50" s="1581"/>
      <c r="IJK50" s="1581"/>
      <c r="IJL50" s="1581"/>
      <c r="IJM50" s="1581"/>
      <c r="IJN50" s="1581"/>
      <c r="IJO50" s="1581"/>
      <c r="IJP50" s="1581"/>
      <c r="IJQ50" s="1581"/>
      <c r="IJR50" s="1581"/>
      <c r="IJS50" s="1581"/>
      <c r="IJT50" s="1581"/>
      <c r="IJU50" s="1581"/>
      <c r="IJV50" s="1581"/>
      <c r="IJW50" s="1581"/>
      <c r="IJX50" s="1581"/>
      <c r="IJY50" s="1581"/>
      <c r="IJZ50" s="1581"/>
      <c r="IKA50" s="1581"/>
      <c r="IKB50" s="1581"/>
      <c r="IKC50" s="1581"/>
      <c r="IKD50" s="1581"/>
      <c r="IKE50" s="1581"/>
      <c r="IKF50" s="1581"/>
      <c r="IKG50" s="1581"/>
      <c r="IKH50" s="1581"/>
      <c r="IKI50" s="1581"/>
      <c r="IKJ50" s="1581"/>
      <c r="IKK50" s="1581"/>
      <c r="IKL50" s="1581"/>
      <c r="IKM50" s="1581"/>
      <c r="IKN50" s="1581"/>
      <c r="IKO50" s="1581"/>
      <c r="IKP50" s="1581"/>
      <c r="IKQ50" s="1581"/>
      <c r="IKR50" s="1581"/>
      <c r="IKS50" s="1581"/>
      <c r="IKT50" s="1581"/>
      <c r="IKU50" s="1581"/>
      <c r="IKV50" s="1581"/>
      <c r="IKW50" s="1581"/>
      <c r="IKX50" s="1581"/>
      <c r="IKY50" s="1581"/>
      <c r="IKZ50" s="1581"/>
      <c r="ILA50" s="1581"/>
      <c r="ILB50" s="1581"/>
      <c r="ILC50" s="1581"/>
      <c r="ILD50" s="1581"/>
      <c r="ILE50" s="1581"/>
      <c r="ILF50" s="1581"/>
      <c r="ILG50" s="1581"/>
      <c r="ILH50" s="1581"/>
      <c r="ILI50" s="1581"/>
      <c r="ILJ50" s="1581"/>
      <c r="ILK50" s="1581"/>
      <c r="ILL50" s="1581"/>
      <c r="ILM50" s="1581"/>
      <c r="ILN50" s="1581"/>
      <c r="ILO50" s="1581"/>
      <c r="ILP50" s="1581"/>
      <c r="ILQ50" s="1581"/>
      <c r="ILR50" s="1581"/>
      <c r="ILS50" s="1581"/>
      <c r="ILT50" s="1581"/>
      <c r="ILU50" s="1581"/>
      <c r="ILV50" s="1581"/>
      <c r="ILW50" s="1581"/>
      <c r="ILX50" s="1581"/>
      <c r="ILY50" s="1581"/>
      <c r="ILZ50" s="1581"/>
      <c r="IMA50" s="1581"/>
      <c r="IMB50" s="1581"/>
      <c r="IMC50" s="1581"/>
      <c r="IMD50" s="1581"/>
      <c r="IME50" s="1581"/>
      <c r="IMF50" s="1581"/>
      <c r="IMG50" s="1581"/>
      <c r="IMH50" s="1581"/>
      <c r="IMI50" s="1581"/>
      <c r="IMJ50" s="1581"/>
      <c r="IMK50" s="1581"/>
      <c r="IML50" s="1581"/>
      <c r="IMM50" s="1581"/>
      <c r="IMN50" s="1581"/>
      <c r="IMO50" s="1581"/>
      <c r="IMP50" s="1581"/>
      <c r="IMQ50" s="1581"/>
      <c r="IMR50" s="1581"/>
      <c r="IMS50" s="1581"/>
      <c r="IMT50" s="1581"/>
      <c r="IMU50" s="1581"/>
      <c r="IMV50" s="1581"/>
      <c r="IMW50" s="1581"/>
      <c r="IMX50" s="1581"/>
      <c r="IMY50" s="1581"/>
      <c r="IMZ50" s="1581"/>
      <c r="INA50" s="1581"/>
      <c r="INB50" s="1581"/>
      <c r="INC50" s="1581"/>
      <c r="IND50" s="1581"/>
      <c r="INE50" s="1581"/>
      <c r="INF50" s="1581"/>
      <c r="ING50" s="1581"/>
      <c r="INH50" s="1581"/>
      <c r="INI50" s="1581"/>
      <c r="INJ50" s="1581"/>
      <c r="INK50" s="1581"/>
      <c r="INL50" s="1581"/>
      <c r="INM50" s="1581"/>
      <c r="INN50" s="1581"/>
      <c r="INO50" s="1581"/>
      <c r="INP50" s="1581"/>
      <c r="INQ50" s="1581"/>
      <c r="INR50" s="1581"/>
      <c r="INS50" s="1581"/>
      <c r="INT50" s="1581"/>
      <c r="INU50" s="1581"/>
      <c r="INV50" s="1581"/>
      <c r="INW50" s="1581"/>
      <c r="INX50" s="1581"/>
      <c r="INY50" s="1581"/>
      <c r="INZ50" s="1581"/>
      <c r="IOA50" s="1581"/>
      <c r="IOB50" s="1581"/>
      <c r="IOC50" s="1581"/>
      <c r="IOD50" s="1581"/>
      <c r="IOE50" s="1581"/>
      <c r="IOF50" s="1581"/>
      <c r="IOG50" s="1581"/>
      <c r="IOH50" s="1581"/>
      <c r="IOI50" s="1581"/>
      <c r="IOJ50" s="1581"/>
      <c r="IOK50" s="1581"/>
      <c r="IOL50" s="1581"/>
      <c r="IOM50" s="1581"/>
      <c r="ION50" s="1581"/>
      <c r="IOO50" s="1581"/>
      <c r="IOP50" s="1581"/>
      <c r="IOQ50" s="1581"/>
      <c r="IOR50" s="1581"/>
      <c r="IOS50" s="1581"/>
      <c r="IOT50" s="1581"/>
      <c r="IOU50" s="1581"/>
      <c r="IOV50" s="1581"/>
      <c r="IOW50" s="1581"/>
      <c r="IOX50" s="1581"/>
      <c r="IOY50" s="1581"/>
      <c r="IOZ50" s="1581"/>
      <c r="IPA50" s="1581"/>
      <c r="IPB50" s="1581"/>
      <c r="IPC50" s="1581"/>
      <c r="IPD50" s="1581"/>
      <c r="IPE50" s="1581"/>
      <c r="IPF50" s="1581"/>
      <c r="IPG50" s="1581"/>
      <c r="IPH50" s="1581"/>
      <c r="IPI50" s="1581"/>
      <c r="IPJ50" s="1581"/>
      <c r="IPK50" s="1581"/>
      <c r="IPL50" s="1581"/>
      <c r="IPM50" s="1581"/>
      <c r="IPN50" s="1581"/>
      <c r="IPO50" s="1581"/>
      <c r="IPP50" s="1581"/>
      <c r="IPQ50" s="1581"/>
      <c r="IPR50" s="1581"/>
      <c r="IPS50" s="1581"/>
      <c r="IPT50" s="1581"/>
      <c r="IPU50" s="1581"/>
      <c r="IPV50" s="1581"/>
      <c r="IPW50" s="1581"/>
      <c r="IPX50" s="1581"/>
      <c r="IPY50" s="1581"/>
      <c r="IPZ50" s="1581"/>
      <c r="IQA50" s="1581"/>
      <c r="IQB50" s="1581"/>
      <c r="IQC50" s="1581"/>
      <c r="IQD50" s="1581"/>
      <c r="IQE50" s="1581"/>
      <c r="IQF50" s="1581"/>
      <c r="IQG50" s="1581"/>
      <c r="IQH50" s="1581"/>
      <c r="IQI50" s="1581"/>
      <c r="IQJ50" s="1581"/>
      <c r="IQK50" s="1581"/>
      <c r="IQL50" s="1581"/>
      <c r="IQM50" s="1581"/>
      <c r="IQN50" s="1581"/>
      <c r="IQO50" s="1581"/>
      <c r="IQP50" s="1581"/>
      <c r="IQQ50" s="1581"/>
      <c r="IQR50" s="1581"/>
      <c r="IQS50" s="1581"/>
      <c r="IQT50" s="1581"/>
      <c r="IQU50" s="1581"/>
      <c r="IQV50" s="1581"/>
      <c r="IQW50" s="1581"/>
      <c r="IQX50" s="1581"/>
      <c r="IQY50" s="1581"/>
      <c r="IQZ50" s="1581"/>
      <c r="IRA50" s="1581"/>
      <c r="IRB50" s="1581"/>
      <c r="IRC50" s="1581"/>
      <c r="IRD50" s="1581"/>
      <c r="IRE50" s="1581"/>
      <c r="IRF50" s="1581"/>
      <c r="IRG50" s="1581"/>
      <c r="IRH50" s="1581"/>
      <c r="IRI50" s="1581"/>
      <c r="IRJ50" s="1581"/>
      <c r="IRK50" s="1581"/>
      <c r="IRL50" s="1581"/>
      <c r="IRM50" s="1581"/>
      <c r="IRN50" s="1581"/>
      <c r="IRO50" s="1581"/>
      <c r="IRP50" s="1581"/>
      <c r="IRQ50" s="1581"/>
      <c r="IRR50" s="1581"/>
      <c r="IRS50" s="1581"/>
      <c r="IRT50" s="1581"/>
      <c r="IRU50" s="1581"/>
      <c r="IRV50" s="1581"/>
      <c r="IRW50" s="1581"/>
      <c r="IRX50" s="1581"/>
      <c r="IRY50" s="1581"/>
      <c r="IRZ50" s="1581"/>
      <c r="ISA50" s="1581"/>
      <c r="ISB50" s="1581"/>
      <c r="ISC50" s="1581"/>
      <c r="ISD50" s="1581"/>
      <c r="ISE50" s="1581"/>
      <c r="ISF50" s="1581"/>
      <c r="ISG50" s="1581"/>
      <c r="ISH50" s="1581"/>
      <c r="ISI50" s="1581"/>
      <c r="ISJ50" s="1581"/>
      <c r="ISK50" s="1581"/>
      <c r="ISL50" s="1581"/>
      <c r="ISM50" s="1581"/>
      <c r="ISN50" s="1581"/>
      <c r="ISO50" s="1581"/>
      <c r="ISP50" s="1581"/>
      <c r="ISQ50" s="1581"/>
      <c r="ISR50" s="1581"/>
      <c r="ISS50" s="1581"/>
      <c r="IST50" s="1581"/>
      <c r="ISU50" s="1581"/>
      <c r="ISV50" s="1581"/>
      <c r="ISW50" s="1581"/>
      <c r="ISX50" s="1581"/>
      <c r="ISY50" s="1581"/>
      <c r="ISZ50" s="1581"/>
      <c r="ITA50" s="1581"/>
      <c r="ITB50" s="1581"/>
      <c r="ITC50" s="1581"/>
      <c r="ITD50" s="1581"/>
      <c r="ITE50" s="1581"/>
      <c r="ITF50" s="1581"/>
      <c r="ITG50" s="1581"/>
      <c r="ITH50" s="1581"/>
      <c r="ITI50" s="1581"/>
      <c r="ITJ50" s="1581"/>
      <c r="ITK50" s="1581"/>
      <c r="ITL50" s="1581"/>
      <c r="ITM50" s="1581"/>
      <c r="ITN50" s="1581"/>
      <c r="ITO50" s="1581"/>
      <c r="ITP50" s="1581"/>
      <c r="ITQ50" s="1581"/>
      <c r="ITR50" s="1581"/>
      <c r="ITS50" s="1581"/>
      <c r="ITT50" s="1581"/>
      <c r="ITU50" s="1581"/>
      <c r="ITV50" s="1581"/>
      <c r="ITW50" s="1581"/>
      <c r="ITX50" s="1581"/>
      <c r="ITY50" s="1581"/>
      <c r="ITZ50" s="1581"/>
      <c r="IUA50" s="1581"/>
      <c r="IUB50" s="1581"/>
      <c r="IUC50" s="1581"/>
      <c r="IUD50" s="1581"/>
      <c r="IUE50" s="1581"/>
      <c r="IUF50" s="1581"/>
      <c r="IUG50" s="1581"/>
      <c r="IUH50" s="1581"/>
      <c r="IUI50" s="1581"/>
      <c r="IUJ50" s="1581"/>
      <c r="IUK50" s="1581"/>
      <c r="IUL50" s="1581"/>
      <c r="IUM50" s="1581"/>
      <c r="IUN50" s="1581"/>
      <c r="IUO50" s="1581"/>
      <c r="IUP50" s="1581"/>
      <c r="IUQ50" s="1581"/>
      <c r="IUR50" s="1581"/>
      <c r="IUS50" s="1581"/>
      <c r="IUT50" s="1581"/>
      <c r="IUU50" s="1581"/>
      <c r="IUV50" s="1581"/>
      <c r="IUW50" s="1581"/>
      <c r="IUX50" s="1581"/>
      <c r="IUY50" s="1581"/>
      <c r="IUZ50" s="1581"/>
      <c r="IVA50" s="1581"/>
      <c r="IVB50" s="1581"/>
      <c r="IVC50" s="1581"/>
      <c r="IVD50" s="1581"/>
      <c r="IVE50" s="1581"/>
      <c r="IVF50" s="1581"/>
      <c r="IVG50" s="1581"/>
      <c r="IVH50" s="1581"/>
      <c r="IVI50" s="1581"/>
      <c r="IVJ50" s="1581"/>
      <c r="IVK50" s="1581"/>
      <c r="IVL50" s="1581"/>
      <c r="IVM50" s="1581"/>
      <c r="IVN50" s="1581"/>
      <c r="IVO50" s="1581"/>
      <c r="IVP50" s="1581"/>
      <c r="IVQ50" s="1581"/>
      <c r="IVR50" s="1581"/>
      <c r="IVS50" s="1581"/>
      <c r="IVT50" s="1581"/>
      <c r="IVU50" s="1581"/>
      <c r="IVV50" s="1581"/>
      <c r="IVW50" s="1581"/>
      <c r="IVX50" s="1581"/>
      <c r="IVY50" s="1581"/>
      <c r="IVZ50" s="1581"/>
      <c r="IWA50" s="1581"/>
      <c r="IWB50" s="1581"/>
      <c r="IWC50" s="1581"/>
      <c r="IWD50" s="1581"/>
      <c r="IWE50" s="1581"/>
      <c r="IWF50" s="1581"/>
      <c r="IWG50" s="1581"/>
      <c r="IWH50" s="1581"/>
      <c r="IWI50" s="1581"/>
      <c r="IWJ50" s="1581"/>
      <c r="IWK50" s="1581"/>
      <c r="IWL50" s="1581"/>
      <c r="IWM50" s="1581"/>
      <c r="IWN50" s="1581"/>
      <c r="IWO50" s="1581"/>
      <c r="IWP50" s="1581"/>
      <c r="IWQ50" s="1581"/>
      <c r="IWR50" s="1581"/>
      <c r="IWS50" s="1581"/>
      <c r="IWT50" s="1581"/>
      <c r="IWU50" s="1581"/>
      <c r="IWV50" s="1581"/>
      <c r="IWW50" s="1581"/>
      <c r="IWX50" s="1581"/>
      <c r="IWY50" s="1581"/>
      <c r="IWZ50" s="1581"/>
      <c r="IXA50" s="1581"/>
      <c r="IXB50" s="1581"/>
      <c r="IXC50" s="1581"/>
      <c r="IXD50" s="1581"/>
      <c r="IXE50" s="1581"/>
      <c r="IXF50" s="1581"/>
      <c r="IXG50" s="1581"/>
      <c r="IXH50" s="1581"/>
      <c r="IXI50" s="1581"/>
      <c r="IXJ50" s="1581"/>
      <c r="IXK50" s="1581"/>
      <c r="IXL50" s="1581"/>
      <c r="IXM50" s="1581"/>
      <c r="IXN50" s="1581"/>
      <c r="IXO50" s="1581"/>
      <c r="IXP50" s="1581"/>
      <c r="IXQ50" s="1581"/>
      <c r="IXR50" s="1581"/>
      <c r="IXS50" s="1581"/>
      <c r="IXT50" s="1581"/>
      <c r="IXU50" s="1581"/>
      <c r="IXV50" s="1581"/>
      <c r="IXW50" s="1581"/>
      <c r="IXX50" s="1581"/>
      <c r="IXY50" s="1581"/>
      <c r="IXZ50" s="1581"/>
      <c r="IYA50" s="1581"/>
      <c r="IYB50" s="1581"/>
      <c r="IYC50" s="1581"/>
      <c r="IYD50" s="1581"/>
      <c r="IYE50" s="1581"/>
      <c r="IYF50" s="1581"/>
      <c r="IYG50" s="1581"/>
      <c r="IYH50" s="1581"/>
      <c r="IYI50" s="1581"/>
      <c r="IYJ50" s="1581"/>
      <c r="IYK50" s="1581"/>
      <c r="IYL50" s="1581"/>
      <c r="IYM50" s="1581"/>
      <c r="IYN50" s="1581"/>
      <c r="IYO50" s="1581"/>
      <c r="IYP50" s="1581"/>
      <c r="IYQ50" s="1581"/>
      <c r="IYR50" s="1581"/>
      <c r="IYS50" s="1581"/>
      <c r="IYT50" s="1581"/>
      <c r="IYU50" s="1581"/>
      <c r="IYV50" s="1581"/>
      <c r="IYW50" s="1581"/>
      <c r="IYX50" s="1581"/>
      <c r="IYY50" s="1581"/>
      <c r="IYZ50" s="1581"/>
      <c r="IZA50" s="1581"/>
      <c r="IZB50" s="1581"/>
      <c r="IZC50" s="1581"/>
      <c r="IZD50" s="1581"/>
      <c r="IZE50" s="1581"/>
      <c r="IZF50" s="1581"/>
      <c r="IZG50" s="1581"/>
      <c r="IZH50" s="1581"/>
      <c r="IZI50" s="1581"/>
      <c r="IZJ50" s="1581"/>
      <c r="IZK50" s="1581"/>
      <c r="IZL50" s="1581"/>
      <c r="IZM50" s="1581"/>
      <c r="IZN50" s="1581"/>
      <c r="IZO50" s="1581"/>
      <c r="IZP50" s="1581"/>
      <c r="IZQ50" s="1581"/>
      <c r="IZR50" s="1581"/>
      <c r="IZS50" s="1581"/>
      <c r="IZT50" s="1581"/>
      <c r="IZU50" s="1581"/>
      <c r="IZV50" s="1581"/>
      <c r="IZW50" s="1581"/>
      <c r="IZX50" s="1581"/>
      <c r="IZY50" s="1581"/>
      <c r="IZZ50" s="1581"/>
      <c r="JAA50" s="1581"/>
      <c r="JAB50" s="1581"/>
      <c r="JAC50" s="1581"/>
      <c r="JAD50" s="1581"/>
      <c r="JAE50" s="1581"/>
      <c r="JAF50" s="1581"/>
      <c r="JAG50" s="1581"/>
      <c r="JAH50" s="1581"/>
      <c r="JAI50" s="1581"/>
      <c r="JAJ50" s="1581"/>
      <c r="JAK50" s="1581"/>
      <c r="JAL50" s="1581"/>
      <c r="JAM50" s="1581"/>
      <c r="JAN50" s="1581"/>
      <c r="JAO50" s="1581"/>
      <c r="JAP50" s="1581"/>
      <c r="JAQ50" s="1581"/>
      <c r="JAR50" s="1581"/>
      <c r="JAS50" s="1581"/>
      <c r="JAT50" s="1581"/>
      <c r="JAU50" s="1581"/>
      <c r="JAV50" s="1581"/>
      <c r="JAW50" s="1581"/>
      <c r="JAX50" s="1581"/>
      <c r="JAY50" s="1581"/>
      <c r="JAZ50" s="1581"/>
      <c r="JBA50" s="1581"/>
      <c r="JBB50" s="1581"/>
      <c r="JBC50" s="1581"/>
      <c r="JBD50" s="1581"/>
      <c r="JBE50" s="1581"/>
      <c r="JBF50" s="1581"/>
      <c r="JBG50" s="1581"/>
      <c r="JBH50" s="1581"/>
      <c r="JBI50" s="1581"/>
      <c r="JBJ50" s="1581"/>
      <c r="JBK50" s="1581"/>
      <c r="JBL50" s="1581"/>
      <c r="JBM50" s="1581"/>
      <c r="JBN50" s="1581"/>
      <c r="JBO50" s="1581"/>
      <c r="JBP50" s="1581"/>
      <c r="JBQ50" s="1581"/>
      <c r="JBR50" s="1581"/>
      <c r="JBS50" s="1581"/>
      <c r="JBT50" s="1581"/>
      <c r="JBU50" s="1581"/>
      <c r="JBV50" s="1581"/>
      <c r="JBW50" s="1581"/>
      <c r="JBX50" s="1581"/>
      <c r="JBY50" s="1581"/>
      <c r="JBZ50" s="1581"/>
      <c r="JCA50" s="1581"/>
      <c r="JCB50" s="1581"/>
      <c r="JCC50" s="1581"/>
      <c r="JCD50" s="1581"/>
      <c r="JCE50" s="1581"/>
      <c r="JCF50" s="1581"/>
      <c r="JCG50" s="1581"/>
      <c r="JCH50" s="1581"/>
      <c r="JCI50" s="1581"/>
      <c r="JCJ50" s="1581"/>
      <c r="JCK50" s="1581"/>
      <c r="JCL50" s="1581"/>
      <c r="JCM50" s="1581"/>
      <c r="JCN50" s="1581"/>
      <c r="JCO50" s="1581"/>
      <c r="JCP50" s="1581"/>
      <c r="JCQ50" s="1581"/>
      <c r="JCR50" s="1581"/>
      <c r="JCS50" s="1581"/>
      <c r="JCT50" s="1581"/>
      <c r="JCU50" s="1581"/>
      <c r="JCV50" s="1581"/>
      <c r="JCW50" s="1581"/>
      <c r="JCX50" s="1581"/>
      <c r="JCY50" s="1581"/>
      <c r="JCZ50" s="1581"/>
      <c r="JDA50" s="1581"/>
      <c r="JDB50" s="1581"/>
      <c r="JDC50" s="1581"/>
      <c r="JDD50" s="1581"/>
      <c r="JDE50" s="1581"/>
      <c r="JDF50" s="1581"/>
      <c r="JDG50" s="1581"/>
      <c r="JDH50" s="1581"/>
      <c r="JDI50" s="1581"/>
      <c r="JDJ50" s="1581"/>
      <c r="JDK50" s="1581"/>
      <c r="JDL50" s="1581"/>
      <c r="JDM50" s="1581"/>
      <c r="JDN50" s="1581"/>
      <c r="JDO50" s="1581"/>
      <c r="JDP50" s="1581"/>
      <c r="JDQ50" s="1581"/>
      <c r="JDR50" s="1581"/>
      <c r="JDS50" s="1581"/>
      <c r="JDT50" s="1581"/>
      <c r="JDU50" s="1581"/>
      <c r="JDV50" s="1581"/>
      <c r="JDW50" s="1581"/>
      <c r="JDX50" s="1581"/>
      <c r="JDY50" s="1581"/>
      <c r="JDZ50" s="1581"/>
      <c r="JEA50" s="1581"/>
      <c r="JEB50" s="1581"/>
      <c r="JEC50" s="1581"/>
      <c r="JED50" s="1581"/>
      <c r="JEE50" s="1581"/>
      <c r="JEF50" s="1581"/>
      <c r="JEG50" s="1581"/>
      <c r="JEH50" s="1581"/>
      <c r="JEI50" s="1581"/>
      <c r="JEJ50" s="1581"/>
      <c r="JEK50" s="1581"/>
      <c r="JEL50" s="1581"/>
      <c r="JEM50" s="1581"/>
      <c r="JEN50" s="1581"/>
      <c r="JEO50" s="1581"/>
      <c r="JEP50" s="1581"/>
      <c r="JEQ50" s="1581"/>
      <c r="JER50" s="1581"/>
      <c r="JES50" s="1581"/>
      <c r="JET50" s="1581"/>
      <c r="JEU50" s="1581"/>
      <c r="JEV50" s="1581"/>
      <c r="JEW50" s="1581"/>
      <c r="JEX50" s="1581"/>
      <c r="JEY50" s="1581"/>
      <c r="JEZ50" s="1581"/>
      <c r="JFA50" s="1581"/>
      <c r="JFB50" s="1581"/>
      <c r="JFC50" s="1581"/>
      <c r="JFD50" s="1581"/>
      <c r="JFE50" s="1581"/>
      <c r="JFF50" s="1581"/>
      <c r="JFG50" s="1581"/>
      <c r="JFH50" s="1581"/>
      <c r="JFI50" s="1581"/>
      <c r="JFJ50" s="1581"/>
      <c r="JFK50" s="1581"/>
      <c r="JFL50" s="1581"/>
      <c r="JFM50" s="1581"/>
      <c r="JFN50" s="1581"/>
      <c r="JFO50" s="1581"/>
      <c r="JFP50" s="1581"/>
      <c r="JFQ50" s="1581"/>
      <c r="JFR50" s="1581"/>
      <c r="JFS50" s="1581"/>
      <c r="JFT50" s="1581"/>
      <c r="JFU50" s="1581"/>
      <c r="JFV50" s="1581"/>
      <c r="JFW50" s="1581"/>
      <c r="JFX50" s="1581"/>
      <c r="JFY50" s="1581"/>
      <c r="JFZ50" s="1581"/>
      <c r="JGA50" s="1581"/>
      <c r="JGB50" s="1581"/>
      <c r="JGC50" s="1581"/>
      <c r="JGD50" s="1581"/>
      <c r="JGE50" s="1581"/>
      <c r="JGF50" s="1581"/>
      <c r="JGG50" s="1581"/>
      <c r="JGH50" s="1581"/>
      <c r="JGI50" s="1581"/>
      <c r="JGJ50" s="1581"/>
      <c r="JGK50" s="1581"/>
      <c r="JGL50" s="1581"/>
      <c r="JGM50" s="1581"/>
      <c r="JGN50" s="1581"/>
      <c r="JGO50" s="1581"/>
      <c r="JGP50" s="1581"/>
      <c r="JGQ50" s="1581"/>
      <c r="JGR50" s="1581"/>
      <c r="JGS50" s="1581"/>
      <c r="JGT50" s="1581"/>
      <c r="JGU50" s="1581"/>
      <c r="JGV50" s="1581"/>
      <c r="JGW50" s="1581"/>
      <c r="JGX50" s="1581"/>
      <c r="JGY50" s="1581"/>
      <c r="JGZ50" s="1581"/>
      <c r="JHA50" s="1581"/>
      <c r="JHB50" s="1581"/>
      <c r="JHC50" s="1581"/>
      <c r="JHD50" s="1581"/>
      <c r="JHE50" s="1581"/>
      <c r="JHF50" s="1581"/>
      <c r="JHG50" s="1581"/>
      <c r="JHH50" s="1581"/>
      <c r="JHI50" s="1581"/>
      <c r="JHJ50" s="1581"/>
      <c r="JHK50" s="1581"/>
      <c r="JHL50" s="1581"/>
      <c r="JHM50" s="1581"/>
      <c r="JHN50" s="1581"/>
      <c r="JHO50" s="1581"/>
      <c r="JHP50" s="1581"/>
      <c r="JHQ50" s="1581"/>
      <c r="JHR50" s="1581"/>
      <c r="JHS50" s="1581"/>
      <c r="JHT50" s="1581"/>
      <c r="JHU50" s="1581"/>
      <c r="JHV50" s="1581"/>
      <c r="JHW50" s="1581"/>
      <c r="JHX50" s="1581"/>
      <c r="JHY50" s="1581"/>
      <c r="JHZ50" s="1581"/>
      <c r="JIA50" s="1581"/>
      <c r="JIB50" s="1581"/>
      <c r="JIC50" s="1581"/>
      <c r="JID50" s="1581"/>
      <c r="JIE50" s="1581"/>
      <c r="JIF50" s="1581"/>
      <c r="JIG50" s="1581"/>
      <c r="JIH50" s="1581"/>
      <c r="JII50" s="1581"/>
      <c r="JIJ50" s="1581"/>
      <c r="JIK50" s="1581"/>
      <c r="JIL50" s="1581"/>
      <c r="JIM50" s="1581"/>
      <c r="JIN50" s="1581"/>
      <c r="JIO50" s="1581"/>
      <c r="JIP50" s="1581"/>
      <c r="JIQ50" s="1581"/>
      <c r="JIR50" s="1581"/>
      <c r="JIS50" s="1581"/>
      <c r="JIT50" s="1581"/>
      <c r="JIU50" s="1581"/>
      <c r="JIV50" s="1581"/>
      <c r="JIW50" s="1581"/>
      <c r="JIX50" s="1581"/>
      <c r="JIY50" s="1581"/>
      <c r="JIZ50" s="1581"/>
      <c r="JJA50" s="1581"/>
      <c r="JJB50" s="1581"/>
      <c r="JJC50" s="1581"/>
      <c r="JJD50" s="1581"/>
      <c r="JJE50" s="1581"/>
      <c r="JJF50" s="1581"/>
      <c r="JJG50" s="1581"/>
      <c r="JJH50" s="1581"/>
      <c r="JJI50" s="1581"/>
      <c r="JJJ50" s="1581"/>
      <c r="JJK50" s="1581"/>
      <c r="JJL50" s="1581"/>
      <c r="JJM50" s="1581"/>
      <c r="JJN50" s="1581"/>
      <c r="JJO50" s="1581"/>
      <c r="JJP50" s="1581"/>
      <c r="JJQ50" s="1581"/>
      <c r="JJR50" s="1581"/>
      <c r="JJS50" s="1581"/>
      <c r="JJT50" s="1581"/>
      <c r="JJU50" s="1581"/>
      <c r="JJV50" s="1581"/>
      <c r="JJW50" s="1581"/>
      <c r="JJX50" s="1581"/>
      <c r="JJY50" s="1581"/>
      <c r="JJZ50" s="1581"/>
      <c r="JKA50" s="1581"/>
      <c r="JKB50" s="1581"/>
      <c r="JKC50" s="1581"/>
      <c r="JKD50" s="1581"/>
      <c r="JKE50" s="1581"/>
      <c r="JKF50" s="1581"/>
      <c r="JKG50" s="1581"/>
      <c r="JKH50" s="1581"/>
      <c r="JKI50" s="1581"/>
      <c r="JKJ50" s="1581"/>
      <c r="JKK50" s="1581"/>
      <c r="JKL50" s="1581"/>
      <c r="JKM50" s="1581"/>
      <c r="JKN50" s="1581"/>
      <c r="JKO50" s="1581"/>
      <c r="JKP50" s="1581"/>
      <c r="JKQ50" s="1581"/>
      <c r="JKR50" s="1581"/>
      <c r="JKS50" s="1581"/>
      <c r="JKT50" s="1581"/>
      <c r="JKU50" s="1581"/>
      <c r="JKV50" s="1581"/>
      <c r="JKW50" s="1581"/>
      <c r="JKX50" s="1581"/>
      <c r="JKY50" s="1581"/>
      <c r="JKZ50" s="1581"/>
      <c r="JLA50" s="1581"/>
      <c r="JLB50" s="1581"/>
      <c r="JLC50" s="1581"/>
      <c r="JLD50" s="1581"/>
      <c r="JLE50" s="1581"/>
      <c r="JLF50" s="1581"/>
      <c r="JLG50" s="1581"/>
      <c r="JLH50" s="1581"/>
      <c r="JLI50" s="1581"/>
      <c r="JLJ50" s="1581"/>
      <c r="JLK50" s="1581"/>
      <c r="JLL50" s="1581"/>
      <c r="JLM50" s="1581"/>
      <c r="JLN50" s="1581"/>
      <c r="JLO50" s="1581"/>
      <c r="JLP50" s="1581"/>
      <c r="JLQ50" s="1581"/>
      <c r="JLR50" s="1581"/>
      <c r="JLS50" s="1581"/>
      <c r="JLT50" s="1581"/>
      <c r="JLU50" s="1581"/>
      <c r="JLV50" s="1581"/>
      <c r="JLW50" s="1581"/>
      <c r="JLX50" s="1581"/>
      <c r="JLY50" s="1581"/>
      <c r="JLZ50" s="1581"/>
      <c r="JMA50" s="1581"/>
      <c r="JMB50" s="1581"/>
      <c r="JMC50" s="1581"/>
      <c r="JMD50" s="1581"/>
      <c r="JME50" s="1581"/>
      <c r="JMF50" s="1581"/>
      <c r="JMG50" s="1581"/>
      <c r="JMH50" s="1581"/>
      <c r="JMI50" s="1581"/>
      <c r="JMJ50" s="1581"/>
      <c r="JMK50" s="1581"/>
      <c r="JML50" s="1581"/>
      <c r="JMM50" s="1581"/>
      <c r="JMN50" s="1581"/>
      <c r="JMO50" s="1581"/>
      <c r="JMP50" s="1581"/>
      <c r="JMQ50" s="1581"/>
      <c r="JMR50" s="1581"/>
      <c r="JMS50" s="1581"/>
      <c r="JMT50" s="1581"/>
      <c r="JMU50" s="1581"/>
      <c r="JMV50" s="1581"/>
      <c r="JMW50" s="1581"/>
      <c r="JMX50" s="1581"/>
      <c r="JMY50" s="1581"/>
      <c r="JMZ50" s="1581"/>
      <c r="JNA50" s="1581"/>
      <c r="JNB50" s="1581"/>
      <c r="JNC50" s="1581"/>
      <c r="JND50" s="1581"/>
      <c r="JNE50" s="1581"/>
      <c r="JNF50" s="1581"/>
      <c r="JNG50" s="1581"/>
      <c r="JNH50" s="1581"/>
      <c r="JNI50" s="1581"/>
      <c r="JNJ50" s="1581"/>
      <c r="JNK50" s="1581"/>
      <c r="JNL50" s="1581"/>
      <c r="JNM50" s="1581"/>
      <c r="JNN50" s="1581"/>
      <c r="JNO50" s="1581"/>
      <c r="JNP50" s="1581"/>
      <c r="JNQ50" s="1581"/>
      <c r="JNR50" s="1581"/>
      <c r="JNS50" s="1581"/>
      <c r="JNT50" s="1581"/>
      <c r="JNU50" s="1581"/>
      <c r="JNV50" s="1581"/>
      <c r="JNW50" s="1581"/>
      <c r="JNX50" s="1581"/>
      <c r="JNY50" s="1581"/>
      <c r="JNZ50" s="1581"/>
      <c r="JOA50" s="1581"/>
      <c r="JOB50" s="1581"/>
      <c r="JOC50" s="1581"/>
      <c r="JOD50" s="1581"/>
      <c r="JOE50" s="1581"/>
      <c r="JOF50" s="1581"/>
      <c r="JOG50" s="1581"/>
      <c r="JOH50" s="1581"/>
      <c r="JOI50" s="1581"/>
      <c r="JOJ50" s="1581"/>
      <c r="JOK50" s="1581"/>
      <c r="JOL50" s="1581"/>
      <c r="JOM50" s="1581"/>
      <c r="JON50" s="1581"/>
      <c r="JOO50" s="1581"/>
      <c r="JOP50" s="1581"/>
      <c r="JOQ50" s="1581"/>
      <c r="JOR50" s="1581"/>
      <c r="JOS50" s="1581"/>
      <c r="JOT50" s="1581"/>
      <c r="JOU50" s="1581"/>
      <c r="JOV50" s="1581"/>
      <c r="JOW50" s="1581"/>
      <c r="JOX50" s="1581"/>
      <c r="JOY50" s="1581"/>
      <c r="JOZ50" s="1581"/>
      <c r="JPA50" s="1581"/>
      <c r="JPB50" s="1581"/>
      <c r="JPC50" s="1581"/>
      <c r="JPD50" s="1581"/>
      <c r="JPE50" s="1581"/>
      <c r="JPF50" s="1581"/>
      <c r="JPG50" s="1581"/>
      <c r="JPH50" s="1581"/>
      <c r="JPI50" s="1581"/>
      <c r="JPJ50" s="1581"/>
      <c r="JPK50" s="1581"/>
      <c r="JPL50" s="1581"/>
      <c r="JPM50" s="1581"/>
      <c r="JPN50" s="1581"/>
      <c r="JPO50" s="1581"/>
      <c r="JPP50" s="1581"/>
      <c r="JPQ50" s="1581"/>
      <c r="JPR50" s="1581"/>
      <c r="JPS50" s="1581"/>
      <c r="JPT50" s="1581"/>
      <c r="JPU50" s="1581"/>
      <c r="JPV50" s="1581"/>
      <c r="JPW50" s="1581"/>
      <c r="JPX50" s="1581"/>
      <c r="JPY50" s="1581"/>
      <c r="JPZ50" s="1581"/>
      <c r="JQA50" s="1581"/>
      <c r="JQB50" s="1581"/>
      <c r="JQC50" s="1581"/>
      <c r="JQD50" s="1581"/>
      <c r="JQE50" s="1581"/>
      <c r="JQF50" s="1581"/>
      <c r="JQG50" s="1581"/>
      <c r="JQH50" s="1581"/>
      <c r="JQI50" s="1581"/>
      <c r="JQJ50" s="1581"/>
      <c r="JQK50" s="1581"/>
      <c r="JQL50" s="1581"/>
      <c r="JQM50" s="1581"/>
      <c r="JQN50" s="1581"/>
      <c r="JQO50" s="1581"/>
      <c r="JQP50" s="1581"/>
      <c r="JQQ50" s="1581"/>
      <c r="JQR50" s="1581"/>
      <c r="JQS50" s="1581"/>
      <c r="JQT50" s="1581"/>
      <c r="JQU50" s="1581"/>
      <c r="JQV50" s="1581"/>
      <c r="JQW50" s="1581"/>
      <c r="JQX50" s="1581"/>
      <c r="JQY50" s="1581"/>
      <c r="JQZ50" s="1581"/>
      <c r="JRA50" s="1581"/>
      <c r="JRB50" s="1581"/>
      <c r="JRC50" s="1581"/>
      <c r="JRD50" s="1581"/>
      <c r="JRE50" s="1581"/>
      <c r="JRF50" s="1581"/>
      <c r="JRG50" s="1581"/>
      <c r="JRH50" s="1581"/>
      <c r="JRI50" s="1581"/>
      <c r="JRJ50" s="1581"/>
      <c r="JRK50" s="1581"/>
      <c r="JRL50" s="1581"/>
      <c r="JRM50" s="1581"/>
      <c r="JRN50" s="1581"/>
      <c r="JRO50" s="1581"/>
      <c r="JRP50" s="1581"/>
      <c r="JRQ50" s="1581"/>
      <c r="JRR50" s="1581"/>
      <c r="JRS50" s="1581"/>
      <c r="JRT50" s="1581"/>
      <c r="JRU50" s="1581"/>
      <c r="JRV50" s="1581"/>
      <c r="JRW50" s="1581"/>
      <c r="JRX50" s="1581"/>
      <c r="JRY50" s="1581"/>
      <c r="JRZ50" s="1581"/>
      <c r="JSA50" s="1581"/>
      <c r="JSB50" s="1581"/>
      <c r="JSC50" s="1581"/>
      <c r="JSD50" s="1581"/>
      <c r="JSE50" s="1581"/>
      <c r="JSF50" s="1581"/>
      <c r="JSG50" s="1581"/>
      <c r="JSH50" s="1581"/>
      <c r="JSI50" s="1581"/>
      <c r="JSJ50" s="1581"/>
      <c r="JSK50" s="1581"/>
      <c r="JSL50" s="1581"/>
      <c r="JSM50" s="1581"/>
      <c r="JSN50" s="1581"/>
      <c r="JSO50" s="1581"/>
      <c r="JSP50" s="1581"/>
      <c r="JSQ50" s="1581"/>
      <c r="JSR50" s="1581"/>
      <c r="JSS50" s="1581"/>
      <c r="JST50" s="1581"/>
      <c r="JSU50" s="1581"/>
      <c r="JSV50" s="1581"/>
      <c r="JSW50" s="1581"/>
      <c r="JSX50" s="1581"/>
      <c r="JSY50" s="1581"/>
      <c r="JSZ50" s="1581"/>
      <c r="JTA50" s="1581"/>
      <c r="JTB50" s="1581"/>
      <c r="JTC50" s="1581"/>
      <c r="JTD50" s="1581"/>
      <c r="JTE50" s="1581"/>
      <c r="JTF50" s="1581"/>
      <c r="JTG50" s="1581"/>
      <c r="JTH50" s="1581"/>
      <c r="JTI50" s="1581"/>
      <c r="JTJ50" s="1581"/>
      <c r="JTK50" s="1581"/>
      <c r="JTL50" s="1581"/>
      <c r="JTM50" s="1581"/>
      <c r="JTN50" s="1581"/>
      <c r="JTO50" s="1581"/>
      <c r="JTP50" s="1581"/>
      <c r="JTQ50" s="1581"/>
      <c r="JTR50" s="1581"/>
      <c r="JTS50" s="1581"/>
      <c r="JTT50" s="1581"/>
      <c r="JTU50" s="1581"/>
      <c r="JTV50" s="1581"/>
      <c r="JTW50" s="1581"/>
      <c r="JTX50" s="1581"/>
      <c r="JTY50" s="1581"/>
      <c r="JTZ50" s="1581"/>
      <c r="JUA50" s="1581"/>
      <c r="JUB50" s="1581"/>
      <c r="JUC50" s="1581"/>
      <c r="JUD50" s="1581"/>
      <c r="JUE50" s="1581"/>
      <c r="JUF50" s="1581"/>
      <c r="JUG50" s="1581"/>
      <c r="JUH50" s="1581"/>
      <c r="JUI50" s="1581"/>
      <c r="JUJ50" s="1581"/>
      <c r="JUK50" s="1581"/>
      <c r="JUL50" s="1581"/>
      <c r="JUM50" s="1581"/>
      <c r="JUN50" s="1581"/>
      <c r="JUO50" s="1581"/>
      <c r="JUP50" s="1581"/>
      <c r="JUQ50" s="1581"/>
      <c r="JUR50" s="1581"/>
      <c r="JUS50" s="1581"/>
      <c r="JUT50" s="1581"/>
      <c r="JUU50" s="1581"/>
      <c r="JUV50" s="1581"/>
      <c r="JUW50" s="1581"/>
      <c r="JUX50" s="1581"/>
      <c r="JUY50" s="1581"/>
      <c r="JUZ50" s="1581"/>
      <c r="JVA50" s="1581"/>
      <c r="JVB50" s="1581"/>
      <c r="JVC50" s="1581"/>
      <c r="JVD50" s="1581"/>
      <c r="JVE50" s="1581"/>
      <c r="JVF50" s="1581"/>
      <c r="JVG50" s="1581"/>
      <c r="JVH50" s="1581"/>
      <c r="JVI50" s="1581"/>
      <c r="JVJ50" s="1581"/>
      <c r="JVK50" s="1581"/>
      <c r="JVL50" s="1581"/>
      <c r="JVM50" s="1581"/>
      <c r="JVN50" s="1581"/>
      <c r="JVO50" s="1581"/>
      <c r="JVP50" s="1581"/>
      <c r="JVQ50" s="1581"/>
      <c r="JVR50" s="1581"/>
      <c r="JVS50" s="1581"/>
      <c r="JVT50" s="1581"/>
      <c r="JVU50" s="1581"/>
      <c r="JVV50" s="1581"/>
      <c r="JVW50" s="1581"/>
      <c r="JVX50" s="1581"/>
      <c r="JVY50" s="1581"/>
      <c r="JVZ50" s="1581"/>
      <c r="JWA50" s="1581"/>
      <c r="JWB50" s="1581"/>
      <c r="JWC50" s="1581"/>
      <c r="JWD50" s="1581"/>
      <c r="JWE50" s="1581"/>
      <c r="JWF50" s="1581"/>
      <c r="JWG50" s="1581"/>
      <c r="JWH50" s="1581"/>
      <c r="JWI50" s="1581"/>
      <c r="JWJ50" s="1581"/>
      <c r="JWK50" s="1581"/>
      <c r="JWL50" s="1581"/>
      <c r="JWM50" s="1581"/>
      <c r="JWN50" s="1581"/>
      <c r="JWO50" s="1581"/>
      <c r="JWP50" s="1581"/>
      <c r="JWQ50" s="1581"/>
      <c r="JWR50" s="1581"/>
      <c r="JWS50" s="1581"/>
      <c r="JWT50" s="1581"/>
      <c r="JWU50" s="1581"/>
      <c r="JWV50" s="1581"/>
      <c r="JWW50" s="1581"/>
      <c r="JWX50" s="1581"/>
      <c r="JWY50" s="1581"/>
      <c r="JWZ50" s="1581"/>
      <c r="JXA50" s="1581"/>
      <c r="JXB50" s="1581"/>
      <c r="JXC50" s="1581"/>
      <c r="JXD50" s="1581"/>
      <c r="JXE50" s="1581"/>
      <c r="JXF50" s="1581"/>
      <c r="JXG50" s="1581"/>
      <c r="JXH50" s="1581"/>
      <c r="JXI50" s="1581"/>
      <c r="JXJ50" s="1581"/>
      <c r="JXK50" s="1581"/>
      <c r="JXL50" s="1581"/>
      <c r="JXM50" s="1581"/>
      <c r="JXN50" s="1581"/>
      <c r="JXO50" s="1581"/>
      <c r="JXP50" s="1581"/>
      <c r="JXQ50" s="1581"/>
      <c r="JXR50" s="1581"/>
      <c r="JXS50" s="1581"/>
      <c r="JXT50" s="1581"/>
      <c r="JXU50" s="1581"/>
      <c r="JXV50" s="1581"/>
      <c r="JXW50" s="1581"/>
      <c r="JXX50" s="1581"/>
      <c r="JXY50" s="1581"/>
      <c r="JXZ50" s="1581"/>
      <c r="JYA50" s="1581"/>
      <c r="JYB50" s="1581"/>
      <c r="JYC50" s="1581"/>
      <c r="JYD50" s="1581"/>
      <c r="JYE50" s="1581"/>
      <c r="JYF50" s="1581"/>
      <c r="JYG50" s="1581"/>
      <c r="JYH50" s="1581"/>
      <c r="JYI50" s="1581"/>
      <c r="JYJ50" s="1581"/>
      <c r="JYK50" s="1581"/>
      <c r="JYL50" s="1581"/>
      <c r="JYM50" s="1581"/>
      <c r="JYN50" s="1581"/>
      <c r="JYO50" s="1581"/>
      <c r="JYP50" s="1581"/>
      <c r="JYQ50" s="1581"/>
      <c r="JYR50" s="1581"/>
      <c r="JYS50" s="1581"/>
      <c r="JYT50" s="1581"/>
      <c r="JYU50" s="1581"/>
      <c r="JYV50" s="1581"/>
      <c r="JYW50" s="1581"/>
      <c r="JYX50" s="1581"/>
      <c r="JYY50" s="1581"/>
      <c r="JYZ50" s="1581"/>
      <c r="JZA50" s="1581"/>
      <c r="JZB50" s="1581"/>
      <c r="JZC50" s="1581"/>
      <c r="JZD50" s="1581"/>
      <c r="JZE50" s="1581"/>
      <c r="JZF50" s="1581"/>
      <c r="JZG50" s="1581"/>
      <c r="JZH50" s="1581"/>
      <c r="JZI50" s="1581"/>
      <c r="JZJ50" s="1581"/>
      <c r="JZK50" s="1581"/>
      <c r="JZL50" s="1581"/>
      <c r="JZM50" s="1581"/>
      <c r="JZN50" s="1581"/>
      <c r="JZO50" s="1581"/>
      <c r="JZP50" s="1581"/>
      <c r="JZQ50" s="1581"/>
      <c r="JZR50" s="1581"/>
      <c r="JZS50" s="1581"/>
      <c r="JZT50" s="1581"/>
      <c r="JZU50" s="1581"/>
      <c r="JZV50" s="1581"/>
      <c r="JZW50" s="1581"/>
      <c r="JZX50" s="1581"/>
      <c r="JZY50" s="1581"/>
      <c r="JZZ50" s="1581"/>
      <c r="KAA50" s="1581"/>
      <c r="KAB50" s="1581"/>
      <c r="KAC50" s="1581"/>
      <c r="KAD50" s="1581"/>
      <c r="KAE50" s="1581"/>
      <c r="KAF50" s="1581"/>
      <c r="KAG50" s="1581"/>
      <c r="KAH50" s="1581"/>
      <c r="KAI50" s="1581"/>
      <c r="KAJ50" s="1581"/>
      <c r="KAK50" s="1581"/>
      <c r="KAL50" s="1581"/>
      <c r="KAM50" s="1581"/>
      <c r="KAN50" s="1581"/>
      <c r="KAO50" s="1581"/>
      <c r="KAP50" s="1581"/>
      <c r="KAQ50" s="1581"/>
      <c r="KAR50" s="1581"/>
      <c r="KAS50" s="1581"/>
      <c r="KAT50" s="1581"/>
      <c r="KAU50" s="1581"/>
      <c r="KAV50" s="1581"/>
      <c r="KAW50" s="1581"/>
      <c r="KAX50" s="1581"/>
      <c r="KAY50" s="1581"/>
      <c r="KAZ50" s="1581"/>
      <c r="KBA50" s="1581"/>
      <c r="KBB50" s="1581"/>
      <c r="KBC50" s="1581"/>
      <c r="KBD50" s="1581"/>
      <c r="KBE50" s="1581"/>
      <c r="KBF50" s="1581"/>
      <c r="KBG50" s="1581"/>
      <c r="KBH50" s="1581"/>
      <c r="KBI50" s="1581"/>
      <c r="KBJ50" s="1581"/>
      <c r="KBK50" s="1581"/>
      <c r="KBL50" s="1581"/>
      <c r="KBM50" s="1581"/>
      <c r="KBN50" s="1581"/>
      <c r="KBO50" s="1581"/>
      <c r="KBP50" s="1581"/>
      <c r="KBQ50" s="1581"/>
      <c r="KBR50" s="1581"/>
      <c r="KBS50" s="1581"/>
      <c r="KBT50" s="1581"/>
      <c r="KBU50" s="1581"/>
      <c r="KBV50" s="1581"/>
      <c r="KBW50" s="1581"/>
      <c r="KBX50" s="1581"/>
      <c r="KBY50" s="1581"/>
      <c r="KBZ50" s="1581"/>
      <c r="KCA50" s="1581"/>
      <c r="KCB50" s="1581"/>
      <c r="KCC50" s="1581"/>
      <c r="KCD50" s="1581"/>
      <c r="KCE50" s="1581"/>
      <c r="KCF50" s="1581"/>
      <c r="KCG50" s="1581"/>
      <c r="KCH50" s="1581"/>
      <c r="KCI50" s="1581"/>
      <c r="KCJ50" s="1581"/>
      <c r="KCK50" s="1581"/>
      <c r="KCL50" s="1581"/>
      <c r="KCM50" s="1581"/>
      <c r="KCN50" s="1581"/>
      <c r="KCO50" s="1581"/>
      <c r="KCP50" s="1581"/>
      <c r="KCQ50" s="1581"/>
      <c r="KCR50" s="1581"/>
      <c r="KCS50" s="1581"/>
      <c r="KCT50" s="1581"/>
      <c r="KCU50" s="1581"/>
      <c r="KCV50" s="1581"/>
      <c r="KCW50" s="1581"/>
      <c r="KCX50" s="1581"/>
      <c r="KCY50" s="1581"/>
      <c r="KCZ50" s="1581"/>
      <c r="KDA50" s="1581"/>
      <c r="KDB50" s="1581"/>
      <c r="KDC50" s="1581"/>
      <c r="KDD50" s="1581"/>
      <c r="KDE50" s="1581"/>
      <c r="KDF50" s="1581"/>
      <c r="KDG50" s="1581"/>
      <c r="KDH50" s="1581"/>
      <c r="KDI50" s="1581"/>
      <c r="KDJ50" s="1581"/>
      <c r="KDK50" s="1581"/>
      <c r="KDL50" s="1581"/>
      <c r="KDM50" s="1581"/>
      <c r="KDN50" s="1581"/>
      <c r="KDO50" s="1581"/>
      <c r="KDP50" s="1581"/>
      <c r="KDQ50" s="1581"/>
      <c r="KDR50" s="1581"/>
      <c r="KDS50" s="1581"/>
      <c r="KDT50" s="1581"/>
      <c r="KDU50" s="1581"/>
      <c r="KDV50" s="1581"/>
      <c r="KDW50" s="1581"/>
      <c r="KDX50" s="1581"/>
      <c r="KDY50" s="1581"/>
      <c r="KDZ50" s="1581"/>
      <c r="KEA50" s="1581"/>
      <c r="KEB50" s="1581"/>
      <c r="KEC50" s="1581"/>
      <c r="KED50" s="1581"/>
      <c r="KEE50" s="1581"/>
      <c r="KEF50" s="1581"/>
      <c r="KEG50" s="1581"/>
      <c r="KEH50" s="1581"/>
      <c r="KEI50" s="1581"/>
      <c r="KEJ50" s="1581"/>
      <c r="KEK50" s="1581"/>
      <c r="KEL50" s="1581"/>
      <c r="KEM50" s="1581"/>
      <c r="KEN50" s="1581"/>
      <c r="KEO50" s="1581"/>
      <c r="KEP50" s="1581"/>
      <c r="KEQ50" s="1581"/>
      <c r="KER50" s="1581"/>
      <c r="KES50" s="1581"/>
      <c r="KET50" s="1581"/>
      <c r="KEU50" s="1581"/>
      <c r="KEV50" s="1581"/>
      <c r="KEW50" s="1581"/>
      <c r="KEX50" s="1581"/>
      <c r="KEY50" s="1581"/>
      <c r="KEZ50" s="1581"/>
      <c r="KFA50" s="1581"/>
      <c r="KFB50" s="1581"/>
      <c r="KFC50" s="1581"/>
      <c r="KFD50" s="1581"/>
      <c r="KFE50" s="1581"/>
      <c r="KFF50" s="1581"/>
      <c r="KFG50" s="1581"/>
      <c r="KFH50" s="1581"/>
      <c r="KFI50" s="1581"/>
      <c r="KFJ50" s="1581"/>
      <c r="KFK50" s="1581"/>
      <c r="KFL50" s="1581"/>
      <c r="KFM50" s="1581"/>
      <c r="KFN50" s="1581"/>
      <c r="KFO50" s="1581"/>
      <c r="KFP50" s="1581"/>
      <c r="KFQ50" s="1581"/>
      <c r="KFR50" s="1581"/>
      <c r="KFS50" s="1581"/>
      <c r="KFT50" s="1581"/>
      <c r="KFU50" s="1581"/>
      <c r="KFV50" s="1581"/>
      <c r="KFW50" s="1581"/>
      <c r="KFX50" s="1581"/>
      <c r="KFY50" s="1581"/>
      <c r="KFZ50" s="1581"/>
      <c r="KGA50" s="1581"/>
      <c r="KGB50" s="1581"/>
      <c r="KGC50" s="1581"/>
      <c r="KGD50" s="1581"/>
      <c r="KGE50" s="1581"/>
      <c r="KGF50" s="1581"/>
      <c r="KGG50" s="1581"/>
      <c r="KGH50" s="1581"/>
      <c r="KGI50" s="1581"/>
      <c r="KGJ50" s="1581"/>
      <c r="KGK50" s="1581"/>
      <c r="KGL50" s="1581"/>
      <c r="KGM50" s="1581"/>
      <c r="KGN50" s="1581"/>
      <c r="KGO50" s="1581"/>
      <c r="KGP50" s="1581"/>
      <c r="KGQ50" s="1581"/>
      <c r="KGR50" s="1581"/>
      <c r="KGS50" s="1581"/>
      <c r="KGT50" s="1581"/>
      <c r="KGU50" s="1581"/>
      <c r="KGV50" s="1581"/>
      <c r="KGW50" s="1581"/>
      <c r="KGX50" s="1581"/>
      <c r="KGY50" s="1581"/>
      <c r="KGZ50" s="1581"/>
      <c r="KHA50" s="1581"/>
      <c r="KHB50" s="1581"/>
      <c r="KHC50" s="1581"/>
      <c r="KHD50" s="1581"/>
      <c r="KHE50" s="1581"/>
      <c r="KHF50" s="1581"/>
      <c r="KHG50" s="1581"/>
      <c r="KHH50" s="1581"/>
      <c r="KHI50" s="1581"/>
      <c r="KHJ50" s="1581"/>
      <c r="KHK50" s="1581"/>
      <c r="KHL50" s="1581"/>
      <c r="KHM50" s="1581"/>
      <c r="KHN50" s="1581"/>
      <c r="KHO50" s="1581"/>
      <c r="KHP50" s="1581"/>
      <c r="KHQ50" s="1581"/>
      <c r="KHR50" s="1581"/>
      <c r="KHS50" s="1581"/>
      <c r="KHT50" s="1581"/>
      <c r="KHU50" s="1581"/>
      <c r="KHV50" s="1581"/>
      <c r="KHW50" s="1581"/>
      <c r="KHX50" s="1581"/>
      <c r="KHY50" s="1581"/>
      <c r="KHZ50" s="1581"/>
      <c r="KIA50" s="1581"/>
      <c r="KIB50" s="1581"/>
      <c r="KIC50" s="1581"/>
      <c r="KID50" s="1581"/>
      <c r="KIE50" s="1581"/>
      <c r="KIF50" s="1581"/>
      <c r="KIG50" s="1581"/>
      <c r="KIH50" s="1581"/>
      <c r="KII50" s="1581"/>
      <c r="KIJ50" s="1581"/>
      <c r="KIK50" s="1581"/>
      <c r="KIL50" s="1581"/>
      <c r="KIM50" s="1581"/>
      <c r="KIN50" s="1581"/>
      <c r="KIO50" s="1581"/>
      <c r="KIP50" s="1581"/>
      <c r="KIQ50" s="1581"/>
      <c r="KIR50" s="1581"/>
      <c r="KIS50" s="1581"/>
      <c r="KIT50" s="1581"/>
      <c r="KIU50" s="1581"/>
      <c r="KIV50" s="1581"/>
      <c r="KIW50" s="1581"/>
      <c r="KIX50" s="1581"/>
      <c r="KIY50" s="1581"/>
      <c r="KIZ50" s="1581"/>
      <c r="KJA50" s="1581"/>
      <c r="KJB50" s="1581"/>
      <c r="KJC50" s="1581"/>
      <c r="KJD50" s="1581"/>
      <c r="KJE50" s="1581"/>
      <c r="KJF50" s="1581"/>
      <c r="KJG50" s="1581"/>
      <c r="KJH50" s="1581"/>
      <c r="KJI50" s="1581"/>
      <c r="KJJ50" s="1581"/>
      <c r="KJK50" s="1581"/>
      <c r="KJL50" s="1581"/>
      <c r="KJM50" s="1581"/>
      <c r="KJN50" s="1581"/>
      <c r="KJO50" s="1581"/>
      <c r="KJP50" s="1581"/>
      <c r="KJQ50" s="1581"/>
      <c r="KJR50" s="1581"/>
      <c r="KJS50" s="1581"/>
      <c r="KJT50" s="1581"/>
      <c r="KJU50" s="1581"/>
      <c r="KJV50" s="1581"/>
      <c r="KJW50" s="1581"/>
      <c r="KJX50" s="1581"/>
      <c r="KJY50" s="1581"/>
      <c r="KJZ50" s="1581"/>
      <c r="KKA50" s="1581"/>
      <c r="KKB50" s="1581"/>
      <c r="KKC50" s="1581"/>
      <c r="KKD50" s="1581"/>
      <c r="KKE50" s="1581"/>
      <c r="KKF50" s="1581"/>
      <c r="KKG50" s="1581"/>
      <c r="KKH50" s="1581"/>
      <c r="KKI50" s="1581"/>
      <c r="KKJ50" s="1581"/>
      <c r="KKK50" s="1581"/>
      <c r="KKL50" s="1581"/>
      <c r="KKM50" s="1581"/>
      <c r="KKN50" s="1581"/>
      <c r="KKO50" s="1581"/>
      <c r="KKP50" s="1581"/>
      <c r="KKQ50" s="1581"/>
      <c r="KKR50" s="1581"/>
      <c r="KKS50" s="1581"/>
      <c r="KKT50" s="1581"/>
      <c r="KKU50" s="1581"/>
      <c r="KKV50" s="1581"/>
      <c r="KKW50" s="1581"/>
      <c r="KKX50" s="1581"/>
      <c r="KKY50" s="1581"/>
      <c r="KKZ50" s="1581"/>
      <c r="KLA50" s="1581"/>
      <c r="KLB50" s="1581"/>
      <c r="KLC50" s="1581"/>
      <c r="KLD50" s="1581"/>
      <c r="KLE50" s="1581"/>
      <c r="KLF50" s="1581"/>
      <c r="KLG50" s="1581"/>
      <c r="KLH50" s="1581"/>
      <c r="KLI50" s="1581"/>
      <c r="KLJ50" s="1581"/>
      <c r="KLK50" s="1581"/>
      <c r="KLL50" s="1581"/>
      <c r="KLM50" s="1581"/>
      <c r="KLN50" s="1581"/>
      <c r="KLO50" s="1581"/>
      <c r="KLP50" s="1581"/>
      <c r="KLQ50" s="1581"/>
      <c r="KLR50" s="1581"/>
      <c r="KLS50" s="1581"/>
      <c r="KLT50" s="1581"/>
      <c r="KLU50" s="1581"/>
      <c r="KLV50" s="1581"/>
      <c r="KLW50" s="1581"/>
      <c r="KLX50" s="1581"/>
      <c r="KLY50" s="1581"/>
      <c r="KLZ50" s="1581"/>
      <c r="KMA50" s="1581"/>
      <c r="KMB50" s="1581"/>
      <c r="KMC50" s="1581"/>
      <c r="KMD50" s="1581"/>
      <c r="KME50" s="1581"/>
      <c r="KMF50" s="1581"/>
      <c r="KMG50" s="1581"/>
      <c r="KMH50" s="1581"/>
      <c r="KMI50" s="1581"/>
      <c r="KMJ50" s="1581"/>
      <c r="KMK50" s="1581"/>
      <c r="KML50" s="1581"/>
      <c r="KMM50" s="1581"/>
      <c r="KMN50" s="1581"/>
      <c r="KMO50" s="1581"/>
      <c r="KMP50" s="1581"/>
      <c r="KMQ50" s="1581"/>
      <c r="KMR50" s="1581"/>
      <c r="KMS50" s="1581"/>
      <c r="KMT50" s="1581"/>
      <c r="KMU50" s="1581"/>
      <c r="KMV50" s="1581"/>
      <c r="KMW50" s="1581"/>
      <c r="KMX50" s="1581"/>
      <c r="KMY50" s="1581"/>
      <c r="KMZ50" s="1581"/>
      <c r="KNA50" s="1581"/>
      <c r="KNB50" s="1581"/>
      <c r="KNC50" s="1581"/>
      <c r="KND50" s="1581"/>
      <c r="KNE50" s="1581"/>
      <c r="KNF50" s="1581"/>
      <c r="KNG50" s="1581"/>
      <c r="KNH50" s="1581"/>
      <c r="KNI50" s="1581"/>
      <c r="KNJ50" s="1581"/>
      <c r="KNK50" s="1581"/>
      <c r="KNL50" s="1581"/>
      <c r="KNM50" s="1581"/>
      <c r="KNN50" s="1581"/>
      <c r="KNO50" s="1581"/>
      <c r="KNP50" s="1581"/>
      <c r="KNQ50" s="1581"/>
      <c r="KNR50" s="1581"/>
      <c r="KNS50" s="1581"/>
      <c r="KNT50" s="1581"/>
      <c r="KNU50" s="1581"/>
      <c r="KNV50" s="1581"/>
      <c r="KNW50" s="1581"/>
      <c r="KNX50" s="1581"/>
      <c r="KNY50" s="1581"/>
      <c r="KNZ50" s="1581"/>
      <c r="KOA50" s="1581"/>
      <c r="KOB50" s="1581"/>
      <c r="KOC50" s="1581"/>
      <c r="KOD50" s="1581"/>
      <c r="KOE50" s="1581"/>
      <c r="KOF50" s="1581"/>
      <c r="KOG50" s="1581"/>
      <c r="KOH50" s="1581"/>
      <c r="KOI50" s="1581"/>
      <c r="KOJ50" s="1581"/>
      <c r="KOK50" s="1581"/>
      <c r="KOL50" s="1581"/>
      <c r="KOM50" s="1581"/>
      <c r="KON50" s="1581"/>
      <c r="KOO50" s="1581"/>
      <c r="KOP50" s="1581"/>
      <c r="KOQ50" s="1581"/>
      <c r="KOR50" s="1581"/>
      <c r="KOS50" s="1581"/>
      <c r="KOT50" s="1581"/>
      <c r="KOU50" s="1581"/>
      <c r="KOV50" s="1581"/>
      <c r="KOW50" s="1581"/>
      <c r="KOX50" s="1581"/>
      <c r="KOY50" s="1581"/>
      <c r="KOZ50" s="1581"/>
      <c r="KPA50" s="1581"/>
      <c r="KPB50" s="1581"/>
      <c r="KPC50" s="1581"/>
      <c r="KPD50" s="1581"/>
      <c r="KPE50" s="1581"/>
      <c r="KPF50" s="1581"/>
      <c r="KPG50" s="1581"/>
      <c r="KPH50" s="1581"/>
      <c r="KPI50" s="1581"/>
      <c r="KPJ50" s="1581"/>
      <c r="KPK50" s="1581"/>
      <c r="KPL50" s="1581"/>
      <c r="KPM50" s="1581"/>
      <c r="KPN50" s="1581"/>
      <c r="KPO50" s="1581"/>
      <c r="KPP50" s="1581"/>
      <c r="KPQ50" s="1581"/>
      <c r="KPR50" s="1581"/>
      <c r="KPS50" s="1581"/>
      <c r="KPT50" s="1581"/>
      <c r="KPU50" s="1581"/>
      <c r="KPV50" s="1581"/>
      <c r="KPW50" s="1581"/>
      <c r="KPX50" s="1581"/>
      <c r="KPY50" s="1581"/>
      <c r="KPZ50" s="1581"/>
      <c r="KQA50" s="1581"/>
      <c r="KQB50" s="1581"/>
      <c r="KQC50" s="1581"/>
      <c r="KQD50" s="1581"/>
      <c r="KQE50" s="1581"/>
      <c r="KQF50" s="1581"/>
      <c r="KQG50" s="1581"/>
      <c r="KQH50" s="1581"/>
      <c r="KQI50" s="1581"/>
      <c r="KQJ50" s="1581"/>
      <c r="KQK50" s="1581"/>
      <c r="KQL50" s="1581"/>
      <c r="KQM50" s="1581"/>
      <c r="KQN50" s="1581"/>
      <c r="KQO50" s="1581"/>
      <c r="KQP50" s="1581"/>
      <c r="KQQ50" s="1581"/>
      <c r="KQR50" s="1581"/>
      <c r="KQS50" s="1581"/>
      <c r="KQT50" s="1581"/>
      <c r="KQU50" s="1581"/>
      <c r="KQV50" s="1581"/>
      <c r="KQW50" s="1581"/>
      <c r="KQX50" s="1581"/>
      <c r="KQY50" s="1581"/>
      <c r="KQZ50" s="1581"/>
      <c r="KRA50" s="1581"/>
      <c r="KRB50" s="1581"/>
      <c r="KRC50" s="1581"/>
      <c r="KRD50" s="1581"/>
      <c r="KRE50" s="1581"/>
      <c r="KRF50" s="1581"/>
      <c r="KRG50" s="1581"/>
      <c r="KRH50" s="1581"/>
      <c r="KRI50" s="1581"/>
      <c r="KRJ50" s="1581"/>
      <c r="KRK50" s="1581"/>
      <c r="KRL50" s="1581"/>
      <c r="KRM50" s="1581"/>
      <c r="KRN50" s="1581"/>
      <c r="KRO50" s="1581"/>
      <c r="KRP50" s="1581"/>
      <c r="KRQ50" s="1581"/>
      <c r="KRR50" s="1581"/>
      <c r="KRS50" s="1581"/>
      <c r="KRT50" s="1581"/>
      <c r="KRU50" s="1581"/>
      <c r="KRV50" s="1581"/>
      <c r="KRW50" s="1581"/>
      <c r="KRX50" s="1581"/>
      <c r="KRY50" s="1581"/>
      <c r="KRZ50" s="1581"/>
      <c r="KSA50" s="1581"/>
      <c r="KSB50" s="1581"/>
      <c r="KSC50" s="1581"/>
      <c r="KSD50" s="1581"/>
      <c r="KSE50" s="1581"/>
      <c r="KSF50" s="1581"/>
      <c r="KSG50" s="1581"/>
      <c r="KSH50" s="1581"/>
      <c r="KSI50" s="1581"/>
      <c r="KSJ50" s="1581"/>
      <c r="KSK50" s="1581"/>
      <c r="KSL50" s="1581"/>
      <c r="KSM50" s="1581"/>
      <c r="KSN50" s="1581"/>
      <c r="KSO50" s="1581"/>
      <c r="KSP50" s="1581"/>
      <c r="KSQ50" s="1581"/>
      <c r="KSR50" s="1581"/>
      <c r="KSS50" s="1581"/>
      <c r="KST50" s="1581"/>
      <c r="KSU50" s="1581"/>
      <c r="KSV50" s="1581"/>
      <c r="KSW50" s="1581"/>
      <c r="KSX50" s="1581"/>
      <c r="KSY50" s="1581"/>
      <c r="KSZ50" s="1581"/>
      <c r="KTA50" s="1581"/>
      <c r="KTB50" s="1581"/>
      <c r="KTC50" s="1581"/>
      <c r="KTD50" s="1581"/>
      <c r="KTE50" s="1581"/>
      <c r="KTF50" s="1581"/>
      <c r="KTG50" s="1581"/>
      <c r="KTH50" s="1581"/>
      <c r="KTI50" s="1581"/>
      <c r="KTJ50" s="1581"/>
      <c r="KTK50" s="1581"/>
      <c r="KTL50" s="1581"/>
      <c r="KTM50" s="1581"/>
      <c r="KTN50" s="1581"/>
      <c r="KTO50" s="1581"/>
      <c r="KTP50" s="1581"/>
      <c r="KTQ50" s="1581"/>
      <c r="KTR50" s="1581"/>
      <c r="KTS50" s="1581"/>
      <c r="KTT50" s="1581"/>
      <c r="KTU50" s="1581"/>
      <c r="KTV50" s="1581"/>
      <c r="KTW50" s="1581"/>
      <c r="KTX50" s="1581"/>
      <c r="KTY50" s="1581"/>
      <c r="KTZ50" s="1581"/>
      <c r="KUA50" s="1581"/>
      <c r="KUB50" s="1581"/>
      <c r="KUC50" s="1581"/>
      <c r="KUD50" s="1581"/>
      <c r="KUE50" s="1581"/>
      <c r="KUF50" s="1581"/>
      <c r="KUG50" s="1581"/>
      <c r="KUH50" s="1581"/>
      <c r="KUI50" s="1581"/>
      <c r="KUJ50" s="1581"/>
      <c r="KUK50" s="1581"/>
      <c r="KUL50" s="1581"/>
      <c r="KUM50" s="1581"/>
      <c r="KUN50" s="1581"/>
      <c r="KUO50" s="1581"/>
      <c r="KUP50" s="1581"/>
      <c r="KUQ50" s="1581"/>
      <c r="KUR50" s="1581"/>
      <c r="KUS50" s="1581"/>
      <c r="KUT50" s="1581"/>
      <c r="KUU50" s="1581"/>
      <c r="KUV50" s="1581"/>
      <c r="KUW50" s="1581"/>
      <c r="KUX50" s="1581"/>
      <c r="KUY50" s="1581"/>
      <c r="KUZ50" s="1581"/>
      <c r="KVA50" s="1581"/>
      <c r="KVB50" s="1581"/>
      <c r="KVC50" s="1581"/>
      <c r="KVD50" s="1581"/>
      <c r="KVE50" s="1581"/>
      <c r="KVF50" s="1581"/>
      <c r="KVG50" s="1581"/>
      <c r="KVH50" s="1581"/>
      <c r="KVI50" s="1581"/>
      <c r="KVJ50" s="1581"/>
      <c r="KVK50" s="1581"/>
      <c r="KVL50" s="1581"/>
      <c r="KVM50" s="1581"/>
      <c r="KVN50" s="1581"/>
      <c r="KVO50" s="1581"/>
      <c r="KVP50" s="1581"/>
      <c r="KVQ50" s="1581"/>
      <c r="KVR50" s="1581"/>
      <c r="KVS50" s="1581"/>
      <c r="KVT50" s="1581"/>
      <c r="KVU50" s="1581"/>
      <c r="KVV50" s="1581"/>
      <c r="KVW50" s="1581"/>
      <c r="KVX50" s="1581"/>
      <c r="KVY50" s="1581"/>
      <c r="KVZ50" s="1581"/>
      <c r="KWA50" s="1581"/>
      <c r="KWB50" s="1581"/>
      <c r="KWC50" s="1581"/>
      <c r="KWD50" s="1581"/>
      <c r="KWE50" s="1581"/>
      <c r="KWF50" s="1581"/>
      <c r="KWG50" s="1581"/>
      <c r="KWH50" s="1581"/>
      <c r="KWI50" s="1581"/>
      <c r="KWJ50" s="1581"/>
      <c r="KWK50" s="1581"/>
      <c r="KWL50" s="1581"/>
      <c r="KWM50" s="1581"/>
      <c r="KWN50" s="1581"/>
      <c r="KWO50" s="1581"/>
      <c r="KWP50" s="1581"/>
      <c r="KWQ50" s="1581"/>
      <c r="KWR50" s="1581"/>
      <c r="KWS50" s="1581"/>
      <c r="KWT50" s="1581"/>
      <c r="KWU50" s="1581"/>
      <c r="KWV50" s="1581"/>
      <c r="KWW50" s="1581"/>
      <c r="KWX50" s="1581"/>
      <c r="KWY50" s="1581"/>
      <c r="KWZ50" s="1581"/>
      <c r="KXA50" s="1581"/>
      <c r="KXB50" s="1581"/>
      <c r="KXC50" s="1581"/>
      <c r="KXD50" s="1581"/>
      <c r="KXE50" s="1581"/>
      <c r="KXF50" s="1581"/>
      <c r="KXG50" s="1581"/>
      <c r="KXH50" s="1581"/>
      <c r="KXI50" s="1581"/>
      <c r="KXJ50" s="1581"/>
      <c r="KXK50" s="1581"/>
      <c r="KXL50" s="1581"/>
      <c r="KXM50" s="1581"/>
      <c r="KXN50" s="1581"/>
      <c r="KXO50" s="1581"/>
      <c r="KXP50" s="1581"/>
      <c r="KXQ50" s="1581"/>
      <c r="KXR50" s="1581"/>
      <c r="KXS50" s="1581"/>
      <c r="KXT50" s="1581"/>
      <c r="KXU50" s="1581"/>
      <c r="KXV50" s="1581"/>
      <c r="KXW50" s="1581"/>
      <c r="KXX50" s="1581"/>
      <c r="KXY50" s="1581"/>
      <c r="KXZ50" s="1581"/>
      <c r="KYA50" s="1581"/>
      <c r="KYB50" s="1581"/>
      <c r="KYC50" s="1581"/>
      <c r="KYD50" s="1581"/>
      <c r="KYE50" s="1581"/>
      <c r="KYF50" s="1581"/>
      <c r="KYG50" s="1581"/>
      <c r="KYH50" s="1581"/>
      <c r="KYI50" s="1581"/>
      <c r="KYJ50" s="1581"/>
      <c r="KYK50" s="1581"/>
      <c r="KYL50" s="1581"/>
      <c r="KYM50" s="1581"/>
      <c r="KYN50" s="1581"/>
      <c r="KYO50" s="1581"/>
      <c r="KYP50" s="1581"/>
      <c r="KYQ50" s="1581"/>
      <c r="KYR50" s="1581"/>
      <c r="KYS50" s="1581"/>
      <c r="KYT50" s="1581"/>
      <c r="KYU50" s="1581"/>
      <c r="KYV50" s="1581"/>
      <c r="KYW50" s="1581"/>
      <c r="KYX50" s="1581"/>
      <c r="KYY50" s="1581"/>
      <c r="KYZ50" s="1581"/>
      <c r="KZA50" s="1581"/>
      <c r="KZB50" s="1581"/>
      <c r="KZC50" s="1581"/>
      <c r="KZD50" s="1581"/>
      <c r="KZE50" s="1581"/>
      <c r="KZF50" s="1581"/>
      <c r="KZG50" s="1581"/>
      <c r="KZH50" s="1581"/>
      <c r="KZI50" s="1581"/>
      <c r="KZJ50" s="1581"/>
      <c r="KZK50" s="1581"/>
      <c r="KZL50" s="1581"/>
      <c r="KZM50" s="1581"/>
      <c r="KZN50" s="1581"/>
      <c r="KZO50" s="1581"/>
      <c r="KZP50" s="1581"/>
      <c r="KZQ50" s="1581"/>
      <c r="KZR50" s="1581"/>
      <c r="KZS50" s="1581"/>
      <c r="KZT50" s="1581"/>
      <c r="KZU50" s="1581"/>
      <c r="KZV50" s="1581"/>
      <c r="KZW50" s="1581"/>
      <c r="KZX50" s="1581"/>
      <c r="KZY50" s="1581"/>
      <c r="KZZ50" s="1581"/>
      <c r="LAA50" s="1581"/>
      <c r="LAB50" s="1581"/>
      <c r="LAC50" s="1581"/>
      <c r="LAD50" s="1581"/>
      <c r="LAE50" s="1581"/>
      <c r="LAF50" s="1581"/>
      <c r="LAG50" s="1581"/>
      <c r="LAH50" s="1581"/>
      <c r="LAI50" s="1581"/>
      <c r="LAJ50" s="1581"/>
      <c r="LAK50" s="1581"/>
      <c r="LAL50" s="1581"/>
      <c r="LAM50" s="1581"/>
      <c r="LAN50" s="1581"/>
      <c r="LAO50" s="1581"/>
      <c r="LAP50" s="1581"/>
      <c r="LAQ50" s="1581"/>
      <c r="LAR50" s="1581"/>
      <c r="LAS50" s="1581"/>
      <c r="LAT50" s="1581"/>
      <c r="LAU50" s="1581"/>
      <c r="LAV50" s="1581"/>
      <c r="LAW50" s="1581"/>
      <c r="LAX50" s="1581"/>
      <c r="LAY50" s="1581"/>
      <c r="LAZ50" s="1581"/>
      <c r="LBA50" s="1581"/>
      <c r="LBB50" s="1581"/>
      <c r="LBC50" s="1581"/>
      <c r="LBD50" s="1581"/>
      <c r="LBE50" s="1581"/>
      <c r="LBF50" s="1581"/>
      <c r="LBG50" s="1581"/>
      <c r="LBH50" s="1581"/>
      <c r="LBI50" s="1581"/>
      <c r="LBJ50" s="1581"/>
      <c r="LBK50" s="1581"/>
      <c r="LBL50" s="1581"/>
      <c r="LBM50" s="1581"/>
      <c r="LBN50" s="1581"/>
      <c r="LBO50" s="1581"/>
      <c r="LBP50" s="1581"/>
      <c r="LBQ50" s="1581"/>
      <c r="LBR50" s="1581"/>
      <c r="LBS50" s="1581"/>
      <c r="LBT50" s="1581"/>
      <c r="LBU50" s="1581"/>
      <c r="LBV50" s="1581"/>
      <c r="LBW50" s="1581"/>
      <c r="LBX50" s="1581"/>
      <c r="LBY50" s="1581"/>
      <c r="LBZ50" s="1581"/>
      <c r="LCA50" s="1581"/>
      <c r="LCB50" s="1581"/>
      <c r="LCC50" s="1581"/>
      <c r="LCD50" s="1581"/>
      <c r="LCE50" s="1581"/>
      <c r="LCF50" s="1581"/>
      <c r="LCG50" s="1581"/>
      <c r="LCH50" s="1581"/>
      <c r="LCI50" s="1581"/>
      <c r="LCJ50" s="1581"/>
      <c r="LCK50" s="1581"/>
      <c r="LCL50" s="1581"/>
      <c r="LCM50" s="1581"/>
      <c r="LCN50" s="1581"/>
      <c r="LCO50" s="1581"/>
      <c r="LCP50" s="1581"/>
      <c r="LCQ50" s="1581"/>
      <c r="LCR50" s="1581"/>
      <c r="LCS50" s="1581"/>
      <c r="LCT50" s="1581"/>
      <c r="LCU50" s="1581"/>
      <c r="LCV50" s="1581"/>
      <c r="LCW50" s="1581"/>
      <c r="LCX50" s="1581"/>
      <c r="LCY50" s="1581"/>
      <c r="LCZ50" s="1581"/>
      <c r="LDA50" s="1581"/>
      <c r="LDB50" s="1581"/>
      <c r="LDC50" s="1581"/>
      <c r="LDD50" s="1581"/>
      <c r="LDE50" s="1581"/>
      <c r="LDF50" s="1581"/>
      <c r="LDG50" s="1581"/>
      <c r="LDH50" s="1581"/>
      <c r="LDI50" s="1581"/>
      <c r="LDJ50" s="1581"/>
      <c r="LDK50" s="1581"/>
      <c r="LDL50" s="1581"/>
      <c r="LDM50" s="1581"/>
      <c r="LDN50" s="1581"/>
      <c r="LDO50" s="1581"/>
      <c r="LDP50" s="1581"/>
      <c r="LDQ50" s="1581"/>
      <c r="LDR50" s="1581"/>
      <c r="LDS50" s="1581"/>
      <c r="LDT50" s="1581"/>
      <c r="LDU50" s="1581"/>
      <c r="LDV50" s="1581"/>
      <c r="LDW50" s="1581"/>
      <c r="LDX50" s="1581"/>
      <c r="LDY50" s="1581"/>
      <c r="LDZ50" s="1581"/>
      <c r="LEA50" s="1581"/>
      <c r="LEB50" s="1581"/>
      <c r="LEC50" s="1581"/>
      <c r="LED50" s="1581"/>
      <c r="LEE50" s="1581"/>
      <c r="LEF50" s="1581"/>
      <c r="LEG50" s="1581"/>
      <c r="LEH50" s="1581"/>
      <c r="LEI50" s="1581"/>
      <c r="LEJ50" s="1581"/>
      <c r="LEK50" s="1581"/>
      <c r="LEL50" s="1581"/>
      <c r="LEM50" s="1581"/>
      <c r="LEN50" s="1581"/>
      <c r="LEO50" s="1581"/>
      <c r="LEP50" s="1581"/>
      <c r="LEQ50" s="1581"/>
      <c r="LER50" s="1581"/>
      <c r="LES50" s="1581"/>
      <c r="LET50" s="1581"/>
      <c r="LEU50" s="1581"/>
      <c r="LEV50" s="1581"/>
      <c r="LEW50" s="1581"/>
      <c r="LEX50" s="1581"/>
      <c r="LEY50" s="1581"/>
      <c r="LEZ50" s="1581"/>
      <c r="LFA50" s="1581"/>
      <c r="LFB50" s="1581"/>
      <c r="LFC50" s="1581"/>
      <c r="LFD50" s="1581"/>
      <c r="LFE50" s="1581"/>
      <c r="LFF50" s="1581"/>
      <c r="LFG50" s="1581"/>
      <c r="LFH50" s="1581"/>
      <c r="LFI50" s="1581"/>
      <c r="LFJ50" s="1581"/>
      <c r="LFK50" s="1581"/>
      <c r="LFL50" s="1581"/>
      <c r="LFM50" s="1581"/>
      <c r="LFN50" s="1581"/>
      <c r="LFO50" s="1581"/>
      <c r="LFP50" s="1581"/>
      <c r="LFQ50" s="1581"/>
      <c r="LFR50" s="1581"/>
      <c r="LFS50" s="1581"/>
      <c r="LFT50" s="1581"/>
      <c r="LFU50" s="1581"/>
      <c r="LFV50" s="1581"/>
      <c r="LFW50" s="1581"/>
      <c r="LFX50" s="1581"/>
      <c r="LFY50" s="1581"/>
      <c r="LFZ50" s="1581"/>
      <c r="LGA50" s="1581"/>
      <c r="LGB50" s="1581"/>
      <c r="LGC50" s="1581"/>
      <c r="LGD50" s="1581"/>
      <c r="LGE50" s="1581"/>
      <c r="LGF50" s="1581"/>
      <c r="LGG50" s="1581"/>
      <c r="LGH50" s="1581"/>
      <c r="LGI50" s="1581"/>
      <c r="LGJ50" s="1581"/>
      <c r="LGK50" s="1581"/>
      <c r="LGL50" s="1581"/>
      <c r="LGM50" s="1581"/>
      <c r="LGN50" s="1581"/>
      <c r="LGO50" s="1581"/>
      <c r="LGP50" s="1581"/>
      <c r="LGQ50" s="1581"/>
      <c r="LGR50" s="1581"/>
      <c r="LGS50" s="1581"/>
      <c r="LGT50" s="1581"/>
      <c r="LGU50" s="1581"/>
      <c r="LGV50" s="1581"/>
      <c r="LGW50" s="1581"/>
      <c r="LGX50" s="1581"/>
      <c r="LGY50" s="1581"/>
      <c r="LGZ50" s="1581"/>
      <c r="LHA50" s="1581"/>
      <c r="LHB50" s="1581"/>
      <c r="LHC50" s="1581"/>
      <c r="LHD50" s="1581"/>
      <c r="LHE50" s="1581"/>
      <c r="LHF50" s="1581"/>
      <c r="LHG50" s="1581"/>
      <c r="LHH50" s="1581"/>
      <c r="LHI50" s="1581"/>
      <c r="LHJ50" s="1581"/>
      <c r="LHK50" s="1581"/>
      <c r="LHL50" s="1581"/>
      <c r="LHM50" s="1581"/>
      <c r="LHN50" s="1581"/>
      <c r="LHO50" s="1581"/>
      <c r="LHP50" s="1581"/>
      <c r="LHQ50" s="1581"/>
      <c r="LHR50" s="1581"/>
      <c r="LHS50" s="1581"/>
      <c r="LHT50" s="1581"/>
      <c r="LHU50" s="1581"/>
      <c r="LHV50" s="1581"/>
      <c r="LHW50" s="1581"/>
      <c r="LHX50" s="1581"/>
      <c r="LHY50" s="1581"/>
      <c r="LHZ50" s="1581"/>
      <c r="LIA50" s="1581"/>
      <c r="LIB50" s="1581"/>
      <c r="LIC50" s="1581"/>
      <c r="LID50" s="1581"/>
      <c r="LIE50" s="1581"/>
      <c r="LIF50" s="1581"/>
      <c r="LIG50" s="1581"/>
      <c r="LIH50" s="1581"/>
      <c r="LII50" s="1581"/>
      <c r="LIJ50" s="1581"/>
      <c r="LIK50" s="1581"/>
      <c r="LIL50" s="1581"/>
      <c r="LIM50" s="1581"/>
      <c r="LIN50" s="1581"/>
      <c r="LIO50" s="1581"/>
      <c r="LIP50" s="1581"/>
      <c r="LIQ50" s="1581"/>
      <c r="LIR50" s="1581"/>
      <c r="LIS50" s="1581"/>
      <c r="LIT50" s="1581"/>
      <c r="LIU50" s="1581"/>
      <c r="LIV50" s="1581"/>
      <c r="LIW50" s="1581"/>
      <c r="LIX50" s="1581"/>
      <c r="LIY50" s="1581"/>
      <c r="LIZ50" s="1581"/>
      <c r="LJA50" s="1581"/>
      <c r="LJB50" s="1581"/>
      <c r="LJC50" s="1581"/>
      <c r="LJD50" s="1581"/>
      <c r="LJE50" s="1581"/>
      <c r="LJF50" s="1581"/>
      <c r="LJG50" s="1581"/>
      <c r="LJH50" s="1581"/>
      <c r="LJI50" s="1581"/>
      <c r="LJJ50" s="1581"/>
      <c r="LJK50" s="1581"/>
      <c r="LJL50" s="1581"/>
      <c r="LJM50" s="1581"/>
      <c r="LJN50" s="1581"/>
      <c r="LJO50" s="1581"/>
      <c r="LJP50" s="1581"/>
      <c r="LJQ50" s="1581"/>
      <c r="LJR50" s="1581"/>
      <c r="LJS50" s="1581"/>
      <c r="LJT50" s="1581"/>
      <c r="LJU50" s="1581"/>
      <c r="LJV50" s="1581"/>
      <c r="LJW50" s="1581"/>
      <c r="LJX50" s="1581"/>
      <c r="LJY50" s="1581"/>
      <c r="LJZ50" s="1581"/>
      <c r="LKA50" s="1581"/>
      <c r="LKB50" s="1581"/>
      <c r="LKC50" s="1581"/>
      <c r="LKD50" s="1581"/>
      <c r="LKE50" s="1581"/>
      <c r="LKF50" s="1581"/>
      <c r="LKG50" s="1581"/>
      <c r="LKH50" s="1581"/>
      <c r="LKI50" s="1581"/>
      <c r="LKJ50" s="1581"/>
      <c r="LKK50" s="1581"/>
      <c r="LKL50" s="1581"/>
      <c r="LKM50" s="1581"/>
      <c r="LKN50" s="1581"/>
      <c r="LKO50" s="1581"/>
      <c r="LKP50" s="1581"/>
      <c r="LKQ50" s="1581"/>
      <c r="LKR50" s="1581"/>
      <c r="LKS50" s="1581"/>
      <c r="LKT50" s="1581"/>
      <c r="LKU50" s="1581"/>
      <c r="LKV50" s="1581"/>
      <c r="LKW50" s="1581"/>
      <c r="LKX50" s="1581"/>
      <c r="LKY50" s="1581"/>
      <c r="LKZ50" s="1581"/>
      <c r="LLA50" s="1581"/>
      <c r="LLB50" s="1581"/>
      <c r="LLC50" s="1581"/>
      <c r="LLD50" s="1581"/>
      <c r="LLE50" s="1581"/>
      <c r="LLF50" s="1581"/>
      <c r="LLG50" s="1581"/>
      <c r="LLH50" s="1581"/>
      <c r="LLI50" s="1581"/>
      <c r="LLJ50" s="1581"/>
      <c r="LLK50" s="1581"/>
      <c r="LLL50" s="1581"/>
      <c r="LLM50" s="1581"/>
      <c r="LLN50" s="1581"/>
      <c r="LLO50" s="1581"/>
      <c r="LLP50" s="1581"/>
      <c r="LLQ50" s="1581"/>
      <c r="LLR50" s="1581"/>
      <c r="LLS50" s="1581"/>
      <c r="LLT50" s="1581"/>
      <c r="LLU50" s="1581"/>
      <c r="LLV50" s="1581"/>
      <c r="LLW50" s="1581"/>
      <c r="LLX50" s="1581"/>
      <c r="LLY50" s="1581"/>
      <c r="LLZ50" s="1581"/>
      <c r="LMA50" s="1581"/>
      <c r="LMB50" s="1581"/>
      <c r="LMC50" s="1581"/>
      <c r="LMD50" s="1581"/>
      <c r="LME50" s="1581"/>
      <c r="LMF50" s="1581"/>
      <c r="LMG50" s="1581"/>
      <c r="LMH50" s="1581"/>
      <c r="LMI50" s="1581"/>
      <c r="LMJ50" s="1581"/>
      <c r="LMK50" s="1581"/>
      <c r="LML50" s="1581"/>
      <c r="LMM50" s="1581"/>
      <c r="LMN50" s="1581"/>
      <c r="LMO50" s="1581"/>
      <c r="LMP50" s="1581"/>
      <c r="LMQ50" s="1581"/>
      <c r="LMR50" s="1581"/>
      <c r="LMS50" s="1581"/>
      <c r="LMT50" s="1581"/>
      <c r="LMU50" s="1581"/>
      <c r="LMV50" s="1581"/>
      <c r="LMW50" s="1581"/>
      <c r="LMX50" s="1581"/>
      <c r="LMY50" s="1581"/>
      <c r="LMZ50" s="1581"/>
      <c r="LNA50" s="1581"/>
      <c r="LNB50" s="1581"/>
      <c r="LNC50" s="1581"/>
      <c r="LND50" s="1581"/>
      <c r="LNE50" s="1581"/>
      <c r="LNF50" s="1581"/>
      <c r="LNG50" s="1581"/>
      <c r="LNH50" s="1581"/>
      <c r="LNI50" s="1581"/>
      <c r="LNJ50" s="1581"/>
      <c r="LNK50" s="1581"/>
      <c r="LNL50" s="1581"/>
      <c r="LNM50" s="1581"/>
      <c r="LNN50" s="1581"/>
      <c r="LNO50" s="1581"/>
      <c r="LNP50" s="1581"/>
      <c r="LNQ50" s="1581"/>
      <c r="LNR50" s="1581"/>
      <c r="LNS50" s="1581"/>
      <c r="LNT50" s="1581"/>
      <c r="LNU50" s="1581"/>
      <c r="LNV50" s="1581"/>
      <c r="LNW50" s="1581"/>
      <c r="LNX50" s="1581"/>
      <c r="LNY50" s="1581"/>
      <c r="LNZ50" s="1581"/>
      <c r="LOA50" s="1581"/>
      <c r="LOB50" s="1581"/>
      <c r="LOC50" s="1581"/>
      <c r="LOD50" s="1581"/>
      <c r="LOE50" s="1581"/>
      <c r="LOF50" s="1581"/>
      <c r="LOG50" s="1581"/>
      <c r="LOH50" s="1581"/>
      <c r="LOI50" s="1581"/>
      <c r="LOJ50" s="1581"/>
      <c r="LOK50" s="1581"/>
      <c r="LOL50" s="1581"/>
      <c r="LOM50" s="1581"/>
      <c r="LON50" s="1581"/>
      <c r="LOO50" s="1581"/>
      <c r="LOP50" s="1581"/>
      <c r="LOQ50" s="1581"/>
      <c r="LOR50" s="1581"/>
      <c r="LOS50" s="1581"/>
      <c r="LOT50" s="1581"/>
      <c r="LOU50" s="1581"/>
      <c r="LOV50" s="1581"/>
      <c r="LOW50" s="1581"/>
      <c r="LOX50" s="1581"/>
      <c r="LOY50" s="1581"/>
      <c r="LOZ50" s="1581"/>
      <c r="LPA50" s="1581"/>
      <c r="LPB50" s="1581"/>
      <c r="LPC50" s="1581"/>
      <c r="LPD50" s="1581"/>
      <c r="LPE50" s="1581"/>
      <c r="LPF50" s="1581"/>
      <c r="LPG50" s="1581"/>
      <c r="LPH50" s="1581"/>
      <c r="LPI50" s="1581"/>
      <c r="LPJ50" s="1581"/>
      <c r="LPK50" s="1581"/>
      <c r="LPL50" s="1581"/>
      <c r="LPM50" s="1581"/>
      <c r="LPN50" s="1581"/>
      <c r="LPO50" s="1581"/>
      <c r="LPP50" s="1581"/>
      <c r="LPQ50" s="1581"/>
      <c r="LPR50" s="1581"/>
      <c r="LPS50" s="1581"/>
      <c r="LPT50" s="1581"/>
      <c r="LPU50" s="1581"/>
      <c r="LPV50" s="1581"/>
      <c r="LPW50" s="1581"/>
      <c r="LPX50" s="1581"/>
      <c r="LPY50" s="1581"/>
      <c r="LPZ50" s="1581"/>
      <c r="LQA50" s="1581"/>
      <c r="LQB50" s="1581"/>
      <c r="LQC50" s="1581"/>
      <c r="LQD50" s="1581"/>
      <c r="LQE50" s="1581"/>
      <c r="LQF50" s="1581"/>
      <c r="LQG50" s="1581"/>
      <c r="LQH50" s="1581"/>
      <c r="LQI50" s="1581"/>
      <c r="LQJ50" s="1581"/>
      <c r="LQK50" s="1581"/>
      <c r="LQL50" s="1581"/>
      <c r="LQM50" s="1581"/>
      <c r="LQN50" s="1581"/>
      <c r="LQO50" s="1581"/>
      <c r="LQP50" s="1581"/>
      <c r="LQQ50" s="1581"/>
      <c r="LQR50" s="1581"/>
      <c r="LQS50" s="1581"/>
      <c r="LQT50" s="1581"/>
      <c r="LQU50" s="1581"/>
      <c r="LQV50" s="1581"/>
      <c r="LQW50" s="1581"/>
      <c r="LQX50" s="1581"/>
      <c r="LQY50" s="1581"/>
      <c r="LQZ50" s="1581"/>
      <c r="LRA50" s="1581"/>
      <c r="LRB50" s="1581"/>
      <c r="LRC50" s="1581"/>
      <c r="LRD50" s="1581"/>
      <c r="LRE50" s="1581"/>
      <c r="LRF50" s="1581"/>
      <c r="LRG50" s="1581"/>
      <c r="LRH50" s="1581"/>
      <c r="LRI50" s="1581"/>
      <c r="LRJ50" s="1581"/>
      <c r="LRK50" s="1581"/>
      <c r="LRL50" s="1581"/>
      <c r="LRM50" s="1581"/>
      <c r="LRN50" s="1581"/>
      <c r="LRO50" s="1581"/>
      <c r="LRP50" s="1581"/>
      <c r="LRQ50" s="1581"/>
      <c r="LRR50" s="1581"/>
      <c r="LRS50" s="1581"/>
      <c r="LRT50" s="1581"/>
      <c r="LRU50" s="1581"/>
      <c r="LRV50" s="1581"/>
      <c r="LRW50" s="1581"/>
      <c r="LRX50" s="1581"/>
      <c r="LRY50" s="1581"/>
      <c r="LRZ50" s="1581"/>
      <c r="LSA50" s="1581"/>
      <c r="LSB50" s="1581"/>
      <c r="LSC50" s="1581"/>
      <c r="LSD50" s="1581"/>
      <c r="LSE50" s="1581"/>
      <c r="LSF50" s="1581"/>
      <c r="LSG50" s="1581"/>
      <c r="LSH50" s="1581"/>
      <c r="LSI50" s="1581"/>
      <c r="LSJ50" s="1581"/>
      <c r="LSK50" s="1581"/>
      <c r="LSL50" s="1581"/>
      <c r="LSM50" s="1581"/>
      <c r="LSN50" s="1581"/>
      <c r="LSO50" s="1581"/>
      <c r="LSP50" s="1581"/>
      <c r="LSQ50" s="1581"/>
      <c r="LSR50" s="1581"/>
      <c r="LSS50" s="1581"/>
      <c r="LST50" s="1581"/>
      <c r="LSU50" s="1581"/>
      <c r="LSV50" s="1581"/>
      <c r="LSW50" s="1581"/>
      <c r="LSX50" s="1581"/>
      <c r="LSY50" s="1581"/>
      <c r="LSZ50" s="1581"/>
      <c r="LTA50" s="1581"/>
      <c r="LTB50" s="1581"/>
      <c r="LTC50" s="1581"/>
      <c r="LTD50" s="1581"/>
      <c r="LTE50" s="1581"/>
      <c r="LTF50" s="1581"/>
      <c r="LTG50" s="1581"/>
      <c r="LTH50" s="1581"/>
      <c r="LTI50" s="1581"/>
      <c r="LTJ50" s="1581"/>
      <c r="LTK50" s="1581"/>
      <c r="LTL50" s="1581"/>
      <c r="LTM50" s="1581"/>
      <c r="LTN50" s="1581"/>
      <c r="LTO50" s="1581"/>
      <c r="LTP50" s="1581"/>
      <c r="LTQ50" s="1581"/>
      <c r="LTR50" s="1581"/>
      <c r="LTS50" s="1581"/>
      <c r="LTT50" s="1581"/>
      <c r="LTU50" s="1581"/>
      <c r="LTV50" s="1581"/>
      <c r="LTW50" s="1581"/>
      <c r="LTX50" s="1581"/>
      <c r="LTY50" s="1581"/>
      <c r="LTZ50" s="1581"/>
      <c r="LUA50" s="1581"/>
      <c r="LUB50" s="1581"/>
      <c r="LUC50" s="1581"/>
      <c r="LUD50" s="1581"/>
      <c r="LUE50" s="1581"/>
      <c r="LUF50" s="1581"/>
      <c r="LUG50" s="1581"/>
      <c r="LUH50" s="1581"/>
      <c r="LUI50" s="1581"/>
      <c r="LUJ50" s="1581"/>
      <c r="LUK50" s="1581"/>
      <c r="LUL50" s="1581"/>
      <c r="LUM50" s="1581"/>
      <c r="LUN50" s="1581"/>
      <c r="LUO50" s="1581"/>
      <c r="LUP50" s="1581"/>
      <c r="LUQ50" s="1581"/>
      <c r="LUR50" s="1581"/>
      <c r="LUS50" s="1581"/>
      <c r="LUT50" s="1581"/>
      <c r="LUU50" s="1581"/>
      <c r="LUV50" s="1581"/>
      <c r="LUW50" s="1581"/>
      <c r="LUX50" s="1581"/>
      <c r="LUY50" s="1581"/>
      <c r="LUZ50" s="1581"/>
      <c r="LVA50" s="1581"/>
      <c r="LVB50" s="1581"/>
      <c r="LVC50" s="1581"/>
      <c r="LVD50" s="1581"/>
      <c r="LVE50" s="1581"/>
      <c r="LVF50" s="1581"/>
      <c r="LVG50" s="1581"/>
      <c r="LVH50" s="1581"/>
      <c r="LVI50" s="1581"/>
      <c r="LVJ50" s="1581"/>
      <c r="LVK50" s="1581"/>
      <c r="LVL50" s="1581"/>
      <c r="LVM50" s="1581"/>
      <c r="LVN50" s="1581"/>
      <c r="LVO50" s="1581"/>
      <c r="LVP50" s="1581"/>
      <c r="LVQ50" s="1581"/>
      <c r="LVR50" s="1581"/>
      <c r="LVS50" s="1581"/>
      <c r="LVT50" s="1581"/>
      <c r="LVU50" s="1581"/>
      <c r="LVV50" s="1581"/>
      <c r="LVW50" s="1581"/>
      <c r="LVX50" s="1581"/>
      <c r="LVY50" s="1581"/>
      <c r="LVZ50" s="1581"/>
      <c r="LWA50" s="1581"/>
      <c r="LWB50" s="1581"/>
      <c r="LWC50" s="1581"/>
      <c r="LWD50" s="1581"/>
      <c r="LWE50" s="1581"/>
      <c r="LWF50" s="1581"/>
      <c r="LWG50" s="1581"/>
      <c r="LWH50" s="1581"/>
      <c r="LWI50" s="1581"/>
      <c r="LWJ50" s="1581"/>
      <c r="LWK50" s="1581"/>
      <c r="LWL50" s="1581"/>
      <c r="LWM50" s="1581"/>
      <c r="LWN50" s="1581"/>
      <c r="LWO50" s="1581"/>
      <c r="LWP50" s="1581"/>
      <c r="LWQ50" s="1581"/>
      <c r="LWR50" s="1581"/>
      <c r="LWS50" s="1581"/>
      <c r="LWT50" s="1581"/>
      <c r="LWU50" s="1581"/>
      <c r="LWV50" s="1581"/>
      <c r="LWW50" s="1581"/>
      <c r="LWX50" s="1581"/>
      <c r="LWY50" s="1581"/>
      <c r="LWZ50" s="1581"/>
      <c r="LXA50" s="1581"/>
      <c r="LXB50" s="1581"/>
      <c r="LXC50" s="1581"/>
      <c r="LXD50" s="1581"/>
      <c r="LXE50" s="1581"/>
      <c r="LXF50" s="1581"/>
      <c r="LXG50" s="1581"/>
      <c r="LXH50" s="1581"/>
      <c r="LXI50" s="1581"/>
      <c r="LXJ50" s="1581"/>
      <c r="LXK50" s="1581"/>
      <c r="LXL50" s="1581"/>
      <c r="LXM50" s="1581"/>
      <c r="LXN50" s="1581"/>
      <c r="LXO50" s="1581"/>
      <c r="LXP50" s="1581"/>
      <c r="LXQ50" s="1581"/>
      <c r="LXR50" s="1581"/>
      <c r="LXS50" s="1581"/>
      <c r="LXT50" s="1581"/>
      <c r="LXU50" s="1581"/>
      <c r="LXV50" s="1581"/>
      <c r="LXW50" s="1581"/>
      <c r="LXX50" s="1581"/>
      <c r="LXY50" s="1581"/>
      <c r="LXZ50" s="1581"/>
      <c r="LYA50" s="1581"/>
      <c r="LYB50" s="1581"/>
      <c r="LYC50" s="1581"/>
      <c r="LYD50" s="1581"/>
      <c r="LYE50" s="1581"/>
      <c r="LYF50" s="1581"/>
      <c r="LYG50" s="1581"/>
      <c r="LYH50" s="1581"/>
      <c r="LYI50" s="1581"/>
      <c r="LYJ50" s="1581"/>
      <c r="LYK50" s="1581"/>
      <c r="LYL50" s="1581"/>
      <c r="LYM50" s="1581"/>
      <c r="LYN50" s="1581"/>
      <c r="LYO50" s="1581"/>
      <c r="LYP50" s="1581"/>
      <c r="LYQ50" s="1581"/>
      <c r="LYR50" s="1581"/>
      <c r="LYS50" s="1581"/>
      <c r="LYT50" s="1581"/>
      <c r="LYU50" s="1581"/>
      <c r="LYV50" s="1581"/>
      <c r="LYW50" s="1581"/>
      <c r="LYX50" s="1581"/>
      <c r="LYY50" s="1581"/>
      <c r="LYZ50" s="1581"/>
      <c r="LZA50" s="1581"/>
      <c r="LZB50" s="1581"/>
      <c r="LZC50" s="1581"/>
      <c r="LZD50" s="1581"/>
      <c r="LZE50" s="1581"/>
      <c r="LZF50" s="1581"/>
      <c r="LZG50" s="1581"/>
      <c r="LZH50" s="1581"/>
      <c r="LZI50" s="1581"/>
      <c r="LZJ50" s="1581"/>
      <c r="LZK50" s="1581"/>
      <c r="LZL50" s="1581"/>
      <c r="LZM50" s="1581"/>
      <c r="LZN50" s="1581"/>
      <c r="LZO50" s="1581"/>
      <c r="LZP50" s="1581"/>
      <c r="LZQ50" s="1581"/>
      <c r="LZR50" s="1581"/>
      <c r="LZS50" s="1581"/>
      <c r="LZT50" s="1581"/>
      <c r="LZU50" s="1581"/>
      <c r="LZV50" s="1581"/>
      <c r="LZW50" s="1581"/>
      <c r="LZX50" s="1581"/>
      <c r="LZY50" s="1581"/>
      <c r="LZZ50" s="1581"/>
      <c r="MAA50" s="1581"/>
      <c r="MAB50" s="1581"/>
      <c r="MAC50" s="1581"/>
      <c r="MAD50" s="1581"/>
      <c r="MAE50" s="1581"/>
      <c r="MAF50" s="1581"/>
      <c r="MAG50" s="1581"/>
      <c r="MAH50" s="1581"/>
      <c r="MAI50" s="1581"/>
      <c r="MAJ50" s="1581"/>
      <c r="MAK50" s="1581"/>
      <c r="MAL50" s="1581"/>
      <c r="MAM50" s="1581"/>
      <c r="MAN50" s="1581"/>
      <c r="MAO50" s="1581"/>
      <c r="MAP50" s="1581"/>
      <c r="MAQ50" s="1581"/>
      <c r="MAR50" s="1581"/>
      <c r="MAS50" s="1581"/>
      <c r="MAT50" s="1581"/>
      <c r="MAU50" s="1581"/>
      <c r="MAV50" s="1581"/>
      <c r="MAW50" s="1581"/>
      <c r="MAX50" s="1581"/>
      <c r="MAY50" s="1581"/>
      <c r="MAZ50" s="1581"/>
      <c r="MBA50" s="1581"/>
      <c r="MBB50" s="1581"/>
      <c r="MBC50" s="1581"/>
      <c r="MBD50" s="1581"/>
      <c r="MBE50" s="1581"/>
      <c r="MBF50" s="1581"/>
      <c r="MBG50" s="1581"/>
      <c r="MBH50" s="1581"/>
      <c r="MBI50" s="1581"/>
      <c r="MBJ50" s="1581"/>
      <c r="MBK50" s="1581"/>
      <c r="MBL50" s="1581"/>
      <c r="MBM50" s="1581"/>
      <c r="MBN50" s="1581"/>
      <c r="MBO50" s="1581"/>
      <c r="MBP50" s="1581"/>
      <c r="MBQ50" s="1581"/>
      <c r="MBR50" s="1581"/>
      <c r="MBS50" s="1581"/>
      <c r="MBT50" s="1581"/>
      <c r="MBU50" s="1581"/>
      <c r="MBV50" s="1581"/>
      <c r="MBW50" s="1581"/>
      <c r="MBX50" s="1581"/>
      <c r="MBY50" s="1581"/>
      <c r="MBZ50" s="1581"/>
      <c r="MCA50" s="1581"/>
      <c r="MCB50" s="1581"/>
      <c r="MCC50" s="1581"/>
      <c r="MCD50" s="1581"/>
      <c r="MCE50" s="1581"/>
      <c r="MCF50" s="1581"/>
      <c r="MCG50" s="1581"/>
      <c r="MCH50" s="1581"/>
      <c r="MCI50" s="1581"/>
      <c r="MCJ50" s="1581"/>
      <c r="MCK50" s="1581"/>
      <c r="MCL50" s="1581"/>
      <c r="MCM50" s="1581"/>
      <c r="MCN50" s="1581"/>
      <c r="MCO50" s="1581"/>
      <c r="MCP50" s="1581"/>
      <c r="MCQ50" s="1581"/>
      <c r="MCR50" s="1581"/>
      <c r="MCS50" s="1581"/>
      <c r="MCT50" s="1581"/>
      <c r="MCU50" s="1581"/>
      <c r="MCV50" s="1581"/>
      <c r="MCW50" s="1581"/>
      <c r="MCX50" s="1581"/>
      <c r="MCY50" s="1581"/>
      <c r="MCZ50" s="1581"/>
      <c r="MDA50" s="1581"/>
      <c r="MDB50" s="1581"/>
      <c r="MDC50" s="1581"/>
      <c r="MDD50" s="1581"/>
      <c r="MDE50" s="1581"/>
      <c r="MDF50" s="1581"/>
      <c r="MDG50" s="1581"/>
      <c r="MDH50" s="1581"/>
      <c r="MDI50" s="1581"/>
      <c r="MDJ50" s="1581"/>
      <c r="MDK50" s="1581"/>
      <c r="MDL50" s="1581"/>
      <c r="MDM50" s="1581"/>
      <c r="MDN50" s="1581"/>
      <c r="MDO50" s="1581"/>
      <c r="MDP50" s="1581"/>
      <c r="MDQ50" s="1581"/>
      <c r="MDR50" s="1581"/>
      <c r="MDS50" s="1581"/>
      <c r="MDT50" s="1581"/>
      <c r="MDU50" s="1581"/>
      <c r="MDV50" s="1581"/>
      <c r="MDW50" s="1581"/>
      <c r="MDX50" s="1581"/>
      <c r="MDY50" s="1581"/>
      <c r="MDZ50" s="1581"/>
      <c r="MEA50" s="1581"/>
      <c r="MEB50" s="1581"/>
      <c r="MEC50" s="1581"/>
      <c r="MED50" s="1581"/>
      <c r="MEE50" s="1581"/>
      <c r="MEF50" s="1581"/>
      <c r="MEG50" s="1581"/>
      <c r="MEH50" s="1581"/>
      <c r="MEI50" s="1581"/>
      <c r="MEJ50" s="1581"/>
      <c r="MEK50" s="1581"/>
      <c r="MEL50" s="1581"/>
      <c r="MEM50" s="1581"/>
      <c r="MEN50" s="1581"/>
      <c r="MEO50" s="1581"/>
      <c r="MEP50" s="1581"/>
      <c r="MEQ50" s="1581"/>
      <c r="MER50" s="1581"/>
      <c r="MES50" s="1581"/>
      <c r="MET50" s="1581"/>
      <c r="MEU50" s="1581"/>
      <c r="MEV50" s="1581"/>
      <c r="MEW50" s="1581"/>
      <c r="MEX50" s="1581"/>
      <c r="MEY50" s="1581"/>
      <c r="MEZ50" s="1581"/>
      <c r="MFA50" s="1581"/>
      <c r="MFB50" s="1581"/>
      <c r="MFC50" s="1581"/>
      <c r="MFD50" s="1581"/>
      <c r="MFE50" s="1581"/>
      <c r="MFF50" s="1581"/>
      <c r="MFG50" s="1581"/>
      <c r="MFH50" s="1581"/>
      <c r="MFI50" s="1581"/>
      <c r="MFJ50" s="1581"/>
      <c r="MFK50" s="1581"/>
      <c r="MFL50" s="1581"/>
      <c r="MFM50" s="1581"/>
      <c r="MFN50" s="1581"/>
      <c r="MFO50" s="1581"/>
      <c r="MFP50" s="1581"/>
      <c r="MFQ50" s="1581"/>
      <c r="MFR50" s="1581"/>
      <c r="MFS50" s="1581"/>
      <c r="MFT50" s="1581"/>
      <c r="MFU50" s="1581"/>
      <c r="MFV50" s="1581"/>
      <c r="MFW50" s="1581"/>
      <c r="MFX50" s="1581"/>
      <c r="MFY50" s="1581"/>
      <c r="MFZ50" s="1581"/>
      <c r="MGA50" s="1581"/>
      <c r="MGB50" s="1581"/>
      <c r="MGC50" s="1581"/>
      <c r="MGD50" s="1581"/>
      <c r="MGE50" s="1581"/>
      <c r="MGF50" s="1581"/>
      <c r="MGG50" s="1581"/>
      <c r="MGH50" s="1581"/>
      <c r="MGI50" s="1581"/>
      <c r="MGJ50" s="1581"/>
      <c r="MGK50" s="1581"/>
      <c r="MGL50" s="1581"/>
      <c r="MGM50" s="1581"/>
      <c r="MGN50" s="1581"/>
      <c r="MGO50" s="1581"/>
      <c r="MGP50" s="1581"/>
      <c r="MGQ50" s="1581"/>
      <c r="MGR50" s="1581"/>
      <c r="MGS50" s="1581"/>
      <c r="MGT50" s="1581"/>
      <c r="MGU50" s="1581"/>
      <c r="MGV50" s="1581"/>
      <c r="MGW50" s="1581"/>
      <c r="MGX50" s="1581"/>
      <c r="MGY50" s="1581"/>
      <c r="MGZ50" s="1581"/>
      <c r="MHA50" s="1581"/>
      <c r="MHB50" s="1581"/>
      <c r="MHC50" s="1581"/>
      <c r="MHD50" s="1581"/>
      <c r="MHE50" s="1581"/>
      <c r="MHF50" s="1581"/>
      <c r="MHG50" s="1581"/>
      <c r="MHH50" s="1581"/>
      <c r="MHI50" s="1581"/>
      <c r="MHJ50" s="1581"/>
      <c r="MHK50" s="1581"/>
      <c r="MHL50" s="1581"/>
      <c r="MHM50" s="1581"/>
      <c r="MHN50" s="1581"/>
      <c r="MHO50" s="1581"/>
      <c r="MHP50" s="1581"/>
      <c r="MHQ50" s="1581"/>
      <c r="MHR50" s="1581"/>
      <c r="MHS50" s="1581"/>
      <c r="MHT50" s="1581"/>
      <c r="MHU50" s="1581"/>
      <c r="MHV50" s="1581"/>
      <c r="MHW50" s="1581"/>
      <c r="MHX50" s="1581"/>
      <c r="MHY50" s="1581"/>
      <c r="MHZ50" s="1581"/>
      <c r="MIA50" s="1581"/>
      <c r="MIB50" s="1581"/>
      <c r="MIC50" s="1581"/>
      <c r="MID50" s="1581"/>
      <c r="MIE50" s="1581"/>
      <c r="MIF50" s="1581"/>
      <c r="MIG50" s="1581"/>
      <c r="MIH50" s="1581"/>
      <c r="MII50" s="1581"/>
      <c r="MIJ50" s="1581"/>
      <c r="MIK50" s="1581"/>
      <c r="MIL50" s="1581"/>
      <c r="MIM50" s="1581"/>
      <c r="MIN50" s="1581"/>
      <c r="MIO50" s="1581"/>
      <c r="MIP50" s="1581"/>
      <c r="MIQ50" s="1581"/>
      <c r="MIR50" s="1581"/>
      <c r="MIS50" s="1581"/>
      <c r="MIT50" s="1581"/>
      <c r="MIU50" s="1581"/>
      <c r="MIV50" s="1581"/>
      <c r="MIW50" s="1581"/>
      <c r="MIX50" s="1581"/>
      <c r="MIY50" s="1581"/>
      <c r="MIZ50" s="1581"/>
      <c r="MJA50" s="1581"/>
      <c r="MJB50" s="1581"/>
      <c r="MJC50" s="1581"/>
      <c r="MJD50" s="1581"/>
      <c r="MJE50" s="1581"/>
      <c r="MJF50" s="1581"/>
      <c r="MJG50" s="1581"/>
      <c r="MJH50" s="1581"/>
      <c r="MJI50" s="1581"/>
      <c r="MJJ50" s="1581"/>
      <c r="MJK50" s="1581"/>
      <c r="MJL50" s="1581"/>
      <c r="MJM50" s="1581"/>
      <c r="MJN50" s="1581"/>
      <c r="MJO50" s="1581"/>
      <c r="MJP50" s="1581"/>
      <c r="MJQ50" s="1581"/>
      <c r="MJR50" s="1581"/>
      <c r="MJS50" s="1581"/>
      <c r="MJT50" s="1581"/>
      <c r="MJU50" s="1581"/>
      <c r="MJV50" s="1581"/>
      <c r="MJW50" s="1581"/>
      <c r="MJX50" s="1581"/>
      <c r="MJY50" s="1581"/>
      <c r="MJZ50" s="1581"/>
      <c r="MKA50" s="1581"/>
      <c r="MKB50" s="1581"/>
      <c r="MKC50" s="1581"/>
      <c r="MKD50" s="1581"/>
      <c r="MKE50" s="1581"/>
      <c r="MKF50" s="1581"/>
      <c r="MKG50" s="1581"/>
      <c r="MKH50" s="1581"/>
      <c r="MKI50" s="1581"/>
      <c r="MKJ50" s="1581"/>
      <c r="MKK50" s="1581"/>
      <c r="MKL50" s="1581"/>
      <c r="MKM50" s="1581"/>
      <c r="MKN50" s="1581"/>
      <c r="MKO50" s="1581"/>
      <c r="MKP50" s="1581"/>
      <c r="MKQ50" s="1581"/>
      <c r="MKR50" s="1581"/>
      <c r="MKS50" s="1581"/>
      <c r="MKT50" s="1581"/>
      <c r="MKU50" s="1581"/>
      <c r="MKV50" s="1581"/>
      <c r="MKW50" s="1581"/>
      <c r="MKX50" s="1581"/>
      <c r="MKY50" s="1581"/>
      <c r="MKZ50" s="1581"/>
      <c r="MLA50" s="1581"/>
      <c r="MLB50" s="1581"/>
      <c r="MLC50" s="1581"/>
      <c r="MLD50" s="1581"/>
      <c r="MLE50" s="1581"/>
      <c r="MLF50" s="1581"/>
      <c r="MLG50" s="1581"/>
      <c r="MLH50" s="1581"/>
      <c r="MLI50" s="1581"/>
      <c r="MLJ50" s="1581"/>
      <c r="MLK50" s="1581"/>
      <c r="MLL50" s="1581"/>
      <c r="MLM50" s="1581"/>
      <c r="MLN50" s="1581"/>
      <c r="MLO50" s="1581"/>
      <c r="MLP50" s="1581"/>
      <c r="MLQ50" s="1581"/>
      <c r="MLR50" s="1581"/>
      <c r="MLS50" s="1581"/>
      <c r="MLT50" s="1581"/>
      <c r="MLU50" s="1581"/>
      <c r="MLV50" s="1581"/>
      <c r="MLW50" s="1581"/>
      <c r="MLX50" s="1581"/>
      <c r="MLY50" s="1581"/>
      <c r="MLZ50" s="1581"/>
      <c r="MMA50" s="1581"/>
      <c r="MMB50" s="1581"/>
      <c r="MMC50" s="1581"/>
      <c r="MMD50" s="1581"/>
      <c r="MME50" s="1581"/>
      <c r="MMF50" s="1581"/>
      <c r="MMG50" s="1581"/>
      <c r="MMH50" s="1581"/>
      <c r="MMI50" s="1581"/>
      <c r="MMJ50" s="1581"/>
      <c r="MMK50" s="1581"/>
      <c r="MML50" s="1581"/>
      <c r="MMM50" s="1581"/>
      <c r="MMN50" s="1581"/>
      <c r="MMO50" s="1581"/>
      <c r="MMP50" s="1581"/>
      <c r="MMQ50" s="1581"/>
      <c r="MMR50" s="1581"/>
      <c r="MMS50" s="1581"/>
      <c r="MMT50" s="1581"/>
      <c r="MMU50" s="1581"/>
      <c r="MMV50" s="1581"/>
      <c r="MMW50" s="1581"/>
      <c r="MMX50" s="1581"/>
      <c r="MMY50" s="1581"/>
      <c r="MMZ50" s="1581"/>
      <c r="MNA50" s="1581"/>
      <c r="MNB50" s="1581"/>
      <c r="MNC50" s="1581"/>
      <c r="MND50" s="1581"/>
      <c r="MNE50" s="1581"/>
      <c r="MNF50" s="1581"/>
      <c r="MNG50" s="1581"/>
      <c r="MNH50" s="1581"/>
      <c r="MNI50" s="1581"/>
      <c r="MNJ50" s="1581"/>
      <c r="MNK50" s="1581"/>
      <c r="MNL50" s="1581"/>
      <c r="MNM50" s="1581"/>
      <c r="MNN50" s="1581"/>
      <c r="MNO50" s="1581"/>
      <c r="MNP50" s="1581"/>
      <c r="MNQ50" s="1581"/>
      <c r="MNR50" s="1581"/>
      <c r="MNS50" s="1581"/>
      <c r="MNT50" s="1581"/>
      <c r="MNU50" s="1581"/>
      <c r="MNV50" s="1581"/>
      <c r="MNW50" s="1581"/>
      <c r="MNX50" s="1581"/>
      <c r="MNY50" s="1581"/>
      <c r="MNZ50" s="1581"/>
      <c r="MOA50" s="1581"/>
      <c r="MOB50" s="1581"/>
      <c r="MOC50" s="1581"/>
      <c r="MOD50" s="1581"/>
      <c r="MOE50" s="1581"/>
      <c r="MOF50" s="1581"/>
      <c r="MOG50" s="1581"/>
      <c r="MOH50" s="1581"/>
      <c r="MOI50" s="1581"/>
      <c r="MOJ50" s="1581"/>
      <c r="MOK50" s="1581"/>
      <c r="MOL50" s="1581"/>
      <c r="MOM50" s="1581"/>
      <c r="MON50" s="1581"/>
      <c r="MOO50" s="1581"/>
      <c r="MOP50" s="1581"/>
      <c r="MOQ50" s="1581"/>
      <c r="MOR50" s="1581"/>
      <c r="MOS50" s="1581"/>
      <c r="MOT50" s="1581"/>
      <c r="MOU50" s="1581"/>
      <c r="MOV50" s="1581"/>
      <c r="MOW50" s="1581"/>
      <c r="MOX50" s="1581"/>
      <c r="MOY50" s="1581"/>
      <c r="MOZ50" s="1581"/>
      <c r="MPA50" s="1581"/>
      <c r="MPB50" s="1581"/>
      <c r="MPC50" s="1581"/>
      <c r="MPD50" s="1581"/>
      <c r="MPE50" s="1581"/>
      <c r="MPF50" s="1581"/>
      <c r="MPG50" s="1581"/>
      <c r="MPH50" s="1581"/>
      <c r="MPI50" s="1581"/>
      <c r="MPJ50" s="1581"/>
      <c r="MPK50" s="1581"/>
      <c r="MPL50" s="1581"/>
      <c r="MPM50" s="1581"/>
      <c r="MPN50" s="1581"/>
      <c r="MPO50" s="1581"/>
      <c r="MPP50" s="1581"/>
      <c r="MPQ50" s="1581"/>
      <c r="MPR50" s="1581"/>
      <c r="MPS50" s="1581"/>
      <c r="MPT50" s="1581"/>
      <c r="MPU50" s="1581"/>
      <c r="MPV50" s="1581"/>
      <c r="MPW50" s="1581"/>
      <c r="MPX50" s="1581"/>
      <c r="MPY50" s="1581"/>
      <c r="MPZ50" s="1581"/>
      <c r="MQA50" s="1581"/>
      <c r="MQB50" s="1581"/>
      <c r="MQC50" s="1581"/>
      <c r="MQD50" s="1581"/>
      <c r="MQE50" s="1581"/>
      <c r="MQF50" s="1581"/>
      <c r="MQG50" s="1581"/>
      <c r="MQH50" s="1581"/>
      <c r="MQI50" s="1581"/>
      <c r="MQJ50" s="1581"/>
      <c r="MQK50" s="1581"/>
      <c r="MQL50" s="1581"/>
      <c r="MQM50" s="1581"/>
      <c r="MQN50" s="1581"/>
      <c r="MQO50" s="1581"/>
      <c r="MQP50" s="1581"/>
      <c r="MQQ50" s="1581"/>
      <c r="MQR50" s="1581"/>
      <c r="MQS50" s="1581"/>
      <c r="MQT50" s="1581"/>
      <c r="MQU50" s="1581"/>
      <c r="MQV50" s="1581"/>
      <c r="MQW50" s="1581"/>
      <c r="MQX50" s="1581"/>
      <c r="MQY50" s="1581"/>
      <c r="MQZ50" s="1581"/>
      <c r="MRA50" s="1581"/>
      <c r="MRB50" s="1581"/>
      <c r="MRC50" s="1581"/>
      <c r="MRD50" s="1581"/>
      <c r="MRE50" s="1581"/>
      <c r="MRF50" s="1581"/>
      <c r="MRG50" s="1581"/>
      <c r="MRH50" s="1581"/>
      <c r="MRI50" s="1581"/>
      <c r="MRJ50" s="1581"/>
      <c r="MRK50" s="1581"/>
      <c r="MRL50" s="1581"/>
      <c r="MRM50" s="1581"/>
      <c r="MRN50" s="1581"/>
      <c r="MRO50" s="1581"/>
      <c r="MRP50" s="1581"/>
      <c r="MRQ50" s="1581"/>
      <c r="MRR50" s="1581"/>
      <c r="MRS50" s="1581"/>
      <c r="MRT50" s="1581"/>
      <c r="MRU50" s="1581"/>
      <c r="MRV50" s="1581"/>
      <c r="MRW50" s="1581"/>
      <c r="MRX50" s="1581"/>
      <c r="MRY50" s="1581"/>
      <c r="MRZ50" s="1581"/>
      <c r="MSA50" s="1581"/>
      <c r="MSB50" s="1581"/>
      <c r="MSC50" s="1581"/>
      <c r="MSD50" s="1581"/>
      <c r="MSE50" s="1581"/>
      <c r="MSF50" s="1581"/>
      <c r="MSG50" s="1581"/>
      <c r="MSH50" s="1581"/>
      <c r="MSI50" s="1581"/>
      <c r="MSJ50" s="1581"/>
      <c r="MSK50" s="1581"/>
      <c r="MSL50" s="1581"/>
      <c r="MSM50" s="1581"/>
      <c r="MSN50" s="1581"/>
      <c r="MSO50" s="1581"/>
      <c r="MSP50" s="1581"/>
      <c r="MSQ50" s="1581"/>
      <c r="MSR50" s="1581"/>
      <c r="MSS50" s="1581"/>
      <c r="MST50" s="1581"/>
      <c r="MSU50" s="1581"/>
      <c r="MSV50" s="1581"/>
      <c r="MSW50" s="1581"/>
      <c r="MSX50" s="1581"/>
      <c r="MSY50" s="1581"/>
      <c r="MSZ50" s="1581"/>
      <c r="MTA50" s="1581"/>
      <c r="MTB50" s="1581"/>
      <c r="MTC50" s="1581"/>
      <c r="MTD50" s="1581"/>
      <c r="MTE50" s="1581"/>
      <c r="MTF50" s="1581"/>
      <c r="MTG50" s="1581"/>
      <c r="MTH50" s="1581"/>
      <c r="MTI50" s="1581"/>
      <c r="MTJ50" s="1581"/>
      <c r="MTK50" s="1581"/>
      <c r="MTL50" s="1581"/>
      <c r="MTM50" s="1581"/>
      <c r="MTN50" s="1581"/>
      <c r="MTO50" s="1581"/>
      <c r="MTP50" s="1581"/>
      <c r="MTQ50" s="1581"/>
      <c r="MTR50" s="1581"/>
      <c r="MTS50" s="1581"/>
      <c r="MTT50" s="1581"/>
      <c r="MTU50" s="1581"/>
      <c r="MTV50" s="1581"/>
      <c r="MTW50" s="1581"/>
      <c r="MTX50" s="1581"/>
      <c r="MTY50" s="1581"/>
      <c r="MTZ50" s="1581"/>
      <c r="MUA50" s="1581"/>
      <c r="MUB50" s="1581"/>
      <c r="MUC50" s="1581"/>
      <c r="MUD50" s="1581"/>
      <c r="MUE50" s="1581"/>
      <c r="MUF50" s="1581"/>
      <c r="MUG50" s="1581"/>
      <c r="MUH50" s="1581"/>
      <c r="MUI50" s="1581"/>
      <c r="MUJ50" s="1581"/>
      <c r="MUK50" s="1581"/>
      <c r="MUL50" s="1581"/>
      <c r="MUM50" s="1581"/>
      <c r="MUN50" s="1581"/>
      <c r="MUO50" s="1581"/>
      <c r="MUP50" s="1581"/>
      <c r="MUQ50" s="1581"/>
      <c r="MUR50" s="1581"/>
      <c r="MUS50" s="1581"/>
      <c r="MUT50" s="1581"/>
      <c r="MUU50" s="1581"/>
      <c r="MUV50" s="1581"/>
      <c r="MUW50" s="1581"/>
      <c r="MUX50" s="1581"/>
      <c r="MUY50" s="1581"/>
      <c r="MUZ50" s="1581"/>
      <c r="MVA50" s="1581"/>
      <c r="MVB50" s="1581"/>
      <c r="MVC50" s="1581"/>
      <c r="MVD50" s="1581"/>
      <c r="MVE50" s="1581"/>
      <c r="MVF50" s="1581"/>
      <c r="MVG50" s="1581"/>
      <c r="MVH50" s="1581"/>
      <c r="MVI50" s="1581"/>
      <c r="MVJ50" s="1581"/>
      <c r="MVK50" s="1581"/>
      <c r="MVL50" s="1581"/>
      <c r="MVM50" s="1581"/>
      <c r="MVN50" s="1581"/>
      <c r="MVO50" s="1581"/>
      <c r="MVP50" s="1581"/>
      <c r="MVQ50" s="1581"/>
      <c r="MVR50" s="1581"/>
      <c r="MVS50" s="1581"/>
      <c r="MVT50" s="1581"/>
      <c r="MVU50" s="1581"/>
      <c r="MVV50" s="1581"/>
      <c r="MVW50" s="1581"/>
      <c r="MVX50" s="1581"/>
      <c r="MVY50" s="1581"/>
      <c r="MVZ50" s="1581"/>
      <c r="MWA50" s="1581"/>
      <c r="MWB50" s="1581"/>
      <c r="MWC50" s="1581"/>
      <c r="MWD50" s="1581"/>
      <c r="MWE50" s="1581"/>
      <c r="MWF50" s="1581"/>
      <c r="MWG50" s="1581"/>
      <c r="MWH50" s="1581"/>
      <c r="MWI50" s="1581"/>
      <c r="MWJ50" s="1581"/>
      <c r="MWK50" s="1581"/>
      <c r="MWL50" s="1581"/>
      <c r="MWM50" s="1581"/>
      <c r="MWN50" s="1581"/>
      <c r="MWO50" s="1581"/>
      <c r="MWP50" s="1581"/>
      <c r="MWQ50" s="1581"/>
      <c r="MWR50" s="1581"/>
      <c r="MWS50" s="1581"/>
      <c r="MWT50" s="1581"/>
      <c r="MWU50" s="1581"/>
      <c r="MWV50" s="1581"/>
      <c r="MWW50" s="1581"/>
      <c r="MWX50" s="1581"/>
      <c r="MWY50" s="1581"/>
      <c r="MWZ50" s="1581"/>
      <c r="MXA50" s="1581"/>
      <c r="MXB50" s="1581"/>
      <c r="MXC50" s="1581"/>
      <c r="MXD50" s="1581"/>
      <c r="MXE50" s="1581"/>
      <c r="MXF50" s="1581"/>
      <c r="MXG50" s="1581"/>
      <c r="MXH50" s="1581"/>
      <c r="MXI50" s="1581"/>
      <c r="MXJ50" s="1581"/>
      <c r="MXK50" s="1581"/>
      <c r="MXL50" s="1581"/>
      <c r="MXM50" s="1581"/>
      <c r="MXN50" s="1581"/>
      <c r="MXO50" s="1581"/>
      <c r="MXP50" s="1581"/>
      <c r="MXQ50" s="1581"/>
      <c r="MXR50" s="1581"/>
      <c r="MXS50" s="1581"/>
      <c r="MXT50" s="1581"/>
      <c r="MXU50" s="1581"/>
      <c r="MXV50" s="1581"/>
      <c r="MXW50" s="1581"/>
      <c r="MXX50" s="1581"/>
      <c r="MXY50" s="1581"/>
      <c r="MXZ50" s="1581"/>
      <c r="MYA50" s="1581"/>
      <c r="MYB50" s="1581"/>
      <c r="MYC50" s="1581"/>
      <c r="MYD50" s="1581"/>
      <c r="MYE50" s="1581"/>
      <c r="MYF50" s="1581"/>
      <c r="MYG50" s="1581"/>
      <c r="MYH50" s="1581"/>
      <c r="MYI50" s="1581"/>
      <c r="MYJ50" s="1581"/>
      <c r="MYK50" s="1581"/>
      <c r="MYL50" s="1581"/>
      <c r="MYM50" s="1581"/>
      <c r="MYN50" s="1581"/>
      <c r="MYO50" s="1581"/>
      <c r="MYP50" s="1581"/>
      <c r="MYQ50" s="1581"/>
      <c r="MYR50" s="1581"/>
      <c r="MYS50" s="1581"/>
      <c r="MYT50" s="1581"/>
      <c r="MYU50" s="1581"/>
      <c r="MYV50" s="1581"/>
      <c r="MYW50" s="1581"/>
      <c r="MYX50" s="1581"/>
      <c r="MYY50" s="1581"/>
      <c r="MYZ50" s="1581"/>
      <c r="MZA50" s="1581"/>
      <c r="MZB50" s="1581"/>
      <c r="MZC50" s="1581"/>
      <c r="MZD50" s="1581"/>
      <c r="MZE50" s="1581"/>
      <c r="MZF50" s="1581"/>
      <c r="MZG50" s="1581"/>
      <c r="MZH50" s="1581"/>
      <c r="MZI50" s="1581"/>
      <c r="MZJ50" s="1581"/>
      <c r="MZK50" s="1581"/>
      <c r="MZL50" s="1581"/>
      <c r="MZM50" s="1581"/>
      <c r="MZN50" s="1581"/>
      <c r="MZO50" s="1581"/>
      <c r="MZP50" s="1581"/>
      <c r="MZQ50" s="1581"/>
      <c r="MZR50" s="1581"/>
      <c r="MZS50" s="1581"/>
      <c r="MZT50" s="1581"/>
      <c r="MZU50" s="1581"/>
      <c r="MZV50" s="1581"/>
      <c r="MZW50" s="1581"/>
      <c r="MZX50" s="1581"/>
      <c r="MZY50" s="1581"/>
      <c r="MZZ50" s="1581"/>
      <c r="NAA50" s="1581"/>
      <c r="NAB50" s="1581"/>
      <c r="NAC50" s="1581"/>
      <c r="NAD50" s="1581"/>
      <c r="NAE50" s="1581"/>
      <c r="NAF50" s="1581"/>
      <c r="NAG50" s="1581"/>
      <c r="NAH50" s="1581"/>
      <c r="NAI50" s="1581"/>
      <c r="NAJ50" s="1581"/>
      <c r="NAK50" s="1581"/>
      <c r="NAL50" s="1581"/>
      <c r="NAM50" s="1581"/>
      <c r="NAN50" s="1581"/>
      <c r="NAO50" s="1581"/>
      <c r="NAP50" s="1581"/>
      <c r="NAQ50" s="1581"/>
      <c r="NAR50" s="1581"/>
      <c r="NAS50" s="1581"/>
      <c r="NAT50" s="1581"/>
      <c r="NAU50" s="1581"/>
      <c r="NAV50" s="1581"/>
      <c r="NAW50" s="1581"/>
      <c r="NAX50" s="1581"/>
      <c r="NAY50" s="1581"/>
      <c r="NAZ50" s="1581"/>
      <c r="NBA50" s="1581"/>
      <c r="NBB50" s="1581"/>
      <c r="NBC50" s="1581"/>
      <c r="NBD50" s="1581"/>
      <c r="NBE50" s="1581"/>
      <c r="NBF50" s="1581"/>
      <c r="NBG50" s="1581"/>
      <c r="NBH50" s="1581"/>
      <c r="NBI50" s="1581"/>
      <c r="NBJ50" s="1581"/>
      <c r="NBK50" s="1581"/>
      <c r="NBL50" s="1581"/>
      <c r="NBM50" s="1581"/>
      <c r="NBN50" s="1581"/>
      <c r="NBO50" s="1581"/>
      <c r="NBP50" s="1581"/>
      <c r="NBQ50" s="1581"/>
      <c r="NBR50" s="1581"/>
      <c r="NBS50" s="1581"/>
      <c r="NBT50" s="1581"/>
      <c r="NBU50" s="1581"/>
      <c r="NBV50" s="1581"/>
      <c r="NBW50" s="1581"/>
      <c r="NBX50" s="1581"/>
      <c r="NBY50" s="1581"/>
      <c r="NBZ50" s="1581"/>
      <c r="NCA50" s="1581"/>
      <c r="NCB50" s="1581"/>
      <c r="NCC50" s="1581"/>
      <c r="NCD50" s="1581"/>
      <c r="NCE50" s="1581"/>
      <c r="NCF50" s="1581"/>
      <c r="NCG50" s="1581"/>
      <c r="NCH50" s="1581"/>
      <c r="NCI50" s="1581"/>
      <c r="NCJ50" s="1581"/>
      <c r="NCK50" s="1581"/>
      <c r="NCL50" s="1581"/>
      <c r="NCM50" s="1581"/>
      <c r="NCN50" s="1581"/>
      <c r="NCO50" s="1581"/>
      <c r="NCP50" s="1581"/>
      <c r="NCQ50" s="1581"/>
      <c r="NCR50" s="1581"/>
      <c r="NCS50" s="1581"/>
      <c r="NCT50" s="1581"/>
      <c r="NCU50" s="1581"/>
      <c r="NCV50" s="1581"/>
      <c r="NCW50" s="1581"/>
      <c r="NCX50" s="1581"/>
      <c r="NCY50" s="1581"/>
      <c r="NCZ50" s="1581"/>
      <c r="NDA50" s="1581"/>
      <c r="NDB50" s="1581"/>
      <c r="NDC50" s="1581"/>
      <c r="NDD50" s="1581"/>
      <c r="NDE50" s="1581"/>
      <c r="NDF50" s="1581"/>
      <c r="NDG50" s="1581"/>
      <c r="NDH50" s="1581"/>
      <c r="NDI50" s="1581"/>
      <c r="NDJ50" s="1581"/>
      <c r="NDK50" s="1581"/>
      <c r="NDL50" s="1581"/>
      <c r="NDM50" s="1581"/>
      <c r="NDN50" s="1581"/>
      <c r="NDO50" s="1581"/>
      <c r="NDP50" s="1581"/>
      <c r="NDQ50" s="1581"/>
      <c r="NDR50" s="1581"/>
      <c r="NDS50" s="1581"/>
      <c r="NDT50" s="1581"/>
      <c r="NDU50" s="1581"/>
      <c r="NDV50" s="1581"/>
      <c r="NDW50" s="1581"/>
      <c r="NDX50" s="1581"/>
      <c r="NDY50" s="1581"/>
      <c r="NDZ50" s="1581"/>
      <c r="NEA50" s="1581"/>
      <c r="NEB50" s="1581"/>
      <c r="NEC50" s="1581"/>
      <c r="NED50" s="1581"/>
      <c r="NEE50" s="1581"/>
      <c r="NEF50" s="1581"/>
      <c r="NEG50" s="1581"/>
      <c r="NEH50" s="1581"/>
      <c r="NEI50" s="1581"/>
      <c r="NEJ50" s="1581"/>
      <c r="NEK50" s="1581"/>
      <c r="NEL50" s="1581"/>
      <c r="NEM50" s="1581"/>
      <c r="NEN50" s="1581"/>
      <c r="NEO50" s="1581"/>
      <c r="NEP50" s="1581"/>
      <c r="NEQ50" s="1581"/>
      <c r="NER50" s="1581"/>
      <c r="NES50" s="1581"/>
      <c r="NET50" s="1581"/>
      <c r="NEU50" s="1581"/>
      <c r="NEV50" s="1581"/>
      <c r="NEW50" s="1581"/>
      <c r="NEX50" s="1581"/>
      <c r="NEY50" s="1581"/>
      <c r="NEZ50" s="1581"/>
      <c r="NFA50" s="1581"/>
      <c r="NFB50" s="1581"/>
      <c r="NFC50" s="1581"/>
      <c r="NFD50" s="1581"/>
      <c r="NFE50" s="1581"/>
      <c r="NFF50" s="1581"/>
      <c r="NFG50" s="1581"/>
      <c r="NFH50" s="1581"/>
      <c r="NFI50" s="1581"/>
      <c r="NFJ50" s="1581"/>
      <c r="NFK50" s="1581"/>
      <c r="NFL50" s="1581"/>
      <c r="NFM50" s="1581"/>
      <c r="NFN50" s="1581"/>
      <c r="NFO50" s="1581"/>
      <c r="NFP50" s="1581"/>
      <c r="NFQ50" s="1581"/>
      <c r="NFR50" s="1581"/>
      <c r="NFS50" s="1581"/>
      <c r="NFT50" s="1581"/>
      <c r="NFU50" s="1581"/>
      <c r="NFV50" s="1581"/>
      <c r="NFW50" s="1581"/>
      <c r="NFX50" s="1581"/>
      <c r="NFY50" s="1581"/>
      <c r="NFZ50" s="1581"/>
      <c r="NGA50" s="1581"/>
      <c r="NGB50" s="1581"/>
      <c r="NGC50" s="1581"/>
      <c r="NGD50" s="1581"/>
      <c r="NGE50" s="1581"/>
      <c r="NGF50" s="1581"/>
      <c r="NGG50" s="1581"/>
      <c r="NGH50" s="1581"/>
      <c r="NGI50" s="1581"/>
      <c r="NGJ50" s="1581"/>
      <c r="NGK50" s="1581"/>
      <c r="NGL50" s="1581"/>
      <c r="NGM50" s="1581"/>
      <c r="NGN50" s="1581"/>
      <c r="NGO50" s="1581"/>
      <c r="NGP50" s="1581"/>
      <c r="NGQ50" s="1581"/>
      <c r="NGR50" s="1581"/>
      <c r="NGS50" s="1581"/>
      <c r="NGT50" s="1581"/>
      <c r="NGU50" s="1581"/>
      <c r="NGV50" s="1581"/>
      <c r="NGW50" s="1581"/>
      <c r="NGX50" s="1581"/>
      <c r="NGY50" s="1581"/>
      <c r="NGZ50" s="1581"/>
      <c r="NHA50" s="1581"/>
      <c r="NHB50" s="1581"/>
      <c r="NHC50" s="1581"/>
      <c r="NHD50" s="1581"/>
      <c r="NHE50" s="1581"/>
      <c r="NHF50" s="1581"/>
      <c r="NHG50" s="1581"/>
      <c r="NHH50" s="1581"/>
      <c r="NHI50" s="1581"/>
      <c r="NHJ50" s="1581"/>
      <c r="NHK50" s="1581"/>
      <c r="NHL50" s="1581"/>
      <c r="NHM50" s="1581"/>
      <c r="NHN50" s="1581"/>
      <c r="NHO50" s="1581"/>
      <c r="NHP50" s="1581"/>
      <c r="NHQ50" s="1581"/>
      <c r="NHR50" s="1581"/>
      <c r="NHS50" s="1581"/>
      <c r="NHT50" s="1581"/>
      <c r="NHU50" s="1581"/>
      <c r="NHV50" s="1581"/>
      <c r="NHW50" s="1581"/>
      <c r="NHX50" s="1581"/>
      <c r="NHY50" s="1581"/>
      <c r="NHZ50" s="1581"/>
      <c r="NIA50" s="1581"/>
      <c r="NIB50" s="1581"/>
      <c r="NIC50" s="1581"/>
      <c r="NID50" s="1581"/>
      <c r="NIE50" s="1581"/>
      <c r="NIF50" s="1581"/>
      <c r="NIG50" s="1581"/>
      <c r="NIH50" s="1581"/>
      <c r="NII50" s="1581"/>
      <c r="NIJ50" s="1581"/>
      <c r="NIK50" s="1581"/>
      <c r="NIL50" s="1581"/>
      <c r="NIM50" s="1581"/>
      <c r="NIN50" s="1581"/>
      <c r="NIO50" s="1581"/>
      <c r="NIP50" s="1581"/>
      <c r="NIQ50" s="1581"/>
      <c r="NIR50" s="1581"/>
      <c r="NIS50" s="1581"/>
      <c r="NIT50" s="1581"/>
      <c r="NIU50" s="1581"/>
      <c r="NIV50" s="1581"/>
      <c r="NIW50" s="1581"/>
      <c r="NIX50" s="1581"/>
      <c r="NIY50" s="1581"/>
      <c r="NIZ50" s="1581"/>
      <c r="NJA50" s="1581"/>
      <c r="NJB50" s="1581"/>
      <c r="NJC50" s="1581"/>
      <c r="NJD50" s="1581"/>
      <c r="NJE50" s="1581"/>
      <c r="NJF50" s="1581"/>
      <c r="NJG50" s="1581"/>
      <c r="NJH50" s="1581"/>
      <c r="NJI50" s="1581"/>
      <c r="NJJ50" s="1581"/>
      <c r="NJK50" s="1581"/>
      <c r="NJL50" s="1581"/>
      <c r="NJM50" s="1581"/>
      <c r="NJN50" s="1581"/>
      <c r="NJO50" s="1581"/>
      <c r="NJP50" s="1581"/>
      <c r="NJQ50" s="1581"/>
      <c r="NJR50" s="1581"/>
      <c r="NJS50" s="1581"/>
      <c r="NJT50" s="1581"/>
      <c r="NJU50" s="1581"/>
      <c r="NJV50" s="1581"/>
      <c r="NJW50" s="1581"/>
      <c r="NJX50" s="1581"/>
      <c r="NJY50" s="1581"/>
      <c r="NJZ50" s="1581"/>
      <c r="NKA50" s="1581"/>
      <c r="NKB50" s="1581"/>
      <c r="NKC50" s="1581"/>
      <c r="NKD50" s="1581"/>
      <c r="NKE50" s="1581"/>
      <c r="NKF50" s="1581"/>
      <c r="NKG50" s="1581"/>
      <c r="NKH50" s="1581"/>
      <c r="NKI50" s="1581"/>
      <c r="NKJ50" s="1581"/>
      <c r="NKK50" s="1581"/>
      <c r="NKL50" s="1581"/>
      <c r="NKM50" s="1581"/>
      <c r="NKN50" s="1581"/>
      <c r="NKO50" s="1581"/>
      <c r="NKP50" s="1581"/>
      <c r="NKQ50" s="1581"/>
      <c r="NKR50" s="1581"/>
      <c r="NKS50" s="1581"/>
      <c r="NKT50" s="1581"/>
      <c r="NKU50" s="1581"/>
      <c r="NKV50" s="1581"/>
      <c r="NKW50" s="1581"/>
      <c r="NKX50" s="1581"/>
      <c r="NKY50" s="1581"/>
      <c r="NKZ50" s="1581"/>
      <c r="NLA50" s="1581"/>
      <c r="NLB50" s="1581"/>
      <c r="NLC50" s="1581"/>
      <c r="NLD50" s="1581"/>
      <c r="NLE50" s="1581"/>
      <c r="NLF50" s="1581"/>
      <c r="NLG50" s="1581"/>
      <c r="NLH50" s="1581"/>
      <c r="NLI50" s="1581"/>
      <c r="NLJ50" s="1581"/>
      <c r="NLK50" s="1581"/>
      <c r="NLL50" s="1581"/>
      <c r="NLM50" s="1581"/>
      <c r="NLN50" s="1581"/>
      <c r="NLO50" s="1581"/>
      <c r="NLP50" s="1581"/>
      <c r="NLQ50" s="1581"/>
      <c r="NLR50" s="1581"/>
      <c r="NLS50" s="1581"/>
      <c r="NLT50" s="1581"/>
      <c r="NLU50" s="1581"/>
      <c r="NLV50" s="1581"/>
      <c r="NLW50" s="1581"/>
      <c r="NLX50" s="1581"/>
      <c r="NLY50" s="1581"/>
      <c r="NLZ50" s="1581"/>
      <c r="NMA50" s="1581"/>
      <c r="NMB50" s="1581"/>
      <c r="NMC50" s="1581"/>
      <c r="NMD50" s="1581"/>
      <c r="NME50" s="1581"/>
      <c r="NMF50" s="1581"/>
      <c r="NMG50" s="1581"/>
      <c r="NMH50" s="1581"/>
      <c r="NMI50" s="1581"/>
      <c r="NMJ50" s="1581"/>
      <c r="NMK50" s="1581"/>
      <c r="NML50" s="1581"/>
      <c r="NMM50" s="1581"/>
      <c r="NMN50" s="1581"/>
      <c r="NMO50" s="1581"/>
      <c r="NMP50" s="1581"/>
      <c r="NMQ50" s="1581"/>
      <c r="NMR50" s="1581"/>
      <c r="NMS50" s="1581"/>
      <c r="NMT50" s="1581"/>
      <c r="NMU50" s="1581"/>
      <c r="NMV50" s="1581"/>
      <c r="NMW50" s="1581"/>
      <c r="NMX50" s="1581"/>
      <c r="NMY50" s="1581"/>
      <c r="NMZ50" s="1581"/>
      <c r="NNA50" s="1581"/>
      <c r="NNB50" s="1581"/>
      <c r="NNC50" s="1581"/>
      <c r="NND50" s="1581"/>
      <c r="NNE50" s="1581"/>
      <c r="NNF50" s="1581"/>
      <c r="NNG50" s="1581"/>
      <c r="NNH50" s="1581"/>
      <c r="NNI50" s="1581"/>
      <c r="NNJ50" s="1581"/>
      <c r="NNK50" s="1581"/>
      <c r="NNL50" s="1581"/>
      <c r="NNM50" s="1581"/>
      <c r="NNN50" s="1581"/>
      <c r="NNO50" s="1581"/>
      <c r="NNP50" s="1581"/>
      <c r="NNQ50" s="1581"/>
      <c r="NNR50" s="1581"/>
      <c r="NNS50" s="1581"/>
      <c r="NNT50" s="1581"/>
      <c r="NNU50" s="1581"/>
      <c r="NNV50" s="1581"/>
      <c r="NNW50" s="1581"/>
      <c r="NNX50" s="1581"/>
      <c r="NNY50" s="1581"/>
      <c r="NNZ50" s="1581"/>
      <c r="NOA50" s="1581"/>
      <c r="NOB50" s="1581"/>
      <c r="NOC50" s="1581"/>
      <c r="NOD50" s="1581"/>
      <c r="NOE50" s="1581"/>
      <c r="NOF50" s="1581"/>
      <c r="NOG50" s="1581"/>
      <c r="NOH50" s="1581"/>
      <c r="NOI50" s="1581"/>
      <c r="NOJ50" s="1581"/>
      <c r="NOK50" s="1581"/>
      <c r="NOL50" s="1581"/>
      <c r="NOM50" s="1581"/>
      <c r="NON50" s="1581"/>
      <c r="NOO50" s="1581"/>
      <c r="NOP50" s="1581"/>
      <c r="NOQ50" s="1581"/>
      <c r="NOR50" s="1581"/>
      <c r="NOS50" s="1581"/>
      <c r="NOT50" s="1581"/>
      <c r="NOU50" s="1581"/>
      <c r="NOV50" s="1581"/>
      <c r="NOW50" s="1581"/>
      <c r="NOX50" s="1581"/>
      <c r="NOY50" s="1581"/>
      <c r="NOZ50" s="1581"/>
      <c r="NPA50" s="1581"/>
      <c r="NPB50" s="1581"/>
      <c r="NPC50" s="1581"/>
      <c r="NPD50" s="1581"/>
      <c r="NPE50" s="1581"/>
      <c r="NPF50" s="1581"/>
      <c r="NPG50" s="1581"/>
      <c r="NPH50" s="1581"/>
      <c r="NPI50" s="1581"/>
      <c r="NPJ50" s="1581"/>
      <c r="NPK50" s="1581"/>
      <c r="NPL50" s="1581"/>
      <c r="NPM50" s="1581"/>
      <c r="NPN50" s="1581"/>
      <c r="NPO50" s="1581"/>
      <c r="NPP50" s="1581"/>
      <c r="NPQ50" s="1581"/>
      <c r="NPR50" s="1581"/>
      <c r="NPS50" s="1581"/>
      <c r="NPT50" s="1581"/>
      <c r="NPU50" s="1581"/>
      <c r="NPV50" s="1581"/>
      <c r="NPW50" s="1581"/>
      <c r="NPX50" s="1581"/>
      <c r="NPY50" s="1581"/>
      <c r="NPZ50" s="1581"/>
      <c r="NQA50" s="1581"/>
      <c r="NQB50" s="1581"/>
      <c r="NQC50" s="1581"/>
      <c r="NQD50" s="1581"/>
      <c r="NQE50" s="1581"/>
      <c r="NQF50" s="1581"/>
      <c r="NQG50" s="1581"/>
      <c r="NQH50" s="1581"/>
      <c r="NQI50" s="1581"/>
      <c r="NQJ50" s="1581"/>
      <c r="NQK50" s="1581"/>
      <c r="NQL50" s="1581"/>
      <c r="NQM50" s="1581"/>
      <c r="NQN50" s="1581"/>
      <c r="NQO50" s="1581"/>
      <c r="NQP50" s="1581"/>
      <c r="NQQ50" s="1581"/>
      <c r="NQR50" s="1581"/>
      <c r="NQS50" s="1581"/>
      <c r="NQT50" s="1581"/>
      <c r="NQU50" s="1581"/>
      <c r="NQV50" s="1581"/>
      <c r="NQW50" s="1581"/>
      <c r="NQX50" s="1581"/>
      <c r="NQY50" s="1581"/>
      <c r="NQZ50" s="1581"/>
      <c r="NRA50" s="1581"/>
      <c r="NRB50" s="1581"/>
      <c r="NRC50" s="1581"/>
      <c r="NRD50" s="1581"/>
      <c r="NRE50" s="1581"/>
      <c r="NRF50" s="1581"/>
      <c r="NRG50" s="1581"/>
      <c r="NRH50" s="1581"/>
      <c r="NRI50" s="1581"/>
      <c r="NRJ50" s="1581"/>
      <c r="NRK50" s="1581"/>
      <c r="NRL50" s="1581"/>
      <c r="NRM50" s="1581"/>
      <c r="NRN50" s="1581"/>
      <c r="NRO50" s="1581"/>
      <c r="NRP50" s="1581"/>
      <c r="NRQ50" s="1581"/>
      <c r="NRR50" s="1581"/>
      <c r="NRS50" s="1581"/>
      <c r="NRT50" s="1581"/>
      <c r="NRU50" s="1581"/>
      <c r="NRV50" s="1581"/>
      <c r="NRW50" s="1581"/>
      <c r="NRX50" s="1581"/>
      <c r="NRY50" s="1581"/>
      <c r="NRZ50" s="1581"/>
      <c r="NSA50" s="1581"/>
      <c r="NSB50" s="1581"/>
      <c r="NSC50" s="1581"/>
      <c r="NSD50" s="1581"/>
      <c r="NSE50" s="1581"/>
      <c r="NSF50" s="1581"/>
      <c r="NSG50" s="1581"/>
      <c r="NSH50" s="1581"/>
      <c r="NSI50" s="1581"/>
      <c r="NSJ50" s="1581"/>
      <c r="NSK50" s="1581"/>
      <c r="NSL50" s="1581"/>
      <c r="NSM50" s="1581"/>
      <c r="NSN50" s="1581"/>
      <c r="NSO50" s="1581"/>
      <c r="NSP50" s="1581"/>
      <c r="NSQ50" s="1581"/>
      <c r="NSR50" s="1581"/>
      <c r="NSS50" s="1581"/>
      <c r="NST50" s="1581"/>
      <c r="NSU50" s="1581"/>
      <c r="NSV50" s="1581"/>
      <c r="NSW50" s="1581"/>
      <c r="NSX50" s="1581"/>
      <c r="NSY50" s="1581"/>
      <c r="NSZ50" s="1581"/>
      <c r="NTA50" s="1581"/>
      <c r="NTB50" s="1581"/>
      <c r="NTC50" s="1581"/>
      <c r="NTD50" s="1581"/>
      <c r="NTE50" s="1581"/>
      <c r="NTF50" s="1581"/>
      <c r="NTG50" s="1581"/>
      <c r="NTH50" s="1581"/>
      <c r="NTI50" s="1581"/>
      <c r="NTJ50" s="1581"/>
      <c r="NTK50" s="1581"/>
      <c r="NTL50" s="1581"/>
      <c r="NTM50" s="1581"/>
      <c r="NTN50" s="1581"/>
      <c r="NTO50" s="1581"/>
      <c r="NTP50" s="1581"/>
      <c r="NTQ50" s="1581"/>
      <c r="NTR50" s="1581"/>
      <c r="NTS50" s="1581"/>
      <c r="NTT50" s="1581"/>
      <c r="NTU50" s="1581"/>
      <c r="NTV50" s="1581"/>
      <c r="NTW50" s="1581"/>
      <c r="NTX50" s="1581"/>
      <c r="NTY50" s="1581"/>
      <c r="NTZ50" s="1581"/>
      <c r="NUA50" s="1581"/>
      <c r="NUB50" s="1581"/>
      <c r="NUC50" s="1581"/>
      <c r="NUD50" s="1581"/>
      <c r="NUE50" s="1581"/>
      <c r="NUF50" s="1581"/>
      <c r="NUG50" s="1581"/>
      <c r="NUH50" s="1581"/>
      <c r="NUI50" s="1581"/>
      <c r="NUJ50" s="1581"/>
      <c r="NUK50" s="1581"/>
      <c r="NUL50" s="1581"/>
      <c r="NUM50" s="1581"/>
      <c r="NUN50" s="1581"/>
      <c r="NUO50" s="1581"/>
      <c r="NUP50" s="1581"/>
      <c r="NUQ50" s="1581"/>
      <c r="NUR50" s="1581"/>
      <c r="NUS50" s="1581"/>
      <c r="NUT50" s="1581"/>
      <c r="NUU50" s="1581"/>
      <c r="NUV50" s="1581"/>
      <c r="NUW50" s="1581"/>
      <c r="NUX50" s="1581"/>
      <c r="NUY50" s="1581"/>
      <c r="NUZ50" s="1581"/>
      <c r="NVA50" s="1581"/>
      <c r="NVB50" s="1581"/>
      <c r="NVC50" s="1581"/>
      <c r="NVD50" s="1581"/>
      <c r="NVE50" s="1581"/>
      <c r="NVF50" s="1581"/>
      <c r="NVG50" s="1581"/>
      <c r="NVH50" s="1581"/>
      <c r="NVI50" s="1581"/>
      <c r="NVJ50" s="1581"/>
      <c r="NVK50" s="1581"/>
      <c r="NVL50" s="1581"/>
      <c r="NVM50" s="1581"/>
      <c r="NVN50" s="1581"/>
      <c r="NVO50" s="1581"/>
      <c r="NVP50" s="1581"/>
      <c r="NVQ50" s="1581"/>
      <c r="NVR50" s="1581"/>
      <c r="NVS50" s="1581"/>
      <c r="NVT50" s="1581"/>
      <c r="NVU50" s="1581"/>
      <c r="NVV50" s="1581"/>
      <c r="NVW50" s="1581"/>
      <c r="NVX50" s="1581"/>
      <c r="NVY50" s="1581"/>
      <c r="NVZ50" s="1581"/>
      <c r="NWA50" s="1581"/>
      <c r="NWB50" s="1581"/>
      <c r="NWC50" s="1581"/>
      <c r="NWD50" s="1581"/>
      <c r="NWE50" s="1581"/>
      <c r="NWF50" s="1581"/>
      <c r="NWG50" s="1581"/>
      <c r="NWH50" s="1581"/>
      <c r="NWI50" s="1581"/>
      <c r="NWJ50" s="1581"/>
      <c r="NWK50" s="1581"/>
      <c r="NWL50" s="1581"/>
      <c r="NWM50" s="1581"/>
      <c r="NWN50" s="1581"/>
      <c r="NWO50" s="1581"/>
      <c r="NWP50" s="1581"/>
      <c r="NWQ50" s="1581"/>
      <c r="NWR50" s="1581"/>
      <c r="NWS50" s="1581"/>
      <c r="NWT50" s="1581"/>
      <c r="NWU50" s="1581"/>
      <c r="NWV50" s="1581"/>
      <c r="NWW50" s="1581"/>
      <c r="NWX50" s="1581"/>
      <c r="NWY50" s="1581"/>
      <c r="NWZ50" s="1581"/>
      <c r="NXA50" s="1581"/>
      <c r="NXB50" s="1581"/>
      <c r="NXC50" s="1581"/>
      <c r="NXD50" s="1581"/>
      <c r="NXE50" s="1581"/>
      <c r="NXF50" s="1581"/>
      <c r="NXG50" s="1581"/>
      <c r="NXH50" s="1581"/>
      <c r="NXI50" s="1581"/>
      <c r="NXJ50" s="1581"/>
      <c r="NXK50" s="1581"/>
      <c r="NXL50" s="1581"/>
      <c r="NXM50" s="1581"/>
      <c r="NXN50" s="1581"/>
      <c r="NXO50" s="1581"/>
      <c r="NXP50" s="1581"/>
      <c r="NXQ50" s="1581"/>
      <c r="NXR50" s="1581"/>
      <c r="NXS50" s="1581"/>
      <c r="NXT50" s="1581"/>
      <c r="NXU50" s="1581"/>
      <c r="NXV50" s="1581"/>
      <c r="NXW50" s="1581"/>
      <c r="NXX50" s="1581"/>
      <c r="NXY50" s="1581"/>
      <c r="NXZ50" s="1581"/>
      <c r="NYA50" s="1581"/>
      <c r="NYB50" s="1581"/>
      <c r="NYC50" s="1581"/>
      <c r="NYD50" s="1581"/>
      <c r="NYE50" s="1581"/>
      <c r="NYF50" s="1581"/>
      <c r="NYG50" s="1581"/>
      <c r="NYH50" s="1581"/>
      <c r="NYI50" s="1581"/>
      <c r="NYJ50" s="1581"/>
      <c r="NYK50" s="1581"/>
      <c r="NYL50" s="1581"/>
      <c r="NYM50" s="1581"/>
      <c r="NYN50" s="1581"/>
      <c r="NYO50" s="1581"/>
      <c r="NYP50" s="1581"/>
      <c r="NYQ50" s="1581"/>
      <c r="NYR50" s="1581"/>
      <c r="NYS50" s="1581"/>
      <c r="NYT50" s="1581"/>
      <c r="NYU50" s="1581"/>
      <c r="NYV50" s="1581"/>
      <c r="NYW50" s="1581"/>
      <c r="NYX50" s="1581"/>
      <c r="NYY50" s="1581"/>
      <c r="NYZ50" s="1581"/>
      <c r="NZA50" s="1581"/>
      <c r="NZB50" s="1581"/>
      <c r="NZC50" s="1581"/>
      <c r="NZD50" s="1581"/>
      <c r="NZE50" s="1581"/>
      <c r="NZF50" s="1581"/>
      <c r="NZG50" s="1581"/>
      <c r="NZH50" s="1581"/>
      <c r="NZI50" s="1581"/>
      <c r="NZJ50" s="1581"/>
      <c r="NZK50" s="1581"/>
      <c r="NZL50" s="1581"/>
      <c r="NZM50" s="1581"/>
      <c r="NZN50" s="1581"/>
      <c r="NZO50" s="1581"/>
      <c r="NZP50" s="1581"/>
      <c r="NZQ50" s="1581"/>
      <c r="NZR50" s="1581"/>
      <c r="NZS50" s="1581"/>
      <c r="NZT50" s="1581"/>
      <c r="NZU50" s="1581"/>
      <c r="NZV50" s="1581"/>
      <c r="NZW50" s="1581"/>
      <c r="NZX50" s="1581"/>
      <c r="NZY50" s="1581"/>
      <c r="NZZ50" s="1581"/>
      <c r="OAA50" s="1581"/>
      <c r="OAB50" s="1581"/>
      <c r="OAC50" s="1581"/>
      <c r="OAD50" s="1581"/>
      <c r="OAE50" s="1581"/>
      <c r="OAF50" s="1581"/>
      <c r="OAG50" s="1581"/>
      <c r="OAH50" s="1581"/>
      <c r="OAI50" s="1581"/>
      <c r="OAJ50" s="1581"/>
      <c r="OAK50" s="1581"/>
      <c r="OAL50" s="1581"/>
      <c r="OAM50" s="1581"/>
      <c r="OAN50" s="1581"/>
      <c r="OAO50" s="1581"/>
      <c r="OAP50" s="1581"/>
      <c r="OAQ50" s="1581"/>
      <c r="OAR50" s="1581"/>
      <c r="OAS50" s="1581"/>
      <c r="OAT50" s="1581"/>
      <c r="OAU50" s="1581"/>
      <c r="OAV50" s="1581"/>
      <c r="OAW50" s="1581"/>
      <c r="OAX50" s="1581"/>
      <c r="OAY50" s="1581"/>
      <c r="OAZ50" s="1581"/>
      <c r="OBA50" s="1581"/>
      <c r="OBB50" s="1581"/>
      <c r="OBC50" s="1581"/>
      <c r="OBD50" s="1581"/>
      <c r="OBE50" s="1581"/>
      <c r="OBF50" s="1581"/>
      <c r="OBG50" s="1581"/>
      <c r="OBH50" s="1581"/>
      <c r="OBI50" s="1581"/>
      <c r="OBJ50" s="1581"/>
      <c r="OBK50" s="1581"/>
      <c r="OBL50" s="1581"/>
      <c r="OBM50" s="1581"/>
      <c r="OBN50" s="1581"/>
      <c r="OBO50" s="1581"/>
      <c r="OBP50" s="1581"/>
      <c r="OBQ50" s="1581"/>
      <c r="OBR50" s="1581"/>
      <c r="OBS50" s="1581"/>
      <c r="OBT50" s="1581"/>
      <c r="OBU50" s="1581"/>
      <c r="OBV50" s="1581"/>
      <c r="OBW50" s="1581"/>
      <c r="OBX50" s="1581"/>
      <c r="OBY50" s="1581"/>
      <c r="OBZ50" s="1581"/>
      <c r="OCA50" s="1581"/>
      <c r="OCB50" s="1581"/>
      <c r="OCC50" s="1581"/>
      <c r="OCD50" s="1581"/>
      <c r="OCE50" s="1581"/>
      <c r="OCF50" s="1581"/>
      <c r="OCG50" s="1581"/>
      <c r="OCH50" s="1581"/>
      <c r="OCI50" s="1581"/>
      <c r="OCJ50" s="1581"/>
      <c r="OCK50" s="1581"/>
      <c r="OCL50" s="1581"/>
      <c r="OCM50" s="1581"/>
      <c r="OCN50" s="1581"/>
      <c r="OCO50" s="1581"/>
      <c r="OCP50" s="1581"/>
      <c r="OCQ50" s="1581"/>
      <c r="OCR50" s="1581"/>
      <c r="OCS50" s="1581"/>
      <c r="OCT50" s="1581"/>
      <c r="OCU50" s="1581"/>
      <c r="OCV50" s="1581"/>
      <c r="OCW50" s="1581"/>
      <c r="OCX50" s="1581"/>
      <c r="OCY50" s="1581"/>
      <c r="OCZ50" s="1581"/>
      <c r="ODA50" s="1581"/>
      <c r="ODB50" s="1581"/>
      <c r="ODC50" s="1581"/>
      <c r="ODD50" s="1581"/>
      <c r="ODE50" s="1581"/>
      <c r="ODF50" s="1581"/>
      <c r="ODG50" s="1581"/>
      <c r="ODH50" s="1581"/>
      <c r="ODI50" s="1581"/>
      <c r="ODJ50" s="1581"/>
      <c r="ODK50" s="1581"/>
      <c r="ODL50" s="1581"/>
      <c r="ODM50" s="1581"/>
      <c r="ODN50" s="1581"/>
      <c r="ODO50" s="1581"/>
      <c r="ODP50" s="1581"/>
      <c r="ODQ50" s="1581"/>
      <c r="ODR50" s="1581"/>
      <c r="ODS50" s="1581"/>
      <c r="ODT50" s="1581"/>
      <c r="ODU50" s="1581"/>
      <c r="ODV50" s="1581"/>
      <c r="ODW50" s="1581"/>
      <c r="ODX50" s="1581"/>
      <c r="ODY50" s="1581"/>
      <c r="ODZ50" s="1581"/>
      <c r="OEA50" s="1581"/>
      <c r="OEB50" s="1581"/>
      <c r="OEC50" s="1581"/>
      <c r="OED50" s="1581"/>
      <c r="OEE50" s="1581"/>
      <c r="OEF50" s="1581"/>
      <c r="OEG50" s="1581"/>
      <c r="OEH50" s="1581"/>
      <c r="OEI50" s="1581"/>
      <c r="OEJ50" s="1581"/>
      <c r="OEK50" s="1581"/>
      <c r="OEL50" s="1581"/>
      <c r="OEM50" s="1581"/>
      <c r="OEN50" s="1581"/>
      <c r="OEO50" s="1581"/>
      <c r="OEP50" s="1581"/>
      <c r="OEQ50" s="1581"/>
      <c r="OER50" s="1581"/>
      <c r="OES50" s="1581"/>
      <c r="OET50" s="1581"/>
      <c r="OEU50" s="1581"/>
      <c r="OEV50" s="1581"/>
      <c r="OEW50" s="1581"/>
      <c r="OEX50" s="1581"/>
      <c r="OEY50" s="1581"/>
      <c r="OEZ50" s="1581"/>
      <c r="OFA50" s="1581"/>
      <c r="OFB50" s="1581"/>
      <c r="OFC50" s="1581"/>
      <c r="OFD50" s="1581"/>
      <c r="OFE50" s="1581"/>
      <c r="OFF50" s="1581"/>
      <c r="OFG50" s="1581"/>
      <c r="OFH50" s="1581"/>
      <c r="OFI50" s="1581"/>
      <c r="OFJ50" s="1581"/>
      <c r="OFK50" s="1581"/>
      <c r="OFL50" s="1581"/>
      <c r="OFM50" s="1581"/>
      <c r="OFN50" s="1581"/>
      <c r="OFO50" s="1581"/>
      <c r="OFP50" s="1581"/>
      <c r="OFQ50" s="1581"/>
      <c r="OFR50" s="1581"/>
      <c r="OFS50" s="1581"/>
      <c r="OFT50" s="1581"/>
      <c r="OFU50" s="1581"/>
      <c r="OFV50" s="1581"/>
      <c r="OFW50" s="1581"/>
      <c r="OFX50" s="1581"/>
      <c r="OFY50" s="1581"/>
      <c r="OFZ50" s="1581"/>
      <c r="OGA50" s="1581"/>
      <c r="OGB50" s="1581"/>
      <c r="OGC50" s="1581"/>
      <c r="OGD50" s="1581"/>
      <c r="OGE50" s="1581"/>
      <c r="OGF50" s="1581"/>
      <c r="OGG50" s="1581"/>
      <c r="OGH50" s="1581"/>
      <c r="OGI50" s="1581"/>
      <c r="OGJ50" s="1581"/>
      <c r="OGK50" s="1581"/>
      <c r="OGL50" s="1581"/>
      <c r="OGM50" s="1581"/>
      <c r="OGN50" s="1581"/>
      <c r="OGO50" s="1581"/>
      <c r="OGP50" s="1581"/>
      <c r="OGQ50" s="1581"/>
      <c r="OGR50" s="1581"/>
      <c r="OGS50" s="1581"/>
      <c r="OGT50" s="1581"/>
      <c r="OGU50" s="1581"/>
      <c r="OGV50" s="1581"/>
      <c r="OGW50" s="1581"/>
      <c r="OGX50" s="1581"/>
      <c r="OGY50" s="1581"/>
      <c r="OGZ50" s="1581"/>
      <c r="OHA50" s="1581"/>
      <c r="OHB50" s="1581"/>
      <c r="OHC50" s="1581"/>
      <c r="OHD50" s="1581"/>
      <c r="OHE50" s="1581"/>
      <c r="OHF50" s="1581"/>
      <c r="OHG50" s="1581"/>
      <c r="OHH50" s="1581"/>
      <c r="OHI50" s="1581"/>
      <c r="OHJ50" s="1581"/>
      <c r="OHK50" s="1581"/>
      <c r="OHL50" s="1581"/>
      <c r="OHM50" s="1581"/>
      <c r="OHN50" s="1581"/>
      <c r="OHO50" s="1581"/>
      <c r="OHP50" s="1581"/>
      <c r="OHQ50" s="1581"/>
      <c r="OHR50" s="1581"/>
      <c r="OHS50" s="1581"/>
      <c r="OHT50" s="1581"/>
      <c r="OHU50" s="1581"/>
      <c r="OHV50" s="1581"/>
      <c r="OHW50" s="1581"/>
      <c r="OHX50" s="1581"/>
      <c r="OHY50" s="1581"/>
      <c r="OHZ50" s="1581"/>
      <c r="OIA50" s="1581"/>
      <c r="OIB50" s="1581"/>
      <c r="OIC50" s="1581"/>
      <c r="OID50" s="1581"/>
      <c r="OIE50" s="1581"/>
      <c r="OIF50" s="1581"/>
      <c r="OIG50" s="1581"/>
      <c r="OIH50" s="1581"/>
      <c r="OII50" s="1581"/>
      <c r="OIJ50" s="1581"/>
      <c r="OIK50" s="1581"/>
      <c r="OIL50" s="1581"/>
      <c r="OIM50" s="1581"/>
      <c r="OIN50" s="1581"/>
      <c r="OIO50" s="1581"/>
      <c r="OIP50" s="1581"/>
      <c r="OIQ50" s="1581"/>
      <c r="OIR50" s="1581"/>
      <c r="OIS50" s="1581"/>
      <c r="OIT50" s="1581"/>
      <c r="OIU50" s="1581"/>
      <c r="OIV50" s="1581"/>
      <c r="OIW50" s="1581"/>
      <c r="OIX50" s="1581"/>
      <c r="OIY50" s="1581"/>
      <c r="OIZ50" s="1581"/>
      <c r="OJA50" s="1581"/>
      <c r="OJB50" s="1581"/>
      <c r="OJC50" s="1581"/>
      <c r="OJD50" s="1581"/>
      <c r="OJE50" s="1581"/>
      <c r="OJF50" s="1581"/>
      <c r="OJG50" s="1581"/>
      <c r="OJH50" s="1581"/>
      <c r="OJI50" s="1581"/>
      <c r="OJJ50" s="1581"/>
      <c r="OJK50" s="1581"/>
      <c r="OJL50" s="1581"/>
      <c r="OJM50" s="1581"/>
      <c r="OJN50" s="1581"/>
      <c r="OJO50" s="1581"/>
      <c r="OJP50" s="1581"/>
      <c r="OJQ50" s="1581"/>
      <c r="OJR50" s="1581"/>
      <c r="OJS50" s="1581"/>
      <c r="OJT50" s="1581"/>
      <c r="OJU50" s="1581"/>
      <c r="OJV50" s="1581"/>
      <c r="OJW50" s="1581"/>
      <c r="OJX50" s="1581"/>
      <c r="OJY50" s="1581"/>
      <c r="OJZ50" s="1581"/>
      <c r="OKA50" s="1581"/>
      <c r="OKB50" s="1581"/>
      <c r="OKC50" s="1581"/>
      <c r="OKD50" s="1581"/>
      <c r="OKE50" s="1581"/>
      <c r="OKF50" s="1581"/>
      <c r="OKG50" s="1581"/>
      <c r="OKH50" s="1581"/>
      <c r="OKI50" s="1581"/>
      <c r="OKJ50" s="1581"/>
      <c r="OKK50" s="1581"/>
      <c r="OKL50" s="1581"/>
      <c r="OKM50" s="1581"/>
      <c r="OKN50" s="1581"/>
      <c r="OKO50" s="1581"/>
      <c r="OKP50" s="1581"/>
      <c r="OKQ50" s="1581"/>
      <c r="OKR50" s="1581"/>
      <c r="OKS50" s="1581"/>
      <c r="OKT50" s="1581"/>
      <c r="OKU50" s="1581"/>
      <c r="OKV50" s="1581"/>
      <c r="OKW50" s="1581"/>
      <c r="OKX50" s="1581"/>
      <c r="OKY50" s="1581"/>
      <c r="OKZ50" s="1581"/>
      <c r="OLA50" s="1581"/>
      <c r="OLB50" s="1581"/>
      <c r="OLC50" s="1581"/>
      <c r="OLD50" s="1581"/>
      <c r="OLE50" s="1581"/>
      <c r="OLF50" s="1581"/>
      <c r="OLG50" s="1581"/>
      <c r="OLH50" s="1581"/>
      <c r="OLI50" s="1581"/>
      <c r="OLJ50" s="1581"/>
      <c r="OLK50" s="1581"/>
      <c r="OLL50" s="1581"/>
      <c r="OLM50" s="1581"/>
      <c r="OLN50" s="1581"/>
      <c r="OLO50" s="1581"/>
      <c r="OLP50" s="1581"/>
      <c r="OLQ50" s="1581"/>
      <c r="OLR50" s="1581"/>
      <c r="OLS50" s="1581"/>
      <c r="OLT50" s="1581"/>
      <c r="OLU50" s="1581"/>
      <c r="OLV50" s="1581"/>
      <c r="OLW50" s="1581"/>
      <c r="OLX50" s="1581"/>
      <c r="OLY50" s="1581"/>
      <c r="OLZ50" s="1581"/>
      <c r="OMA50" s="1581"/>
      <c r="OMB50" s="1581"/>
      <c r="OMC50" s="1581"/>
      <c r="OMD50" s="1581"/>
      <c r="OME50" s="1581"/>
      <c r="OMF50" s="1581"/>
      <c r="OMG50" s="1581"/>
      <c r="OMH50" s="1581"/>
      <c r="OMI50" s="1581"/>
      <c r="OMJ50" s="1581"/>
      <c r="OMK50" s="1581"/>
      <c r="OML50" s="1581"/>
      <c r="OMM50" s="1581"/>
      <c r="OMN50" s="1581"/>
      <c r="OMO50" s="1581"/>
      <c r="OMP50" s="1581"/>
      <c r="OMQ50" s="1581"/>
      <c r="OMR50" s="1581"/>
      <c r="OMS50" s="1581"/>
      <c r="OMT50" s="1581"/>
      <c r="OMU50" s="1581"/>
      <c r="OMV50" s="1581"/>
      <c r="OMW50" s="1581"/>
      <c r="OMX50" s="1581"/>
      <c r="OMY50" s="1581"/>
      <c r="OMZ50" s="1581"/>
      <c r="ONA50" s="1581"/>
      <c r="ONB50" s="1581"/>
      <c r="ONC50" s="1581"/>
      <c r="OND50" s="1581"/>
      <c r="ONE50" s="1581"/>
      <c r="ONF50" s="1581"/>
      <c r="ONG50" s="1581"/>
      <c r="ONH50" s="1581"/>
      <c r="ONI50" s="1581"/>
      <c r="ONJ50" s="1581"/>
      <c r="ONK50" s="1581"/>
      <c r="ONL50" s="1581"/>
      <c r="ONM50" s="1581"/>
      <c r="ONN50" s="1581"/>
      <c r="ONO50" s="1581"/>
      <c r="ONP50" s="1581"/>
      <c r="ONQ50" s="1581"/>
      <c r="ONR50" s="1581"/>
      <c r="ONS50" s="1581"/>
      <c r="ONT50" s="1581"/>
      <c r="ONU50" s="1581"/>
      <c r="ONV50" s="1581"/>
      <c r="ONW50" s="1581"/>
      <c r="ONX50" s="1581"/>
      <c r="ONY50" s="1581"/>
      <c r="ONZ50" s="1581"/>
      <c r="OOA50" s="1581"/>
      <c r="OOB50" s="1581"/>
      <c r="OOC50" s="1581"/>
      <c r="OOD50" s="1581"/>
      <c r="OOE50" s="1581"/>
      <c r="OOF50" s="1581"/>
      <c r="OOG50" s="1581"/>
      <c r="OOH50" s="1581"/>
      <c r="OOI50" s="1581"/>
      <c r="OOJ50" s="1581"/>
      <c r="OOK50" s="1581"/>
      <c r="OOL50" s="1581"/>
      <c r="OOM50" s="1581"/>
      <c r="OON50" s="1581"/>
      <c r="OOO50" s="1581"/>
      <c r="OOP50" s="1581"/>
      <c r="OOQ50" s="1581"/>
      <c r="OOR50" s="1581"/>
      <c r="OOS50" s="1581"/>
      <c r="OOT50" s="1581"/>
      <c r="OOU50" s="1581"/>
      <c r="OOV50" s="1581"/>
      <c r="OOW50" s="1581"/>
      <c r="OOX50" s="1581"/>
      <c r="OOY50" s="1581"/>
      <c r="OOZ50" s="1581"/>
      <c r="OPA50" s="1581"/>
      <c r="OPB50" s="1581"/>
      <c r="OPC50" s="1581"/>
      <c r="OPD50" s="1581"/>
      <c r="OPE50" s="1581"/>
      <c r="OPF50" s="1581"/>
      <c r="OPG50" s="1581"/>
      <c r="OPH50" s="1581"/>
      <c r="OPI50" s="1581"/>
      <c r="OPJ50" s="1581"/>
      <c r="OPK50" s="1581"/>
      <c r="OPL50" s="1581"/>
      <c r="OPM50" s="1581"/>
      <c r="OPN50" s="1581"/>
      <c r="OPO50" s="1581"/>
      <c r="OPP50" s="1581"/>
      <c r="OPQ50" s="1581"/>
      <c r="OPR50" s="1581"/>
      <c r="OPS50" s="1581"/>
      <c r="OPT50" s="1581"/>
      <c r="OPU50" s="1581"/>
      <c r="OPV50" s="1581"/>
      <c r="OPW50" s="1581"/>
      <c r="OPX50" s="1581"/>
      <c r="OPY50" s="1581"/>
      <c r="OPZ50" s="1581"/>
      <c r="OQA50" s="1581"/>
      <c r="OQB50" s="1581"/>
      <c r="OQC50" s="1581"/>
      <c r="OQD50" s="1581"/>
      <c r="OQE50" s="1581"/>
      <c r="OQF50" s="1581"/>
      <c r="OQG50" s="1581"/>
      <c r="OQH50" s="1581"/>
      <c r="OQI50" s="1581"/>
      <c r="OQJ50" s="1581"/>
      <c r="OQK50" s="1581"/>
      <c r="OQL50" s="1581"/>
      <c r="OQM50" s="1581"/>
      <c r="OQN50" s="1581"/>
      <c r="OQO50" s="1581"/>
      <c r="OQP50" s="1581"/>
      <c r="OQQ50" s="1581"/>
      <c r="OQR50" s="1581"/>
      <c r="OQS50" s="1581"/>
      <c r="OQT50" s="1581"/>
      <c r="OQU50" s="1581"/>
      <c r="OQV50" s="1581"/>
      <c r="OQW50" s="1581"/>
      <c r="OQX50" s="1581"/>
      <c r="OQY50" s="1581"/>
      <c r="OQZ50" s="1581"/>
      <c r="ORA50" s="1581"/>
      <c r="ORB50" s="1581"/>
      <c r="ORC50" s="1581"/>
      <c r="ORD50" s="1581"/>
      <c r="ORE50" s="1581"/>
      <c r="ORF50" s="1581"/>
      <c r="ORG50" s="1581"/>
      <c r="ORH50" s="1581"/>
      <c r="ORI50" s="1581"/>
      <c r="ORJ50" s="1581"/>
      <c r="ORK50" s="1581"/>
      <c r="ORL50" s="1581"/>
      <c r="ORM50" s="1581"/>
      <c r="ORN50" s="1581"/>
      <c r="ORO50" s="1581"/>
      <c r="ORP50" s="1581"/>
      <c r="ORQ50" s="1581"/>
      <c r="ORR50" s="1581"/>
      <c r="ORS50" s="1581"/>
      <c r="ORT50" s="1581"/>
      <c r="ORU50" s="1581"/>
      <c r="ORV50" s="1581"/>
      <c r="ORW50" s="1581"/>
      <c r="ORX50" s="1581"/>
      <c r="ORY50" s="1581"/>
      <c r="ORZ50" s="1581"/>
      <c r="OSA50" s="1581"/>
      <c r="OSB50" s="1581"/>
      <c r="OSC50" s="1581"/>
      <c r="OSD50" s="1581"/>
      <c r="OSE50" s="1581"/>
      <c r="OSF50" s="1581"/>
      <c r="OSG50" s="1581"/>
      <c r="OSH50" s="1581"/>
      <c r="OSI50" s="1581"/>
      <c r="OSJ50" s="1581"/>
      <c r="OSK50" s="1581"/>
      <c r="OSL50" s="1581"/>
      <c r="OSM50" s="1581"/>
      <c r="OSN50" s="1581"/>
      <c r="OSO50" s="1581"/>
      <c r="OSP50" s="1581"/>
      <c r="OSQ50" s="1581"/>
      <c r="OSR50" s="1581"/>
      <c r="OSS50" s="1581"/>
      <c r="OST50" s="1581"/>
      <c r="OSU50" s="1581"/>
      <c r="OSV50" s="1581"/>
      <c r="OSW50" s="1581"/>
      <c r="OSX50" s="1581"/>
      <c r="OSY50" s="1581"/>
      <c r="OSZ50" s="1581"/>
      <c r="OTA50" s="1581"/>
      <c r="OTB50" s="1581"/>
      <c r="OTC50" s="1581"/>
      <c r="OTD50" s="1581"/>
      <c r="OTE50" s="1581"/>
      <c r="OTF50" s="1581"/>
      <c r="OTG50" s="1581"/>
      <c r="OTH50" s="1581"/>
      <c r="OTI50" s="1581"/>
      <c r="OTJ50" s="1581"/>
      <c r="OTK50" s="1581"/>
      <c r="OTL50" s="1581"/>
      <c r="OTM50" s="1581"/>
      <c r="OTN50" s="1581"/>
      <c r="OTO50" s="1581"/>
      <c r="OTP50" s="1581"/>
      <c r="OTQ50" s="1581"/>
      <c r="OTR50" s="1581"/>
      <c r="OTS50" s="1581"/>
      <c r="OTT50" s="1581"/>
      <c r="OTU50" s="1581"/>
      <c r="OTV50" s="1581"/>
      <c r="OTW50" s="1581"/>
      <c r="OTX50" s="1581"/>
      <c r="OTY50" s="1581"/>
      <c r="OTZ50" s="1581"/>
      <c r="OUA50" s="1581"/>
      <c r="OUB50" s="1581"/>
      <c r="OUC50" s="1581"/>
      <c r="OUD50" s="1581"/>
      <c r="OUE50" s="1581"/>
      <c r="OUF50" s="1581"/>
      <c r="OUG50" s="1581"/>
      <c r="OUH50" s="1581"/>
      <c r="OUI50" s="1581"/>
      <c r="OUJ50" s="1581"/>
      <c r="OUK50" s="1581"/>
      <c r="OUL50" s="1581"/>
      <c r="OUM50" s="1581"/>
      <c r="OUN50" s="1581"/>
      <c r="OUO50" s="1581"/>
      <c r="OUP50" s="1581"/>
      <c r="OUQ50" s="1581"/>
      <c r="OUR50" s="1581"/>
      <c r="OUS50" s="1581"/>
      <c r="OUT50" s="1581"/>
      <c r="OUU50" s="1581"/>
      <c r="OUV50" s="1581"/>
      <c r="OUW50" s="1581"/>
      <c r="OUX50" s="1581"/>
      <c r="OUY50" s="1581"/>
      <c r="OUZ50" s="1581"/>
      <c r="OVA50" s="1581"/>
      <c r="OVB50" s="1581"/>
      <c r="OVC50" s="1581"/>
      <c r="OVD50" s="1581"/>
      <c r="OVE50" s="1581"/>
      <c r="OVF50" s="1581"/>
      <c r="OVG50" s="1581"/>
      <c r="OVH50" s="1581"/>
      <c r="OVI50" s="1581"/>
      <c r="OVJ50" s="1581"/>
      <c r="OVK50" s="1581"/>
      <c r="OVL50" s="1581"/>
      <c r="OVM50" s="1581"/>
      <c r="OVN50" s="1581"/>
      <c r="OVO50" s="1581"/>
      <c r="OVP50" s="1581"/>
      <c r="OVQ50" s="1581"/>
      <c r="OVR50" s="1581"/>
      <c r="OVS50" s="1581"/>
      <c r="OVT50" s="1581"/>
      <c r="OVU50" s="1581"/>
      <c r="OVV50" s="1581"/>
      <c r="OVW50" s="1581"/>
      <c r="OVX50" s="1581"/>
      <c r="OVY50" s="1581"/>
      <c r="OVZ50" s="1581"/>
      <c r="OWA50" s="1581"/>
      <c r="OWB50" s="1581"/>
      <c r="OWC50" s="1581"/>
      <c r="OWD50" s="1581"/>
      <c r="OWE50" s="1581"/>
      <c r="OWF50" s="1581"/>
      <c r="OWG50" s="1581"/>
      <c r="OWH50" s="1581"/>
      <c r="OWI50" s="1581"/>
      <c r="OWJ50" s="1581"/>
      <c r="OWK50" s="1581"/>
      <c r="OWL50" s="1581"/>
      <c r="OWM50" s="1581"/>
      <c r="OWN50" s="1581"/>
      <c r="OWO50" s="1581"/>
      <c r="OWP50" s="1581"/>
      <c r="OWQ50" s="1581"/>
      <c r="OWR50" s="1581"/>
      <c r="OWS50" s="1581"/>
      <c r="OWT50" s="1581"/>
      <c r="OWU50" s="1581"/>
      <c r="OWV50" s="1581"/>
      <c r="OWW50" s="1581"/>
      <c r="OWX50" s="1581"/>
      <c r="OWY50" s="1581"/>
      <c r="OWZ50" s="1581"/>
      <c r="OXA50" s="1581"/>
      <c r="OXB50" s="1581"/>
      <c r="OXC50" s="1581"/>
      <c r="OXD50" s="1581"/>
      <c r="OXE50" s="1581"/>
      <c r="OXF50" s="1581"/>
      <c r="OXG50" s="1581"/>
      <c r="OXH50" s="1581"/>
      <c r="OXI50" s="1581"/>
      <c r="OXJ50" s="1581"/>
      <c r="OXK50" s="1581"/>
      <c r="OXL50" s="1581"/>
      <c r="OXM50" s="1581"/>
      <c r="OXN50" s="1581"/>
      <c r="OXO50" s="1581"/>
      <c r="OXP50" s="1581"/>
      <c r="OXQ50" s="1581"/>
      <c r="OXR50" s="1581"/>
      <c r="OXS50" s="1581"/>
      <c r="OXT50" s="1581"/>
      <c r="OXU50" s="1581"/>
      <c r="OXV50" s="1581"/>
      <c r="OXW50" s="1581"/>
      <c r="OXX50" s="1581"/>
      <c r="OXY50" s="1581"/>
      <c r="OXZ50" s="1581"/>
      <c r="OYA50" s="1581"/>
      <c r="OYB50" s="1581"/>
      <c r="OYC50" s="1581"/>
      <c r="OYD50" s="1581"/>
      <c r="OYE50" s="1581"/>
      <c r="OYF50" s="1581"/>
      <c r="OYG50" s="1581"/>
      <c r="OYH50" s="1581"/>
      <c r="OYI50" s="1581"/>
      <c r="OYJ50" s="1581"/>
      <c r="OYK50" s="1581"/>
      <c r="OYL50" s="1581"/>
      <c r="OYM50" s="1581"/>
      <c r="OYN50" s="1581"/>
      <c r="OYO50" s="1581"/>
      <c r="OYP50" s="1581"/>
      <c r="OYQ50" s="1581"/>
      <c r="OYR50" s="1581"/>
      <c r="OYS50" s="1581"/>
      <c r="OYT50" s="1581"/>
      <c r="OYU50" s="1581"/>
      <c r="OYV50" s="1581"/>
      <c r="OYW50" s="1581"/>
      <c r="OYX50" s="1581"/>
      <c r="OYY50" s="1581"/>
      <c r="OYZ50" s="1581"/>
      <c r="OZA50" s="1581"/>
      <c r="OZB50" s="1581"/>
      <c r="OZC50" s="1581"/>
      <c r="OZD50" s="1581"/>
      <c r="OZE50" s="1581"/>
      <c r="OZF50" s="1581"/>
      <c r="OZG50" s="1581"/>
      <c r="OZH50" s="1581"/>
      <c r="OZI50" s="1581"/>
      <c r="OZJ50" s="1581"/>
      <c r="OZK50" s="1581"/>
      <c r="OZL50" s="1581"/>
      <c r="OZM50" s="1581"/>
      <c r="OZN50" s="1581"/>
      <c r="OZO50" s="1581"/>
      <c r="OZP50" s="1581"/>
      <c r="OZQ50" s="1581"/>
      <c r="OZR50" s="1581"/>
      <c r="OZS50" s="1581"/>
      <c r="OZT50" s="1581"/>
      <c r="OZU50" s="1581"/>
      <c r="OZV50" s="1581"/>
      <c r="OZW50" s="1581"/>
      <c r="OZX50" s="1581"/>
      <c r="OZY50" s="1581"/>
      <c r="OZZ50" s="1581"/>
      <c r="PAA50" s="1581"/>
      <c r="PAB50" s="1581"/>
      <c r="PAC50" s="1581"/>
      <c r="PAD50" s="1581"/>
      <c r="PAE50" s="1581"/>
      <c r="PAF50" s="1581"/>
      <c r="PAG50" s="1581"/>
      <c r="PAH50" s="1581"/>
      <c r="PAI50" s="1581"/>
      <c r="PAJ50" s="1581"/>
      <c r="PAK50" s="1581"/>
      <c r="PAL50" s="1581"/>
      <c r="PAM50" s="1581"/>
      <c r="PAN50" s="1581"/>
      <c r="PAO50" s="1581"/>
      <c r="PAP50" s="1581"/>
      <c r="PAQ50" s="1581"/>
      <c r="PAR50" s="1581"/>
      <c r="PAS50" s="1581"/>
      <c r="PAT50" s="1581"/>
      <c r="PAU50" s="1581"/>
      <c r="PAV50" s="1581"/>
      <c r="PAW50" s="1581"/>
      <c r="PAX50" s="1581"/>
      <c r="PAY50" s="1581"/>
      <c r="PAZ50" s="1581"/>
      <c r="PBA50" s="1581"/>
      <c r="PBB50" s="1581"/>
      <c r="PBC50" s="1581"/>
      <c r="PBD50" s="1581"/>
      <c r="PBE50" s="1581"/>
      <c r="PBF50" s="1581"/>
      <c r="PBG50" s="1581"/>
      <c r="PBH50" s="1581"/>
      <c r="PBI50" s="1581"/>
      <c r="PBJ50" s="1581"/>
      <c r="PBK50" s="1581"/>
      <c r="PBL50" s="1581"/>
      <c r="PBM50" s="1581"/>
      <c r="PBN50" s="1581"/>
      <c r="PBO50" s="1581"/>
      <c r="PBP50" s="1581"/>
      <c r="PBQ50" s="1581"/>
      <c r="PBR50" s="1581"/>
      <c r="PBS50" s="1581"/>
      <c r="PBT50" s="1581"/>
      <c r="PBU50" s="1581"/>
      <c r="PBV50" s="1581"/>
      <c r="PBW50" s="1581"/>
      <c r="PBX50" s="1581"/>
      <c r="PBY50" s="1581"/>
      <c r="PBZ50" s="1581"/>
      <c r="PCA50" s="1581"/>
      <c r="PCB50" s="1581"/>
      <c r="PCC50" s="1581"/>
      <c r="PCD50" s="1581"/>
      <c r="PCE50" s="1581"/>
      <c r="PCF50" s="1581"/>
      <c r="PCG50" s="1581"/>
      <c r="PCH50" s="1581"/>
      <c r="PCI50" s="1581"/>
      <c r="PCJ50" s="1581"/>
      <c r="PCK50" s="1581"/>
      <c r="PCL50" s="1581"/>
      <c r="PCM50" s="1581"/>
      <c r="PCN50" s="1581"/>
      <c r="PCO50" s="1581"/>
      <c r="PCP50" s="1581"/>
      <c r="PCQ50" s="1581"/>
      <c r="PCR50" s="1581"/>
      <c r="PCS50" s="1581"/>
      <c r="PCT50" s="1581"/>
      <c r="PCU50" s="1581"/>
      <c r="PCV50" s="1581"/>
      <c r="PCW50" s="1581"/>
      <c r="PCX50" s="1581"/>
      <c r="PCY50" s="1581"/>
      <c r="PCZ50" s="1581"/>
      <c r="PDA50" s="1581"/>
      <c r="PDB50" s="1581"/>
      <c r="PDC50" s="1581"/>
      <c r="PDD50" s="1581"/>
      <c r="PDE50" s="1581"/>
      <c r="PDF50" s="1581"/>
      <c r="PDG50" s="1581"/>
      <c r="PDH50" s="1581"/>
      <c r="PDI50" s="1581"/>
      <c r="PDJ50" s="1581"/>
      <c r="PDK50" s="1581"/>
      <c r="PDL50" s="1581"/>
      <c r="PDM50" s="1581"/>
      <c r="PDN50" s="1581"/>
      <c r="PDO50" s="1581"/>
      <c r="PDP50" s="1581"/>
      <c r="PDQ50" s="1581"/>
      <c r="PDR50" s="1581"/>
      <c r="PDS50" s="1581"/>
      <c r="PDT50" s="1581"/>
      <c r="PDU50" s="1581"/>
      <c r="PDV50" s="1581"/>
      <c r="PDW50" s="1581"/>
      <c r="PDX50" s="1581"/>
      <c r="PDY50" s="1581"/>
      <c r="PDZ50" s="1581"/>
      <c r="PEA50" s="1581"/>
      <c r="PEB50" s="1581"/>
      <c r="PEC50" s="1581"/>
      <c r="PED50" s="1581"/>
      <c r="PEE50" s="1581"/>
      <c r="PEF50" s="1581"/>
      <c r="PEG50" s="1581"/>
      <c r="PEH50" s="1581"/>
      <c r="PEI50" s="1581"/>
      <c r="PEJ50" s="1581"/>
      <c r="PEK50" s="1581"/>
      <c r="PEL50" s="1581"/>
      <c r="PEM50" s="1581"/>
      <c r="PEN50" s="1581"/>
      <c r="PEO50" s="1581"/>
      <c r="PEP50" s="1581"/>
      <c r="PEQ50" s="1581"/>
      <c r="PER50" s="1581"/>
      <c r="PES50" s="1581"/>
      <c r="PET50" s="1581"/>
      <c r="PEU50" s="1581"/>
      <c r="PEV50" s="1581"/>
      <c r="PEW50" s="1581"/>
      <c r="PEX50" s="1581"/>
      <c r="PEY50" s="1581"/>
      <c r="PEZ50" s="1581"/>
      <c r="PFA50" s="1581"/>
      <c r="PFB50" s="1581"/>
      <c r="PFC50" s="1581"/>
      <c r="PFD50" s="1581"/>
      <c r="PFE50" s="1581"/>
      <c r="PFF50" s="1581"/>
      <c r="PFG50" s="1581"/>
      <c r="PFH50" s="1581"/>
      <c r="PFI50" s="1581"/>
      <c r="PFJ50" s="1581"/>
      <c r="PFK50" s="1581"/>
      <c r="PFL50" s="1581"/>
      <c r="PFM50" s="1581"/>
      <c r="PFN50" s="1581"/>
      <c r="PFO50" s="1581"/>
      <c r="PFP50" s="1581"/>
      <c r="PFQ50" s="1581"/>
      <c r="PFR50" s="1581"/>
      <c r="PFS50" s="1581"/>
      <c r="PFT50" s="1581"/>
      <c r="PFU50" s="1581"/>
      <c r="PFV50" s="1581"/>
      <c r="PFW50" s="1581"/>
      <c r="PFX50" s="1581"/>
      <c r="PFY50" s="1581"/>
      <c r="PFZ50" s="1581"/>
      <c r="PGA50" s="1581"/>
      <c r="PGB50" s="1581"/>
      <c r="PGC50" s="1581"/>
      <c r="PGD50" s="1581"/>
      <c r="PGE50" s="1581"/>
      <c r="PGF50" s="1581"/>
      <c r="PGG50" s="1581"/>
      <c r="PGH50" s="1581"/>
      <c r="PGI50" s="1581"/>
      <c r="PGJ50" s="1581"/>
      <c r="PGK50" s="1581"/>
      <c r="PGL50" s="1581"/>
      <c r="PGM50" s="1581"/>
      <c r="PGN50" s="1581"/>
      <c r="PGO50" s="1581"/>
      <c r="PGP50" s="1581"/>
      <c r="PGQ50" s="1581"/>
      <c r="PGR50" s="1581"/>
      <c r="PGS50" s="1581"/>
      <c r="PGT50" s="1581"/>
      <c r="PGU50" s="1581"/>
      <c r="PGV50" s="1581"/>
      <c r="PGW50" s="1581"/>
      <c r="PGX50" s="1581"/>
      <c r="PGY50" s="1581"/>
      <c r="PGZ50" s="1581"/>
      <c r="PHA50" s="1581"/>
      <c r="PHB50" s="1581"/>
      <c r="PHC50" s="1581"/>
      <c r="PHD50" s="1581"/>
      <c r="PHE50" s="1581"/>
      <c r="PHF50" s="1581"/>
      <c r="PHG50" s="1581"/>
      <c r="PHH50" s="1581"/>
      <c r="PHI50" s="1581"/>
      <c r="PHJ50" s="1581"/>
      <c r="PHK50" s="1581"/>
      <c r="PHL50" s="1581"/>
      <c r="PHM50" s="1581"/>
      <c r="PHN50" s="1581"/>
      <c r="PHO50" s="1581"/>
      <c r="PHP50" s="1581"/>
      <c r="PHQ50" s="1581"/>
      <c r="PHR50" s="1581"/>
      <c r="PHS50" s="1581"/>
      <c r="PHT50" s="1581"/>
      <c r="PHU50" s="1581"/>
      <c r="PHV50" s="1581"/>
      <c r="PHW50" s="1581"/>
      <c r="PHX50" s="1581"/>
      <c r="PHY50" s="1581"/>
      <c r="PHZ50" s="1581"/>
      <c r="PIA50" s="1581"/>
      <c r="PIB50" s="1581"/>
      <c r="PIC50" s="1581"/>
      <c r="PID50" s="1581"/>
      <c r="PIE50" s="1581"/>
      <c r="PIF50" s="1581"/>
      <c r="PIG50" s="1581"/>
      <c r="PIH50" s="1581"/>
      <c r="PII50" s="1581"/>
      <c r="PIJ50" s="1581"/>
      <c r="PIK50" s="1581"/>
      <c r="PIL50" s="1581"/>
      <c r="PIM50" s="1581"/>
      <c r="PIN50" s="1581"/>
      <c r="PIO50" s="1581"/>
      <c r="PIP50" s="1581"/>
      <c r="PIQ50" s="1581"/>
      <c r="PIR50" s="1581"/>
      <c r="PIS50" s="1581"/>
      <c r="PIT50" s="1581"/>
      <c r="PIU50" s="1581"/>
      <c r="PIV50" s="1581"/>
      <c r="PIW50" s="1581"/>
      <c r="PIX50" s="1581"/>
      <c r="PIY50" s="1581"/>
      <c r="PIZ50" s="1581"/>
      <c r="PJA50" s="1581"/>
      <c r="PJB50" s="1581"/>
      <c r="PJC50" s="1581"/>
      <c r="PJD50" s="1581"/>
      <c r="PJE50" s="1581"/>
      <c r="PJF50" s="1581"/>
      <c r="PJG50" s="1581"/>
      <c r="PJH50" s="1581"/>
      <c r="PJI50" s="1581"/>
      <c r="PJJ50" s="1581"/>
      <c r="PJK50" s="1581"/>
      <c r="PJL50" s="1581"/>
      <c r="PJM50" s="1581"/>
      <c r="PJN50" s="1581"/>
      <c r="PJO50" s="1581"/>
      <c r="PJP50" s="1581"/>
      <c r="PJQ50" s="1581"/>
      <c r="PJR50" s="1581"/>
      <c r="PJS50" s="1581"/>
      <c r="PJT50" s="1581"/>
      <c r="PJU50" s="1581"/>
      <c r="PJV50" s="1581"/>
      <c r="PJW50" s="1581"/>
      <c r="PJX50" s="1581"/>
      <c r="PJY50" s="1581"/>
      <c r="PJZ50" s="1581"/>
      <c r="PKA50" s="1581"/>
      <c r="PKB50" s="1581"/>
      <c r="PKC50" s="1581"/>
      <c r="PKD50" s="1581"/>
      <c r="PKE50" s="1581"/>
      <c r="PKF50" s="1581"/>
      <c r="PKG50" s="1581"/>
      <c r="PKH50" s="1581"/>
      <c r="PKI50" s="1581"/>
      <c r="PKJ50" s="1581"/>
      <c r="PKK50" s="1581"/>
      <c r="PKL50" s="1581"/>
      <c r="PKM50" s="1581"/>
      <c r="PKN50" s="1581"/>
      <c r="PKO50" s="1581"/>
      <c r="PKP50" s="1581"/>
      <c r="PKQ50" s="1581"/>
      <c r="PKR50" s="1581"/>
      <c r="PKS50" s="1581"/>
      <c r="PKT50" s="1581"/>
      <c r="PKU50" s="1581"/>
      <c r="PKV50" s="1581"/>
      <c r="PKW50" s="1581"/>
      <c r="PKX50" s="1581"/>
      <c r="PKY50" s="1581"/>
      <c r="PKZ50" s="1581"/>
      <c r="PLA50" s="1581"/>
      <c r="PLB50" s="1581"/>
      <c r="PLC50" s="1581"/>
      <c r="PLD50" s="1581"/>
      <c r="PLE50" s="1581"/>
      <c r="PLF50" s="1581"/>
      <c r="PLG50" s="1581"/>
      <c r="PLH50" s="1581"/>
      <c r="PLI50" s="1581"/>
      <c r="PLJ50" s="1581"/>
      <c r="PLK50" s="1581"/>
      <c r="PLL50" s="1581"/>
      <c r="PLM50" s="1581"/>
      <c r="PLN50" s="1581"/>
      <c r="PLO50" s="1581"/>
      <c r="PLP50" s="1581"/>
      <c r="PLQ50" s="1581"/>
      <c r="PLR50" s="1581"/>
      <c r="PLS50" s="1581"/>
      <c r="PLT50" s="1581"/>
      <c r="PLU50" s="1581"/>
      <c r="PLV50" s="1581"/>
      <c r="PLW50" s="1581"/>
      <c r="PLX50" s="1581"/>
      <c r="PLY50" s="1581"/>
      <c r="PLZ50" s="1581"/>
      <c r="PMA50" s="1581"/>
      <c r="PMB50" s="1581"/>
      <c r="PMC50" s="1581"/>
      <c r="PMD50" s="1581"/>
      <c r="PME50" s="1581"/>
      <c r="PMF50" s="1581"/>
      <c r="PMG50" s="1581"/>
      <c r="PMH50" s="1581"/>
      <c r="PMI50" s="1581"/>
      <c r="PMJ50" s="1581"/>
      <c r="PMK50" s="1581"/>
      <c r="PML50" s="1581"/>
      <c r="PMM50" s="1581"/>
      <c r="PMN50" s="1581"/>
      <c r="PMO50" s="1581"/>
      <c r="PMP50" s="1581"/>
      <c r="PMQ50" s="1581"/>
      <c r="PMR50" s="1581"/>
      <c r="PMS50" s="1581"/>
      <c r="PMT50" s="1581"/>
      <c r="PMU50" s="1581"/>
      <c r="PMV50" s="1581"/>
      <c r="PMW50" s="1581"/>
      <c r="PMX50" s="1581"/>
      <c r="PMY50" s="1581"/>
      <c r="PMZ50" s="1581"/>
      <c r="PNA50" s="1581"/>
      <c r="PNB50" s="1581"/>
      <c r="PNC50" s="1581"/>
      <c r="PND50" s="1581"/>
      <c r="PNE50" s="1581"/>
      <c r="PNF50" s="1581"/>
      <c r="PNG50" s="1581"/>
      <c r="PNH50" s="1581"/>
      <c r="PNI50" s="1581"/>
      <c r="PNJ50" s="1581"/>
      <c r="PNK50" s="1581"/>
      <c r="PNL50" s="1581"/>
      <c r="PNM50" s="1581"/>
      <c r="PNN50" s="1581"/>
      <c r="PNO50" s="1581"/>
      <c r="PNP50" s="1581"/>
      <c r="PNQ50" s="1581"/>
      <c r="PNR50" s="1581"/>
      <c r="PNS50" s="1581"/>
      <c r="PNT50" s="1581"/>
      <c r="PNU50" s="1581"/>
      <c r="PNV50" s="1581"/>
      <c r="PNW50" s="1581"/>
      <c r="PNX50" s="1581"/>
      <c r="PNY50" s="1581"/>
      <c r="PNZ50" s="1581"/>
      <c r="POA50" s="1581"/>
      <c r="POB50" s="1581"/>
      <c r="POC50" s="1581"/>
      <c r="POD50" s="1581"/>
      <c r="POE50" s="1581"/>
      <c r="POF50" s="1581"/>
      <c r="POG50" s="1581"/>
      <c r="POH50" s="1581"/>
      <c r="POI50" s="1581"/>
      <c r="POJ50" s="1581"/>
      <c r="POK50" s="1581"/>
      <c r="POL50" s="1581"/>
      <c r="POM50" s="1581"/>
      <c r="PON50" s="1581"/>
      <c r="POO50" s="1581"/>
      <c r="POP50" s="1581"/>
      <c r="POQ50" s="1581"/>
      <c r="POR50" s="1581"/>
      <c r="POS50" s="1581"/>
      <c r="POT50" s="1581"/>
      <c r="POU50" s="1581"/>
      <c r="POV50" s="1581"/>
      <c r="POW50" s="1581"/>
      <c r="POX50" s="1581"/>
      <c r="POY50" s="1581"/>
      <c r="POZ50" s="1581"/>
      <c r="PPA50" s="1581"/>
      <c r="PPB50" s="1581"/>
      <c r="PPC50" s="1581"/>
      <c r="PPD50" s="1581"/>
      <c r="PPE50" s="1581"/>
      <c r="PPF50" s="1581"/>
      <c r="PPG50" s="1581"/>
      <c r="PPH50" s="1581"/>
      <c r="PPI50" s="1581"/>
      <c r="PPJ50" s="1581"/>
      <c r="PPK50" s="1581"/>
      <c r="PPL50" s="1581"/>
      <c r="PPM50" s="1581"/>
      <c r="PPN50" s="1581"/>
      <c r="PPO50" s="1581"/>
      <c r="PPP50" s="1581"/>
      <c r="PPQ50" s="1581"/>
      <c r="PPR50" s="1581"/>
      <c r="PPS50" s="1581"/>
      <c r="PPT50" s="1581"/>
      <c r="PPU50" s="1581"/>
      <c r="PPV50" s="1581"/>
      <c r="PPW50" s="1581"/>
      <c r="PPX50" s="1581"/>
      <c r="PPY50" s="1581"/>
      <c r="PPZ50" s="1581"/>
      <c r="PQA50" s="1581"/>
      <c r="PQB50" s="1581"/>
      <c r="PQC50" s="1581"/>
      <c r="PQD50" s="1581"/>
      <c r="PQE50" s="1581"/>
      <c r="PQF50" s="1581"/>
      <c r="PQG50" s="1581"/>
      <c r="PQH50" s="1581"/>
      <c r="PQI50" s="1581"/>
      <c r="PQJ50" s="1581"/>
      <c r="PQK50" s="1581"/>
      <c r="PQL50" s="1581"/>
      <c r="PQM50" s="1581"/>
      <c r="PQN50" s="1581"/>
      <c r="PQO50" s="1581"/>
      <c r="PQP50" s="1581"/>
      <c r="PQQ50" s="1581"/>
      <c r="PQR50" s="1581"/>
      <c r="PQS50" s="1581"/>
      <c r="PQT50" s="1581"/>
      <c r="PQU50" s="1581"/>
      <c r="PQV50" s="1581"/>
      <c r="PQW50" s="1581"/>
      <c r="PQX50" s="1581"/>
      <c r="PQY50" s="1581"/>
      <c r="PQZ50" s="1581"/>
      <c r="PRA50" s="1581"/>
      <c r="PRB50" s="1581"/>
      <c r="PRC50" s="1581"/>
      <c r="PRD50" s="1581"/>
      <c r="PRE50" s="1581"/>
      <c r="PRF50" s="1581"/>
      <c r="PRG50" s="1581"/>
      <c r="PRH50" s="1581"/>
      <c r="PRI50" s="1581"/>
      <c r="PRJ50" s="1581"/>
      <c r="PRK50" s="1581"/>
      <c r="PRL50" s="1581"/>
      <c r="PRM50" s="1581"/>
      <c r="PRN50" s="1581"/>
      <c r="PRO50" s="1581"/>
      <c r="PRP50" s="1581"/>
      <c r="PRQ50" s="1581"/>
      <c r="PRR50" s="1581"/>
      <c r="PRS50" s="1581"/>
      <c r="PRT50" s="1581"/>
      <c r="PRU50" s="1581"/>
      <c r="PRV50" s="1581"/>
      <c r="PRW50" s="1581"/>
      <c r="PRX50" s="1581"/>
      <c r="PRY50" s="1581"/>
      <c r="PRZ50" s="1581"/>
      <c r="PSA50" s="1581"/>
      <c r="PSB50" s="1581"/>
      <c r="PSC50" s="1581"/>
      <c r="PSD50" s="1581"/>
      <c r="PSE50" s="1581"/>
      <c r="PSF50" s="1581"/>
      <c r="PSG50" s="1581"/>
      <c r="PSH50" s="1581"/>
      <c r="PSI50" s="1581"/>
      <c r="PSJ50" s="1581"/>
      <c r="PSK50" s="1581"/>
      <c r="PSL50" s="1581"/>
      <c r="PSM50" s="1581"/>
      <c r="PSN50" s="1581"/>
      <c r="PSO50" s="1581"/>
      <c r="PSP50" s="1581"/>
      <c r="PSQ50" s="1581"/>
      <c r="PSR50" s="1581"/>
      <c r="PSS50" s="1581"/>
      <c r="PST50" s="1581"/>
      <c r="PSU50" s="1581"/>
      <c r="PSV50" s="1581"/>
      <c r="PSW50" s="1581"/>
      <c r="PSX50" s="1581"/>
      <c r="PSY50" s="1581"/>
      <c r="PSZ50" s="1581"/>
      <c r="PTA50" s="1581"/>
      <c r="PTB50" s="1581"/>
      <c r="PTC50" s="1581"/>
      <c r="PTD50" s="1581"/>
      <c r="PTE50" s="1581"/>
      <c r="PTF50" s="1581"/>
      <c r="PTG50" s="1581"/>
      <c r="PTH50" s="1581"/>
      <c r="PTI50" s="1581"/>
      <c r="PTJ50" s="1581"/>
      <c r="PTK50" s="1581"/>
      <c r="PTL50" s="1581"/>
      <c r="PTM50" s="1581"/>
      <c r="PTN50" s="1581"/>
      <c r="PTO50" s="1581"/>
      <c r="PTP50" s="1581"/>
      <c r="PTQ50" s="1581"/>
      <c r="PTR50" s="1581"/>
      <c r="PTS50" s="1581"/>
      <c r="PTT50" s="1581"/>
      <c r="PTU50" s="1581"/>
      <c r="PTV50" s="1581"/>
      <c r="PTW50" s="1581"/>
      <c r="PTX50" s="1581"/>
      <c r="PTY50" s="1581"/>
      <c r="PTZ50" s="1581"/>
      <c r="PUA50" s="1581"/>
      <c r="PUB50" s="1581"/>
      <c r="PUC50" s="1581"/>
      <c r="PUD50" s="1581"/>
      <c r="PUE50" s="1581"/>
      <c r="PUF50" s="1581"/>
      <c r="PUG50" s="1581"/>
      <c r="PUH50" s="1581"/>
      <c r="PUI50" s="1581"/>
      <c r="PUJ50" s="1581"/>
      <c r="PUK50" s="1581"/>
      <c r="PUL50" s="1581"/>
      <c r="PUM50" s="1581"/>
      <c r="PUN50" s="1581"/>
      <c r="PUO50" s="1581"/>
      <c r="PUP50" s="1581"/>
      <c r="PUQ50" s="1581"/>
      <c r="PUR50" s="1581"/>
      <c r="PUS50" s="1581"/>
      <c r="PUT50" s="1581"/>
      <c r="PUU50" s="1581"/>
      <c r="PUV50" s="1581"/>
      <c r="PUW50" s="1581"/>
      <c r="PUX50" s="1581"/>
      <c r="PUY50" s="1581"/>
      <c r="PUZ50" s="1581"/>
      <c r="PVA50" s="1581"/>
      <c r="PVB50" s="1581"/>
      <c r="PVC50" s="1581"/>
      <c r="PVD50" s="1581"/>
      <c r="PVE50" s="1581"/>
      <c r="PVF50" s="1581"/>
      <c r="PVG50" s="1581"/>
      <c r="PVH50" s="1581"/>
      <c r="PVI50" s="1581"/>
      <c r="PVJ50" s="1581"/>
      <c r="PVK50" s="1581"/>
      <c r="PVL50" s="1581"/>
      <c r="PVM50" s="1581"/>
      <c r="PVN50" s="1581"/>
      <c r="PVO50" s="1581"/>
      <c r="PVP50" s="1581"/>
      <c r="PVQ50" s="1581"/>
      <c r="PVR50" s="1581"/>
      <c r="PVS50" s="1581"/>
      <c r="PVT50" s="1581"/>
      <c r="PVU50" s="1581"/>
      <c r="PVV50" s="1581"/>
      <c r="PVW50" s="1581"/>
      <c r="PVX50" s="1581"/>
      <c r="PVY50" s="1581"/>
      <c r="PVZ50" s="1581"/>
      <c r="PWA50" s="1581"/>
      <c r="PWB50" s="1581"/>
      <c r="PWC50" s="1581"/>
      <c r="PWD50" s="1581"/>
      <c r="PWE50" s="1581"/>
      <c r="PWF50" s="1581"/>
      <c r="PWG50" s="1581"/>
      <c r="PWH50" s="1581"/>
      <c r="PWI50" s="1581"/>
      <c r="PWJ50" s="1581"/>
      <c r="PWK50" s="1581"/>
      <c r="PWL50" s="1581"/>
      <c r="PWM50" s="1581"/>
      <c r="PWN50" s="1581"/>
      <c r="PWO50" s="1581"/>
      <c r="PWP50" s="1581"/>
      <c r="PWQ50" s="1581"/>
      <c r="PWR50" s="1581"/>
      <c r="PWS50" s="1581"/>
      <c r="PWT50" s="1581"/>
      <c r="PWU50" s="1581"/>
      <c r="PWV50" s="1581"/>
      <c r="PWW50" s="1581"/>
      <c r="PWX50" s="1581"/>
      <c r="PWY50" s="1581"/>
      <c r="PWZ50" s="1581"/>
      <c r="PXA50" s="1581"/>
      <c r="PXB50" s="1581"/>
      <c r="PXC50" s="1581"/>
      <c r="PXD50" s="1581"/>
      <c r="PXE50" s="1581"/>
      <c r="PXF50" s="1581"/>
      <c r="PXG50" s="1581"/>
      <c r="PXH50" s="1581"/>
      <c r="PXI50" s="1581"/>
      <c r="PXJ50" s="1581"/>
      <c r="PXK50" s="1581"/>
      <c r="PXL50" s="1581"/>
      <c r="PXM50" s="1581"/>
      <c r="PXN50" s="1581"/>
      <c r="PXO50" s="1581"/>
      <c r="PXP50" s="1581"/>
      <c r="PXQ50" s="1581"/>
      <c r="PXR50" s="1581"/>
      <c r="PXS50" s="1581"/>
      <c r="PXT50" s="1581"/>
      <c r="PXU50" s="1581"/>
      <c r="PXV50" s="1581"/>
      <c r="PXW50" s="1581"/>
      <c r="PXX50" s="1581"/>
      <c r="PXY50" s="1581"/>
      <c r="PXZ50" s="1581"/>
      <c r="PYA50" s="1581"/>
      <c r="PYB50" s="1581"/>
      <c r="PYC50" s="1581"/>
      <c r="PYD50" s="1581"/>
      <c r="PYE50" s="1581"/>
      <c r="PYF50" s="1581"/>
      <c r="PYG50" s="1581"/>
      <c r="PYH50" s="1581"/>
      <c r="PYI50" s="1581"/>
      <c r="PYJ50" s="1581"/>
      <c r="PYK50" s="1581"/>
      <c r="PYL50" s="1581"/>
      <c r="PYM50" s="1581"/>
      <c r="PYN50" s="1581"/>
      <c r="PYO50" s="1581"/>
      <c r="PYP50" s="1581"/>
      <c r="PYQ50" s="1581"/>
      <c r="PYR50" s="1581"/>
      <c r="PYS50" s="1581"/>
      <c r="PYT50" s="1581"/>
      <c r="PYU50" s="1581"/>
      <c r="PYV50" s="1581"/>
      <c r="PYW50" s="1581"/>
      <c r="PYX50" s="1581"/>
      <c r="PYY50" s="1581"/>
      <c r="PYZ50" s="1581"/>
      <c r="PZA50" s="1581"/>
      <c r="PZB50" s="1581"/>
      <c r="PZC50" s="1581"/>
      <c r="PZD50" s="1581"/>
      <c r="PZE50" s="1581"/>
      <c r="PZF50" s="1581"/>
      <c r="PZG50" s="1581"/>
      <c r="PZH50" s="1581"/>
      <c r="PZI50" s="1581"/>
      <c r="PZJ50" s="1581"/>
      <c r="PZK50" s="1581"/>
      <c r="PZL50" s="1581"/>
      <c r="PZM50" s="1581"/>
      <c r="PZN50" s="1581"/>
      <c r="PZO50" s="1581"/>
      <c r="PZP50" s="1581"/>
      <c r="PZQ50" s="1581"/>
      <c r="PZR50" s="1581"/>
      <c r="PZS50" s="1581"/>
      <c r="PZT50" s="1581"/>
      <c r="PZU50" s="1581"/>
      <c r="PZV50" s="1581"/>
      <c r="PZW50" s="1581"/>
      <c r="PZX50" s="1581"/>
      <c r="PZY50" s="1581"/>
      <c r="PZZ50" s="1581"/>
      <c r="QAA50" s="1581"/>
      <c r="QAB50" s="1581"/>
      <c r="QAC50" s="1581"/>
      <c r="QAD50" s="1581"/>
      <c r="QAE50" s="1581"/>
      <c r="QAF50" s="1581"/>
      <c r="QAG50" s="1581"/>
      <c r="QAH50" s="1581"/>
      <c r="QAI50" s="1581"/>
      <c r="QAJ50" s="1581"/>
      <c r="QAK50" s="1581"/>
      <c r="QAL50" s="1581"/>
      <c r="QAM50" s="1581"/>
      <c r="QAN50" s="1581"/>
      <c r="QAO50" s="1581"/>
      <c r="QAP50" s="1581"/>
      <c r="QAQ50" s="1581"/>
      <c r="QAR50" s="1581"/>
      <c r="QAS50" s="1581"/>
      <c r="QAT50" s="1581"/>
      <c r="QAU50" s="1581"/>
      <c r="QAV50" s="1581"/>
      <c r="QAW50" s="1581"/>
      <c r="QAX50" s="1581"/>
      <c r="QAY50" s="1581"/>
      <c r="QAZ50" s="1581"/>
      <c r="QBA50" s="1581"/>
      <c r="QBB50" s="1581"/>
      <c r="QBC50" s="1581"/>
      <c r="QBD50" s="1581"/>
      <c r="QBE50" s="1581"/>
      <c r="QBF50" s="1581"/>
      <c r="QBG50" s="1581"/>
      <c r="QBH50" s="1581"/>
      <c r="QBI50" s="1581"/>
      <c r="QBJ50" s="1581"/>
      <c r="QBK50" s="1581"/>
      <c r="QBL50" s="1581"/>
      <c r="QBM50" s="1581"/>
      <c r="QBN50" s="1581"/>
      <c r="QBO50" s="1581"/>
      <c r="QBP50" s="1581"/>
      <c r="QBQ50" s="1581"/>
      <c r="QBR50" s="1581"/>
      <c r="QBS50" s="1581"/>
      <c r="QBT50" s="1581"/>
      <c r="QBU50" s="1581"/>
      <c r="QBV50" s="1581"/>
      <c r="QBW50" s="1581"/>
      <c r="QBX50" s="1581"/>
      <c r="QBY50" s="1581"/>
      <c r="QBZ50" s="1581"/>
      <c r="QCA50" s="1581"/>
      <c r="QCB50" s="1581"/>
      <c r="QCC50" s="1581"/>
      <c r="QCD50" s="1581"/>
      <c r="QCE50" s="1581"/>
      <c r="QCF50" s="1581"/>
      <c r="QCG50" s="1581"/>
      <c r="QCH50" s="1581"/>
      <c r="QCI50" s="1581"/>
      <c r="QCJ50" s="1581"/>
      <c r="QCK50" s="1581"/>
      <c r="QCL50" s="1581"/>
      <c r="QCM50" s="1581"/>
      <c r="QCN50" s="1581"/>
      <c r="QCO50" s="1581"/>
      <c r="QCP50" s="1581"/>
      <c r="QCQ50" s="1581"/>
      <c r="QCR50" s="1581"/>
      <c r="QCS50" s="1581"/>
      <c r="QCT50" s="1581"/>
      <c r="QCU50" s="1581"/>
      <c r="QCV50" s="1581"/>
      <c r="QCW50" s="1581"/>
      <c r="QCX50" s="1581"/>
      <c r="QCY50" s="1581"/>
      <c r="QCZ50" s="1581"/>
      <c r="QDA50" s="1581"/>
      <c r="QDB50" s="1581"/>
      <c r="QDC50" s="1581"/>
      <c r="QDD50" s="1581"/>
      <c r="QDE50" s="1581"/>
      <c r="QDF50" s="1581"/>
      <c r="QDG50" s="1581"/>
      <c r="QDH50" s="1581"/>
      <c r="QDI50" s="1581"/>
      <c r="QDJ50" s="1581"/>
      <c r="QDK50" s="1581"/>
      <c r="QDL50" s="1581"/>
      <c r="QDM50" s="1581"/>
      <c r="QDN50" s="1581"/>
      <c r="QDO50" s="1581"/>
      <c r="QDP50" s="1581"/>
      <c r="QDQ50" s="1581"/>
      <c r="QDR50" s="1581"/>
      <c r="QDS50" s="1581"/>
      <c r="QDT50" s="1581"/>
      <c r="QDU50" s="1581"/>
      <c r="QDV50" s="1581"/>
      <c r="QDW50" s="1581"/>
      <c r="QDX50" s="1581"/>
      <c r="QDY50" s="1581"/>
      <c r="QDZ50" s="1581"/>
      <c r="QEA50" s="1581"/>
      <c r="QEB50" s="1581"/>
      <c r="QEC50" s="1581"/>
      <c r="QED50" s="1581"/>
      <c r="QEE50" s="1581"/>
      <c r="QEF50" s="1581"/>
      <c r="QEG50" s="1581"/>
      <c r="QEH50" s="1581"/>
      <c r="QEI50" s="1581"/>
      <c r="QEJ50" s="1581"/>
      <c r="QEK50" s="1581"/>
      <c r="QEL50" s="1581"/>
      <c r="QEM50" s="1581"/>
      <c r="QEN50" s="1581"/>
      <c r="QEO50" s="1581"/>
      <c r="QEP50" s="1581"/>
      <c r="QEQ50" s="1581"/>
      <c r="QER50" s="1581"/>
      <c r="QES50" s="1581"/>
      <c r="QET50" s="1581"/>
      <c r="QEU50" s="1581"/>
      <c r="QEV50" s="1581"/>
      <c r="QEW50" s="1581"/>
      <c r="QEX50" s="1581"/>
      <c r="QEY50" s="1581"/>
      <c r="QEZ50" s="1581"/>
      <c r="QFA50" s="1581"/>
      <c r="QFB50" s="1581"/>
      <c r="QFC50" s="1581"/>
      <c r="QFD50" s="1581"/>
      <c r="QFE50" s="1581"/>
      <c r="QFF50" s="1581"/>
      <c r="QFG50" s="1581"/>
      <c r="QFH50" s="1581"/>
      <c r="QFI50" s="1581"/>
      <c r="QFJ50" s="1581"/>
      <c r="QFK50" s="1581"/>
      <c r="QFL50" s="1581"/>
      <c r="QFM50" s="1581"/>
      <c r="QFN50" s="1581"/>
      <c r="QFO50" s="1581"/>
      <c r="QFP50" s="1581"/>
      <c r="QFQ50" s="1581"/>
      <c r="QFR50" s="1581"/>
      <c r="QFS50" s="1581"/>
      <c r="QFT50" s="1581"/>
      <c r="QFU50" s="1581"/>
      <c r="QFV50" s="1581"/>
      <c r="QFW50" s="1581"/>
      <c r="QFX50" s="1581"/>
      <c r="QFY50" s="1581"/>
      <c r="QFZ50" s="1581"/>
      <c r="QGA50" s="1581"/>
      <c r="QGB50" s="1581"/>
      <c r="QGC50" s="1581"/>
      <c r="QGD50" s="1581"/>
      <c r="QGE50" s="1581"/>
      <c r="QGF50" s="1581"/>
      <c r="QGG50" s="1581"/>
      <c r="QGH50" s="1581"/>
      <c r="QGI50" s="1581"/>
      <c r="QGJ50" s="1581"/>
      <c r="QGK50" s="1581"/>
      <c r="QGL50" s="1581"/>
      <c r="QGM50" s="1581"/>
      <c r="QGN50" s="1581"/>
      <c r="QGO50" s="1581"/>
      <c r="QGP50" s="1581"/>
      <c r="QGQ50" s="1581"/>
      <c r="QGR50" s="1581"/>
      <c r="QGS50" s="1581"/>
      <c r="QGT50" s="1581"/>
      <c r="QGU50" s="1581"/>
      <c r="QGV50" s="1581"/>
      <c r="QGW50" s="1581"/>
      <c r="QGX50" s="1581"/>
      <c r="QGY50" s="1581"/>
      <c r="QGZ50" s="1581"/>
      <c r="QHA50" s="1581"/>
      <c r="QHB50" s="1581"/>
      <c r="QHC50" s="1581"/>
      <c r="QHD50" s="1581"/>
      <c r="QHE50" s="1581"/>
      <c r="QHF50" s="1581"/>
      <c r="QHG50" s="1581"/>
      <c r="QHH50" s="1581"/>
      <c r="QHI50" s="1581"/>
      <c r="QHJ50" s="1581"/>
      <c r="QHK50" s="1581"/>
      <c r="QHL50" s="1581"/>
      <c r="QHM50" s="1581"/>
      <c r="QHN50" s="1581"/>
      <c r="QHO50" s="1581"/>
      <c r="QHP50" s="1581"/>
      <c r="QHQ50" s="1581"/>
      <c r="QHR50" s="1581"/>
      <c r="QHS50" s="1581"/>
      <c r="QHT50" s="1581"/>
      <c r="QHU50" s="1581"/>
      <c r="QHV50" s="1581"/>
      <c r="QHW50" s="1581"/>
      <c r="QHX50" s="1581"/>
      <c r="QHY50" s="1581"/>
      <c r="QHZ50" s="1581"/>
      <c r="QIA50" s="1581"/>
      <c r="QIB50" s="1581"/>
      <c r="QIC50" s="1581"/>
      <c r="QID50" s="1581"/>
      <c r="QIE50" s="1581"/>
      <c r="QIF50" s="1581"/>
      <c r="QIG50" s="1581"/>
      <c r="QIH50" s="1581"/>
      <c r="QII50" s="1581"/>
      <c r="QIJ50" s="1581"/>
      <c r="QIK50" s="1581"/>
      <c r="QIL50" s="1581"/>
      <c r="QIM50" s="1581"/>
      <c r="QIN50" s="1581"/>
      <c r="QIO50" s="1581"/>
      <c r="QIP50" s="1581"/>
      <c r="QIQ50" s="1581"/>
      <c r="QIR50" s="1581"/>
      <c r="QIS50" s="1581"/>
      <c r="QIT50" s="1581"/>
      <c r="QIU50" s="1581"/>
      <c r="QIV50" s="1581"/>
      <c r="QIW50" s="1581"/>
      <c r="QIX50" s="1581"/>
      <c r="QIY50" s="1581"/>
      <c r="QIZ50" s="1581"/>
      <c r="QJA50" s="1581"/>
      <c r="QJB50" s="1581"/>
      <c r="QJC50" s="1581"/>
      <c r="QJD50" s="1581"/>
      <c r="QJE50" s="1581"/>
      <c r="QJF50" s="1581"/>
      <c r="QJG50" s="1581"/>
      <c r="QJH50" s="1581"/>
      <c r="QJI50" s="1581"/>
      <c r="QJJ50" s="1581"/>
      <c r="QJK50" s="1581"/>
      <c r="QJL50" s="1581"/>
      <c r="QJM50" s="1581"/>
      <c r="QJN50" s="1581"/>
      <c r="QJO50" s="1581"/>
      <c r="QJP50" s="1581"/>
      <c r="QJQ50" s="1581"/>
      <c r="QJR50" s="1581"/>
      <c r="QJS50" s="1581"/>
      <c r="QJT50" s="1581"/>
      <c r="QJU50" s="1581"/>
      <c r="QJV50" s="1581"/>
      <c r="QJW50" s="1581"/>
      <c r="QJX50" s="1581"/>
      <c r="QJY50" s="1581"/>
      <c r="QJZ50" s="1581"/>
      <c r="QKA50" s="1581"/>
      <c r="QKB50" s="1581"/>
      <c r="QKC50" s="1581"/>
      <c r="QKD50" s="1581"/>
      <c r="QKE50" s="1581"/>
      <c r="QKF50" s="1581"/>
      <c r="QKG50" s="1581"/>
      <c r="QKH50" s="1581"/>
      <c r="QKI50" s="1581"/>
      <c r="QKJ50" s="1581"/>
      <c r="QKK50" s="1581"/>
      <c r="QKL50" s="1581"/>
      <c r="QKM50" s="1581"/>
      <c r="QKN50" s="1581"/>
      <c r="QKO50" s="1581"/>
      <c r="QKP50" s="1581"/>
      <c r="QKQ50" s="1581"/>
      <c r="QKR50" s="1581"/>
      <c r="QKS50" s="1581"/>
      <c r="QKT50" s="1581"/>
      <c r="QKU50" s="1581"/>
      <c r="QKV50" s="1581"/>
      <c r="QKW50" s="1581"/>
      <c r="QKX50" s="1581"/>
      <c r="QKY50" s="1581"/>
      <c r="QKZ50" s="1581"/>
      <c r="QLA50" s="1581"/>
      <c r="QLB50" s="1581"/>
      <c r="QLC50" s="1581"/>
      <c r="QLD50" s="1581"/>
      <c r="QLE50" s="1581"/>
      <c r="QLF50" s="1581"/>
      <c r="QLG50" s="1581"/>
      <c r="QLH50" s="1581"/>
      <c r="QLI50" s="1581"/>
      <c r="QLJ50" s="1581"/>
      <c r="QLK50" s="1581"/>
      <c r="QLL50" s="1581"/>
      <c r="QLM50" s="1581"/>
      <c r="QLN50" s="1581"/>
      <c r="QLO50" s="1581"/>
      <c r="QLP50" s="1581"/>
      <c r="QLQ50" s="1581"/>
      <c r="QLR50" s="1581"/>
      <c r="QLS50" s="1581"/>
      <c r="QLT50" s="1581"/>
      <c r="QLU50" s="1581"/>
      <c r="QLV50" s="1581"/>
      <c r="QLW50" s="1581"/>
      <c r="QLX50" s="1581"/>
      <c r="QLY50" s="1581"/>
      <c r="QLZ50" s="1581"/>
      <c r="QMA50" s="1581"/>
      <c r="QMB50" s="1581"/>
      <c r="QMC50" s="1581"/>
      <c r="QMD50" s="1581"/>
      <c r="QME50" s="1581"/>
      <c r="QMF50" s="1581"/>
      <c r="QMG50" s="1581"/>
      <c r="QMH50" s="1581"/>
      <c r="QMI50" s="1581"/>
      <c r="QMJ50" s="1581"/>
      <c r="QMK50" s="1581"/>
      <c r="QML50" s="1581"/>
      <c r="QMM50" s="1581"/>
      <c r="QMN50" s="1581"/>
      <c r="QMO50" s="1581"/>
      <c r="QMP50" s="1581"/>
      <c r="QMQ50" s="1581"/>
      <c r="QMR50" s="1581"/>
      <c r="QMS50" s="1581"/>
      <c r="QMT50" s="1581"/>
      <c r="QMU50" s="1581"/>
      <c r="QMV50" s="1581"/>
      <c r="QMW50" s="1581"/>
      <c r="QMX50" s="1581"/>
      <c r="QMY50" s="1581"/>
      <c r="QMZ50" s="1581"/>
      <c r="QNA50" s="1581"/>
      <c r="QNB50" s="1581"/>
      <c r="QNC50" s="1581"/>
      <c r="QND50" s="1581"/>
      <c r="QNE50" s="1581"/>
      <c r="QNF50" s="1581"/>
      <c r="QNG50" s="1581"/>
      <c r="QNH50" s="1581"/>
      <c r="QNI50" s="1581"/>
      <c r="QNJ50" s="1581"/>
      <c r="QNK50" s="1581"/>
      <c r="QNL50" s="1581"/>
      <c r="QNM50" s="1581"/>
      <c r="QNN50" s="1581"/>
      <c r="QNO50" s="1581"/>
      <c r="QNP50" s="1581"/>
      <c r="QNQ50" s="1581"/>
      <c r="QNR50" s="1581"/>
      <c r="QNS50" s="1581"/>
      <c r="QNT50" s="1581"/>
      <c r="QNU50" s="1581"/>
      <c r="QNV50" s="1581"/>
      <c r="QNW50" s="1581"/>
      <c r="QNX50" s="1581"/>
      <c r="QNY50" s="1581"/>
      <c r="QNZ50" s="1581"/>
      <c r="QOA50" s="1581"/>
      <c r="QOB50" s="1581"/>
      <c r="QOC50" s="1581"/>
      <c r="QOD50" s="1581"/>
      <c r="QOE50" s="1581"/>
      <c r="QOF50" s="1581"/>
      <c r="QOG50" s="1581"/>
      <c r="QOH50" s="1581"/>
      <c r="QOI50" s="1581"/>
      <c r="QOJ50" s="1581"/>
      <c r="QOK50" s="1581"/>
      <c r="QOL50" s="1581"/>
      <c r="QOM50" s="1581"/>
      <c r="QON50" s="1581"/>
      <c r="QOO50" s="1581"/>
      <c r="QOP50" s="1581"/>
      <c r="QOQ50" s="1581"/>
      <c r="QOR50" s="1581"/>
      <c r="QOS50" s="1581"/>
      <c r="QOT50" s="1581"/>
      <c r="QOU50" s="1581"/>
      <c r="QOV50" s="1581"/>
      <c r="QOW50" s="1581"/>
      <c r="QOX50" s="1581"/>
      <c r="QOY50" s="1581"/>
      <c r="QOZ50" s="1581"/>
      <c r="QPA50" s="1581"/>
      <c r="QPB50" s="1581"/>
      <c r="QPC50" s="1581"/>
      <c r="QPD50" s="1581"/>
      <c r="QPE50" s="1581"/>
      <c r="QPF50" s="1581"/>
      <c r="QPG50" s="1581"/>
      <c r="QPH50" s="1581"/>
      <c r="QPI50" s="1581"/>
      <c r="QPJ50" s="1581"/>
      <c r="QPK50" s="1581"/>
      <c r="QPL50" s="1581"/>
      <c r="QPM50" s="1581"/>
      <c r="QPN50" s="1581"/>
      <c r="QPO50" s="1581"/>
      <c r="QPP50" s="1581"/>
      <c r="QPQ50" s="1581"/>
      <c r="QPR50" s="1581"/>
      <c r="QPS50" s="1581"/>
      <c r="QPT50" s="1581"/>
      <c r="QPU50" s="1581"/>
      <c r="QPV50" s="1581"/>
      <c r="QPW50" s="1581"/>
      <c r="QPX50" s="1581"/>
      <c r="QPY50" s="1581"/>
      <c r="QPZ50" s="1581"/>
      <c r="QQA50" s="1581"/>
      <c r="QQB50" s="1581"/>
      <c r="QQC50" s="1581"/>
      <c r="QQD50" s="1581"/>
      <c r="QQE50" s="1581"/>
      <c r="QQF50" s="1581"/>
      <c r="QQG50" s="1581"/>
      <c r="QQH50" s="1581"/>
      <c r="QQI50" s="1581"/>
      <c r="QQJ50" s="1581"/>
      <c r="QQK50" s="1581"/>
      <c r="QQL50" s="1581"/>
      <c r="QQM50" s="1581"/>
      <c r="QQN50" s="1581"/>
      <c r="QQO50" s="1581"/>
      <c r="QQP50" s="1581"/>
      <c r="QQQ50" s="1581"/>
      <c r="QQR50" s="1581"/>
      <c r="QQS50" s="1581"/>
      <c r="QQT50" s="1581"/>
      <c r="QQU50" s="1581"/>
      <c r="QQV50" s="1581"/>
      <c r="QQW50" s="1581"/>
      <c r="QQX50" s="1581"/>
      <c r="QQY50" s="1581"/>
      <c r="QQZ50" s="1581"/>
      <c r="QRA50" s="1581"/>
      <c r="QRB50" s="1581"/>
      <c r="QRC50" s="1581"/>
      <c r="QRD50" s="1581"/>
      <c r="QRE50" s="1581"/>
      <c r="QRF50" s="1581"/>
      <c r="QRG50" s="1581"/>
      <c r="QRH50" s="1581"/>
      <c r="QRI50" s="1581"/>
      <c r="QRJ50" s="1581"/>
      <c r="QRK50" s="1581"/>
      <c r="QRL50" s="1581"/>
      <c r="QRM50" s="1581"/>
      <c r="QRN50" s="1581"/>
      <c r="QRO50" s="1581"/>
      <c r="QRP50" s="1581"/>
      <c r="QRQ50" s="1581"/>
      <c r="QRR50" s="1581"/>
      <c r="QRS50" s="1581"/>
      <c r="QRT50" s="1581"/>
      <c r="QRU50" s="1581"/>
      <c r="QRV50" s="1581"/>
      <c r="QRW50" s="1581"/>
      <c r="QRX50" s="1581"/>
      <c r="QRY50" s="1581"/>
      <c r="QRZ50" s="1581"/>
      <c r="QSA50" s="1581"/>
      <c r="QSB50" s="1581"/>
      <c r="QSC50" s="1581"/>
      <c r="QSD50" s="1581"/>
      <c r="QSE50" s="1581"/>
      <c r="QSF50" s="1581"/>
      <c r="QSG50" s="1581"/>
      <c r="QSH50" s="1581"/>
      <c r="QSI50" s="1581"/>
      <c r="QSJ50" s="1581"/>
      <c r="QSK50" s="1581"/>
      <c r="QSL50" s="1581"/>
      <c r="QSM50" s="1581"/>
      <c r="QSN50" s="1581"/>
      <c r="QSO50" s="1581"/>
      <c r="QSP50" s="1581"/>
      <c r="QSQ50" s="1581"/>
      <c r="QSR50" s="1581"/>
      <c r="QSS50" s="1581"/>
      <c r="QST50" s="1581"/>
      <c r="QSU50" s="1581"/>
      <c r="QSV50" s="1581"/>
      <c r="QSW50" s="1581"/>
      <c r="QSX50" s="1581"/>
      <c r="QSY50" s="1581"/>
      <c r="QSZ50" s="1581"/>
      <c r="QTA50" s="1581"/>
      <c r="QTB50" s="1581"/>
      <c r="QTC50" s="1581"/>
      <c r="QTD50" s="1581"/>
      <c r="QTE50" s="1581"/>
      <c r="QTF50" s="1581"/>
      <c r="QTG50" s="1581"/>
      <c r="QTH50" s="1581"/>
      <c r="QTI50" s="1581"/>
      <c r="QTJ50" s="1581"/>
      <c r="QTK50" s="1581"/>
      <c r="QTL50" s="1581"/>
      <c r="QTM50" s="1581"/>
      <c r="QTN50" s="1581"/>
      <c r="QTO50" s="1581"/>
      <c r="QTP50" s="1581"/>
      <c r="QTQ50" s="1581"/>
      <c r="QTR50" s="1581"/>
      <c r="QTS50" s="1581"/>
      <c r="QTT50" s="1581"/>
      <c r="QTU50" s="1581"/>
      <c r="QTV50" s="1581"/>
      <c r="QTW50" s="1581"/>
      <c r="QTX50" s="1581"/>
      <c r="QTY50" s="1581"/>
      <c r="QTZ50" s="1581"/>
      <c r="QUA50" s="1581"/>
      <c r="QUB50" s="1581"/>
      <c r="QUC50" s="1581"/>
      <c r="QUD50" s="1581"/>
      <c r="QUE50" s="1581"/>
      <c r="QUF50" s="1581"/>
      <c r="QUG50" s="1581"/>
      <c r="QUH50" s="1581"/>
      <c r="QUI50" s="1581"/>
      <c r="QUJ50" s="1581"/>
      <c r="QUK50" s="1581"/>
      <c r="QUL50" s="1581"/>
      <c r="QUM50" s="1581"/>
      <c r="QUN50" s="1581"/>
      <c r="QUO50" s="1581"/>
      <c r="QUP50" s="1581"/>
      <c r="QUQ50" s="1581"/>
      <c r="QUR50" s="1581"/>
      <c r="QUS50" s="1581"/>
      <c r="QUT50" s="1581"/>
      <c r="QUU50" s="1581"/>
      <c r="QUV50" s="1581"/>
      <c r="QUW50" s="1581"/>
      <c r="QUX50" s="1581"/>
      <c r="QUY50" s="1581"/>
      <c r="QUZ50" s="1581"/>
      <c r="QVA50" s="1581"/>
      <c r="QVB50" s="1581"/>
      <c r="QVC50" s="1581"/>
      <c r="QVD50" s="1581"/>
      <c r="QVE50" s="1581"/>
      <c r="QVF50" s="1581"/>
      <c r="QVG50" s="1581"/>
      <c r="QVH50" s="1581"/>
      <c r="QVI50" s="1581"/>
      <c r="QVJ50" s="1581"/>
      <c r="QVK50" s="1581"/>
      <c r="QVL50" s="1581"/>
      <c r="QVM50" s="1581"/>
      <c r="QVN50" s="1581"/>
      <c r="QVO50" s="1581"/>
      <c r="QVP50" s="1581"/>
      <c r="QVQ50" s="1581"/>
      <c r="QVR50" s="1581"/>
      <c r="QVS50" s="1581"/>
      <c r="QVT50" s="1581"/>
      <c r="QVU50" s="1581"/>
      <c r="QVV50" s="1581"/>
      <c r="QVW50" s="1581"/>
      <c r="QVX50" s="1581"/>
      <c r="QVY50" s="1581"/>
      <c r="QVZ50" s="1581"/>
      <c r="QWA50" s="1581"/>
      <c r="QWB50" s="1581"/>
      <c r="QWC50" s="1581"/>
      <c r="QWD50" s="1581"/>
      <c r="QWE50" s="1581"/>
      <c r="QWF50" s="1581"/>
      <c r="QWG50" s="1581"/>
      <c r="QWH50" s="1581"/>
      <c r="QWI50" s="1581"/>
      <c r="QWJ50" s="1581"/>
      <c r="QWK50" s="1581"/>
      <c r="QWL50" s="1581"/>
      <c r="QWM50" s="1581"/>
      <c r="QWN50" s="1581"/>
      <c r="QWO50" s="1581"/>
      <c r="QWP50" s="1581"/>
      <c r="QWQ50" s="1581"/>
      <c r="QWR50" s="1581"/>
      <c r="QWS50" s="1581"/>
      <c r="QWT50" s="1581"/>
      <c r="QWU50" s="1581"/>
      <c r="QWV50" s="1581"/>
      <c r="QWW50" s="1581"/>
      <c r="QWX50" s="1581"/>
      <c r="QWY50" s="1581"/>
      <c r="QWZ50" s="1581"/>
      <c r="QXA50" s="1581"/>
      <c r="QXB50" s="1581"/>
      <c r="QXC50" s="1581"/>
      <c r="QXD50" s="1581"/>
      <c r="QXE50" s="1581"/>
      <c r="QXF50" s="1581"/>
      <c r="QXG50" s="1581"/>
      <c r="QXH50" s="1581"/>
      <c r="QXI50" s="1581"/>
      <c r="QXJ50" s="1581"/>
      <c r="QXK50" s="1581"/>
      <c r="QXL50" s="1581"/>
      <c r="QXM50" s="1581"/>
      <c r="QXN50" s="1581"/>
      <c r="QXO50" s="1581"/>
      <c r="QXP50" s="1581"/>
      <c r="QXQ50" s="1581"/>
      <c r="QXR50" s="1581"/>
      <c r="QXS50" s="1581"/>
      <c r="QXT50" s="1581"/>
      <c r="QXU50" s="1581"/>
      <c r="QXV50" s="1581"/>
      <c r="QXW50" s="1581"/>
      <c r="QXX50" s="1581"/>
      <c r="QXY50" s="1581"/>
      <c r="QXZ50" s="1581"/>
      <c r="QYA50" s="1581"/>
      <c r="QYB50" s="1581"/>
      <c r="QYC50" s="1581"/>
      <c r="QYD50" s="1581"/>
      <c r="QYE50" s="1581"/>
      <c r="QYF50" s="1581"/>
      <c r="QYG50" s="1581"/>
      <c r="QYH50" s="1581"/>
      <c r="QYI50" s="1581"/>
      <c r="QYJ50" s="1581"/>
      <c r="QYK50" s="1581"/>
      <c r="QYL50" s="1581"/>
      <c r="QYM50" s="1581"/>
      <c r="QYN50" s="1581"/>
      <c r="QYO50" s="1581"/>
      <c r="QYP50" s="1581"/>
      <c r="QYQ50" s="1581"/>
      <c r="QYR50" s="1581"/>
      <c r="QYS50" s="1581"/>
      <c r="QYT50" s="1581"/>
      <c r="QYU50" s="1581"/>
      <c r="QYV50" s="1581"/>
      <c r="QYW50" s="1581"/>
      <c r="QYX50" s="1581"/>
      <c r="QYY50" s="1581"/>
      <c r="QYZ50" s="1581"/>
      <c r="QZA50" s="1581"/>
      <c r="QZB50" s="1581"/>
      <c r="QZC50" s="1581"/>
      <c r="QZD50" s="1581"/>
      <c r="QZE50" s="1581"/>
      <c r="QZF50" s="1581"/>
      <c r="QZG50" s="1581"/>
      <c r="QZH50" s="1581"/>
      <c r="QZI50" s="1581"/>
      <c r="QZJ50" s="1581"/>
      <c r="QZK50" s="1581"/>
      <c r="QZL50" s="1581"/>
      <c r="QZM50" s="1581"/>
      <c r="QZN50" s="1581"/>
      <c r="QZO50" s="1581"/>
      <c r="QZP50" s="1581"/>
      <c r="QZQ50" s="1581"/>
      <c r="QZR50" s="1581"/>
      <c r="QZS50" s="1581"/>
      <c r="QZT50" s="1581"/>
      <c r="QZU50" s="1581"/>
      <c r="QZV50" s="1581"/>
      <c r="QZW50" s="1581"/>
      <c r="QZX50" s="1581"/>
      <c r="QZY50" s="1581"/>
      <c r="QZZ50" s="1581"/>
      <c r="RAA50" s="1581"/>
      <c r="RAB50" s="1581"/>
      <c r="RAC50" s="1581"/>
      <c r="RAD50" s="1581"/>
      <c r="RAE50" s="1581"/>
      <c r="RAF50" s="1581"/>
      <c r="RAG50" s="1581"/>
      <c r="RAH50" s="1581"/>
      <c r="RAI50" s="1581"/>
      <c r="RAJ50" s="1581"/>
      <c r="RAK50" s="1581"/>
      <c r="RAL50" s="1581"/>
      <c r="RAM50" s="1581"/>
      <c r="RAN50" s="1581"/>
      <c r="RAO50" s="1581"/>
      <c r="RAP50" s="1581"/>
      <c r="RAQ50" s="1581"/>
      <c r="RAR50" s="1581"/>
      <c r="RAS50" s="1581"/>
      <c r="RAT50" s="1581"/>
      <c r="RAU50" s="1581"/>
      <c r="RAV50" s="1581"/>
      <c r="RAW50" s="1581"/>
      <c r="RAX50" s="1581"/>
      <c r="RAY50" s="1581"/>
      <c r="RAZ50" s="1581"/>
      <c r="RBA50" s="1581"/>
      <c r="RBB50" s="1581"/>
      <c r="RBC50" s="1581"/>
      <c r="RBD50" s="1581"/>
      <c r="RBE50" s="1581"/>
      <c r="RBF50" s="1581"/>
      <c r="RBG50" s="1581"/>
      <c r="RBH50" s="1581"/>
      <c r="RBI50" s="1581"/>
      <c r="RBJ50" s="1581"/>
      <c r="RBK50" s="1581"/>
      <c r="RBL50" s="1581"/>
      <c r="RBM50" s="1581"/>
      <c r="RBN50" s="1581"/>
      <c r="RBO50" s="1581"/>
      <c r="RBP50" s="1581"/>
      <c r="RBQ50" s="1581"/>
      <c r="RBR50" s="1581"/>
      <c r="RBS50" s="1581"/>
      <c r="RBT50" s="1581"/>
      <c r="RBU50" s="1581"/>
      <c r="RBV50" s="1581"/>
      <c r="RBW50" s="1581"/>
      <c r="RBX50" s="1581"/>
      <c r="RBY50" s="1581"/>
      <c r="RBZ50" s="1581"/>
      <c r="RCA50" s="1581"/>
      <c r="RCB50" s="1581"/>
      <c r="RCC50" s="1581"/>
      <c r="RCD50" s="1581"/>
      <c r="RCE50" s="1581"/>
      <c r="RCF50" s="1581"/>
      <c r="RCG50" s="1581"/>
      <c r="RCH50" s="1581"/>
      <c r="RCI50" s="1581"/>
      <c r="RCJ50" s="1581"/>
      <c r="RCK50" s="1581"/>
      <c r="RCL50" s="1581"/>
      <c r="RCM50" s="1581"/>
      <c r="RCN50" s="1581"/>
      <c r="RCO50" s="1581"/>
      <c r="RCP50" s="1581"/>
      <c r="RCQ50" s="1581"/>
      <c r="RCR50" s="1581"/>
      <c r="RCS50" s="1581"/>
      <c r="RCT50" s="1581"/>
      <c r="RCU50" s="1581"/>
      <c r="RCV50" s="1581"/>
      <c r="RCW50" s="1581"/>
      <c r="RCX50" s="1581"/>
      <c r="RCY50" s="1581"/>
      <c r="RCZ50" s="1581"/>
      <c r="RDA50" s="1581"/>
      <c r="RDB50" s="1581"/>
      <c r="RDC50" s="1581"/>
      <c r="RDD50" s="1581"/>
      <c r="RDE50" s="1581"/>
      <c r="RDF50" s="1581"/>
      <c r="RDG50" s="1581"/>
      <c r="RDH50" s="1581"/>
      <c r="RDI50" s="1581"/>
      <c r="RDJ50" s="1581"/>
      <c r="RDK50" s="1581"/>
      <c r="RDL50" s="1581"/>
      <c r="RDM50" s="1581"/>
      <c r="RDN50" s="1581"/>
      <c r="RDO50" s="1581"/>
      <c r="RDP50" s="1581"/>
      <c r="RDQ50" s="1581"/>
      <c r="RDR50" s="1581"/>
      <c r="RDS50" s="1581"/>
      <c r="RDT50" s="1581"/>
      <c r="RDU50" s="1581"/>
      <c r="RDV50" s="1581"/>
      <c r="RDW50" s="1581"/>
      <c r="RDX50" s="1581"/>
      <c r="RDY50" s="1581"/>
      <c r="RDZ50" s="1581"/>
      <c r="REA50" s="1581"/>
      <c r="REB50" s="1581"/>
      <c r="REC50" s="1581"/>
      <c r="RED50" s="1581"/>
      <c r="REE50" s="1581"/>
      <c r="REF50" s="1581"/>
      <c r="REG50" s="1581"/>
      <c r="REH50" s="1581"/>
      <c r="REI50" s="1581"/>
      <c r="REJ50" s="1581"/>
      <c r="REK50" s="1581"/>
      <c r="REL50" s="1581"/>
      <c r="REM50" s="1581"/>
      <c r="REN50" s="1581"/>
      <c r="REO50" s="1581"/>
      <c r="REP50" s="1581"/>
      <c r="REQ50" s="1581"/>
      <c r="RER50" s="1581"/>
      <c r="RES50" s="1581"/>
      <c r="RET50" s="1581"/>
      <c r="REU50" s="1581"/>
      <c r="REV50" s="1581"/>
      <c r="REW50" s="1581"/>
      <c r="REX50" s="1581"/>
      <c r="REY50" s="1581"/>
      <c r="REZ50" s="1581"/>
      <c r="RFA50" s="1581"/>
      <c r="RFB50" s="1581"/>
      <c r="RFC50" s="1581"/>
      <c r="RFD50" s="1581"/>
      <c r="RFE50" s="1581"/>
      <c r="RFF50" s="1581"/>
      <c r="RFG50" s="1581"/>
      <c r="RFH50" s="1581"/>
      <c r="RFI50" s="1581"/>
      <c r="RFJ50" s="1581"/>
      <c r="RFK50" s="1581"/>
      <c r="RFL50" s="1581"/>
      <c r="RFM50" s="1581"/>
      <c r="RFN50" s="1581"/>
      <c r="RFO50" s="1581"/>
      <c r="RFP50" s="1581"/>
      <c r="RFQ50" s="1581"/>
      <c r="RFR50" s="1581"/>
      <c r="RFS50" s="1581"/>
      <c r="RFT50" s="1581"/>
      <c r="RFU50" s="1581"/>
      <c r="RFV50" s="1581"/>
      <c r="RFW50" s="1581"/>
      <c r="RFX50" s="1581"/>
      <c r="RFY50" s="1581"/>
      <c r="RFZ50" s="1581"/>
      <c r="RGA50" s="1581"/>
      <c r="RGB50" s="1581"/>
      <c r="RGC50" s="1581"/>
      <c r="RGD50" s="1581"/>
      <c r="RGE50" s="1581"/>
      <c r="RGF50" s="1581"/>
      <c r="RGG50" s="1581"/>
      <c r="RGH50" s="1581"/>
      <c r="RGI50" s="1581"/>
      <c r="RGJ50" s="1581"/>
      <c r="RGK50" s="1581"/>
      <c r="RGL50" s="1581"/>
      <c r="RGM50" s="1581"/>
      <c r="RGN50" s="1581"/>
      <c r="RGO50" s="1581"/>
      <c r="RGP50" s="1581"/>
      <c r="RGQ50" s="1581"/>
      <c r="RGR50" s="1581"/>
      <c r="RGS50" s="1581"/>
      <c r="RGT50" s="1581"/>
      <c r="RGU50" s="1581"/>
      <c r="RGV50" s="1581"/>
      <c r="RGW50" s="1581"/>
      <c r="RGX50" s="1581"/>
      <c r="RGY50" s="1581"/>
      <c r="RGZ50" s="1581"/>
      <c r="RHA50" s="1581"/>
      <c r="RHB50" s="1581"/>
      <c r="RHC50" s="1581"/>
      <c r="RHD50" s="1581"/>
      <c r="RHE50" s="1581"/>
      <c r="RHF50" s="1581"/>
      <c r="RHG50" s="1581"/>
      <c r="RHH50" s="1581"/>
      <c r="RHI50" s="1581"/>
      <c r="RHJ50" s="1581"/>
      <c r="RHK50" s="1581"/>
      <c r="RHL50" s="1581"/>
      <c r="RHM50" s="1581"/>
      <c r="RHN50" s="1581"/>
      <c r="RHO50" s="1581"/>
      <c r="RHP50" s="1581"/>
      <c r="RHQ50" s="1581"/>
      <c r="RHR50" s="1581"/>
      <c r="RHS50" s="1581"/>
      <c r="RHT50" s="1581"/>
      <c r="RHU50" s="1581"/>
      <c r="RHV50" s="1581"/>
      <c r="RHW50" s="1581"/>
      <c r="RHX50" s="1581"/>
      <c r="RHY50" s="1581"/>
      <c r="RHZ50" s="1581"/>
      <c r="RIA50" s="1581"/>
      <c r="RIB50" s="1581"/>
      <c r="RIC50" s="1581"/>
      <c r="RID50" s="1581"/>
      <c r="RIE50" s="1581"/>
      <c r="RIF50" s="1581"/>
      <c r="RIG50" s="1581"/>
      <c r="RIH50" s="1581"/>
      <c r="RII50" s="1581"/>
      <c r="RIJ50" s="1581"/>
      <c r="RIK50" s="1581"/>
      <c r="RIL50" s="1581"/>
      <c r="RIM50" s="1581"/>
      <c r="RIN50" s="1581"/>
      <c r="RIO50" s="1581"/>
      <c r="RIP50" s="1581"/>
      <c r="RIQ50" s="1581"/>
      <c r="RIR50" s="1581"/>
      <c r="RIS50" s="1581"/>
      <c r="RIT50" s="1581"/>
      <c r="RIU50" s="1581"/>
      <c r="RIV50" s="1581"/>
      <c r="RIW50" s="1581"/>
      <c r="RIX50" s="1581"/>
      <c r="RIY50" s="1581"/>
      <c r="RIZ50" s="1581"/>
      <c r="RJA50" s="1581"/>
      <c r="RJB50" s="1581"/>
      <c r="RJC50" s="1581"/>
      <c r="RJD50" s="1581"/>
      <c r="RJE50" s="1581"/>
      <c r="RJF50" s="1581"/>
      <c r="RJG50" s="1581"/>
      <c r="RJH50" s="1581"/>
      <c r="RJI50" s="1581"/>
      <c r="RJJ50" s="1581"/>
      <c r="RJK50" s="1581"/>
      <c r="RJL50" s="1581"/>
      <c r="RJM50" s="1581"/>
      <c r="RJN50" s="1581"/>
      <c r="RJO50" s="1581"/>
      <c r="RJP50" s="1581"/>
      <c r="RJQ50" s="1581"/>
      <c r="RJR50" s="1581"/>
      <c r="RJS50" s="1581"/>
      <c r="RJT50" s="1581"/>
      <c r="RJU50" s="1581"/>
      <c r="RJV50" s="1581"/>
      <c r="RJW50" s="1581"/>
      <c r="RJX50" s="1581"/>
      <c r="RJY50" s="1581"/>
      <c r="RJZ50" s="1581"/>
      <c r="RKA50" s="1581"/>
      <c r="RKB50" s="1581"/>
      <c r="RKC50" s="1581"/>
      <c r="RKD50" s="1581"/>
      <c r="RKE50" s="1581"/>
      <c r="RKF50" s="1581"/>
      <c r="RKG50" s="1581"/>
      <c r="RKH50" s="1581"/>
      <c r="RKI50" s="1581"/>
      <c r="RKJ50" s="1581"/>
      <c r="RKK50" s="1581"/>
      <c r="RKL50" s="1581"/>
      <c r="RKM50" s="1581"/>
      <c r="RKN50" s="1581"/>
      <c r="RKO50" s="1581"/>
      <c r="RKP50" s="1581"/>
      <c r="RKQ50" s="1581"/>
      <c r="RKR50" s="1581"/>
      <c r="RKS50" s="1581"/>
      <c r="RKT50" s="1581"/>
      <c r="RKU50" s="1581"/>
      <c r="RKV50" s="1581"/>
      <c r="RKW50" s="1581"/>
      <c r="RKX50" s="1581"/>
      <c r="RKY50" s="1581"/>
      <c r="RKZ50" s="1581"/>
      <c r="RLA50" s="1581"/>
      <c r="RLB50" s="1581"/>
      <c r="RLC50" s="1581"/>
      <c r="RLD50" s="1581"/>
      <c r="RLE50" s="1581"/>
      <c r="RLF50" s="1581"/>
      <c r="RLG50" s="1581"/>
      <c r="RLH50" s="1581"/>
      <c r="RLI50" s="1581"/>
      <c r="RLJ50" s="1581"/>
      <c r="RLK50" s="1581"/>
      <c r="RLL50" s="1581"/>
      <c r="RLM50" s="1581"/>
      <c r="RLN50" s="1581"/>
      <c r="RLO50" s="1581"/>
      <c r="RLP50" s="1581"/>
      <c r="RLQ50" s="1581"/>
      <c r="RLR50" s="1581"/>
      <c r="RLS50" s="1581"/>
      <c r="RLT50" s="1581"/>
      <c r="RLU50" s="1581"/>
      <c r="RLV50" s="1581"/>
      <c r="RLW50" s="1581"/>
      <c r="RLX50" s="1581"/>
      <c r="RLY50" s="1581"/>
      <c r="RLZ50" s="1581"/>
      <c r="RMA50" s="1581"/>
      <c r="RMB50" s="1581"/>
      <c r="RMC50" s="1581"/>
      <c r="RMD50" s="1581"/>
      <c r="RME50" s="1581"/>
      <c r="RMF50" s="1581"/>
      <c r="RMG50" s="1581"/>
      <c r="RMH50" s="1581"/>
      <c r="RMI50" s="1581"/>
      <c r="RMJ50" s="1581"/>
      <c r="RMK50" s="1581"/>
      <c r="RML50" s="1581"/>
      <c r="RMM50" s="1581"/>
      <c r="RMN50" s="1581"/>
      <c r="RMO50" s="1581"/>
      <c r="RMP50" s="1581"/>
      <c r="RMQ50" s="1581"/>
      <c r="RMR50" s="1581"/>
      <c r="RMS50" s="1581"/>
      <c r="RMT50" s="1581"/>
      <c r="RMU50" s="1581"/>
      <c r="RMV50" s="1581"/>
      <c r="RMW50" s="1581"/>
      <c r="RMX50" s="1581"/>
      <c r="RMY50" s="1581"/>
      <c r="RMZ50" s="1581"/>
      <c r="RNA50" s="1581"/>
      <c r="RNB50" s="1581"/>
      <c r="RNC50" s="1581"/>
      <c r="RND50" s="1581"/>
      <c r="RNE50" s="1581"/>
      <c r="RNF50" s="1581"/>
      <c r="RNG50" s="1581"/>
      <c r="RNH50" s="1581"/>
      <c r="RNI50" s="1581"/>
      <c r="RNJ50" s="1581"/>
      <c r="RNK50" s="1581"/>
      <c r="RNL50" s="1581"/>
      <c r="RNM50" s="1581"/>
      <c r="RNN50" s="1581"/>
      <c r="RNO50" s="1581"/>
      <c r="RNP50" s="1581"/>
      <c r="RNQ50" s="1581"/>
      <c r="RNR50" s="1581"/>
      <c r="RNS50" s="1581"/>
      <c r="RNT50" s="1581"/>
      <c r="RNU50" s="1581"/>
      <c r="RNV50" s="1581"/>
      <c r="RNW50" s="1581"/>
      <c r="RNX50" s="1581"/>
      <c r="RNY50" s="1581"/>
      <c r="RNZ50" s="1581"/>
      <c r="ROA50" s="1581"/>
      <c r="ROB50" s="1581"/>
      <c r="ROC50" s="1581"/>
      <c r="ROD50" s="1581"/>
      <c r="ROE50" s="1581"/>
      <c r="ROF50" s="1581"/>
      <c r="ROG50" s="1581"/>
      <c r="ROH50" s="1581"/>
      <c r="ROI50" s="1581"/>
      <c r="ROJ50" s="1581"/>
      <c r="ROK50" s="1581"/>
      <c r="ROL50" s="1581"/>
      <c r="ROM50" s="1581"/>
      <c r="RON50" s="1581"/>
      <c r="ROO50" s="1581"/>
      <c r="ROP50" s="1581"/>
      <c r="ROQ50" s="1581"/>
      <c r="ROR50" s="1581"/>
      <c r="ROS50" s="1581"/>
      <c r="ROT50" s="1581"/>
      <c r="ROU50" s="1581"/>
      <c r="ROV50" s="1581"/>
      <c r="ROW50" s="1581"/>
      <c r="ROX50" s="1581"/>
      <c r="ROY50" s="1581"/>
      <c r="ROZ50" s="1581"/>
      <c r="RPA50" s="1581"/>
      <c r="RPB50" s="1581"/>
      <c r="RPC50" s="1581"/>
      <c r="RPD50" s="1581"/>
      <c r="RPE50" s="1581"/>
      <c r="RPF50" s="1581"/>
      <c r="RPG50" s="1581"/>
      <c r="RPH50" s="1581"/>
      <c r="RPI50" s="1581"/>
      <c r="RPJ50" s="1581"/>
      <c r="RPK50" s="1581"/>
      <c r="RPL50" s="1581"/>
      <c r="RPM50" s="1581"/>
      <c r="RPN50" s="1581"/>
      <c r="RPO50" s="1581"/>
      <c r="RPP50" s="1581"/>
      <c r="RPQ50" s="1581"/>
      <c r="RPR50" s="1581"/>
      <c r="RPS50" s="1581"/>
      <c r="RPT50" s="1581"/>
      <c r="RPU50" s="1581"/>
      <c r="RPV50" s="1581"/>
      <c r="RPW50" s="1581"/>
      <c r="RPX50" s="1581"/>
      <c r="RPY50" s="1581"/>
      <c r="RPZ50" s="1581"/>
      <c r="RQA50" s="1581"/>
      <c r="RQB50" s="1581"/>
      <c r="RQC50" s="1581"/>
      <c r="RQD50" s="1581"/>
      <c r="RQE50" s="1581"/>
      <c r="RQF50" s="1581"/>
      <c r="RQG50" s="1581"/>
      <c r="RQH50" s="1581"/>
      <c r="RQI50" s="1581"/>
      <c r="RQJ50" s="1581"/>
      <c r="RQK50" s="1581"/>
      <c r="RQL50" s="1581"/>
      <c r="RQM50" s="1581"/>
      <c r="RQN50" s="1581"/>
      <c r="RQO50" s="1581"/>
      <c r="RQP50" s="1581"/>
      <c r="RQQ50" s="1581"/>
      <c r="RQR50" s="1581"/>
      <c r="RQS50" s="1581"/>
      <c r="RQT50" s="1581"/>
      <c r="RQU50" s="1581"/>
      <c r="RQV50" s="1581"/>
      <c r="RQW50" s="1581"/>
      <c r="RQX50" s="1581"/>
      <c r="RQY50" s="1581"/>
      <c r="RQZ50" s="1581"/>
      <c r="RRA50" s="1581"/>
      <c r="RRB50" s="1581"/>
      <c r="RRC50" s="1581"/>
      <c r="RRD50" s="1581"/>
      <c r="RRE50" s="1581"/>
      <c r="RRF50" s="1581"/>
      <c r="RRG50" s="1581"/>
      <c r="RRH50" s="1581"/>
      <c r="RRI50" s="1581"/>
      <c r="RRJ50" s="1581"/>
      <c r="RRK50" s="1581"/>
      <c r="RRL50" s="1581"/>
      <c r="RRM50" s="1581"/>
      <c r="RRN50" s="1581"/>
      <c r="RRO50" s="1581"/>
      <c r="RRP50" s="1581"/>
      <c r="RRQ50" s="1581"/>
      <c r="RRR50" s="1581"/>
      <c r="RRS50" s="1581"/>
      <c r="RRT50" s="1581"/>
      <c r="RRU50" s="1581"/>
      <c r="RRV50" s="1581"/>
      <c r="RRW50" s="1581"/>
      <c r="RRX50" s="1581"/>
      <c r="RRY50" s="1581"/>
      <c r="RRZ50" s="1581"/>
      <c r="RSA50" s="1581"/>
      <c r="RSB50" s="1581"/>
      <c r="RSC50" s="1581"/>
      <c r="RSD50" s="1581"/>
      <c r="RSE50" s="1581"/>
      <c r="RSF50" s="1581"/>
      <c r="RSG50" s="1581"/>
      <c r="RSH50" s="1581"/>
      <c r="RSI50" s="1581"/>
      <c r="RSJ50" s="1581"/>
      <c r="RSK50" s="1581"/>
      <c r="RSL50" s="1581"/>
      <c r="RSM50" s="1581"/>
      <c r="RSN50" s="1581"/>
      <c r="RSO50" s="1581"/>
      <c r="RSP50" s="1581"/>
      <c r="RSQ50" s="1581"/>
      <c r="RSR50" s="1581"/>
      <c r="RSS50" s="1581"/>
      <c r="RST50" s="1581"/>
      <c r="RSU50" s="1581"/>
      <c r="RSV50" s="1581"/>
      <c r="RSW50" s="1581"/>
      <c r="RSX50" s="1581"/>
      <c r="RSY50" s="1581"/>
      <c r="RSZ50" s="1581"/>
      <c r="RTA50" s="1581"/>
      <c r="RTB50" s="1581"/>
      <c r="RTC50" s="1581"/>
      <c r="RTD50" s="1581"/>
      <c r="RTE50" s="1581"/>
      <c r="RTF50" s="1581"/>
      <c r="RTG50" s="1581"/>
      <c r="RTH50" s="1581"/>
      <c r="RTI50" s="1581"/>
      <c r="RTJ50" s="1581"/>
      <c r="RTK50" s="1581"/>
      <c r="RTL50" s="1581"/>
      <c r="RTM50" s="1581"/>
      <c r="RTN50" s="1581"/>
      <c r="RTO50" s="1581"/>
      <c r="RTP50" s="1581"/>
      <c r="RTQ50" s="1581"/>
      <c r="RTR50" s="1581"/>
      <c r="RTS50" s="1581"/>
      <c r="RTT50" s="1581"/>
      <c r="RTU50" s="1581"/>
      <c r="RTV50" s="1581"/>
      <c r="RTW50" s="1581"/>
      <c r="RTX50" s="1581"/>
      <c r="RTY50" s="1581"/>
      <c r="RTZ50" s="1581"/>
      <c r="RUA50" s="1581"/>
      <c r="RUB50" s="1581"/>
      <c r="RUC50" s="1581"/>
      <c r="RUD50" s="1581"/>
      <c r="RUE50" s="1581"/>
      <c r="RUF50" s="1581"/>
      <c r="RUG50" s="1581"/>
      <c r="RUH50" s="1581"/>
      <c r="RUI50" s="1581"/>
      <c r="RUJ50" s="1581"/>
      <c r="RUK50" s="1581"/>
      <c r="RUL50" s="1581"/>
      <c r="RUM50" s="1581"/>
      <c r="RUN50" s="1581"/>
      <c r="RUO50" s="1581"/>
      <c r="RUP50" s="1581"/>
      <c r="RUQ50" s="1581"/>
      <c r="RUR50" s="1581"/>
      <c r="RUS50" s="1581"/>
      <c r="RUT50" s="1581"/>
      <c r="RUU50" s="1581"/>
      <c r="RUV50" s="1581"/>
      <c r="RUW50" s="1581"/>
      <c r="RUX50" s="1581"/>
      <c r="RUY50" s="1581"/>
      <c r="RUZ50" s="1581"/>
      <c r="RVA50" s="1581"/>
      <c r="RVB50" s="1581"/>
      <c r="RVC50" s="1581"/>
      <c r="RVD50" s="1581"/>
      <c r="RVE50" s="1581"/>
      <c r="RVF50" s="1581"/>
      <c r="RVG50" s="1581"/>
      <c r="RVH50" s="1581"/>
      <c r="RVI50" s="1581"/>
      <c r="RVJ50" s="1581"/>
      <c r="RVK50" s="1581"/>
      <c r="RVL50" s="1581"/>
      <c r="RVM50" s="1581"/>
      <c r="RVN50" s="1581"/>
      <c r="RVO50" s="1581"/>
      <c r="RVP50" s="1581"/>
      <c r="RVQ50" s="1581"/>
      <c r="RVR50" s="1581"/>
      <c r="RVS50" s="1581"/>
      <c r="RVT50" s="1581"/>
      <c r="RVU50" s="1581"/>
      <c r="RVV50" s="1581"/>
      <c r="RVW50" s="1581"/>
      <c r="RVX50" s="1581"/>
      <c r="RVY50" s="1581"/>
      <c r="RVZ50" s="1581"/>
      <c r="RWA50" s="1581"/>
      <c r="RWB50" s="1581"/>
      <c r="RWC50" s="1581"/>
      <c r="RWD50" s="1581"/>
      <c r="RWE50" s="1581"/>
      <c r="RWF50" s="1581"/>
      <c r="RWG50" s="1581"/>
      <c r="RWH50" s="1581"/>
      <c r="RWI50" s="1581"/>
      <c r="RWJ50" s="1581"/>
      <c r="RWK50" s="1581"/>
      <c r="RWL50" s="1581"/>
      <c r="RWM50" s="1581"/>
      <c r="RWN50" s="1581"/>
      <c r="RWO50" s="1581"/>
      <c r="RWP50" s="1581"/>
      <c r="RWQ50" s="1581"/>
      <c r="RWR50" s="1581"/>
      <c r="RWS50" s="1581"/>
      <c r="RWT50" s="1581"/>
      <c r="RWU50" s="1581"/>
      <c r="RWV50" s="1581"/>
      <c r="RWW50" s="1581"/>
      <c r="RWX50" s="1581"/>
      <c r="RWY50" s="1581"/>
      <c r="RWZ50" s="1581"/>
      <c r="RXA50" s="1581"/>
      <c r="RXB50" s="1581"/>
      <c r="RXC50" s="1581"/>
      <c r="RXD50" s="1581"/>
      <c r="RXE50" s="1581"/>
      <c r="RXF50" s="1581"/>
      <c r="RXG50" s="1581"/>
      <c r="RXH50" s="1581"/>
      <c r="RXI50" s="1581"/>
      <c r="RXJ50" s="1581"/>
      <c r="RXK50" s="1581"/>
      <c r="RXL50" s="1581"/>
      <c r="RXM50" s="1581"/>
      <c r="RXN50" s="1581"/>
      <c r="RXO50" s="1581"/>
      <c r="RXP50" s="1581"/>
      <c r="RXQ50" s="1581"/>
      <c r="RXR50" s="1581"/>
      <c r="RXS50" s="1581"/>
      <c r="RXT50" s="1581"/>
      <c r="RXU50" s="1581"/>
      <c r="RXV50" s="1581"/>
      <c r="RXW50" s="1581"/>
      <c r="RXX50" s="1581"/>
      <c r="RXY50" s="1581"/>
      <c r="RXZ50" s="1581"/>
      <c r="RYA50" s="1581"/>
      <c r="RYB50" s="1581"/>
      <c r="RYC50" s="1581"/>
      <c r="RYD50" s="1581"/>
      <c r="RYE50" s="1581"/>
      <c r="RYF50" s="1581"/>
      <c r="RYG50" s="1581"/>
      <c r="RYH50" s="1581"/>
      <c r="RYI50" s="1581"/>
      <c r="RYJ50" s="1581"/>
      <c r="RYK50" s="1581"/>
      <c r="RYL50" s="1581"/>
      <c r="RYM50" s="1581"/>
      <c r="RYN50" s="1581"/>
      <c r="RYO50" s="1581"/>
      <c r="RYP50" s="1581"/>
      <c r="RYQ50" s="1581"/>
      <c r="RYR50" s="1581"/>
      <c r="RYS50" s="1581"/>
      <c r="RYT50" s="1581"/>
      <c r="RYU50" s="1581"/>
      <c r="RYV50" s="1581"/>
      <c r="RYW50" s="1581"/>
      <c r="RYX50" s="1581"/>
      <c r="RYY50" s="1581"/>
      <c r="RYZ50" s="1581"/>
      <c r="RZA50" s="1581"/>
      <c r="RZB50" s="1581"/>
      <c r="RZC50" s="1581"/>
      <c r="RZD50" s="1581"/>
      <c r="RZE50" s="1581"/>
      <c r="RZF50" s="1581"/>
      <c r="RZG50" s="1581"/>
      <c r="RZH50" s="1581"/>
      <c r="RZI50" s="1581"/>
      <c r="RZJ50" s="1581"/>
      <c r="RZK50" s="1581"/>
      <c r="RZL50" s="1581"/>
      <c r="RZM50" s="1581"/>
      <c r="RZN50" s="1581"/>
      <c r="RZO50" s="1581"/>
      <c r="RZP50" s="1581"/>
      <c r="RZQ50" s="1581"/>
      <c r="RZR50" s="1581"/>
      <c r="RZS50" s="1581"/>
      <c r="RZT50" s="1581"/>
      <c r="RZU50" s="1581"/>
      <c r="RZV50" s="1581"/>
      <c r="RZW50" s="1581"/>
      <c r="RZX50" s="1581"/>
      <c r="RZY50" s="1581"/>
      <c r="RZZ50" s="1581"/>
      <c r="SAA50" s="1581"/>
      <c r="SAB50" s="1581"/>
      <c r="SAC50" s="1581"/>
      <c r="SAD50" s="1581"/>
      <c r="SAE50" s="1581"/>
      <c r="SAF50" s="1581"/>
      <c r="SAG50" s="1581"/>
      <c r="SAH50" s="1581"/>
      <c r="SAI50" s="1581"/>
      <c r="SAJ50" s="1581"/>
      <c r="SAK50" s="1581"/>
      <c r="SAL50" s="1581"/>
      <c r="SAM50" s="1581"/>
      <c r="SAN50" s="1581"/>
      <c r="SAO50" s="1581"/>
      <c r="SAP50" s="1581"/>
      <c r="SAQ50" s="1581"/>
      <c r="SAR50" s="1581"/>
      <c r="SAS50" s="1581"/>
      <c r="SAT50" s="1581"/>
      <c r="SAU50" s="1581"/>
      <c r="SAV50" s="1581"/>
      <c r="SAW50" s="1581"/>
      <c r="SAX50" s="1581"/>
      <c r="SAY50" s="1581"/>
      <c r="SAZ50" s="1581"/>
      <c r="SBA50" s="1581"/>
      <c r="SBB50" s="1581"/>
      <c r="SBC50" s="1581"/>
      <c r="SBD50" s="1581"/>
      <c r="SBE50" s="1581"/>
      <c r="SBF50" s="1581"/>
      <c r="SBG50" s="1581"/>
      <c r="SBH50" s="1581"/>
      <c r="SBI50" s="1581"/>
      <c r="SBJ50" s="1581"/>
      <c r="SBK50" s="1581"/>
      <c r="SBL50" s="1581"/>
      <c r="SBM50" s="1581"/>
      <c r="SBN50" s="1581"/>
      <c r="SBO50" s="1581"/>
      <c r="SBP50" s="1581"/>
      <c r="SBQ50" s="1581"/>
      <c r="SBR50" s="1581"/>
      <c r="SBS50" s="1581"/>
      <c r="SBT50" s="1581"/>
      <c r="SBU50" s="1581"/>
      <c r="SBV50" s="1581"/>
      <c r="SBW50" s="1581"/>
      <c r="SBX50" s="1581"/>
      <c r="SBY50" s="1581"/>
      <c r="SBZ50" s="1581"/>
      <c r="SCA50" s="1581"/>
      <c r="SCB50" s="1581"/>
      <c r="SCC50" s="1581"/>
      <c r="SCD50" s="1581"/>
      <c r="SCE50" s="1581"/>
      <c r="SCF50" s="1581"/>
      <c r="SCG50" s="1581"/>
      <c r="SCH50" s="1581"/>
      <c r="SCI50" s="1581"/>
      <c r="SCJ50" s="1581"/>
      <c r="SCK50" s="1581"/>
      <c r="SCL50" s="1581"/>
      <c r="SCM50" s="1581"/>
      <c r="SCN50" s="1581"/>
      <c r="SCO50" s="1581"/>
      <c r="SCP50" s="1581"/>
      <c r="SCQ50" s="1581"/>
      <c r="SCR50" s="1581"/>
      <c r="SCS50" s="1581"/>
      <c r="SCT50" s="1581"/>
      <c r="SCU50" s="1581"/>
      <c r="SCV50" s="1581"/>
      <c r="SCW50" s="1581"/>
      <c r="SCX50" s="1581"/>
      <c r="SCY50" s="1581"/>
      <c r="SCZ50" s="1581"/>
      <c r="SDA50" s="1581"/>
      <c r="SDB50" s="1581"/>
      <c r="SDC50" s="1581"/>
      <c r="SDD50" s="1581"/>
      <c r="SDE50" s="1581"/>
      <c r="SDF50" s="1581"/>
      <c r="SDG50" s="1581"/>
      <c r="SDH50" s="1581"/>
      <c r="SDI50" s="1581"/>
      <c r="SDJ50" s="1581"/>
      <c r="SDK50" s="1581"/>
      <c r="SDL50" s="1581"/>
      <c r="SDM50" s="1581"/>
      <c r="SDN50" s="1581"/>
      <c r="SDO50" s="1581"/>
      <c r="SDP50" s="1581"/>
      <c r="SDQ50" s="1581"/>
      <c r="SDR50" s="1581"/>
      <c r="SDS50" s="1581"/>
      <c r="SDT50" s="1581"/>
      <c r="SDU50" s="1581"/>
      <c r="SDV50" s="1581"/>
      <c r="SDW50" s="1581"/>
      <c r="SDX50" s="1581"/>
      <c r="SDY50" s="1581"/>
      <c r="SDZ50" s="1581"/>
      <c r="SEA50" s="1581"/>
      <c r="SEB50" s="1581"/>
      <c r="SEC50" s="1581"/>
      <c r="SED50" s="1581"/>
      <c r="SEE50" s="1581"/>
      <c r="SEF50" s="1581"/>
      <c r="SEG50" s="1581"/>
      <c r="SEH50" s="1581"/>
      <c r="SEI50" s="1581"/>
      <c r="SEJ50" s="1581"/>
      <c r="SEK50" s="1581"/>
      <c r="SEL50" s="1581"/>
      <c r="SEM50" s="1581"/>
      <c r="SEN50" s="1581"/>
      <c r="SEO50" s="1581"/>
      <c r="SEP50" s="1581"/>
      <c r="SEQ50" s="1581"/>
      <c r="SER50" s="1581"/>
      <c r="SES50" s="1581"/>
      <c r="SET50" s="1581"/>
      <c r="SEU50" s="1581"/>
      <c r="SEV50" s="1581"/>
      <c r="SEW50" s="1581"/>
      <c r="SEX50" s="1581"/>
      <c r="SEY50" s="1581"/>
      <c r="SEZ50" s="1581"/>
      <c r="SFA50" s="1581"/>
      <c r="SFB50" s="1581"/>
      <c r="SFC50" s="1581"/>
      <c r="SFD50" s="1581"/>
      <c r="SFE50" s="1581"/>
      <c r="SFF50" s="1581"/>
      <c r="SFG50" s="1581"/>
      <c r="SFH50" s="1581"/>
      <c r="SFI50" s="1581"/>
      <c r="SFJ50" s="1581"/>
      <c r="SFK50" s="1581"/>
      <c r="SFL50" s="1581"/>
      <c r="SFM50" s="1581"/>
      <c r="SFN50" s="1581"/>
      <c r="SFO50" s="1581"/>
      <c r="SFP50" s="1581"/>
      <c r="SFQ50" s="1581"/>
      <c r="SFR50" s="1581"/>
      <c r="SFS50" s="1581"/>
      <c r="SFT50" s="1581"/>
      <c r="SFU50" s="1581"/>
      <c r="SFV50" s="1581"/>
      <c r="SFW50" s="1581"/>
      <c r="SFX50" s="1581"/>
      <c r="SFY50" s="1581"/>
      <c r="SFZ50" s="1581"/>
      <c r="SGA50" s="1581"/>
      <c r="SGB50" s="1581"/>
      <c r="SGC50" s="1581"/>
      <c r="SGD50" s="1581"/>
      <c r="SGE50" s="1581"/>
      <c r="SGF50" s="1581"/>
      <c r="SGG50" s="1581"/>
      <c r="SGH50" s="1581"/>
      <c r="SGI50" s="1581"/>
      <c r="SGJ50" s="1581"/>
      <c r="SGK50" s="1581"/>
      <c r="SGL50" s="1581"/>
      <c r="SGM50" s="1581"/>
      <c r="SGN50" s="1581"/>
      <c r="SGO50" s="1581"/>
      <c r="SGP50" s="1581"/>
      <c r="SGQ50" s="1581"/>
      <c r="SGR50" s="1581"/>
      <c r="SGS50" s="1581"/>
      <c r="SGT50" s="1581"/>
      <c r="SGU50" s="1581"/>
      <c r="SGV50" s="1581"/>
      <c r="SGW50" s="1581"/>
      <c r="SGX50" s="1581"/>
      <c r="SGY50" s="1581"/>
      <c r="SGZ50" s="1581"/>
      <c r="SHA50" s="1581"/>
      <c r="SHB50" s="1581"/>
      <c r="SHC50" s="1581"/>
      <c r="SHD50" s="1581"/>
      <c r="SHE50" s="1581"/>
      <c r="SHF50" s="1581"/>
      <c r="SHG50" s="1581"/>
      <c r="SHH50" s="1581"/>
      <c r="SHI50" s="1581"/>
      <c r="SHJ50" s="1581"/>
      <c r="SHK50" s="1581"/>
      <c r="SHL50" s="1581"/>
      <c r="SHM50" s="1581"/>
      <c r="SHN50" s="1581"/>
      <c r="SHO50" s="1581"/>
      <c r="SHP50" s="1581"/>
      <c r="SHQ50" s="1581"/>
      <c r="SHR50" s="1581"/>
      <c r="SHS50" s="1581"/>
      <c r="SHT50" s="1581"/>
      <c r="SHU50" s="1581"/>
      <c r="SHV50" s="1581"/>
      <c r="SHW50" s="1581"/>
      <c r="SHX50" s="1581"/>
      <c r="SHY50" s="1581"/>
      <c r="SHZ50" s="1581"/>
      <c r="SIA50" s="1581"/>
      <c r="SIB50" s="1581"/>
      <c r="SIC50" s="1581"/>
      <c r="SID50" s="1581"/>
      <c r="SIE50" s="1581"/>
      <c r="SIF50" s="1581"/>
      <c r="SIG50" s="1581"/>
      <c r="SIH50" s="1581"/>
      <c r="SII50" s="1581"/>
      <c r="SIJ50" s="1581"/>
      <c r="SIK50" s="1581"/>
      <c r="SIL50" s="1581"/>
      <c r="SIM50" s="1581"/>
      <c r="SIN50" s="1581"/>
      <c r="SIO50" s="1581"/>
      <c r="SIP50" s="1581"/>
      <c r="SIQ50" s="1581"/>
      <c r="SIR50" s="1581"/>
      <c r="SIS50" s="1581"/>
      <c r="SIT50" s="1581"/>
      <c r="SIU50" s="1581"/>
      <c r="SIV50" s="1581"/>
      <c r="SIW50" s="1581"/>
      <c r="SIX50" s="1581"/>
      <c r="SIY50" s="1581"/>
      <c r="SIZ50" s="1581"/>
      <c r="SJA50" s="1581"/>
      <c r="SJB50" s="1581"/>
      <c r="SJC50" s="1581"/>
      <c r="SJD50" s="1581"/>
      <c r="SJE50" s="1581"/>
      <c r="SJF50" s="1581"/>
      <c r="SJG50" s="1581"/>
      <c r="SJH50" s="1581"/>
      <c r="SJI50" s="1581"/>
      <c r="SJJ50" s="1581"/>
      <c r="SJK50" s="1581"/>
      <c r="SJL50" s="1581"/>
      <c r="SJM50" s="1581"/>
      <c r="SJN50" s="1581"/>
      <c r="SJO50" s="1581"/>
      <c r="SJP50" s="1581"/>
      <c r="SJQ50" s="1581"/>
      <c r="SJR50" s="1581"/>
      <c r="SJS50" s="1581"/>
      <c r="SJT50" s="1581"/>
      <c r="SJU50" s="1581"/>
      <c r="SJV50" s="1581"/>
      <c r="SJW50" s="1581"/>
      <c r="SJX50" s="1581"/>
      <c r="SJY50" s="1581"/>
      <c r="SJZ50" s="1581"/>
      <c r="SKA50" s="1581"/>
      <c r="SKB50" s="1581"/>
      <c r="SKC50" s="1581"/>
      <c r="SKD50" s="1581"/>
      <c r="SKE50" s="1581"/>
      <c r="SKF50" s="1581"/>
      <c r="SKG50" s="1581"/>
      <c r="SKH50" s="1581"/>
      <c r="SKI50" s="1581"/>
      <c r="SKJ50" s="1581"/>
      <c r="SKK50" s="1581"/>
      <c r="SKL50" s="1581"/>
      <c r="SKM50" s="1581"/>
      <c r="SKN50" s="1581"/>
      <c r="SKO50" s="1581"/>
      <c r="SKP50" s="1581"/>
      <c r="SKQ50" s="1581"/>
      <c r="SKR50" s="1581"/>
      <c r="SKS50" s="1581"/>
      <c r="SKT50" s="1581"/>
      <c r="SKU50" s="1581"/>
      <c r="SKV50" s="1581"/>
      <c r="SKW50" s="1581"/>
      <c r="SKX50" s="1581"/>
      <c r="SKY50" s="1581"/>
      <c r="SKZ50" s="1581"/>
      <c r="SLA50" s="1581"/>
      <c r="SLB50" s="1581"/>
      <c r="SLC50" s="1581"/>
      <c r="SLD50" s="1581"/>
      <c r="SLE50" s="1581"/>
      <c r="SLF50" s="1581"/>
      <c r="SLG50" s="1581"/>
      <c r="SLH50" s="1581"/>
      <c r="SLI50" s="1581"/>
      <c r="SLJ50" s="1581"/>
      <c r="SLK50" s="1581"/>
      <c r="SLL50" s="1581"/>
      <c r="SLM50" s="1581"/>
      <c r="SLN50" s="1581"/>
      <c r="SLO50" s="1581"/>
      <c r="SLP50" s="1581"/>
      <c r="SLQ50" s="1581"/>
      <c r="SLR50" s="1581"/>
      <c r="SLS50" s="1581"/>
      <c r="SLT50" s="1581"/>
      <c r="SLU50" s="1581"/>
      <c r="SLV50" s="1581"/>
      <c r="SLW50" s="1581"/>
      <c r="SLX50" s="1581"/>
      <c r="SLY50" s="1581"/>
      <c r="SLZ50" s="1581"/>
      <c r="SMA50" s="1581"/>
      <c r="SMB50" s="1581"/>
      <c r="SMC50" s="1581"/>
      <c r="SMD50" s="1581"/>
      <c r="SME50" s="1581"/>
      <c r="SMF50" s="1581"/>
      <c r="SMG50" s="1581"/>
      <c r="SMH50" s="1581"/>
      <c r="SMI50" s="1581"/>
      <c r="SMJ50" s="1581"/>
      <c r="SMK50" s="1581"/>
      <c r="SML50" s="1581"/>
      <c r="SMM50" s="1581"/>
      <c r="SMN50" s="1581"/>
      <c r="SMO50" s="1581"/>
      <c r="SMP50" s="1581"/>
      <c r="SMQ50" s="1581"/>
      <c r="SMR50" s="1581"/>
      <c r="SMS50" s="1581"/>
      <c r="SMT50" s="1581"/>
      <c r="SMU50" s="1581"/>
      <c r="SMV50" s="1581"/>
      <c r="SMW50" s="1581"/>
      <c r="SMX50" s="1581"/>
      <c r="SMY50" s="1581"/>
      <c r="SMZ50" s="1581"/>
      <c r="SNA50" s="1581"/>
      <c r="SNB50" s="1581"/>
      <c r="SNC50" s="1581"/>
      <c r="SND50" s="1581"/>
      <c r="SNE50" s="1581"/>
      <c r="SNF50" s="1581"/>
      <c r="SNG50" s="1581"/>
      <c r="SNH50" s="1581"/>
      <c r="SNI50" s="1581"/>
      <c r="SNJ50" s="1581"/>
      <c r="SNK50" s="1581"/>
      <c r="SNL50" s="1581"/>
      <c r="SNM50" s="1581"/>
      <c r="SNN50" s="1581"/>
      <c r="SNO50" s="1581"/>
      <c r="SNP50" s="1581"/>
      <c r="SNQ50" s="1581"/>
      <c r="SNR50" s="1581"/>
      <c r="SNS50" s="1581"/>
      <c r="SNT50" s="1581"/>
      <c r="SNU50" s="1581"/>
      <c r="SNV50" s="1581"/>
      <c r="SNW50" s="1581"/>
      <c r="SNX50" s="1581"/>
      <c r="SNY50" s="1581"/>
      <c r="SNZ50" s="1581"/>
      <c r="SOA50" s="1581"/>
      <c r="SOB50" s="1581"/>
      <c r="SOC50" s="1581"/>
      <c r="SOD50" s="1581"/>
      <c r="SOE50" s="1581"/>
      <c r="SOF50" s="1581"/>
      <c r="SOG50" s="1581"/>
      <c r="SOH50" s="1581"/>
      <c r="SOI50" s="1581"/>
      <c r="SOJ50" s="1581"/>
      <c r="SOK50" s="1581"/>
      <c r="SOL50" s="1581"/>
      <c r="SOM50" s="1581"/>
      <c r="SON50" s="1581"/>
      <c r="SOO50" s="1581"/>
      <c r="SOP50" s="1581"/>
      <c r="SOQ50" s="1581"/>
      <c r="SOR50" s="1581"/>
      <c r="SOS50" s="1581"/>
      <c r="SOT50" s="1581"/>
      <c r="SOU50" s="1581"/>
      <c r="SOV50" s="1581"/>
      <c r="SOW50" s="1581"/>
      <c r="SOX50" s="1581"/>
      <c r="SOY50" s="1581"/>
      <c r="SOZ50" s="1581"/>
      <c r="SPA50" s="1581"/>
      <c r="SPB50" s="1581"/>
      <c r="SPC50" s="1581"/>
      <c r="SPD50" s="1581"/>
      <c r="SPE50" s="1581"/>
      <c r="SPF50" s="1581"/>
      <c r="SPG50" s="1581"/>
      <c r="SPH50" s="1581"/>
      <c r="SPI50" s="1581"/>
      <c r="SPJ50" s="1581"/>
      <c r="SPK50" s="1581"/>
      <c r="SPL50" s="1581"/>
      <c r="SPM50" s="1581"/>
      <c r="SPN50" s="1581"/>
      <c r="SPO50" s="1581"/>
      <c r="SPP50" s="1581"/>
      <c r="SPQ50" s="1581"/>
      <c r="SPR50" s="1581"/>
      <c r="SPS50" s="1581"/>
      <c r="SPT50" s="1581"/>
      <c r="SPU50" s="1581"/>
      <c r="SPV50" s="1581"/>
      <c r="SPW50" s="1581"/>
      <c r="SPX50" s="1581"/>
      <c r="SPY50" s="1581"/>
      <c r="SPZ50" s="1581"/>
      <c r="SQA50" s="1581"/>
      <c r="SQB50" s="1581"/>
      <c r="SQC50" s="1581"/>
      <c r="SQD50" s="1581"/>
      <c r="SQE50" s="1581"/>
      <c r="SQF50" s="1581"/>
      <c r="SQG50" s="1581"/>
      <c r="SQH50" s="1581"/>
      <c r="SQI50" s="1581"/>
      <c r="SQJ50" s="1581"/>
      <c r="SQK50" s="1581"/>
      <c r="SQL50" s="1581"/>
      <c r="SQM50" s="1581"/>
      <c r="SQN50" s="1581"/>
      <c r="SQO50" s="1581"/>
      <c r="SQP50" s="1581"/>
      <c r="SQQ50" s="1581"/>
      <c r="SQR50" s="1581"/>
      <c r="SQS50" s="1581"/>
      <c r="SQT50" s="1581"/>
      <c r="SQU50" s="1581"/>
      <c r="SQV50" s="1581"/>
      <c r="SQW50" s="1581"/>
      <c r="SQX50" s="1581"/>
      <c r="SQY50" s="1581"/>
      <c r="SQZ50" s="1581"/>
      <c r="SRA50" s="1581"/>
      <c r="SRB50" s="1581"/>
      <c r="SRC50" s="1581"/>
      <c r="SRD50" s="1581"/>
      <c r="SRE50" s="1581"/>
      <c r="SRF50" s="1581"/>
      <c r="SRG50" s="1581"/>
      <c r="SRH50" s="1581"/>
      <c r="SRI50" s="1581"/>
      <c r="SRJ50" s="1581"/>
      <c r="SRK50" s="1581"/>
      <c r="SRL50" s="1581"/>
      <c r="SRM50" s="1581"/>
      <c r="SRN50" s="1581"/>
      <c r="SRO50" s="1581"/>
      <c r="SRP50" s="1581"/>
      <c r="SRQ50" s="1581"/>
      <c r="SRR50" s="1581"/>
      <c r="SRS50" s="1581"/>
      <c r="SRT50" s="1581"/>
      <c r="SRU50" s="1581"/>
      <c r="SRV50" s="1581"/>
      <c r="SRW50" s="1581"/>
      <c r="SRX50" s="1581"/>
      <c r="SRY50" s="1581"/>
      <c r="SRZ50" s="1581"/>
      <c r="SSA50" s="1581"/>
      <c r="SSB50" s="1581"/>
      <c r="SSC50" s="1581"/>
      <c r="SSD50" s="1581"/>
      <c r="SSE50" s="1581"/>
      <c r="SSF50" s="1581"/>
      <c r="SSG50" s="1581"/>
      <c r="SSH50" s="1581"/>
      <c r="SSI50" s="1581"/>
      <c r="SSJ50" s="1581"/>
      <c r="SSK50" s="1581"/>
      <c r="SSL50" s="1581"/>
      <c r="SSM50" s="1581"/>
      <c r="SSN50" s="1581"/>
      <c r="SSO50" s="1581"/>
      <c r="SSP50" s="1581"/>
      <c r="SSQ50" s="1581"/>
      <c r="SSR50" s="1581"/>
      <c r="SSS50" s="1581"/>
      <c r="SST50" s="1581"/>
      <c r="SSU50" s="1581"/>
      <c r="SSV50" s="1581"/>
      <c r="SSW50" s="1581"/>
      <c r="SSX50" s="1581"/>
      <c r="SSY50" s="1581"/>
      <c r="SSZ50" s="1581"/>
      <c r="STA50" s="1581"/>
      <c r="STB50" s="1581"/>
      <c r="STC50" s="1581"/>
      <c r="STD50" s="1581"/>
      <c r="STE50" s="1581"/>
      <c r="STF50" s="1581"/>
      <c r="STG50" s="1581"/>
      <c r="STH50" s="1581"/>
      <c r="STI50" s="1581"/>
      <c r="STJ50" s="1581"/>
      <c r="STK50" s="1581"/>
      <c r="STL50" s="1581"/>
      <c r="STM50" s="1581"/>
      <c r="STN50" s="1581"/>
      <c r="STO50" s="1581"/>
      <c r="STP50" s="1581"/>
      <c r="STQ50" s="1581"/>
      <c r="STR50" s="1581"/>
      <c r="STS50" s="1581"/>
      <c r="STT50" s="1581"/>
      <c r="STU50" s="1581"/>
      <c r="STV50" s="1581"/>
      <c r="STW50" s="1581"/>
      <c r="STX50" s="1581"/>
      <c r="STY50" s="1581"/>
      <c r="STZ50" s="1581"/>
      <c r="SUA50" s="1581"/>
      <c r="SUB50" s="1581"/>
      <c r="SUC50" s="1581"/>
      <c r="SUD50" s="1581"/>
      <c r="SUE50" s="1581"/>
      <c r="SUF50" s="1581"/>
      <c r="SUG50" s="1581"/>
      <c r="SUH50" s="1581"/>
      <c r="SUI50" s="1581"/>
      <c r="SUJ50" s="1581"/>
      <c r="SUK50" s="1581"/>
      <c r="SUL50" s="1581"/>
      <c r="SUM50" s="1581"/>
      <c r="SUN50" s="1581"/>
      <c r="SUO50" s="1581"/>
      <c r="SUP50" s="1581"/>
      <c r="SUQ50" s="1581"/>
      <c r="SUR50" s="1581"/>
      <c r="SUS50" s="1581"/>
      <c r="SUT50" s="1581"/>
      <c r="SUU50" s="1581"/>
      <c r="SUV50" s="1581"/>
      <c r="SUW50" s="1581"/>
      <c r="SUX50" s="1581"/>
      <c r="SUY50" s="1581"/>
      <c r="SUZ50" s="1581"/>
      <c r="SVA50" s="1581"/>
      <c r="SVB50" s="1581"/>
      <c r="SVC50" s="1581"/>
      <c r="SVD50" s="1581"/>
      <c r="SVE50" s="1581"/>
      <c r="SVF50" s="1581"/>
      <c r="SVG50" s="1581"/>
      <c r="SVH50" s="1581"/>
      <c r="SVI50" s="1581"/>
      <c r="SVJ50" s="1581"/>
      <c r="SVK50" s="1581"/>
      <c r="SVL50" s="1581"/>
      <c r="SVM50" s="1581"/>
      <c r="SVN50" s="1581"/>
      <c r="SVO50" s="1581"/>
      <c r="SVP50" s="1581"/>
      <c r="SVQ50" s="1581"/>
      <c r="SVR50" s="1581"/>
      <c r="SVS50" s="1581"/>
      <c r="SVT50" s="1581"/>
      <c r="SVU50" s="1581"/>
      <c r="SVV50" s="1581"/>
      <c r="SVW50" s="1581"/>
      <c r="SVX50" s="1581"/>
      <c r="SVY50" s="1581"/>
      <c r="SVZ50" s="1581"/>
      <c r="SWA50" s="1581"/>
      <c r="SWB50" s="1581"/>
      <c r="SWC50" s="1581"/>
      <c r="SWD50" s="1581"/>
      <c r="SWE50" s="1581"/>
      <c r="SWF50" s="1581"/>
      <c r="SWG50" s="1581"/>
      <c r="SWH50" s="1581"/>
      <c r="SWI50" s="1581"/>
      <c r="SWJ50" s="1581"/>
      <c r="SWK50" s="1581"/>
      <c r="SWL50" s="1581"/>
      <c r="SWM50" s="1581"/>
      <c r="SWN50" s="1581"/>
      <c r="SWO50" s="1581"/>
      <c r="SWP50" s="1581"/>
      <c r="SWQ50" s="1581"/>
      <c r="SWR50" s="1581"/>
      <c r="SWS50" s="1581"/>
      <c r="SWT50" s="1581"/>
      <c r="SWU50" s="1581"/>
      <c r="SWV50" s="1581"/>
      <c r="SWW50" s="1581"/>
      <c r="SWX50" s="1581"/>
      <c r="SWY50" s="1581"/>
      <c r="SWZ50" s="1581"/>
      <c r="SXA50" s="1581"/>
      <c r="SXB50" s="1581"/>
      <c r="SXC50" s="1581"/>
      <c r="SXD50" s="1581"/>
      <c r="SXE50" s="1581"/>
      <c r="SXF50" s="1581"/>
      <c r="SXG50" s="1581"/>
      <c r="SXH50" s="1581"/>
      <c r="SXI50" s="1581"/>
      <c r="SXJ50" s="1581"/>
      <c r="SXK50" s="1581"/>
      <c r="SXL50" s="1581"/>
      <c r="SXM50" s="1581"/>
      <c r="SXN50" s="1581"/>
      <c r="SXO50" s="1581"/>
      <c r="SXP50" s="1581"/>
      <c r="SXQ50" s="1581"/>
      <c r="SXR50" s="1581"/>
      <c r="SXS50" s="1581"/>
      <c r="SXT50" s="1581"/>
      <c r="SXU50" s="1581"/>
      <c r="SXV50" s="1581"/>
      <c r="SXW50" s="1581"/>
      <c r="SXX50" s="1581"/>
      <c r="SXY50" s="1581"/>
      <c r="SXZ50" s="1581"/>
      <c r="SYA50" s="1581"/>
      <c r="SYB50" s="1581"/>
      <c r="SYC50" s="1581"/>
      <c r="SYD50" s="1581"/>
      <c r="SYE50" s="1581"/>
      <c r="SYF50" s="1581"/>
      <c r="SYG50" s="1581"/>
      <c r="SYH50" s="1581"/>
      <c r="SYI50" s="1581"/>
      <c r="SYJ50" s="1581"/>
      <c r="SYK50" s="1581"/>
      <c r="SYL50" s="1581"/>
      <c r="SYM50" s="1581"/>
      <c r="SYN50" s="1581"/>
      <c r="SYO50" s="1581"/>
      <c r="SYP50" s="1581"/>
      <c r="SYQ50" s="1581"/>
      <c r="SYR50" s="1581"/>
      <c r="SYS50" s="1581"/>
      <c r="SYT50" s="1581"/>
      <c r="SYU50" s="1581"/>
      <c r="SYV50" s="1581"/>
      <c r="SYW50" s="1581"/>
      <c r="SYX50" s="1581"/>
      <c r="SYY50" s="1581"/>
      <c r="SYZ50" s="1581"/>
      <c r="SZA50" s="1581"/>
      <c r="SZB50" s="1581"/>
      <c r="SZC50" s="1581"/>
      <c r="SZD50" s="1581"/>
      <c r="SZE50" s="1581"/>
      <c r="SZF50" s="1581"/>
      <c r="SZG50" s="1581"/>
      <c r="SZH50" s="1581"/>
      <c r="SZI50" s="1581"/>
      <c r="SZJ50" s="1581"/>
      <c r="SZK50" s="1581"/>
      <c r="SZL50" s="1581"/>
      <c r="SZM50" s="1581"/>
      <c r="SZN50" s="1581"/>
      <c r="SZO50" s="1581"/>
      <c r="SZP50" s="1581"/>
      <c r="SZQ50" s="1581"/>
      <c r="SZR50" s="1581"/>
      <c r="SZS50" s="1581"/>
      <c r="SZT50" s="1581"/>
      <c r="SZU50" s="1581"/>
      <c r="SZV50" s="1581"/>
      <c r="SZW50" s="1581"/>
      <c r="SZX50" s="1581"/>
      <c r="SZY50" s="1581"/>
      <c r="SZZ50" s="1581"/>
      <c r="TAA50" s="1581"/>
      <c r="TAB50" s="1581"/>
      <c r="TAC50" s="1581"/>
      <c r="TAD50" s="1581"/>
      <c r="TAE50" s="1581"/>
      <c r="TAF50" s="1581"/>
      <c r="TAG50" s="1581"/>
      <c r="TAH50" s="1581"/>
      <c r="TAI50" s="1581"/>
      <c r="TAJ50" s="1581"/>
      <c r="TAK50" s="1581"/>
      <c r="TAL50" s="1581"/>
      <c r="TAM50" s="1581"/>
      <c r="TAN50" s="1581"/>
      <c r="TAO50" s="1581"/>
      <c r="TAP50" s="1581"/>
      <c r="TAQ50" s="1581"/>
      <c r="TAR50" s="1581"/>
      <c r="TAS50" s="1581"/>
      <c r="TAT50" s="1581"/>
      <c r="TAU50" s="1581"/>
      <c r="TAV50" s="1581"/>
      <c r="TAW50" s="1581"/>
      <c r="TAX50" s="1581"/>
      <c r="TAY50" s="1581"/>
      <c r="TAZ50" s="1581"/>
      <c r="TBA50" s="1581"/>
      <c r="TBB50" s="1581"/>
      <c r="TBC50" s="1581"/>
      <c r="TBD50" s="1581"/>
      <c r="TBE50" s="1581"/>
      <c r="TBF50" s="1581"/>
      <c r="TBG50" s="1581"/>
      <c r="TBH50" s="1581"/>
      <c r="TBI50" s="1581"/>
      <c r="TBJ50" s="1581"/>
      <c r="TBK50" s="1581"/>
      <c r="TBL50" s="1581"/>
      <c r="TBM50" s="1581"/>
      <c r="TBN50" s="1581"/>
      <c r="TBO50" s="1581"/>
      <c r="TBP50" s="1581"/>
      <c r="TBQ50" s="1581"/>
      <c r="TBR50" s="1581"/>
      <c r="TBS50" s="1581"/>
      <c r="TBT50" s="1581"/>
      <c r="TBU50" s="1581"/>
      <c r="TBV50" s="1581"/>
      <c r="TBW50" s="1581"/>
      <c r="TBX50" s="1581"/>
      <c r="TBY50" s="1581"/>
      <c r="TBZ50" s="1581"/>
      <c r="TCA50" s="1581"/>
      <c r="TCB50" s="1581"/>
      <c r="TCC50" s="1581"/>
      <c r="TCD50" s="1581"/>
      <c r="TCE50" s="1581"/>
      <c r="TCF50" s="1581"/>
      <c r="TCG50" s="1581"/>
      <c r="TCH50" s="1581"/>
      <c r="TCI50" s="1581"/>
      <c r="TCJ50" s="1581"/>
      <c r="TCK50" s="1581"/>
      <c r="TCL50" s="1581"/>
      <c r="TCM50" s="1581"/>
      <c r="TCN50" s="1581"/>
      <c r="TCO50" s="1581"/>
      <c r="TCP50" s="1581"/>
      <c r="TCQ50" s="1581"/>
      <c r="TCR50" s="1581"/>
      <c r="TCS50" s="1581"/>
      <c r="TCT50" s="1581"/>
      <c r="TCU50" s="1581"/>
      <c r="TCV50" s="1581"/>
      <c r="TCW50" s="1581"/>
      <c r="TCX50" s="1581"/>
      <c r="TCY50" s="1581"/>
      <c r="TCZ50" s="1581"/>
      <c r="TDA50" s="1581"/>
      <c r="TDB50" s="1581"/>
      <c r="TDC50" s="1581"/>
      <c r="TDD50" s="1581"/>
      <c r="TDE50" s="1581"/>
      <c r="TDF50" s="1581"/>
      <c r="TDG50" s="1581"/>
      <c r="TDH50" s="1581"/>
      <c r="TDI50" s="1581"/>
      <c r="TDJ50" s="1581"/>
      <c r="TDK50" s="1581"/>
      <c r="TDL50" s="1581"/>
      <c r="TDM50" s="1581"/>
      <c r="TDN50" s="1581"/>
      <c r="TDO50" s="1581"/>
      <c r="TDP50" s="1581"/>
      <c r="TDQ50" s="1581"/>
      <c r="TDR50" s="1581"/>
      <c r="TDS50" s="1581"/>
      <c r="TDT50" s="1581"/>
      <c r="TDU50" s="1581"/>
      <c r="TDV50" s="1581"/>
      <c r="TDW50" s="1581"/>
      <c r="TDX50" s="1581"/>
      <c r="TDY50" s="1581"/>
      <c r="TDZ50" s="1581"/>
      <c r="TEA50" s="1581"/>
      <c r="TEB50" s="1581"/>
      <c r="TEC50" s="1581"/>
      <c r="TED50" s="1581"/>
      <c r="TEE50" s="1581"/>
      <c r="TEF50" s="1581"/>
      <c r="TEG50" s="1581"/>
      <c r="TEH50" s="1581"/>
      <c r="TEI50" s="1581"/>
      <c r="TEJ50" s="1581"/>
      <c r="TEK50" s="1581"/>
      <c r="TEL50" s="1581"/>
      <c r="TEM50" s="1581"/>
      <c r="TEN50" s="1581"/>
      <c r="TEO50" s="1581"/>
      <c r="TEP50" s="1581"/>
      <c r="TEQ50" s="1581"/>
      <c r="TER50" s="1581"/>
      <c r="TES50" s="1581"/>
      <c r="TET50" s="1581"/>
      <c r="TEU50" s="1581"/>
      <c r="TEV50" s="1581"/>
      <c r="TEW50" s="1581"/>
      <c r="TEX50" s="1581"/>
      <c r="TEY50" s="1581"/>
      <c r="TEZ50" s="1581"/>
      <c r="TFA50" s="1581"/>
      <c r="TFB50" s="1581"/>
      <c r="TFC50" s="1581"/>
      <c r="TFD50" s="1581"/>
      <c r="TFE50" s="1581"/>
      <c r="TFF50" s="1581"/>
      <c r="TFG50" s="1581"/>
      <c r="TFH50" s="1581"/>
      <c r="TFI50" s="1581"/>
      <c r="TFJ50" s="1581"/>
      <c r="TFK50" s="1581"/>
      <c r="TFL50" s="1581"/>
      <c r="TFM50" s="1581"/>
      <c r="TFN50" s="1581"/>
      <c r="TFO50" s="1581"/>
      <c r="TFP50" s="1581"/>
      <c r="TFQ50" s="1581"/>
      <c r="TFR50" s="1581"/>
      <c r="TFS50" s="1581"/>
      <c r="TFT50" s="1581"/>
      <c r="TFU50" s="1581"/>
      <c r="TFV50" s="1581"/>
      <c r="TFW50" s="1581"/>
      <c r="TFX50" s="1581"/>
      <c r="TFY50" s="1581"/>
      <c r="TFZ50" s="1581"/>
      <c r="TGA50" s="1581"/>
      <c r="TGB50" s="1581"/>
      <c r="TGC50" s="1581"/>
      <c r="TGD50" s="1581"/>
      <c r="TGE50" s="1581"/>
      <c r="TGF50" s="1581"/>
      <c r="TGG50" s="1581"/>
      <c r="TGH50" s="1581"/>
      <c r="TGI50" s="1581"/>
      <c r="TGJ50" s="1581"/>
      <c r="TGK50" s="1581"/>
      <c r="TGL50" s="1581"/>
      <c r="TGM50" s="1581"/>
      <c r="TGN50" s="1581"/>
      <c r="TGO50" s="1581"/>
      <c r="TGP50" s="1581"/>
      <c r="TGQ50" s="1581"/>
      <c r="TGR50" s="1581"/>
      <c r="TGS50" s="1581"/>
      <c r="TGT50" s="1581"/>
      <c r="TGU50" s="1581"/>
      <c r="TGV50" s="1581"/>
      <c r="TGW50" s="1581"/>
      <c r="TGX50" s="1581"/>
      <c r="TGY50" s="1581"/>
      <c r="TGZ50" s="1581"/>
      <c r="THA50" s="1581"/>
      <c r="THB50" s="1581"/>
      <c r="THC50" s="1581"/>
      <c r="THD50" s="1581"/>
      <c r="THE50" s="1581"/>
      <c r="THF50" s="1581"/>
      <c r="THG50" s="1581"/>
      <c r="THH50" s="1581"/>
      <c r="THI50" s="1581"/>
      <c r="THJ50" s="1581"/>
      <c r="THK50" s="1581"/>
      <c r="THL50" s="1581"/>
      <c r="THM50" s="1581"/>
      <c r="THN50" s="1581"/>
      <c r="THO50" s="1581"/>
      <c r="THP50" s="1581"/>
      <c r="THQ50" s="1581"/>
      <c r="THR50" s="1581"/>
      <c r="THS50" s="1581"/>
      <c r="THT50" s="1581"/>
      <c r="THU50" s="1581"/>
      <c r="THV50" s="1581"/>
      <c r="THW50" s="1581"/>
      <c r="THX50" s="1581"/>
      <c r="THY50" s="1581"/>
      <c r="THZ50" s="1581"/>
      <c r="TIA50" s="1581"/>
      <c r="TIB50" s="1581"/>
      <c r="TIC50" s="1581"/>
      <c r="TID50" s="1581"/>
      <c r="TIE50" s="1581"/>
      <c r="TIF50" s="1581"/>
      <c r="TIG50" s="1581"/>
      <c r="TIH50" s="1581"/>
      <c r="TII50" s="1581"/>
      <c r="TIJ50" s="1581"/>
      <c r="TIK50" s="1581"/>
      <c r="TIL50" s="1581"/>
      <c r="TIM50" s="1581"/>
      <c r="TIN50" s="1581"/>
      <c r="TIO50" s="1581"/>
      <c r="TIP50" s="1581"/>
      <c r="TIQ50" s="1581"/>
      <c r="TIR50" s="1581"/>
      <c r="TIS50" s="1581"/>
      <c r="TIT50" s="1581"/>
      <c r="TIU50" s="1581"/>
      <c r="TIV50" s="1581"/>
      <c r="TIW50" s="1581"/>
      <c r="TIX50" s="1581"/>
      <c r="TIY50" s="1581"/>
      <c r="TIZ50" s="1581"/>
      <c r="TJA50" s="1581"/>
      <c r="TJB50" s="1581"/>
      <c r="TJC50" s="1581"/>
      <c r="TJD50" s="1581"/>
      <c r="TJE50" s="1581"/>
      <c r="TJF50" s="1581"/>
      <c r="TJG50" s="1581"/>
      <c r="TJH50" s="1581"/>
      <c r="TJI50" s="1581"/>
      <c r="TJJ50" s="1581"/>
      <c r="TJK50" s="1581"/>
      <c r="TJL50" s="1581"/>
      <c r="TJM50" s="1581"/>
      <c r="TJN50" s="1581"/>
      <c r="TJO50" s="1581"/>
      <c r="TJP50" s="1581"/>
      <c r="TJQ50" s="1581"/>
      <c r="TJR50" s="1581"/>
      <c r="TJS50" s="1581"/>
      <c r="TJT50" s="1581"/>
      <c r="TJU50" s="1581"/>
      <c r="TJV50" s="1581"/>
      <c r="TJW50" s="1581"/>
      <c r="TJX50" s="1581"/>
      <c r="TJY50" s="1581"/>
      <c r="TJZ50" s="1581"/>
      <c r="TKA50" s="1581"/>
      <c r="TKB50" s="1581"/>
      <c r="TKC50" s="1581"/>
      <c r="TKD50" s="1581"/>
      <c r="TKE50" s="1581"/>
      <c r="TKF50" s="1581"/>
      <c r="TKG50" s="1581"/>
      <c r="TKH50" s="1581"/>
      <c r="TKI50" s="1581"/>
      <c r="TKJ50" s="1581"/>
      <c r="TKK50" s="1581"/>
      <c r="TKL50" s="1581"/>
      <c r="TKM50" s="1581"/>
      <c r="TKN50" s="1581"/>
      <c r="TKO50" s="1581"/>
      <c r="TKP50" s="1581"/>
      <c r="TKQ50" s="1581"/>
      <c r="TKR50" s="1581"/>
      <c r="TKS50" s="1581"/>
      <c r="TKT50" s="1581"/>
      <c r="TKU50" s="1581"/>
      <c r="TKV50" s="1581"/>
      <c r="TKW50" s="1581"/>
      <c r="TKX50" s="1581"/>
      <c r="TKY50" s="1581"/>
      <c r="TKZ50" s="1581"/>
      <c r="TLA50" s="1581"/>
      <c r="TLB50" s="1581"/>
      <c r="TLC50" s="1581"/>
      <c r="TLD50" s="1581"/>
      <c r="TLE50" s="1581"/>
      <c r="TLF50" s="1581"/>
      <c r="TLG50" s="1581"/>
      <c r="TLH50" s="1581"/>
      <c r="TLI50" s="1581"/>
      <c r="TLJ50" s="1581"/>
      <c r="TLK50" s="1581"/>
      <c r="TLL50" s="1581"/>
      <c r="TLM50" s="1581"/>
      <c r="TLN50" s="1581"/>
      <c r="TLO50" s="1581"/>
      <c r="TLP50" s="1581"/>
      <c r="TLQ50" s="1581"/>
      <c r="TLR50" s="1581"/>
      <c r="TLS50" s="1581"/>
      <c r="TLT50" s="1581"/>
      <c r="TLU50" s="1581"/>
      <c r="TLV50" s="1581"/>
      <c r="TLW50" s="1581"/>
      <c r="TLX50" s="1581"/>
      <c r="TLY50" s="1581"/>
      <c r="TLZ50" s="1581"/>
      <c r="TMA50" s="1581"/>
      <c r="TMB50" s="1581"/>
      <c r="TMC50" s="1581"/>
      <c r="TMD50" s="1581"/>
      <c r="TME50" s="1581"/>
      <c r="TMF50" s="1581"/>
      <c r="TMG50" s="1581"/>
      <c r="TMH50" s="1581"/>
      <c r="TMI50" s="1581"/>
      <c r="TMJ50" s="1581"/>
      <c r="TMK50" s="1581"/>
      <c r="TML50" s="1581"/>
      <c r="TMM50" s="1581"/>
      <c r="TMN50" s="1581"/>
      <c r="TMO50" s="1581"/>
      <c r="TMP50" s="1581"/>
      <c r="TMQ50" s="1581"/>
      <c r="TMR50" s="1581"/>
      <c r="TMS50" s="1581"/>
      <c r="TMT50" s="1581"/>
      <c r="TMU50" s="1581"/>
      <c r="TMV50" s="1581"/>
      <c r="TMW50" s="1581"/>
      <c r="TMX50" s="1581"/>
      <c r="TMY50" s="1581"/>
      <c r="TMZ50" s="1581"/>
      <c r="TNA50" s="1581"/>
      <c r="TNB50" s="1581"/>
      <c r="TNC50" s="1581"/>
      <c r="TND50" s="1581"/>
      <c r="TNE50" s="1581"/>
      <c r="TNF50" s="1581"/>
      <c r="TNG50" s="1581"/>
      <c r="TNH50" s="1581"/>
      <c r="TNI50" s="1581"/>
      <c r="TNJ50" s="1581"/>
      <c r="TNK50" s="1581"/>
      <c r="TNL50" s="1581"/>
      <c r="TNM50" s="1581"/>
      <c r="TNN50" s="1581"/>
      <c r="TNO50" s="1581"/>
      <c r="TNP50" s="1581"/>
      <c r="TNQ50" s="1581"/>
      <c r="TNR50" s="1581"/>
      <c r="TNS50" s="1581"/>
      <c r="TNT50" s="1581"/>
      <c r="TNU50" s="1581"/>
      <c r="TNV50" s="1581"/>
      <c r="TNW50" s="1581"/>
      <c r="TNX50" s="1581"/>
      <c r="TNY50" s="1581"/>
      <c r="TNZ50" s="1581"/>
      <c r="TOA50" s="1581"/>
      <c r="TOB50" s="1581"/>
      <c r="TOC50" s="1581"/>
      <c r="TOD50" s="1581"/>
      <c r="TOE50" s="1581"/>
      <c r="TOF50" s="1581"/>
      <c r="TOG50" s="1581"/>
      <c r="TOH50" s="1581"/>
      <c r="TOI50" s="1581"/>
      <c r="TOJ50" s="1581"/>
      <c r="TOK50" s="1581"/>
      <c r="TOL50" s="1581"/>
      <c r="TOM50" s="1581"/>
      <c r="TON50" s="1581"/>
      <c r="TOO50" s="1581"/>
      <c r="TOP50" s="1581"/>
      <c r="TOQ50" s="1581"/>
      <c r="TOR50" s="1581"/>
      <c r="TOS50" s="1581"/>
      <c r="TOT50" s="1581"/>
      <c r="TOU50" s="1581"/>
      <c r="TOV50" s="1581"/>
      <c r="TOW50" s="1581"/>
      <c r="TOX50" s="1581"/>
      <c r="TOY50" s="1581"/>
      <c r="TOZ50" s="1581"/>
      <c r="TPA50" s="1581"/>
      <c r="TPB50" s="1581"/>
      <c r="TPC50" s="1581"/>
      <c r="TPD50" s="1581"/>
      <c r="TPE50" s="1581"/>
      <c r="TPF50" s="1581"/>
      <c r="TPG50" s="1581"/>
      <c r="TPH50" s="1581"/>
      <c r="TPI50" s="1581"/>
      <c r="TPJ50" s="1581"/>
      <c r="TPK50" s="1581"/>
      <c r="TPL50" s="1581"/>
      <c r="TPM50" s="1581"/>
      <c r="TPN50" s="1581"/>
      <c r="TPO50" s="1581"/>
      <c r="TPP50" s="1581"/>
      <c r="TPQ50" s="1581"/>
      <c r="TPR50" s="1581"/>
      <c r="TPS50" s="1581"/>
      <c r="TPT50" s="1581"/>
      <c r="TPU50" s="1581"/>
      <c r="TPV50" s="1581"/>
      <c r="TPW50" s="1581"/>
      <c r="TPX50" s="1581"/>
      <c r="TPY50" s="1581"/>
      <c r="TPZ50" s="1581"/>
      <c r="TQA50" s="1581"/>
      <c r="TQB50" s="1581"/>
      <c r="TQC50" s="1581"/>
      <c r="TQD50" s="1581"/>
      <c r="TQE50" s="1581"/>
      <c r="TQF50" s="1581"/>
      <c r="TQG50" s="1581"/>
      <c r="TQH50" s="1581"/>
      <c r="TQI50" s="1581"/>
      <c r="TQJ50" s="1581"/>
      <c r="TQK50" s="1581"/>
      <c r="TQL50" s="1581"/>
      <c r="TQM50" s="1581"/>
      <c r="TQN50" s="1581"/>
      <c r="TQO50" s="1581"/>
      <c r="TQP50" s="1581"/>
      <c r="TQQ50" s="1581"/>
      <c r="TQR50" s="1581"/>
      <c r="TQS50" s="1581"/>
      <c r="TQT50" s="1581"/>
      <c r="TQU50" s="1581"/>
      <c r="TQV50" s="1581"/>
      <c r="TQW50" s="1581"/>
      <c r="TQX50" s="1581"/>
      <c r="TQY50" s="1581"/>
      <c r="TQZ50" s="1581"/>
      <c r="TRA50" s="1581"/>
      <c r="TRB50" s="1581"/>
      <c r="TRC50" s="1581"/>
      <c r="TRD50" s="1581"/>
      <c r="TRE50" s="1581"/>
      <c r="TRF50" s="1581"/>
      <c r="TRG50" s="1581"/>
      <c r="TRH50" s="1581"/>
      <c r="TRI50" s="1581"/>
      <c r="TRJ50" s="1581"/>
      <c r="TRK50" s="1581"/>
      <c r="TRL50" s="1581"/>
      <c r="TRM50" s="1581"/>
      <c r="TRN50" s="1581"/>
      <c r="TRO50" s="1581"/>
      <c r="TRP50" s="1581"/>
      <c r="TRQ50" s="1581"/>
      <c r="TRR50" s="1581"/>
      <c r="TRS50" s="1581"/>
      <c r="TRT50" s="1581"/>
      <c r="TRU50" s="1581"/>
      <c r="TRV50" s="1581"/>
      <c r="TRW50" s="1581"/>
      <c r="TRX50" s="1581"/>
      <c r="TRY50" s="1581"/>
      <c r="TRZ50" s="1581"/>
      <c r="TSA50" s="1581"/>
      <c r="TSB50" s="1581"/>
      <c r="TSC50" s="1581"/>
      <c r="TSD50" s="1581"/>
      <c r="TSE50" s="1581"/>
      <c r="TSF50" s="1581"/>
      <c r="TSG50" s="1581"/>
      <c r="TSH50" s="1581"/>
      <c r="TSI50" s="1581"/>
      <c r="TSJ50" s="1581"/>
      <c r="TSK50" s="1581"/>
      <c r="TSL50" s="1581"/>
      <c r="TSM50" s="1581"/>
      <c r="TSN50" s="1581"/>
      <c r="TSO50" s="1581"/>
      <c r="TSP50" s="1581"/>
      <c r="TSQ50" s="1581"/>
      <c r="TSR50" s="1581"/>
      <c r="TSS50" s="1581"/>
      <c r="TST50" s="1581"/>
      <c r="TSU50" s="1581"/>
      <c r="TSV50" s="1581"/>
      <c r="TSW50" s="1581"/>
      <c r="TSX50" s="1581"/>
      <c r="TSY50" s="1581"/>
      <c r="TSZ50" s="1581"/>
      <c r="TTA50" s="1581"/>
      <c r="TTB50" s="1581"/>
      <c r="TTC50" s="1581"/>
      <c r="TTD50" s="1581"/>
      <c r="TTE50" s="1581"/>
      <c r="TTF50" s="1581"/>
      <c r="TTG50" s="1581"/>
      <c r="TTH50" s="1581"/>
      <c r="TTI50" s="1581"/>
      <c r="TTJ50" s="1581"/>
      <c r="TTK50" s="1581"/>
      <c r="TTL50" s="1581"/>
      <c r="TTM50" s="1581"/>
      <c r="TTN50" s="1581"/>
      <c r="TTO50" s="1581"/>
      <c r="TTP50" s="1581"/>
      <c r="TTQ50" s="1581"/>
      <c r="TTR50" s="1581"/>
      <c r="TTS50" s="1581"/>
      <c r="TTT50" s="1581"/>
      <c r="TTU50" s="1581"/>
      <c r="TTV50" s="1581"/>
      <c r="TTW50" s="1581"/>
      <c r="TTX50" s="1581"/>
      <c r="TTY50" s="1581"/>
      <c r="TTZ50" s="1581"/>
      <c r="TUA50" s="1581"/>
      <c r="TUB50" s="1581"/>
      <c r="TUC50" s="1581"/>
      <c r="TUD50" s="1581"/>
      <c r="TUE50" s="1581"/>
      <c r="TUF50" s="1581"/>
      <c r="TUG50" s="1581"/>
      <c r="TUH50" s="1581"/>
      <c r="TUI50" s="1581"/>
      <c r="TUJ50" s="1581"/>
      <c r="TUK50" s="1581"/>
      <c r="TUL50" s="1581"/>
      <c r="TUM50" s="1581"/>
      <c r="TUN50" s="1581"/>
      <c r="TUO50" s="1581"/>
      <c r="TUP50" s="1581"/>
      <c r="TUQ50" s="1581"/>
      <c r="TUR50" s="1581"/>
      <c r="TUS50" s="1581"/>
      <c r="TUT50" s="1581"/>
      <c r="TUU50" s="1581"/>
      <c r="TUV50" s="1581"/>
      <c r="TUW50" s="1581"/>
      <c r="TUX50" s="1581"/>
      <c r="TUY50" s="1581"/>
      <c r="TUZ50" s="1581"/>
      <c r="TVA50" s="1581"/>
      <c r="TVB50" s="1581"/>
      <c r="TVC50" s="1581"/>
      <c r="TVD50" s="1581"/>
      <c r="TVE50" s="1581"/>
      <c r="TVF50" s="1581"/>
      <c r="TVG50" s="1581"/>
      <c r="TVH50" s="1581"/>
      <c r="TVI50" s="1581"/>
      <c r="TVJ50" s="1581"/>
      <c r="TVK50" s="1581"/>
      <c r="TVL50" s="1581"/>
      <c r="TVM50" s="1581"/>
      <c r="TVN50" s="1581"/>
      <c r="TVO50" s="1581"/>
      <c r="TVP50" s="1581"/>
      <c r="TVQ50" s="1581"/>
      <c r="TVR50" s="1581"/>
      <c r="TVS50" s="1581"/>
      <c r="TVT50" s="1581"/>
      <c r="TVU50" s="1581"/>
      <c r="TVV50" s="1581"/>
      <c r="TVW50" s="1581"/>
      <c r="TVX50" s="1581"/>
      <c r="TVY50" s="1581"/>
      <c r="TVZ50" s="1581"/>
      <c r="TWA50" s="1581"/>
      <c r="TWB50" s="1581"/>
      <c r="TWC50" s="1581"/>
      <c r="TWD50" s="1581"/>
      <c r="TWE50" s="1581"/>
      <c r="TWF50" s="1581"/>
      <c r="TWG50" s="1581"/>
      <c r="TWH50" s="1581"/>
      <c r="TWI50" s="1581"/>
      <c r="TWJ50" s="1581"/>
      <c r="TWK50" s="1581"/>
      <c r="TWL50" s="1581"/>
      <c r="TWM50" s="1581"/>
      <c r="TWN50" s="1581"/>
      <c r="TWO50" s="1581"/>
      <c r="TWP50" s="1581"/>
      <c r="TWQ50" s="1581"/>
      <c r="TWR50" s="1581"/>
      <c r="TWS50" s="1581"/>
      <c r="TWT50" s="1581"/>
      <c r="TWU50" s="1581"/>
      <c r="TWV50" s="1581"/>
      <c r="TWW50" s="1581"/>
      <c r="TWX50" s="1581"/>
      <c r="TWY50" s="1581"/>
      <c r="TWZ50" s="1581"/>
      <c r="TXA50" s="1581"/>
      <c r="TXB50" s="1581"/>
      <c r="TXC50" s="1581"/>
      <c r="TXD50" s="1581"/>
      <c r="TXE50" s="1581"/>
      <c r="TXF50" s="1581"/>
      <c r="TXG50" s="1581"/>
      <c r="TXH50" s="1581"/>
      <c r="TXI50" s="1581"/>
      <c r="TXJ50" s="1581"/>
      <c r="TXK50" s="1581"/>
      <c r="TXL50" s="1581"/>
      <c r="TXM50" s="1581"/>
      <c r="TXN50" s="1581"/>
      <c r="TXO50" s="1581"/>
      <c r="TXP50" s="1581"/>
      <c r="TXQ50" s="1581"/>
      <c r="TXR50" s="1581"/>
      <c r="TXS50" s="1581"/>
      <c r="TXT50" s="1581"/>
      <c r="TXU50" s="1581"/>
      <c r="TXV50" s="1581"/>
      <c r="TXW50" s="1581"/>
      <c r="TXX50" s="1581"/>
      <c r="TXY50" s="1581"/>
      <c r="TXZ50" s="1581"/>
      <c r="TYA50" s="1581"/>
      <c r="TYB50" s="1581"/>
      <c r="TYC50" s="1581"/>
      <c r="TYD50" s="1581"/>
      <c r="TYE50" s="1581"/>
      <c r="TYF50" s="1581"/>
      <c r="TYG50" s="1581"/>
      <c r="TYH50" s="1581"/>
      <c r="TYI50" s="1581"/>
      <c r="TYJ50" s="1581"/>
      <c r="TYK50" s="1581"/>
      <c r="TYL50" s="1581"/>
      <c r="TYM50" s="1581"/>
      <c r="TYN50" s="1581"/>
      <c r="TYO50" s="1581"/>
      <c r="TYP50" s="1581"/>
      <c r="TYQ50" s="1581"/>
      <c r="TYR50" s="1581"/>
      <c r="TYS50" s="1581"/>
      <c r="TYT50" s="1581"/>
      <c r="TYU50" s="1581"/>
      <c r="TYV50" s="1581"/>
      <c r="TYW50" s="1581"/>
      <c r="TYX50" s="1581"/>
      <c r="TYY50" s="1581"/>
      <c r="TYZ50" s="1581"/>
      <c r="TZA50" s="1581"/>
      <c r="TZB50" s="1581"/>
      <c r="TZC50" s="1581"/>
      <c r="TZD50" s="1581"/>
      <c r="TZE50" s="1581"/>
      <c r="TZF50" s="1581"/>
      <c r="TZG50" s="1581"/>
      <c r="TZH50" s="1581"/>
      <c r="TZI50" s="1581"/>
      <c r="TZJ50" s="1581"/>
      <c r="TZK50" s="1581"/>
      <c r="TZL50" s="1581"/>
      <c r="TZM50" s="1581"/>
      <c r="TZN50" s="1581"/>
      <c r="TZO50" s="1581"/>
      <c r="TZP50" s="1581"/>
      <c r="TZQ50" s="1581"/>
      <c r="TZR50" s="1581"/>
      <c r="TZS50" s="1581"/>
      <c r="TZT50" s="1581"/>
      <c r="TZU50" s="1581"/>
      <c r="TZV50" s="1581"/>
      <c r="TZW50" s="1581"/>
      <c r="TZX50" s="1581"/>
      <c r="TZY50" s="1581"/>
      <c r="TZZ50" s="1581"/>
      <c r="UAA50" s="1581"/>
      <c r="UAB50" s="1581"/>
      <c r="UAC50" s="1581"/>
      <c r="UAD50" s="1581"/>
      <c r="UAE50" s="1581"/>
      <c r="UAF50" s="1581"/>
      <c r="UAG50" s="1581"/>
      <c r="UAH50" s="1581"/>
      <c r="UAI50" s="1581"/>
      <c r="UAJ50" s="1581"/>
      <c r="UAK50" s="1581"/>
      <c r="UAL50" s="1581"/>
      <c r="UAM50" s="1581"/>
      <c r="UAN50" s="1581"/>
      <c r="UAO50" s="1581"/>
      <c r="UAP50" s="1581"/>
      <c r="UAQ50" s="1581"/>
      <c r="UAR50" s="1581"/>
      <c r="UAS50" s="1581"/>
      <c r="UAT50" s="1581"/>
      <c r="UAU50" s="1581"/>
      <c r="UAV50" s="1581"/>
      <c r="UAW50" s="1581"/>
      <c r="UAX50" s="1581"/>
      <c r="UAY50" s="1581"/>
      <c r="UAZ50" s="1581"/>
      <c r="UBA50" s="1581"/>
      <c r="UBB50" s="1581"/>
      <c r="UBC50" s="1581"/>
      <c r="UBD50" s="1581"/>
      <c r="UBE50" s="1581"/>
      <c r="UBF50" s="1581"/>
      <c r="UBG50" s="1581"/>
      <c r="UBH50" s="1581"/>
      <c r="UBI50" s="1581"/>
      <c r="UBJ50" s="1581"/>
      <c r="UBK50" s="1581"/>
      <c r="UBL50" s="1581"/>
      <c r="UBM50" s="1581"/>
      <c r="UBN50" s="1581"/>
      <c r="UBO50" s="1581"/>
      <c r="UBP50" s="1581"/>
      <c r="UBQ50" s="1581"/>
      <c r="UBR50" s="1581"/>
      <c r="UBS50" s="1581"/>
      <c r="UBT50" s="1581"/>
      <c r="UBU50" s="1581"/>
      <c r="UBV50" s="1581"/>
      <c r="UBW50" s="1581"/>
      <c r="UBX50" s="1581"/>
      <c r="UBY50" s="1581"/>
      <c r="UBZ50" s="1581"/>
      <c r="UCA50" s="1581"/>
      <c r="UCB50" s="1581"/>
      <c r="UCC50" s="1581"/>
      <c r="UCD50" s="1581"/>
      <c r="UCE50" s="1581"/>
      <c r="UCF50" s="1581"/>
      <c r="UCG50" s="1581"/>
      <c r="UCH50" s="1581"/>
      <c r="UCI50" s="1581"/>
      <c r="UCJ50" s="1581"/>
      <c r="UCK50" s="1581"/>
      <c r="UCL50" s="1581"/>
      <c r="UCM50" s="1581"/>
      <c r="UCN50" s="1581"/>
      <c r="UCO50" s="1581"/>
      <c r="UCP50" s="1581"/>
      <c r="UCQ50" s="1581"/>
      <c r="UCR50" s="1581"/>
      <c r="UCS50" s="1581"/>
      <c r="UCT50" s="1581"/>
      <c r="UCU50" s="1581"/>
      <c r="UCV50" s="1581"/>
      <c r="UCW50" s="1581"/>
      <c r="UCX50" s="1581"/>
      <c r="UCY50" s="1581"/>
      <c r="UCZ50" s="1581"/>
      <c r="UDA50" s="1581"/>
      <c r="UDB50" s="1581"/>
      <c r="UDC50" s="1581"/>
      <c r="UDD50" s="1581"/>
      <c r="UDE50" s="1581"/>
      <c r="UDF50" s="1581"/>
      <c r="UDG50" s="1581"/>
      <c r="UDH50" s="1581"/>
      <c r="UDI50" s="1581"/>
      <c r="UDJ50" s="1581"/>
      <c r="UDK50" s="1581"/>
      <c r="UDL50" s="1581"/>
      <c r="UDM50" s="1581"/>
      <c r="UDN50" s="1581"/>
      <c r="UDO50" s="1581"/>
      <c r="UDP50" s="1581"/>
      <c r="UDQ50" s="1581"/>
      <c r="UDR50" s="1581"/>
      <c r="UDS50" s="1581"/>
      <c r="UDT50" s="1581"/>
      <c r="UDU50" s="1581"/>
      <c r="UDV50" s="1581"/>
      <c r="UDW50" s="1581"/>
      <c r="UDX50" s="1581"/>
      <c r="UDY50" s="1581"/>
      <c r="UDZ50" s="1581"/>
      <c r="UEA50" s="1581"/>
      <c r="UEB50" s="1581"/>
      <c r="UEC50" s="1581"/>
      <c r="UED50" s="1581"/>
      <c r="UEE50" s="1581"/>
      <c r="UEF50" s="1581"/>
      <c r="UEG50" s="1581"/>
      <c r="UEH50" s="1581"/>
      <c r="UEI50" s="1581"/>
      <c r="UEJ50" s="1581"/>
      <c r="UEK50" s="1581"/>
      <c r="UEL50" s="1581"/>
      <c r="UEM50" s="1581"/>
      <c r="UEN50" s="1581"/>
      <c r="UEO50" s="1581"/>
      <c r="UEP50" s="1581"/>
      <c r="UEQ50" s="1581"/>
      <c r="UER50" s="1581"/>
      <c r="UES50" s="1581"/>
      <c r="UET50" s="1581"/>
      <c r="UEU50" s="1581"/>
      <c r="UEV50" s="1581"/>
      <c r="UEW50" s="1581"/>
      <c r="UEX50" s="1581"/>
      <c r="UEY50" s="1581"/>
      <c r="UEZ50" s="1581"/>
      <c r="UFA50" s="1581"/>
      <c r="UFB50" s="1581"/>
      <c r="UFC50" s="1581"/>
      <c r="UFD50" s="1581"/>
      <c r="UFE50" s="1581"/>
      <c r="UFF50" s="1581"/>
      <c r="UFG50" s="1581"/>
      <c r="UFH50" s="1581"/>
      <c r="UFI50" s="1581"/>
      <c r="UFJ50" s="1581"/>
      <c r="UFK50" s="1581"/>
      <c r="UFL50" s="1581"/>
      <c r="UFM50" s="1581"/>
      <c r="UFN50" s="1581"/>
      <c r="UFO50" s="1581"/>
      <c r="UFP50" s="1581"/>
      <c r="UFQ50" s="1581"/>
      <c r="UFR50" s="1581"/>
      <c r="UFS50" s="1581"/>
      <c r="UFT50" s="1581"/>
      <c r="UFU50" s="1581"/>
      <c r="UFV50" s="1581"/>
      <c r="UFW50" s="1581"/>
      <c r="UFX50" s="1581"/>
      <c r="UFY50" s="1581"/>
      <c r="UFZ50" s="1581"/>
      <c r="UGA50" s="1581"/>
      <c r="UGB50" s="1581"/>
      <c r="UGC50" s="1581"/>
      <c r="UGD50" s="1581"/>
      <c r="UGE50" s="1581"/>
      <c r="UGF50" s="1581"/>
      <c r="UGG50" s="1581"/>
      <c r="UGH50" s="1581"/>
      <c r="UGI50" s="1581"/>
      <c r="UGJ50" s="1581"/>
      <c r="UGK50" s="1581"/>
      <c r="UGL50" s="1581"/>
      <c r="UGM50" s="1581"/>
      <c r="UGN50" s="1581"/>
      <c r="UGO50" s="1581"/>
      <c r="UGP50" s="1581"/>
      <c r="UGQ50" s="1581"/>
      <c r="UGR50" s="1581"/>
      <c r="UGS50" s="1581"/>
      <c r="UGT50" s="1581"/>
      <c r="UGU50" s="1581"/>
      <c r="UGV50" s="1581"/>
      <c r="UGW50" s="1581"/>
      <c r="UGX50" s="1581"/>
      <c r="UGY50" s="1581"/>
      <c r="UGZ50" s="1581"/>
      <c r="UHA50" s="1581"/>
      <c r="UHB50" s="1581"/>
      <c r="UHC50" s="1581"/>
      <c r="UHD50" s="1581"/>
      <c r="UHE50" s="1581"/>
      <c r="UHF50" s="1581"/>
      <c r="UHG50" s="1581"/>
      <c r="UHH50" s="1581"/>
      <c r="UHI50" s="1581"/>
      <c r="UHJ50" s="1581"/>
      <c r="UHK50" s="1581"/>
      <c r="UHL50" s="1581"/>
      <c r="UHM50" s="1581"/>
      <c r="UHN50" s="1581"/>
      <c r="UHO50" s="1581"/>
      <c r="UHP50" s="1581"/>
      <c r="UHQ50" s="1581"/>
      <c r="UHR50" s="1581"/>
      <c r="UHS50" s="1581"/>
      <c r="UHT50" s="1581"/>
      <c r="UHU50" s="1581"/>
      <c r="UHV50" s="1581"/>
      <c r="UHW50" s="1581"/>
      <c r="UHX50" s="1581"/>
      <c r="UHY50" s="1581"/>
      <c r="UHZ50" s="1581"/>
      <c r="UIA50" s="1581"/>
      <c r="UIB50" s="1581"/>
      <c r="UIC50" s="1581"/>
      <c r="UID50" s="1581"/>
      <c r="UIE50" s="1581"/>
      <c r="UIF50" s="1581"/>
      <c r="UIG50" s="1581"/>
      <c r="UIH50" s="1581"/>
      <c r="UII50" s="1581"/>
      <c r="UIJ50" s="1581"/>
      <c r="UIK50" s="1581"/>
      <c r="UIL50" s="1581"/>
      <c r="UIM50" s="1581"/>
      <c r="UIN50" s="1581"/>
      <c r="UIO50" s="1581"/>
      <c r="UIP50" s="1581"/>
      <c r="UIQ50" s="1581"/>
      <c r="UIR50" s="1581"/>
      <c r="UIS50" s="1581"/>
      <c r="UIT50" s="1581"/>
      <c r="UIU50" s="1581"/>
      <c r="UIV50" s="1581"/>
      <c r="UIW50" s="1581"/>
      <c r="UIX50" s="1581"/>
      <c r="UIY50" s="1581"/>
      <c r="UIZ50" s="1581"/>
      <c r="UJA50" s="1581"/>
      <c r="UJB50" s="1581"/>
      <c r="UJC50" s="1581"/>
      <c r="UJD50" s="1581"/>
      <c r="UJE50" s="1581"/>
      <c r="UJF50" s="1581"/>
      <c r="UJG50" s="1581"/>
      <c r="UJH50" s="1581"/>
      <c r="UJI50" s="1581"/>
      <c r="UJJ50" s="1581"/>
      <c r="UJK50" s="1581"/>
      <c r="UJL50" s="1581"/>
      <c r="UJM50" s="1581"/>
      <c r="UJN50" s="1581"/>
      <c r="UJO50" s="1581"/>
      <c r="UJP50" s="1581"/>
      <c r="UJQ50" s="1581"/>
      <c r="UJR50" s="1581"/>
      <c r="UJS50" s="1581"/>
      <c r="UJT50" s="1581"/>
      <c r="UJU50" s="1581"/>
      <c r="UJV50" s="1581"/>
      <c r="UJW50" s="1581"/>
      <c r="UJX50" s="1581"/>
      <c r="UJY50" s="1581"/>
      <c r="UJZ50" s="1581"/>
      <c r="UKA50" s="1581"/>
      <c r="UKB50" s="1581"/>
      <c r="UKC50" s="1581"/>
      <c r="UKD50" s="1581"/>
      <c r="UKE50" s="1581"/>
      <c r="UKF50" s="1581"/>
      <c r="UKG50" s="1581"/>
      <c r="UKH50" s="1581"/>
      <c r="UKI50" s="1581"/>
      <c r="UKJ50" s="1581"/>
      <c r="UKK50" s="1581"/>
      <c r="UKL50" s="1581"/>
      <c r="UKM50" s="1581"/>
      <c r="UKN50" s="1581"/>
      <c r="UKO50" s="1581"/>
      <c r="UKP50" s="1581"/>
      <c r="UKQ50" s="1581"/>
      <c r="UKR50" s="1581"/>
      <c r="UKS50" s="1581"/>
      <c r="UKT50" s="1581"/>
      <c r="UKU50" s="1581"/>
      <c r="UKV50" s="1581"/>
      <c r="UKW50" s="1581"/>
      <c r="UKX50" s="1581"/>
      <c r="UKY50" s="1581"/>
      <c r="UKZ50" s="1581"/>
      <c r="ULA50" s="1581"/>
      <c r="ULB50" s="1581"/>
      <c r="ULC50" s="1581"/>
      <c r="ULD50" s="1581"/>
      <c r="ULE50" s="1581"/>
      <c r="ULF50" s="1581"/>
      <c r="ULG50" s="1581"/>
      <c r="ULH50" s="1581"/>
      <c r="ULI50" s="1581"/>
      <c r="ULJ50" s="1581"/>
      <c r="ULK50" s="1581"/>
      <c r="ULL50" s="1581"/>
      <c r="ULM50" s="1581"/>
      <c r="ULN50" s="1581"/>
      <c r="ULO50" s="1581"/>
      <c r="ULP50" s="1581"/>
      <c r="ULQ50" s="1581"/>
      <c r="ULR50" s="1581"/>
      <c r="ULS50" s="1581"/>
      <c r="ULT50" s="1581"/>
      <c r="ULU50" s="1581"/>
      <c r="ULV50" s="1581"/>
      <c r="ULW50" s="1581"/>
      <c r="ULX50" s="1581"/>
      <c r="ULY50" s="1581"/>
      <c r="ULZ50" s="1581"/>
      <c r="UMA50" s="1581"/>
      <c r="UMB50" s="1581"/>
      <c r="UMC50" s="1581"/>
      <c r="UMD50" s="1581"/>
      <c r="UME50" s="1581"/>
      <c r="UMF50" s="1581"/>
      <c r="UMG50" s="1581"/>
      <c r="UMH50" s="1581"/>
      <c r="UMI50" s="1581"/>
      <c r="UMJ50" s="1581"/>
      <c r="UMK50" s="1581"/>
      <c r="UML50" s="1581"/>
      <c r="UMM50" s="1581"/>
      <c r="UMN50" s="1581"/>
      <c r="UMO50" s="1581"/>
      <c r="UMP50" s="1581"/>
      <c r="UMQ50" s="1581"/>
      <c r="UMR50" s="1581"/>
      <c r="UMS50" s="1581"/>
      <c r="UMT50" s="1581"/>
      <c r="UMU50" s="1581"/>
      <c r="UMV50" s="1581"/>
      <c r="UMW50" s="1581"/>
      <c r="UMX50" s="1581"/>
      <c r="UMY50" s="1581"/>
      <c r="UMZ50" s="1581"/>
      <c r="UNA50" s="1581"/>
      <c r="UNB50" s="1581"/>
      <c r="UNC50" s="1581"/>
      <c r="UND50" s="1581"/>
      <c r="UNE50" s="1581"/>
      <c r="UNF50" s="1581"/>
      <c r="UNG50" s="1581"/>
      <c r="UNH50" s="1581"/>
      <c r="UNI50" s="1581"/>
      <c r="UNJ50" s="1581"/>
      <c r="UNK50" s="1581"/>
      <c r="UNL50" s="1581"/>
      <c r="UNM50" s="1581"/>
      <c r="UNN50" s="1581"/>
      <c r="UNO50" s="1581"/>
      <c r="UNP50" s="1581"/>
      <c r="UNQ50" s="1581"/>
      <c r="UNR50" s="1581"/>
      <c r="UNS50" s="1581"/>
      <c r="UNT50" s="1581"/>
      <c r="UNU50" s="1581"/>
      <c r="UNV50" s="1581"/>
      <c r="UNW50" s="1581"/>
      <c r="UNX50" s="1581"/>
      <c r="UNY50" s="1581"/>
      <c r="UNZ50" s="1581"/>
      <c r="UOA50" s="1581"/>
      <c r="UOB50" s="1581"/>
      <c r="UOC50" s="1581"/>
      <c r="UOD50" s="1581"/>
      <c r="UOE50" s="1581"/>
      <c r="UOF50" s="1581"/>
      <c r="UOG50" s="1581"/>
      <c r="UOH50" s="1581"/>
      <c r="UOI50" s="1581"/>
      <c r="UOJ50" s="1581"/>
      <c r="UOK50" s="1581"/>
      <c r="UOL50" s="1581"/>
      <c r="UOM50" s="1581"/>
      <c r="UON50" s="1581"/>
      <c r="UOO50" s="1581"/>
      <c r="UOP50" s="1581"/>
      <c r="UOQ50" s="1581"/>
      <c r="UOR50" s="1581"/>
      <c r="UOS50" s="1581"/>
      <c r="UOT50" s="1581"/>
      <c r="UOU50" s="1581"/>
      <c r="UOV50" s="1581"/>
      <c r="UOW50" s="1581"/>
      <c r="UOX50" s="1581"/>
      <c r="UOY50" s="1581"/>
      <c r="UOZ50" s="1581"/>
      <c r="UPA50" s="1581"/>
      <c r="UPB50" s="1581"/>
      <c r="UPC50" s="1581"/>
      <c r="UPD50" s="1581"/>
      <c r="UPE50" s="1581"/>
      <c r="UPF50" s="1581"/>
      <c r="UPG50" s="1581"/>
      <c r="UPH50" s="1581"/>
      <c r="UPI50" s="1581"/>
      <c r="UPJ50" s="1581"/>
      <c r="UPK50" s="1581"/>
      <c r="UPL50" s="1581"/>
      <c r="UPM50" s="1581"/>
      <c r="UPN50" s="1581"/>
      <c r="UPO50" s="1581"/>
      <c r="UPP50" s="1581"/>
      <c r="UPQ50" s="1581"/>
      <c r="UPR50" s="1581"/>
      <c r="UPS50" s="1581"/>
      <c r="UPT50" s="1581"/>
      <c r="UPU50" s="1581"/>
      <c r="UPV50" s="1581"/>
      <c r="UPW50" s="1581"/>
      <c r="UPX50" s="1581"/>
      <c r="UPY50" s="1581"/>
      <c r="UPZ50" s="1581"/>
      <c r="UQA50" s="1581"/>
      <c r="UQB50" s="1581"/>
      <c r="UQC50" s="1581"/>
      <c r="UQD50" s="1581"/>
      <c r="UQE50" s="1581"/>
      <c r="UQF50" s="1581"/>
      <c r="UQG50" s="1581"/>
      <c r="UQH50" s="1581"/>
      <c r="UQI50" s="1581"/>
      <c r="UQJ50" s="1581"/>
      <c r="UQK50" s="1581"/>
      <c r="UQL50" s="1581"/>
      <c r="UQM50" s="1581"/>
      <c r="UQN50" s="1581"/>
      <c r="UQO50" s="1581"/>
      <c r="UQP50" s="1581"/>
      <c r="UQQ50" s="1581"/>
      <c r="UQR50" s="1581"/>
      <c r="UQS50" s="1581"/>
      <c r="UQT50" s="1581"/>
      <c r="UQU50" s="1581"/>
      <c r="UQV50" s="1581"/>
      <c r="UQW50" s="1581"/>
      <c r="UQX50" s="1581"/>
      <c r="UQY50" s="1581"/>
      <c r="UQZ50" s="1581"/>
      <c r="URA50" s="1581"/>
      <c r="URB50" s="1581"/>
      <c r="URC50" s="1581"/>
      <c r="URD50" s="1581"/>
      <c r="URE50" s="1581"/>
      <c r="URF50" s="1581"/>
      <c r="URG50" s="1581"/>
      <c r="URH50" s="1581"/>
      <c r="URI50" s="1581"/>
      <c r="URJ50" s="1581"/>
      <c r="URK50" s="1581"/>
      <c r="URL50" s="1581"/>
      <c r="URM50" s="1581"/>
      <c r="URN50" s="1581"/>
      <c r="URO50" s="1581"/>
      <c r="URP50" s="1581"/>
      <c r="URQ50" s="1581"/>
      <c r="URR50" s="1581"/>
      <c r="URS50" s="1581"/>
      <c r="URT50" s="1581"/>
      <c r="URU50" s="1581"/>
      <c r="URV50" s="1581"/>
      <c r="URW50" s="1581"/>
      <c r="URX50" s="1581"/>
      <c r="URY50" s="1581"/>
      <c r="URZ50" s="1581"/>
      <c r="USA50" s="1581"/>
      <c r="USB50" s="1581"/>
      <c r="USC50" s="1581"/>
      <c r="USD50" s="1581"/>
      <c r="USE50" s="1581"/>
      <c r="USF50" s="1581"/>
      <c r="USG50" s="1581"/>
      <c r="USH50" s="1581"/>
      <c r="USI50" s="1581"/>
      <c r="USJ50" s="1581"/>
      <c r="USK50" s="1581"/>
      <c r="USL50" s="1581"/>
      <c r="USM50" s="1581"/>
      <c r="USN50" s="1581"/>
      <c r="USO50" s="1581"/>
      <c r="USP50" s="1581"/>
      <c r="USQ50" s="1581"/>
      <c r="USR50" s="1581"/>
      <c r="USS50" s="1581"/>
      <c r="UST50" s="1581"/>
      <c r="USU50" s="1581"/>
      <c r="USV50" s="1581"/>
      <c r="USW50" s="1581"/>
      <c r="USX50" s="1581"/>
      <c r="USY50" s="1581"/>
      <c r="USZ50" s="1581"/>
      <c r="UTA50" s="1581"/>
      <c r="UTB50" s="1581"/>
      <c r="UTC50" s="1581"/>
      <c r="UTD50" s="1581"/>
      <c r="UTE50" s="1581"/>
      <c r="UTF50" s="1581"/>
      <c r="UTG50" s="1581"/>
      <c r="UTH50" s="1581"/>
      <c r="UTI50" s="1581"/>
      <c r="UTJ50" s="1581"/>
      <c r="UTK50" s="1581"/>
      <c r="UTL50" s="1581"/>
      <c r="UTM50" s="1581"/>
      <c r="UTN50" s="1581"/>
      <c r="UTO50" s="1581"/>
      <c r="UTP50" s="1581"/>
      <c r="UTQ50" s="1581"/>
      <c r="UTR50" s="1581"/>
      <c r="UTS50" s="1581"/>
      <c r="UTT50" s="1581"/>
      <c r="UTU50" s="1581"/>
      <c r="UTV50" s="1581"/>
      <c r="UTW50" s="1581"/>
      <c r="UTX50" s="1581"/>
      <c r="UTY50" s="1581"/>
      <c r="UTZ50" s="1581"/>
      <c r="UUA50" s="1581"/>
      <c r="UUB50" s="1581"/>
      <c r="UUC50" s="1581"/>
      <c r="UUD50" s="1581"/>
      <c r="UUE50" s="1581"/>
      <c r="UUF50" s="1581"/>
      <c r="UUG50" s="1581"/>
      <c r="UUH50" s="1581"/>
      <c r="UUI50" s="1581"/>
      <c r="UUJ50" s="1581"/>
      <c r="UUK50" s="1581"/>
      <c r="UUL50" s="1581"/>
      <c r="UUM50" s="1581"/>
      <c r="UUN50" s="1581"/>
      <c r="UUO50" s="1581"/>
      <c r="UUP50" s="1581"/>
      <c r="UUQ50" s="1581"/>
      <c r="UUR50" s="1581"/>
      <c r="UUS50" s="1581"/>
      <c r="UUT50" s="1581"/>
      <c r="UUU50" s="1581"/>
      <c r="UUV50" s="1581"/>
      <c r="UUW50" s="1581"/>
      <c r="UUX50" s="1581"/>
      <c r="UUY50" s="1581"/>
      <c r="UUZ50" s="1581"/>
      <c r="UVA50" s="1581"/>
      <c r="UVB50" s="1581"/>
      <c r="UVC50" s="1581"/>
      <c r="UVD50" s="1581"/>
      <c r="UVE50" s="1581"/>
      <c r="UVF50" s="1581"/>
      <c r="UVG50" s="1581"/>
      <c r="UVH50" s="1581"/>
      <c r="UVI50" s="1581"/>
      <c r="UVJ50" s="1581"/>
      <c r="UVK50" s="1581"/>
      <c r="UVL50" s="1581"/>
      <c r="UVM50" s="1581"/>
      <c r="UVN50" s="1581"/>
      <c r="UVO50" s="1581"/>
      <c r="UVP50" s="1581"/>
      <c r="UVQ50" s="1581"/>
      <c r="UVR50" s="1581"/>
      <c r="UVS50" s="1581"/>
      <c r="UVT50" s="1581"/>
      <c r="UVU50" s="1581"/>
      <c r="UVV50" s="1581"/>
      <c r="UVW50" s="1581"/>
      <c r="UVX50" s="1581"/>
      <c r="UVY50" s="1581"/>
      <c r="UVZ50" s="1581"/>
      <c r="UWA50" s="1581"/>
      <c r="UWB50" s="1581"/>
      <c r="UWC50" s="1581"/>
      <c r="UWD50" s="1581"/>
      <c r="UWE50" s="1581"/>
      <c r="UWF50" s="1581"/>
      <c r="UWG50" s="1581"/>
      <c r="UWH50" s="1581"/>
      <c r="UWI50" s="1581"/>
      <c r="UWJ50" s="1581"/>
      <c r="UWK50" s="1581"/>
      <c r="UWL50" s="1581"/>
      <c r="UWM50" s="1581"/>
      <c r="UWN50" s="1581"/>
      <c r="UWO50" s="1581"/>
      <c r="UWP50" s="1581"/>
      <c r="UWQ50" s="1581"/>
      <c r="UWR50" s="1581"/>
      <c r="UWS50" s="1581"/>
      <c r="UWT50" s="1581"/>
      <c r="UWU50" s="1581"/>
      <c r="UWV50" s="1581"/>
      <c r="UWW50" s="1581"/>
      <c r="UWX50" s="1581"/>
      <c r="UWY50" s="1581"/>
      <c r="UWZ50" s="1581"/>
      <c r="UXA50" s="1581"/>
      <c r="UXB50" s="1581"/>
      <c r="UXC50" s="1581"/>
      <c r="UXD50" s="1581"/>
      <c r="UXE50" s="1581"/>
      <c r="UXF50" s="1581"/>
      <c r="UXG50" s="1581"/>
      <c r="UXH50" s="1581"/>
      <c r="UXI50" s="1581"/>
      <c r="UXJ50" s="1581"/>
      <c r="UXK50" s="1581"/>
      <c r="UXL50" s="1581"/>
      <c r="UXM50" s="1581"/>
      <c r="UXN50" s="1581"/>
      <c r="UXO50" s="1581"/>
      <c r="UXP50" s="1581"/>
      <c r="UXQ50" s="1581"/>
      <c r="UXR50" s="1581"/>
      <c r="UXS50" s="1581"/>
      <c r="UXT50" s="1581"/>
      <c r="UXU50" s="1581"/>
      <c r="UXV50" s="1581"/>
      <c r="UXW50" s="1581"/>
      <c r="UXX50" s="1581"/>
      <c r="UXY50" s="1581"/>
      <c r="UXZ50" s="1581"/>
      <c r="UYA50" s="1581"/>
      <c r="UYB50" s="1581"/>
      <c r="UYC50" s="1581"/>
      <c r="UYD50" s="1581"/>
      <c r="UYE50" s="1581"/>
      <c r="UYF50" s="1581"/>
      <c r="UYG50" s="1581"/>
      <c r="UYH50" s="1581"/>
      <c r="UYI50" s="1581"/>
      <c r="UYJ50" s="1581"/>
      <c r="UYK50" s="1581"/>
      <c r="UYL50" s="1581"/>
      <c r="UYM50" s="1581"/>
      <c r="UYN50" s="1581"/>
      <c r="UYO50" s="1581"/>
      <c r="UYP50" s="1581"/>
      <c r="UYQ50" s="1581"/>
      <c r="UYR50" s="1581"/>
      <c r="UYS50" s="1581"/>
      <c r="UYT50" s="1581"/>
      <c r="UYU50" s="1581"/>
      <c r="UYV50" s="1581"/>
      <c r="UYW50" s="1581"/>
      <c r="UYX50" s="1581"/>
      <c r="UYY50" s="1581"/>
      <c r="UYZ50" s="1581"/>
      <c r="UZA50" s="1581"/>
      <c r="UZB50" s="1581"/>
      <c r="UZC50" s="1581"/>
      <c r="UZD50" s="1581"/>
      <c r="UZE50" s="1581"/>
      <c r="UZF50" s="1581"/>
      <c r="UZG50" s="1581"/>
      <c r="UZH50" s="1581"/>
      <c r="UZI50" s="1581"/>
      <c r="UZJ50" s="1581"/>
      <c r="UZK50" s="1581"/>
      <c r="UZL50" s="1581"/>
      <c r="UZM50" s="1581"/>
      <c r="UZN50" s="1581"/>
      <c r="UZO50" s="1581"/>
      <c r="UZP50" s="1581"/>
      <c r="UZQ50" s="1581"/>
      <c r="UZR50" s="1581"/>
      <c r="UZS50" s="1581"/>
      <c r="UZT50" s="1581"/>
      <c r="UZU50" s="1581"/>
      <c r="UZV50" s="1581"/>
      <c r="UZW50" s="1581"/>
      <c r="UZX50" s="1581"/>
      <c r="UZY50" s="1581"/>
      <c r="UZZ50" s="1581"/>
      <c r="VAA50" s="1581"/>
      <c r="VAB50" s="1581"/>
      <c r="VAC50" s="1581"/>
      <c r="VAD50" s="1581"/>
      <c r="VAE50" s="1581"/>
      <c r="VAF50" s="1581"/>
      <c r="VAG50" s="1581"/>
      <c r="VAH50" s="1581"/>
      <c r="VAI50" s="1581"/>
      <c r="VAJ50" s="1581"/>
      <c r="VAK50" s="1581"/>
      <c r="VAL50" s="1581"/>
      <c r="VAM50" s="1581"/>
      <c r="VAN50" s="1581"/>
      <c r="VAO50" s="1581"/>
      <c r="VAP50" s="1581"/>
      <c r="VAQ50" s="1581"/>
      <c r="VAR50" s="1581"/>
      <c r="VAS50" s="1581"/>
      <c r="VAT50" s="1581"/>
      <c r="VAU50" s="1581"/>
      <c r="VAV50" s="1581"/>
      <c r="VAW50" s="1581"/>
      <c r="VAX50" s="1581"/>
      <c r="VAY50" s="1581"/>
      <c r="VAZ50" s="1581"/>
      <c r="VBA50" s="1581"/>
      <c r="VBB50" s="1581"/>
      <c r="VBC50" s="1581"/>
      <c r="VBD50" s="1581"/>
      <c r="VBE50" s="1581"/>
      <c r="VBF50" s="1581"/>
      <c r="VBG50" s="1581"/>
      <c r="VBH50" s="1581"/>
      <c r="VBI50" s="1581"/>
      <c r="VBJ50" s="1581"/>
      <c r="VBK50" s="1581"/>
      <c r="VBL50" s="1581"/>
      <c r="VBM50" s="1581"/>
      <c r="VBN50" s="1581"/>
      <c r="VBO50" s="1581"/>
      <c r="VBP50" s="1581"/>
      <c r="VBQ50" s="1581"/>
      <c r="VBR50" s="1581"/>
      <c r="VBS50" s="1581"/>
      <c r="VBT50" s="1581"/>
      <c r="VBU50" s="1581"/>
      <c r="VBV50" s="1581"/>
      <c r="VBW50" s="1581"/>
      <c r="VBX50" s="1581"/>
      <c r="VBY50" s="1581"/>
      <c r="VBZ50" s="1581"/>
      <c r="VCA50" s="1581"/>
      <c r="VCB50" s="1581"/>
      <c r="VCC50" s="1581"/>
      <c r="VCD50" s="1581"/>
      <c r="VCE50" s="1581"/>
      <c r="VCF50" s="1581"/>
      <c r="VCG50" s="1581"/>
      <c r="VCH50" s="1581"/>
      <c r="VCI50" s="1581"/>
      <c r="VCJ50" s="1581"/>
      <c r="VCK50" s="1581"/>
      <c r="VCL50" s="1581"/>
      <c r="VCM50" s="1581"/>
      <c r="VCN50" s="1581"/>
      <c r="VCO50" s="1581"/>
      <c r="VCP50" s="1581"/>
      <c r="VCQ50" s="1581"/>
      <c r="VCR50" s="1581"/>
      <c r="VCS50" s="1581"/>
      <c r="VCT50" s="1581"/>
      <c r="VCU50" s="1581"/>
      <c r="VCV50" s="1581"/>
      <c r="VCW50" s="1581"/>
      <c r="VCX50" s="1581"/>
      <c r="VCY50" s="1581"/>
      <c r="VCZ50" s="1581"/>
      <c r="VDA50" s="1581"/>
      <c r="VDB50" s="1581"/>
      <c r="VDC50" s="1581"/>
      <c r="VDD50" s="1581"/>
      <c r="VDE50" s="1581"/>
      <c r="VDF50" s="1581"/>
      <c r="VDG50" s="1581"/>
      <c r="VDH50" s="1581"/>
      <c r="VDI50" s="1581"/>
      <c r="VDJ50" s="1581"/>
      <c r="VDK50" s="1581"/>
      <c r="VDL50" s="1581"/>
      <c r="VDM50" s="1581"/>
      <c r="VDN50" s="1581"/>
      <c r="VDO50" s="1581"/>
      <c r="VDP50" s="1581"/>
      <c r="VDQ50" s="1581"/>
      <c r="VDR50" s="1581"/>
      <c r="VDS50" s="1581"/>
      <c r="VDT50" s="1581"/>
      <c r="VDU50" s="1581"/>
      <c r="VDV50" s="1581"/>
      <c r="VDW50" s="1581"/>
      <c r="VDX50" s="1581"/>
      <c r="VDY50" s="1581"/>
      <c r="VDZ50" s="1581"/>
      <c r="VEA50" s="1581"/>
      <c r="VEB50" s="1581"/>
      <c r="VEC50" s="1581"/>
      <c r="VED50" s="1581"/>
      <c r="VEE50" s="1581"/>
      <c r="VEF50" s="1581"/>
      <c r="VEG50" s="1581"/>
      <c r="VEH50" s="1581"/>
      <c r="VEI50" s="1581"/>
      <c r="VEJ50" s="1581"/>
      <c r="VEK50" s="1581"/>
      <c r="VEL50" s="1581"/>
      <c r="VEM50" s="1581"/>
      <c r="VEN50" s="1581"/>
      <c r="VEO50" s="1581"/>
      <c r="VEP50" s="1581"/>
      <c r="VEQ50" s="1581"/>
      <c r="VER50" s="1581"/>
      <c r="VES50" s="1581"/>
      <c r="VET50" s="1581"/>
      <c r="VEU50" s="1581"/>
      <c r="VEV50" s="1581"/>
      <c r="VEW50" s="1581"/>
      <c r="VEX50" s="1581"/>
      <c r="VEY50" s="1581"/>
      <c r="VEZ50" s="1581"/>
      <c r="VFA50" s="1581"/>
      <c r="VFB50" s="1581"/>
      <c r="VFC50" s="1581"/>
      <c r="VFD50" s="1581"/>
      <c r="VFE50" s="1581"/>
      <c r="VFF50" s="1581"/>
      <c r="VFG50" s="1581"/>
      <c r="VFH50" s="1581"/>
      <c r="VFI50" s="1581"/>
      <c r="VFJ50" s="1581"/>
      <c r="VFK50" s="1581"/>
      <c r="VFL50" s="1581"/>
      <c r="VFM50" s="1581"/>
      <c r="VFN50" s="1581"/>
      <c r="VFO50" s="1581"/>
      <c r="VFP50" s="1581"/>
      <c r="VFQ50" s="1581"/>
      <c r="VFR50" s="1581"/>
      <c r="VFS50" s="1581"/>
      <c r="VFT50" s="1581"/>
      <c r="VFU50" s="1581"/>
      <c r="VFV50" s="1581"/>
      <c r="VFW50" s="1581"/>
      <c r="VFX50" s="1581"/>
      <c r="VFY50" s="1581"/>
      <c r="VFZ50" s="1581"/>
      <c r="VGA50" s="1581"/>
      <c r="VGB50" s="1581"/>
      <c r="VGC50" s="1581"/>
      <c r="VGD50" s="1581"/>
      <c r="VGE50" s="1581"/>
      <c r="VGF50" s="1581"/>
      <c r="VGG50" s="1581"/>
      <c r="VGH50" s="1581"/>
      <c r="VGI50" s="1581"/>
      <c r="VGJ50" s="1581"/>
      <c r="VGK50" s="1581"/>
      <c r="VGL50" s="1581"/>
      <c r="VGM50" s="1581"/>
      <c r="VGN50" s="1581"/>
      <c r="VGO50" s="1581"/>
      <c r="VGP50" s="1581"/>
      <c r="VGQ50" s="1581"/>
      <c r="VGR50" s="1581"/>
      <c r="VGS50" s="1581"/>
      <c r="VGT50" s="1581"/>
      <c r="VGU50" s="1581"/>
      <c r="VGV50" s="1581"/>
      <c r="VGW50" s="1581"/>
      <c r="VGX50" s="1581"/>
      <c r="VGY50" s="1581"/>
      <c r="VGZ50" s="1581"/>
      <c r="VHA50" s="1581"/>
      <c r="VHB50" s="1581"/>
      <c r="VHC50" s="1581"/>
      <c r="VHD50" s="1581"/>
      <c r="VHE50" s="1581"/>
      <c r="VHF50" s="1581"/>
      <c r="VHG50" s="1581"/>
      <c r="VHH50" s="1581"/>
      <c r="VHI50" s="1581"/>
      <c r="VHJ50" s="1581"/>
      <c r="VHK50" s="1581"/>
      <c r="VHL50" s="1581"/>
      <c r="VHM50" s="1581"/>
      <c r="VHN50" s="1581"/>
      <c r="VHO50" s="1581"/>
      <c r="VHP50" s="1581"/>
      <c r="VHQ50" s="1581"/>
      <c r="VHR50" s="1581"/>
      <c r="VHS50" s="1581"/>
      <c r="VHT50" s="1581"/>
      <c r="VHU50" s="1581"/>
      <c r="VHV50" s="1581"/>
      <c r="VHW50" s="1581"/>
      <c r="VHX50" s="1581"/>
      <c r="VHY50" s="1581"/>
      <c r="VHZ50" s="1581"/>
      <c r="VIA50" s="1581"/>
      <c r="VIB50" s="1581"/>
      <c r="VIC50" s="1581"/>
      <c r="VID50" s="1581"/>
      <c r="VIE50" s="1581"/>
      <c r="VIF50" s="1581"/>
      <c r="VIG50" s="1581"/>
      <c r="VIH50" s="1581"/>
      <c r="VII50" s="1581"/>
      <c r="VIJ50" s="1581"/>
      <c r="VIK50" s="1581"/>
      <c r="VIL50" s="1581"/>
      <c r="VIM50" s="1581"/>
      <c r="VIN50" s="1581"/>
      <c r="VIO50" s="1581"/>
      <c r="VIP50" s="1581"/>
      <c r="VIQ50" s="1581"/>
      <c r="VIR50" s="1581"/>
      <c r="VIS50" s="1581"/>
      <c r="VIT50" s="1581"/>
      <c r="VIU50" s="1581"/>
      <c r="VIV50" s="1581"/>
      <c r="VIW50" s="1581"/>
      <c r="VIX50" s="1581"/>
      <c r="VIY50" s="1581"/>
      <c r="VIZ50" s="1581"/>
      <c r="VJA50" s="1581"/>
      <c r="VJB50" s="1581"/>
      <c r="VJC50" s="1581"/>
      <c r="VJD50" s="1581"/>
      <c r="VJE50" s="1581"/>
      <c r="VJF50" s="1581"/>
      <c r="VJG50" s="1581"/>
      <c r="VJH50" s="1581"/>
      <c r="VJI50" s="1581"/>
      <c r="VJJ50" s="1581"/>
      <c r="VJK50" s="1581"/>
      <c r="VJL50" s="1581"/>
      <c r="VJM50" s="1581"/>
      <c r="VJN50" s="1581"/>
      <c r="VJO50" s="1581"/>
      <c r="VJP50" s="1581"/>
      <c r="VJQ50" s="1581"/>
      <c r="VJR50" s="1581"/>
      <c r="VJS50" s="1581"/>
      <c r="VJT50" s="1581"/>
      <c r="VJU50" s="1581"/>
      <c r="VJV50" s="1581"/>
      <c r="VJW50" s="1581"/>
      <c r="VJX50" s="1581"/>
      <c r="VJY50" s="1581"/>
      <c r="VJZ50" s="1581"/>
      <c r="VKA50" s="1581"/>
      <c r="VKB50" s="1581"/>
      <c r="VKC50" s="1581"/>
      <c r="VKD50" s="1581"/>
      <c r="VKE50" s="1581"/>
      <c r="VKF50" s="1581"/>
      <c r="VKG50" s="1581"/>
      <c r="VKH50" s="1581"/>
      <c r="VKI50" s="1581"/>
      <c r="VKJ50" s="1581"/>
      <c r="VKK50" s="1581"/>
      <c r="VKL50" s="1581"/>
      <c r="VKM50" s="1581"/>
      <c r="VKN50" s="1581"/>
      <c r="VKO50" s="1581"/>
      <c r="VKP50" s="1581"/>
      <c r="VKQ50" s="1581"/>
      <c r="VKR50" s="1581"/>
      <c r="VKS50" s="1581"/>
      <c r="VKT50" s="1581"/>
      <c r="VKU50" s="1581"/>
      <c r="VKV50" s="1581"/>
      <c r="VKW50" s="1581"/>
      <c r="VKX50" s="1581"/>
      <c r="VKY50" s="1581"/>
      <c r="VKZ50" s="1581"/>
      <c r="VLA50" s="1581"/>
      <c r="VLB50" s="1581"/>
      <c r="VLC50" s="1581"/>
      <c r="VLD50" s="1581"/>
      <c r="VLE50" s="1581"/>
      <c r="VLF50" s="1581"/>
      <c r="VLG50" s="1581"/>
      <c r="VLH50" s="1581"/>
      <c r="VLI50" s="1581"/>
      <c r="VLJ50" s="1581"/>
      <c r="VLK50" s="1581"/>
      <c r="VLL50" s="1581"/>
      <c r="VLM50" s="1581"/>
      <c r="VLN50" s="1581"/>
      <c r="VLO50" s="1581"/>
      <c r="VLP50" s="1581"/>
      <c r="VLQ50" s="1581"/>
      <c r="VLR50" s="1581"/>
      <c r="VLS50" s="1581"/>
      <c r="VLT50" s="1581"/>
      <c r="VLU50" s="1581"/>
      <c r="VLV50" s="1581"/>
      <c r="VLW50" s="1581"/>
      <c r="VLX50" s="1581"/>
      <c r="VLY50" s="1581"/>
      <c r="VLZ50" s="1581"/>
      <c r="VMA50" s="1581"/>
      <c r="VMB50" s="1581"/>
      <c r="VMC50" s="1581"/>
      <c r="VMD50" s="1581"/>
      <c r="VME50" s="1581"/>
      <c r="VMF50" s="1581"/>
      <c r="VMG50" s="1581"/>
      <c r="VMH50" s="1581"/>
      <c r="VMI50" s="1581"/>
      <c r="VMJ50" s="1581"/>
      <c r="VMK50" s="1581"/>
      <c r="VML50" s="1581"/>
      <c r="VMM50" s="1581"/>
      <c r="VMN50" s="1581"/>
      <c r="VMO50" s="1581"/>
      <c r="VMP50" s="1581"/>
      <c r="VMQ50" s="1581"/>
      <c r="VMR50" s="1581"/>
      <c r="VMS50" s="1581"/>
      <c r="VMT50" s="1581"/>
      <c r="VMU50" s="1581"/>
      <c r="VMV50" s="1581"/>
      <c r="VMW50" s="1581"/>
      <c r="VMX50" s="1581"/>
      <c r="VMY50" s="1581"/>
      <c r="VMZ50" s="1581"/>
      <c r="VNA50" s="1581"/>
      <c r="VNB50" s="1581"/>
      <c r="VNC50" s="1581"/>
      <c r="VND50" s="1581"/>
      <c r="VNE50" s="1581"/>
      <c r="VNF50" s="1581"/>
      <c r="VNG50" s="1581"/>
      <c r="VNH50" s="1581"/>
      <c r="VNI50" s="1581"/>
      <c r="VNJ50" s="1581"/>
      <c r="VNK50" s="1581"/>
      <c r="VNL50" s="1581"/>
      <c r="VNM50" s="1581"/>
      <c r="VNN50" s="1581"/>
      <c r="VNO50" s="1581"/>
      <c r="VNP50" s="1581"/>
      <c r="VNQ50" s="1581"/>
      <c r="VNR50" s="1581"/>
      <c r="VNS50" s="1581"/>
      <c r="VNT50" s="1581"/>
      <c r="VNU50" s="1581"/>
      <c r="VNV50" s="1581"/>
      <c r="VNW50" s="1581"/>
      <c r="VNX50" s="1581"/>
      <c r="VNY50" s="1581"/>
      <c r="VNZ50" s="1581"/>
      <c r="VOA50" s="1581"/>
      <c r="VOB50" s="1581"/>
      <c r="VOC50" s="1581"/>
      <c r="VOD50" s="1581"/>
      <c r="VOE50" s="1581"/>
      <c r="VOF50" s="1581"/>
      <c r="VOG50" s="1581"/>
      <c r="VOH50" s="1581"/>
      <c r="VOI50" s="1581"/>
      <c r="VOJ50" s="1581"/>
      <c r="VOK50" s="1581"/>
      <c r="VOL50" s="1581"/>
      <c r="VOM50" s="1581"/>
      <c r="VON50" s="1581"/>
      <c r="VOO50" s="1581"/>
      <c r="VOP50" s="1581"/>
      <c r="VOQ50" s="1581"/>
      <c r="VOR50" s="1581"/>
      <c r="VOS50" s="1581"/>
      <c r="VOT50" s="1581"/>
      <c r="VOU50" s="1581"/>
      <c r="VOV50" s="1581"/>
      <c r="VOW50" s="1581"/>
      <c r="VOX50" s="1581"/>
      <c r="VOY50" s="1581"/>
      <c r="VOZ50" s="1581"/>
      <c r="VPA50" s="1581"/>
      <c r="VPB50" s="1581"/>
      <c r="VPC50" s="1581"/>
      <c r="VPD50" s="1581"/>
      <c r="VPE50" s="1581"/>
      <c r="VPF50" s="1581"/>
      <c r="VPG50" s="1581"/>
      <c r="VPH50" s="1581"/>
      <c r="VPI50" s="1581"/>
      <c r="VPJ50" s="1581"/>
      <c r="VPK50" s="1581"/>
      <c r="VPL50" s="1581"/>
      <c r="VPM50" s="1581"/>
      <c r="VPN50" s="1581"/>
      <c r="VPO50" s="1581"/>
      <c r="VPP50" s="1581"/>
      <c r="VPQ50" s="1581"/>
      <c r="VPR50" s="1581"/>
      <c r="VPS50" s="1581"/>
      <c r="VPT50" s="1581"/>
      <c r="VPU50" s="1581"/>
      <c r="VPV50" s="1581"/>
      <c r="VPW50" s="1581"/>
      <c r="VPX50" s="1581"/>
      <c r="VPY50" s="1581"/>
      <c r="VPZ50" s="1581"/>
      <c r="VQA50" s="1581"/>
      <c r="VQB50" s="1581"/>
      <c r="VQC50" s="1581"/>
      <c r="VQD50" s="1581"/>
      <c r="VQE50" s="1581"/>
      <c r="VQF50" s="1581"/>
      <c r="VQG50" s="1581"/>
      <c r="VQH50" s="1581"/>
      <c r="VQI50" s="1581"/>
      <c r="VQJ50" s="1581"/>
      <c r="VQK50" s="1581"/>
      <c r="VQL50" s="1581"/>
      <c r="VQM50" s="1581"/>
      <c r="VQN50" s="1581"/>
      <c r="VQO50" s="1581"/>
      <c r="VQP50" s="1581"/>
      <c r="VQQ50" s="1581"/>
      <c r="VQR50" s="1581"/>
      <c r="VQS50" s="1581"/>
      <c r="VQT50" s="1581"/>
      <c r="VQU50" s="1581"/>
      <c r="VQV50" s="1581"/>
      <c r="VQW50" s="1581"/>
      <c r="VQX50" s="1581"/>
      <c r="VQY50" s="1581"/>
      <c r="VQZ50" s="1581"/>
      <c r="VRA50" s="1581"/>
      <c r="VRB50" s="1581"/>
      <c r="VRC50" s="1581"/>
      <c r="VRD50" s="1581"/>
      <c r="VRE50" s="1581"/>
      <c r="VRF50" s="1581"/>
      <c r="VRG50" s="1581"/>
      <c r="VRH50" s="1581"/>
      <c r="VRI50" s="1581"/>
      <c r="VRJ50" s="1581"/>
      <c r="VRK50" s="1581"/>
      <c r="VRL50" s="1581"/>
      <c r="VRM50" s="1581"/>
      <c r="VRN50" s="1581"/>
      <c r="VRO50" s="1581"/>
      <c r="VRP50" s="1581"/>
      <c r="VRQ50" s="1581"/>
      <c r="VRR50" s="1581"/>
      <c r="VRS50" s="1581"/>
      <c r="VRT50" s="1581"/>
      <c r="VRU50" s="1581"/>
      <c r="VRV50" s="1581"/>
      <c r="VRW50" s="1581"/>
      <c r="VRX50" s="1581"/>
      <c r="VRY50" s="1581"/>
      <c r="VRZ50" s="1581"/>
      <c r="VSA50" s="1581"/>
      <c r="VSB50" s="1581"/>
      <c r="VSC50" s="1581"/>
      <c r="VSD50" s="1581"/>
      <c r="VSE50" s="1581"/>
      <c r="VSF50" s="1581"/>
      <c r="VSG50" s="1581"/>
      <c r="VSH50" s="1581"/>
      <c r="VSI50" s="1581"/>
      <c r="VSJ50" s="1581"/>
      <c r="VSK50" s="1581"/>
      <c r="VSL50" s="1581"/>
      <c r="VSM50" s="1581"/>
      <c r="VSN50" s="1581"/>
      <c r="VSO50" s="1581"/>
      <c r="VSP50" s="1581"/>
      <c r="VSQ50" s="1581"/>
      <c r="VSR50" s="1581"/>
      <c r="VSS50" s="1581"/>
      <c r="VST50" s="1581"/>
      <c r="VSU50" s="1581"/>
      <c r="VSV50" s="1581"/>
      <c r="VSW50" s="1581"/>
      <c r="VSX50" s="1581"/>
      <c r="VSY50" s="1581"/>
      <c r="VSZ50" s="1581"/>
      <c r="VTA50" s="1581"/>
      <c r="VTB50" s="1581"/>
      <c r="VTC50" s="1581"/>
      <c r="VTD50" s="1581"/>
      <c r="VTE50" s="1581"/>
      <c r="VTF50" s="1581"/>
      <c r="VTG50" s="1581"/>
      <c r="VTH50" s="1581"/>
      <c r="VTI50" s="1581"/>
      <c r="VTJ50" s="1581"/>
      <c r="VTK50" s="1581"/>
      <c r="VTL50" s="1581"/>
      <c r="VTM50" s="1581"/>
      <c r="VTN50" s="1581"/>
      <c r="VTO50" s="1581"/>
      <c r="VTP50" s="1581"/>
      <c r="VTQ50" s="1581"/>
      <c r="VTR50" s="1581"/>
      <c r="VTS50" s="1581"/>
      <c r="VTT50" s="1581"/>
      <c r="VTU50" s="1581"/>
      <c r="VTV50" s="1581"/>
      <c r="VTW50" s="1581"/>
      <c r="VTX50" s="1581"/>
      <c r="VTY50" s="1581"/>
      <c r="VTZ50" s="1581"/>
      <c r="VUA50" s="1581"/>
      <c r="VUB50" s="1581"/>
      <c r="VUC50" s="1581"/>
      <c r="VUD50" s="1581"/>
      <c r="VUE50" s="1581"/>
      <c r="VUF50" s="1581"/>
      <c r="VUG50" s="1581"/>
      <c r="VUH50" s="1581"/>
      <c r="VUI50" s="1581"/>
      <c r="VUJ50" s="1581"/>
      <c r="VUK50" s="1581"/>
      <c r="VUL50" s="1581"/>
      <c r="VUM50" s="1581"/>
      <c r="VUN50" s="1581"/>
      <c r="VUO50" s="1581"/>
      <c r="VUP50" s="1581"/>
      <c r="VUQ50" s="1581"/>
      <c r="VUR50" s="1581"/>
      <c r="VUS50" s="1581"/>
      <c r="VUT50" s="1581"/>
      <c r="VUU50" s="1581"/>
      <c r="VUV50" s="1581"/>
      <c r="VUW50" s="1581"/>
      <c r="VUX50" s="1581"/>
      <c r="VUY50" s="1581"/>
      <c r="VUZ50" s="1581"/>
      <c r="VVA50" s="1581"/>
      <c r="VVB50" s="1581"/>
      <c r="VVC50" s="1581"/>
      <c r="VVD50" s="1581"/>
      <c r="VVE50" s="1581"/>
      <c r="VVF50" s="1581"/>
      <c r="VVG50" s="1581"/>
      <c r="VVH50" s="1581"/>
      <c r="VVI50" s="1581"/>
      <c r="VVJ50" s="1581"/>
      <c r="VVK50" s="1581"/>
      <c r="VVL50" s="1581"/>
      <c r="VVM50" s="1581"/>
      <c r="VVN50" s="1581"/>
      <c r="VVO50" s="1581"/>
      <c r="VVP50" s="1581"/>
      <c r="VVQ50" s="1581"/>
      <c r="VVR50" s="1581"/>
      <c r="VVS50" s="1581"/>
      <c r="VVT50" s="1581"/>
      <c r="VVU50" s="1581"/>
      <c r="VVV50" s="1581"/>
      <c r="VVW50" s="1581"/>
      <c r="VVX50" s="1581"/>
      <c r="VVY50" s="1581"/>
      <c r="VVZ50" s="1581"/>
      <c r="VWA50" s="1581"/>
      <c r="VWB50" s="1581"/>
      <c r="VWC50" s="1581"/>
      <c r="VWD50" s="1581"/>
      <c r="VWE50" s="1581"/>
      <c r="VWF50" s="1581"/>
      <c r="VWG50" s="1581"/>
      <c r="VWH50" s="1581"/>
      <c r="VWI50" s="1581"/>
      <c r="VWJ50" s="1581"/>
      <c r="VWK50" s="1581"/>
      <c r="VWL50" s="1581"/>
      <c r="VWM50" s="1581"/>
      <c r="VWN50" s="1581"/>
      <c r="VWO50" s="1581"/>
      <c r="VWP50" s="1581"/>
      <c r="VWQ50" s="1581"/>
      <c r="VWR50" s="1581"/>
      <c r="VWS50" s="1581"/>
      <c r="VWT50" s="1581"/>
      <c r="VWU50" s="1581"/>
      <c r="VWV50" s="1581"/>
      <c r="VWW50" s="1581"/>
      <c r="VWX50" s="1581"/>
      <c r="VWY50" s="1581"/>
      <c r="VWZ50" s="1581"/>
      <c r="VXA50" s="1581"/>
      <c r="VXB50" s="1581"/>
      <c r="VXC50" s="1581"/>
      <c r="VXD50" s="1581"/>
      <c r="VXE50" s="1581"/>
      <c r="VXF50" s="1581"/>
      <c r="VXG50" s="1581"/>
      <c r="VXH50" s="1581"/>
      <c r="VXI50" s="1581"/>
      <c r="VXJ50" s="1581"/>
      <c r="VXK50" s="1581"/>
      <c r="VXL50" s="1581"/>
      <c r="VXM50" s="1581"/>
      <c r="VXN50" s="1581"/>
      <c r="VXO50" s="1581"/>
      <c r="VXP50" s="1581"/>
      <c r="VXQ50" s="1581"/>
      <c r="VXR50" s="1581"/>
      <c r="VXS50" s="1581"/>
      <c r="VXT50" s="1581"/>
      <c r="VXU50" s="1581"/>
      <c r="VXV50" s="1581"/>
      <c r="VXW50" s="1581"/>
      <c r="VXX50" s="1581"/>
      <c r="VXY50" s="1581"/>
      <c r="VXZ50" s="1581"/>
      <c r="VYA50" s="1581"/>
      <c r="VYB50" s="1581"/>
      <c r="VYC50" s="1581"/>
      <c r="VYD50" s="1581"/>
      <c r="VYE50" s="1581"/>
      <c r="VYF50" s="1581"/>
      <c r="VYG50" s="1581"/>
      <c r="VYH50" s="1581"/>
      <c r="VYI50" s="1581"/>
      <c r="VYJ50" s="1581"/>
      <c r="VYK50" s="1581"/>
      <c r="VYL50" s="1581"/>
      <c r="VYM50" s="1581"/>
      <c r="VYN50" s="1581"/>
      <c r="VYO50" s="1581"/>
      <c r="VYP50" s="1581"/>
      <c r="VYQ50" s="1581"/>
      <c r="VYR50" s="1581"/>
      <c r="VYS50" s="1581"/>
      <c r="VYT50" s="1581"/>
      <c r="VYU50" s="1581"/>
      <c r="VYV50" s="1581"/>
      <c r="VYW50" s="1581"/>
      <c r="VYX50" s="1581"/>
      <c r="VYY50" s="1581"/>
      <c r="VYZ50" s="1581"/>
      <c r="VZA50" s="1581"/>
      <c r="VZB50" s="1581"/>
      <c r="VZC50" s="1581"/>
      <c r="VZD50" s="1581"/>
      <c r="VZE50" s="1581"/>
      <c r="VZF50" s="1581"/>
      <c r="VZG50" s="1581"/>
      <c r="VZH50" s="1581"/>
      <c r="VZI50" s="1581"/>
      <c r="VZJ50" s="1581"/>
      <c r="VZK50" s="1581"/>
      <c r="VZL50" s="1581"/>
      <c r="VZM50" s="1581"/>
      <c r="VZN50" s="1581"/>
      <c r="VZO50" s="1581"/>
      <c r="VZP50" s="1581"/>
      <c r="VZQ50" s="1581"/>
      <c r="VZR50" s="1581"/>
      <c r="VZS50" s="1581"/>
      <c r="VZT50" s="1581"/>
      <c r="VZU50" s="1581"/>
      <c r="VZV50" s="1581"/>
      <c r="VZW50" s="1581"/>
      <c r="VZX50" s="1581"/>
      <c r="VZY50" s="1581"/>
      <c r="VZZ50" s="1581"/>
      <c r="WAA50" s="1581"/>
      <c r="WAB50" s="1581"/>
      <c r="WAC50" s="1581"/>
      <c r="WAD50" s="1581"/>
      <c r="WAE50" s="1581"/>
      <c r="WAF50" s="1581"/>
      <c r="WAG50" s="1581"/>
      <c r="WAH50" s="1581"/>
      <c r="WAI50" s="1581"/>
      <c r="WAJ50" s="1581"/>
      <c r="WAK50" s="1581"/>
      <c r="WAL50" s="1581"/>
      <c r="WAM50" s="1581"/>
      <c r="WAN50" s="1581"/>
      <c r="WAO50" s="1581"/>
      <c r="WAP50" s="1581"/>
      <c r="WAQ50" s="1581"/>
      <c r="WAR50" s="1581"/>
      <c r="WAS50" s="1581"/>
      <c r="WAT50" s="1581"/>
      <c r="WAU50" s="1581"/>
      <c r="WAV50" s="1581"/>
      <c r="WAW50" s="1581"/>
      <c r="WAX50" s="1581"/>
      <c r="WAY50" s="1581"/>
      <c r="WAZ50" s="1581"/>
      <c r="WBA50" s="1581"/>
      <c r="WBB50" s="1581"/>
      <c r="WBC50" s="1581"/>
      <c r="WBD50" s="1581"/>
      <c r="WBE50" s="1581"/>
      <c r="WBF50" s="1581"/>
      <c r="WBG50" s="1581"/>
      <c r="WBH50" s="1581"/>
      <c r="WBI50" s="1581"/>
      <c r="WBJ50" s="1581"/>
      <c r="WBK50" s="1581"/>
      <c r="WBL50" s="1581"/>
      <c r="WBM50" s="1581"/>
      <c r="WBN50" s="1581"/>
      <c r="WBO50" s="1581"/>
      <c r="WBP50" s="1581"/>
      <c r="WBQ50" s="1581"/>
      <c r="WBR50" s="1581"/>
      <c r="WBS50" s="1581"/>
      <c r="WBT50" s="1581"/>
      <c r="WBU50" s="1581"/>
      <c r="WBV50" s="1581"/>
      <c r="WBW50" s="1581"/>
      <c r="WBX50" s="1581"/>
      <c r="WBY50" s="1581"/>
      <c r="WBZ50" s="1581"/>
      <c r="WCA50" s="1581"/>
      <c r="WCB50" s="1581"/>
      <c r="WCC50" s="1581"/>
      <c r="WCD50" s="1581"/>
      <c r="WCE50" s="1581"/>
      <c r="WCF50" s="1581"/>
      <c r="WCG50" s="1581"/>
      <c r="WCH50" s="1581"/>
      <c r="WCI50" s="1581"/>
      <c r="WCJ50" s="1581"/>
      <c r="WCK50" s="1581"/>
      <c r="WCL50" s="1581"/>
      <c r="WCM50" s="1581"/>
      <c r="WCN50" s="1581"/>
      <c r="WCO50" s="1581"/>
      <c r="WCP50" s="1581"/>
      <c r="WCQ50" s="1581"/>
      <c r="WCR50" s="1581"/>
      <c r="WCS50" s="1581"/>
      <c r="WCT50" s="1581"/>
      <c r="WCU50" s="1581"/>
      <c r="WCV50" s="1581"/>
      <c r="WCW50" s="1581"/>
      <c r="WCX50" s="1581"/>
      <c r="WCY50" s="1581"/>
      <c r="WCZ50" s="1581"/>
      <c r="WDA50" s="1581"/>
      <c r="WDB50" s="1581"/>
      <c r="WDC50" s="1581"/>
      <c r="WDD50" s="1581"/>
      <c r="WDE50" s="1581"/>
      <c r="WDF50" s="1581"/>
      <c r="WDG50" s="1581"/>
      <c r="WDH50" s="1581"/>
      <c r="WDI50" s="1581"/>
      <c r="WDJ50" s="1581"/>
      <c r="WDK50" s="1581"/>
      <c r="WDL50" s="1581"/>
      <c r="WDM50" s="1581"/>
      <c r="WDN50" s="1581"/>
      <c r="WDO50" s="1581"/>
      <c r="WDP50" s="1581"/>
      <c r="WDQ50" s="1581"/>
      <c r="WDR50" s="1581"/>
      <c r="WDS50" s="1581"/>
      <c r="WDT50" s="1581"/>
      <c r="WDU50" s="1581"/>
      <c r="WDV50" s="1581"/>
      <c r="WDW50" s="1581"/>
      <c r="WDX50" s="1581"/>
      <c r="WDY50" s="1581"/>
      <c r="WDZ50" s="1581"/>
      <c r="WEA50" s="1581"/>
      <c r="WEB50" s="1581"/>
      <c r="WEC50" s="1581"/>
      <c r="WED50" s="1581"/>
      <c r="WEE50" s="1581"/>
      <c r="WEF50" s="1581"/>
      <c r="WEG50" s="1581"/>
      <c r="WEH50" s="1581"/>
      <c r="WEI50" s="1581"/>
      <c r="WEJ50" s="1581"/>
      <c r="WEK50" s="1581"/>
      <c r="WEL50" s="1581"/>
      <c r="WEM50" s="1581"/>
      <c r="WEN50" s="1581"/>
      <c r="WEO50" s="1581"/>
      <c r="WEP50" s="1581"/>
      <c r="WEQ50" s="1581"/>
      <c r="WER50" s="1581"/>
      <c r="WES50" s="1581"/>
      <c r="WET50" s="1581"/>
      <c r="WEU50" s="1581"/>
      <c r="WEV50" s="1581"/>
      <c r="WEW50" s="1581"/>
      <c r="WEX50" s="1581"/>
      <c r="WEY50" s="1581"/>
      <c r="WEZ50" s="1581"/>
      <c r="WFA50" s="1581"/>
      <c r="WFB50" s="1581"/>
      <c r="WFC50" s="1581"/>
      <c r="WFD50" s="1581"/>
      <c r="WFE50" s="1581"/>
      <c r="WFF50" s="1581"/>
      <c r="WFG50" s="1581"/>
      <c r="WFH50" s="1581"/>
      <c r="WFI50" s="1581"/>
      <c r="WFJ50" s="1581"/>
      <c r="WFK50" s="1581"/>
      <c r="WFL50" s="1581"/>
      <c r="WFM50" s="1581"/>
      <c r="WFN50" s="1581"/>
      <c r="WFO50" s="1581"/>
      <c r="WFP50" s="1581"/>
      <c r="WFQ50" s="1581"/>
      <c r="WFR50" s="1581"/>
      <c r="WFS50" s="1581"/>
      <c r="WFT50" s="1581"/>
      <c r="WFU50" s="1581"/>
      <c r="WFV50" s="1581"/>
      <c r="WFW50" s="1581"/>
      <c r="WFX50" s="1581"/>
      <c r="WFY50" s="1581"/>
      <c r="WFZ50" s="1581"/>
      <c r="WGA50" s="1581"/>
      <c r="WGB50" s="1581"/>
      <c r="WGC50" s="1581"/>
      <c r="WGD50" s="1581"/>
      <c r="WGE50" s="1581"/>
      <c r="WGF50" s="1581"/>
      <c r="WGG50" s="1581"/>
      <c r="WGH50" s="1581"/>
      <c r="WGI50" s="1581"/>
      <c r="WGJ50" s="1581"/>
      <c r="WGK50" s="1581"/>
      <c r="WGL50" s="1581"/>
      <c r="WGM50" s="1581"/>
      <c r="WGN50" s="1581"/>
      <c r="WGO50" s="1581"/>
      <c r="WGP50" s="1581"/>
      <c r="WGQ50" s="1581"/>
      <c r="WGR50" s="1581"/>
      <c r="WGS50" s="1581"/>
      <c r="WGT50" s="1581"/>
      <c r="WGU50" s="1581"/>
      <c r="WGV50" s="1581"/>
      <c r="WGW50" s="1581"/>
      <c r="WGX50" s="1581"/>
      <c r="WGY50" s="1581"/>
      <c r="WGZ50" s="1581"/>
      <c r="WHA50" s="1581"/>
      <c r="WHB50" s="1581"/>
      <c r="WHC50" s="1581"/>
      <c r="WHD50" s="1581"/>
      <c r="WHE50" s="1581"/>
      <c r="WHF50" s="1581"/>
      <c r="WHG50" s="1581"/>
      <c r="WHH50" s="1581"/>
      <c r="WHI50" s="1581"/>
      <c r="WHJ50" s="1581"/>
      <c r="WHK50" s="1581"/>
      <c r="WHL50" s="1581"/>
      <c r="WHM50" s="1581"/>
      <c r="WHN50" s="1581"/>
      <c r="WHO50" s="1581"/>
      <c r="WHP50" s="1581"/>
      <c r="WHQ50" s="1581"/>
      <c r="WHR50" s="1581"/>
      <c r="WHS50" s="1581"/>
      <c r="WHT50" s="1581"/>
      <c r="WHU50" s="1581"/>
      <c r="WHV50" s="1581"/>
      <c r="WHW50" s="1581"/>
      <c r="WHX50" s="1581"/>
      <c r="WHY50" s="1581"/>
      <c r="WHZ50" s="1581"/>
      <c r="WIA50" s="1581"/>
      <c r="WIB50" s="1581"/>
      <c r="WIC50" s="1581"/>
      <c r="WID50" s="1581"/>
      <c r="WIE50" s="1581"/>
      <c r="WIF50" s="1581"/>
      <c r="WIG50" s="1581"/>
      <c r="WIH50" s="1581"/>
      <c r="WII50" s="1581"/>
      <c r="WIJ50" s="1581"/>
      <c r="WIK50" s="1581"/>
      <c r="WIL50" s="1581"/>
      <c r="WIM50" s="1581"/>
      <c r="WIN50" s="1581"/>
      <c r="WIO50" s="1581"/>
      <c r="WIP50" s="1581"/>
      <c r="WIQ50" s="1581"/>
      <c r="WIR50" s="1581"/>
      <c r="WIS50" s="1581"/>
      <c r="WIT50" s="1581"/>
      <c r="WIU50" s="1581"/>
      <c r="WIV50" s="1581"/>
      <c r="WIW50" s="1581"/>
      <c r="WIX50" s="1581"/>
      <c r="WIY50" s="1581"/>
      <c r="WIZ50" s="1581"/>
      <c r="WJA50" s="1581"/>
      <c r="WJB50" s="1581"/>
      <c r="WJC50" s="1581"/>
      <c r="WJD50" s="1581"/>
      <c r="WJE50" s="1581"/>
      <c r="WJF50" s="1581"/>
      <c r="WJG50" s="1581"/>
      <c r="WJH50" s="1581"/>
      <c r="WJI50" s="1581"/>
      <c r="WJJ50" s="1581"/>
      <c r="WJK50" s="1581"/>
      <c r="WJL50" s="1581"/>
      <c r="WJM50" s="1581"/>
      <c r="WJN50" s="1581"/>
      <c r="WJO50" s="1581"/>
      <c r="WJP50" s="1581"/>
      <c r="WJQ50" s="1581"/>
      <c r="WJR50" s="1581"/>
      <c r="WJS50" s="1581"/>
      <c r="WJT50" s="1581"/>
      <c r="WJU50" s="1581"/>
      <c r="WJV50" s="1581"/>
      <c r="WJW50" s="1581"/>
      <c r="WJX50" s="1581"/>
      <c r="WJY50" s="1581"/>
      <c r="WJZ50" s="1581"/>
      <c r="WKA50" s="1581"/>
      <c r="WKB50" s="1581"/>
      <c r="WKC50" s="1581"/>
      <c r="WKD50" s="1581"/>
      <c r="WKE50" s="1581"/>
      <c r="WKF50" s="1581"/>
      <c r="WKG50" s="1581"/>
      <c r="WKH50" s="1581"/>
      <c r="WKI50" s="1581"/>
      <c r="WKJ50" s="1581"/>
      <c r="WKK50" s="1581"/>
      <c r="WKL50" s="1581"/>
      <c r="WKM50" s="1581"/>
      <c r="WKN50" s="1581"/>
      <c r="WKO50" s="1581"/>
      <c r="WKP50" s="1581"/>
      <c r="WKQ50" s="1581"/>
      <c r="WKR50" s="1581"/>
      <c r="WKS50" s="1581"/>
      <c r="WKT50" s="1581"/>
      <c r="WKU50" s="1581"/>
      <c r="WKV50" s="1581"/>
      <c r="WKW50" s="1581"/>
      <c r="WKX50" s="1581"/>
      <c r="WKY50" s="1581"/>
      <c r="WKZ50" s="1581"/>
      <c r="WLA50" s="1581"/>
      <c r="WLB50" s="1581"/>
      <c r="WLC50" s="1581"/>
      <c r="WLD50" s="1581"/>
      <c r="WLE50" s="1581"/>
      <c r="WLF50" s="1581"/>
      <c r="WLG50" s="1581"/>
      <c r="WLH50" s="1581"/>
      <c r="WLI50" s="1581"/>
      <c r="WLJ50" s="1581"/>
      <c r="WLK50" s="1581"/>
      <c r="WLL50" s="1581"/>
      <c r="WLM50" s="1581"/>
      <c r="WLN50" s="1581"/>
      <c r="WLO50" s="1581"/>
      <c r="WLP50" s="1581"/>
      <c r="WLQ50" s="1581"/>
      <c r="WLR50" s="1581"/>
      <c r="WLS50" s="1581"/>
      <c r="WLT50" s="1581"/>
      <c r="WLU50" s="1581"/>
      <c r="WLV50" s="1581"/>
      <c r="WLW50" s="1581"/>
      <c r="WLX50" s="1581"/>
      <c r="WLY50" s="1581"/>
      <c r="WLZ50" s="1581"/>
      <c r="WMA50" s="1581"/>
      <c r="WMB50" s="1581"/>
      <c r="WMC50" s="1581"/>
      <c r="WMD50" s="1581"/>
      <c r="WME50" s="1581"/>
      <c r="WMF50" s="1581"/>
      <c r="WMG50" s="1581"/>
      <c r="WMH50" s="1581"/>
      <c r="WMI50" s="1581"/>
      <c r="WMJ50" s="1581"/>
      <c r="WMK50" s="1581"/>
      <c r="WML50" s="1581"/>
      <c r="WMM50" s="1581"/>
      <c r="WMN50" s="1581"/>
      <c r="WMO50" s="1581"/>
      <c r="WMP50" s="1581"/>
      <c r="WMQ50" s="1581"/>
      <c r="WMR50" s="1581"/>
      <c r="WMS50" s="1581"/>
      <c r="WMT50" s="1581"/>
      <c r="WMU50" s="1581"/>
      <c r="WMV50" s="1581"/>
      <c r="WMW50" s="1581"/>
      <c r="WMX50" s="1581"/>
      <c r="WMY50" s="1581"/>
      <c r="WMZ50" s="1581"/>
      <c r="WNA50" s="1581"/>
      <c r="WNB50" s="1581"/>
      <c r="WNC50" s="1581"/>
      <c r="WND50" s="1581"/>
      <c r="WNE50" s="1581"/>
      <c r="WNF50" s="1581"/>
      <c r="WNG50" s="1581"/>
      <c r="WNH50" s="1581"/>
      <c r="WNI50" s="1581"/>
      <c r="WNJ50" s="1581"/>
      <c r="WNK50" s="1581"/>
      <c r="WNL50" s="1581"/>
      <c r="WNM50" s="1581"/>
      <c r="WNN50" s="1581"/>
      <c r="WNO50" s="1581"/>
      <c r="WNP50" s="1581"/>
      <c r="WNQ50" s="1581"/>
      <c r="WNR50" s="1581"/>
      <c r="WNS50" s="1581"/>
      <c r="WNT50" s="1581"/>
      <c r="WNU50" s="1581"/>
      <c r="WNV50" s="1581"/>
      <c r="WNW50" s="1581"/>
      <c r="WNX50" s="1581"/>
      <c r="WNY50" s="1581"/>
      <c r="WNZ50" s="1581"/>
      <c r="WOA50" s="1581"/>
      <c r="WOB50" s="1581"/>
      <c r="WOC50" s="1581"/>
      <c r="WOD50" s="1581"/>
      <c r="WOE50" s="1581"/>
      <c r="WOF50" s="1581"/>
      <c r="WOG50" s="1581"/>
      <c r="WOH50" s="1581"/>
      <c r="WOI50" s="1581"/>
      <c r="WOJ50" s="1581"/>
      <c r="WOK50" s="1581"/>
      <c r="WOL50" s="1581"/>
      <c r="WOM50" s="1581"/>
      <c r="WON50" s="1581"/>
      <c r="WOO50" s="1581"/>
      <c r="WOP50" s="1581"/>
      <c r="WOQ50" s="1581"/>
      <c r="WOR50" s="1581"/>
      <c r="WOS50" s="1581"/>
      <c r="WOT50" s="1581"/>
      <c r="WOU50" s="1581"/>
      <c r="WOV50" s="1581"/>
      <c r="WOW50" s="1581"/>
      <c r="WOX50" s="1581"/>
      <c r="WOY50" s="1581"/>
      <c r="WOZ50" s="1581"/>
      <c r="WPA50" s="1581"/>
      <c r="WPB50" s="1581"/>
      <c r="WPC50" s="1581"/>
      <c r="WPD50" s="1581"/>
      <c r="WPE50" s="1581"/>
      <c r="WPF50" s="1581"/>
      <c r="WPG50" s="1581"/>
      <c r="WPH50" s="1581"/>
      <c r="WPI50" s="1581"/>
      <c r="WPJ50" s="1581"/>
      <c r="WPK50" s="1581"/>
      <c r="WPL50" s="1581"/>
      <c r="WPM50" s="1581"/>
      <c r="WPN50" s="1581"/>
      <c r="WPO50" s="1581"/>
      <c r="WPP50" s="1581"/>
      <c r="WPQ50" s="1581"/>
      <c r="WPR50" s="1581"/>
      <c r="WPS50" s="1581"/>
      <c r="WPT50" s="1581"/>
      <c r="WPU50" s="1581"/>
      <c r="WPV50" s="1581"/>
      <c r="WPW50" s="1581"/>
      <c r="WPX50" s="1581"/>
      <c r="WPY50" s="1581"/>
      <c r="WPZ50" s="1581"/>
      <c r="WQA50" s="1581"/>
      <c r="WQB50" s="1581"/>
      <c r="WQC50" s="1581"/>
      <c r="WQD50" s="1581"/>
      <c r="WQE50" s="1581"/>
      <c r="WQF50" s="1581"/>
      <c r="WQG50" s="1581"/>
      <c r="WQH50" s="1581"/>
      <c r="WQI50" s="1581"/>
      <c r="WQJ50" s="1581"/>
      <c r="WQK50" s="1581"/>
      <c r="WQL50" s="1581"/>
      <c r="WQM50" s="1581"/>
      <c r="WQN50" s="1581"/>
      <c r="WQO50" s="1581"/>
      <c r="WQP50" s="1581"/>
      <c r="WQQ50" s="1581"/>
      <c r="WQR50" s="1581"/>
      <c r="WQS50" s="1581"/>
      <c r="WQT50" s="1581"/>
      <c r="WQU50" s="1581"/>
      <c r="WQV50" s="1581"/>
      <c r="WQW50" s="1581"/>
      <c r="WQX50" s="1581"/>
      <c r="WQY50" s="1581"/>
      <c r="WQZ50" s="1581"/>
      <c r="WRA50" s="1581"/>
      <c r="WRB50" s="1581"/>
      <c r="WRC50" s="1581"/>
      <c r="WRD50" s="1581"/>
      <c r="WRE50" s="1581"/>
      <c r="WRF50" s="1581"/>
      <c r="WRG50" s="1581"/>
      <c r="WRH50" s="1581"/>
      <c r="WRI50" s="1581"/>
      <c r="WRJ50" s="1581"/>
      <c r="WRK50" s="1581"/>
      <c r="WRL50" s="1581"/>
      <c r="WRM50" s="1581"/>
      <c r="WRN50" s="1581"/>
      <c r="WRO50" s="1581"/>
      <c r="WRP50" s="1581"/>
      <c r="WRQ50" s="1581"/>
      <c r="WRR50" s="1581"/>
      <c r="WRS50" s="1581"/>
      <c r="WRT50" s="1581"/>
      <c r="WRU50" s="1581"/>
      <c r="WRV50" s="1581"/>
      <c r="WRW50" s="1581"/>
      <c r="WRX50" s="1581"/>
      <c r="WRY50" s="1581"/>
      <c r="WRZ50" s="1581"/>
      <c r="WSA50" s="1581"/>
      <c r="WSB50" s="1581"/>
      <c r="WSC50" s="1581"/>
      <c r="WSD50" s="1581"/>
      <c r="WSE50" s="1581"/>
      <c r="WSF50" s="1581"/>
      <c r="WSG50" s="1581"/>
      <c r="WSH50" s="1581"/>
      <c r="WSI50" s="1581"/>
      <c r="WSJ50" s="1581"/>
      <c r="WSK50" s="1581"/>
      <c r="WSL50" s="1581"/>
      <c r="WSM50" s="1581"/>
      <c r="WSN50" s="1581"/>
      <c r="WSO50" s="1581"/>
      <c r="WSP50" s="1581"/>
      <c r="WSQ50" s="1581"/>
      <c r="WSR50" s="1581"/>
      <c r="WSS50" s="1581"/>
      <c r="WST50" s="1581"/>
      <c r="WSU50" s="1581"/>
      <c r="WSV50" s="1581"/>
      <c r="WSW50" s="1581"/>
      <c r="WSX50" s="1581"/>
      <c r="WSY50" s="1581"/>
      <c r="WSZ50" s="1581"/>
      <c r="WTA50" s="1581"/>
      <c r="WTB50" s="1581"/>
      <c r="WTC50" s="1581"/>
      <c r="WTD50" s="1581"/>
      <c r="WTE50" s="1581"/>
      <c r="WTF50" s="1581"/>
      <c r="WTG50" s="1581"/>
      <c r="WTH50" s="1581"/>
      <c r="WTI50" s="1581"/>
      <c r="WTJ50" s="1581"/>
      <c r="WTK50" s="1581"/>
      <c r="WTL50" s="1581"/>
      <c r="WTM50" s="1581"/>
      <c r="WTN50" s="1581"/>
      <c r="WTO50" s="1581"/>
      <c r="WTP50" s="1581"/>
      <c r="WTQ50" s="1581"/>
      <c r="WTR50" s="1581"/>
      <c r="WTS50" s="1581"/>
      <c r="WTT50" s="1581"/>
      <c r="WTU50" s="1581"/>
      <c r="WTV50" s="1581"/>
      <c r="WTW50" s="1581"/>
      <c r="WTX50" s="1581"/>
      <c r="WTY50" s="1581"/>
      <c r="WTZ50" s="1581"/>
      <c r="WUA50" s="1581"/>
      <c r="WUB50" s="1581"/>
      <c r="WUC50" s="1581"/>
      <c r="WUD50" s="1581"/>
      <c r="WUE50" s="1581"/>
      <c r="WUF50" s="1581"/>
      <c r="WUG50" s="1581"/>
      <c r="WUH50" s="1581"/>
      <c r="WUI50" s="1581"/>
      <c r="WUJ50" s="1581"/>
      <c r="WUK50" s="1581"/>
      <c r="WUL50" s="1581"/>
      <c r="WUM50" s="1581"/>
      <c r="WUN50" s="1581"/>
      <c r="WUO50" s="1581"/>
      <c r="WUP50" s="1581"/>
      <c r="WUQ50" s="1581"/>
      <c r="WUR50" s="1581"/>
      <c r="WUS50" s="1581"/>
      <c r="WUT50" s="1581"/>
      <c r="WUU50" s="1581"/>
      <c r="WUV50" s="1581"/>
      <c r="WUW50" s="1581"/>
      <c r="WUX50" s="1581"/>
      <c r="WUY50" s="1581"/>
      <c r="WUZ50" s="1581"/>
      <c r="WVA50" s="1581"/>
      <c r="WVB50" s="1581"/>
      <c r="WVC50" s="1581"/>
      <c r="WVD50" s="1581"/>
      <c r="WVE50" s="1581"/>
      <c r="WVF50" s="1581"/>
      <c r="WVG50" s="1581"/>
      <c r="WVH50" s="1581"/>
      <c r="WVI50" s="1581"/>
      <c r="WVJ50" s="1581"/>
      <c r="WVK50" s="1581"/>
      <c r="WVL50" s="1581"/>
      <c r="WVM50" s="1581"/>
      <c r="WVN50" s="1581"/>
      <c r="WVO50" s="1581"/>
      <c r="WVP50" s="1581"/>
      <c r="WVQ50" s="1581"/>
      <c r="WVR50" s="1581"/>
      <c r="WVS50" s="1581"/>
      <c r="WVT50" s="1581"/>
    </row>
  </sheetData>
  <mergeCells count="10">
    <mergeCell ref="B7:B9"/>
    <mergeCell ref="C7:N7"/>
    <mergeCell ref="C8:F8"/>
    <mergeCell ref="G8:J8"/>
    <mergeCell ref="K8:N8"/>
    <mergeCell ref="A1:N1"/>
    <mergeCell ref="A2:N2"/>
    <mergeCell ref="A3:N3"/>
    <mergeCell ref="A4:N4"/>
    <mergeCell ref="A5:N5"/>
  </mergeCells>
  <printOptions horizontalCentered="1"/>
  <pageMargins left="0.19685039370078741" right="0.19685039370078741" top="1.1811023622047245" bottom="0.98425196850393704" header="0" footer="0"/>
  <pageSetup scale="7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4972E-1EE8-40D1-8387-B5AC624BD9FA}">
  <sheetPr>
    <pageSetUpPr fitToPage="1"/>
  </sheetPr>
  <dimension ref="A1:XFD79"/>
  <sheetViews>
    <sheetView showGridLines="0" zoomScale="80" zoomScaleNormal="80" workbookViewId="0">
      <selection activeCell="AL25" sqref="AL25"/>
    </sheetView>
  </sheetViews>
  <sheetFormatPr baseColWidth="10" defaultColWidth="11.5703125" defaultRowHeight="15" x14ac:dyDescent="0.25"/>
  <cols>
    <col min="1" max="2" width="7.7109375" style="1631" customWidth="1"/>
    <col min="3" max="3" width="2.7109375" style="1631" customWidth="1"/>
    <col min="4" max="5" width="11.7109375" style="1631" hidden="1" customWidth="1"/>
    <col min="6" max="6" width="2.7109375" style="1631" hidden="1" customWidth="1"/>
    <col min="7" max="8" width="11.7109375" style="1631" hidden="1" customWidth="1"/>
    <col min="9" max="9" width="2.7109375" style="1631" hidden="1" customWidth="1"/>
    <col min="10" max="11" width="11.7109375" style="1631" hidden="1" customWidth="1"/>
    <col min="12" max="12" width="2.7109375" style="1631" hidden="1" customWidth="1"/>
    <col min="13" max="14" width="11.7109375" style="1631" hidden="1" customWidth="1"/>
    <col min="15" max="15" width="2.7109375" style="1631" hidden="1" customWidth="1"/>
    <col min="16" max="17" width="11.7109375" style="1631" hidden="1" customWidth="1"/>
    <col min="18" max="18" width="2.7109375" style="1631" hidden="1" customWidth="1"/>
    <col min="19" max="20" width="11.7109375" style="1631" hidden="1" customWidth="1"/>
    <col min="21" max="21" width="2.7109375" style="1631" hidden="1" customWidth="1"/>
    <col min="22" max="22" width="11.28515625" style="1631" hidden="1" customWidth="1"/>
    <col min="23" max="23" width="11.7109375" style="1631" hidden="1" customWidth="1"/>
    <col min="24" max="24" width="2.7109375" style="1631" hidden="1" customWidth="1"/>
    <col min="25" max="25" width="11.28515625" style="1631" hidden="1" customWidth="1"/>
    <col min="26" max="26" width="11.7109375" style="1631" hidden="1" customWidth="1"/>
    <col min="27" max="27" width="2.7109375" style="1631" hidden="1" customWidth="1"/>
    <col min="28" max="28" width="11.28515625" style="1631" hidden="1" customWidth="1"/>
    <col min="29" max="29" width="11.7109375" style="1631" hidden="1" customWidth="1"/>
    <col min="30" max="30" width="2.7109375" style="1631" customWidth="1"/>
    <col min="31" max="32" width="11.42578125" style="1631" customWidth="1"/>
    <col min="33" max="33" width="2.7109375" style="1631" customWidth="1"/>
    <col min="34" max="35" width="13.5703125" style="1631" customWidth="1"/>
    <col min="36" max="36" width="2.7109375" style="1631" customWidth="1"/>
    <col min="37" max="38" width="13.42578125" style="1631" customWidth="1"/>
    <col min="39" max="39" width="2.7109375" style="1631" customWidth="1"/>
    <col min="40" max="41" width="11.7109375" style="1631" customWidth="1"/>
    <col min="42" max="42" width="2.7109375" style="1631" customWidth="1"/>
    <col min="43" max="44" width="9.7109375" style="1631" customWidth="1"/>
    <col min="45" max="45" width="2.7109375" style="1631" customWidth="1"/>
    <col min="46" max="47" width="9.7109375" style="1631" customWidth="1"/>
    <col min="48" max="48" width="2.7109375" style="1631" customWidth="1"/>
    <col min="49" max="50" width="9.7109375" style="1631" customWidth="1"/>
    <col min="51" max="16384" width="11.5703125" style="1631"/>
  </cols>
  <sheetData>
    <row r="1" spans="1:16384" s="1107" customFormat="1" x14ac:dyDescent="0.25">
      <c r="A1" s="1858" t="s">
        <v>786</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c r="AN1" s="1858"/>
      <c r="AO1" s="1858"/>
      <c r="AP1" s="1858"/>
      <c r="AQ1" s="1858"/>
      <c r="AR1" s="1858"/>
      <c r="AS1" s="1858"/>
      <c r="AT1" s="1858"/>
      <c r="AU1" s="1858"/>
      <c r="AV1" s="1858"/>
      <c r="AW1" s="1858"/>
      <c r="AX1" s="1858"/>
    </row>
    <row r="2" spans="1:16384" s="1313" customFormat="1" x14ac:dyDescent="0.25">
      <c r="A2" s="1858" t="s">
        <v>0</v>
      </c>
      <c r="B2" s="1858"/>
      <c r="C2" s="1858"/>
      <c r="D2" s="1858"/>
      <c r="E2" s="1858"/>
      <c r="F2" s="1858"/>
      <c r="G2" s="1858"/>
      <c r="H2" s="1858"/>
      <c r="I2" s="1858"/>
      <c r="J2" s="1858"/>
      <c r="K2" s="1858"/>
      <c r="L2" s="185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1858"/>
      <c r="AO2" s="1858"/>
      <c r="AP2" s="1858"/>
      <c r="AQ2" s="1858"/>
      <c r="AR2" s="1858"/>
      <c r="AS2" s="1858"/>
      <c r="AT2" s="1858"/>
      <c r="AU2" s="1858"/>
      <c r="AV2" s="1858"/>
      <c r="AW2" s="1858"/>
      <c r="AX2" s="1858"/>
      <c r="AY2" s="1858"/>
      <c r="AZ2" s="1858"/>
      <c r="BA2" s="1858"/>
      <c r="BB2" s="1858"/>
      <c r="BC2" s="1858"/>
      <c r="BD2" s="1858"/>
      <c r="BE2" s="1858"/>
      <c r="BF2" s="1858"/>
      <c r="BG2" s="1858"/>
      <c r="BH2" s="1858"/>
      <c r="BI2" s="1858"/>
      <c r="BJ2" s="1858"/>
      <c r="BK2" s="1858"/>
      <c r="BL2" s="1858"/>
      <c r="BM2" s="1858"/>
      <c r="BN2" s="1858"/>
      <c r="BO2" s="1858"/>
      <c r="BP2" s="1858"/>
      <c r="BQ2" s="1858"/>
      <c r="BR2" s="1858"/>
      <c r="BS2" s="1858"/>
      <c r="BT2" s="1858"/>
      <c r="BU2" s="1858"/>
      <c r="BV2" s="1858"/>
      <c r="BW2" s="1858"/>
      <c r="BX2" s="1858"/>
      <c r="BY2" s="1858"/>
      <c r="BZ2" s="1858"/>
      <c r="CA2" s="1858"/>
      <c r="CB2" s="1858"/>
      <c r="CC2" s="1858"/>
      <c r="CD2" s="1858"/>
      <c r="CE2" s="1858"/>
      <c r="CF2" s="1858"/>
      <c r="CG2" s="1858"/>
      <c r="CH2" s="1858"/>
      <c r="CI2" s="1858"/>
      <c r="CJ2" s="1858"/>
      <c r="CK2" s="1858"/>
      <c r="CL2" s="1858"/>
      <c r="CM2" s="1858"/>
      <c r="CN2" s="1858"/>
      <c r="CO2" s="1858"/>
      <c r="CP2" s="1858"/>
      <c r="CQ2" s="1858"/>
      <c r="CR2" s="1858"/>
      <c r="CS2" s="1858"/>
      <c r="CT2" s="1858"/>
      <c r="CU2" s="1858"/>
      <c r="CV2" s="1858"/>
      <c r="CW2" s="1858"/>
      <c r="CX2" s="1858"/>
      <c r="CY2" s="1858"/>
      <c r="CZ2" s="1858"/>
      <c r="DA2" s="1858"/>
      <c r="DB2" s="1858"/>
      <c r="DC2" s="1858"/>
      <c r="DD2" s="1858"/>
      <c r="DE2" s="1858"/>
      <c r="DF2" s="1858"/>
      <c r="DG2" s="1858"/>
      <c r="DH2" s="1858"/>
      <c r="DI2" s="1858"/>
      <c r="DJ2" s="1858"/>
      <c r="DK2" s="1858"/>
      <c r="DL2" s="1858"/>
      <c r="DM2" s="1858"/>
      <c r="DN2" s="1858"/>
      <c r="DO2" s="1858"/>
      <c r="DP2" s="1858"/>
      <c r="DQ2" s="1858"/>
      <c r="DR2" s="1858"/>
      <c r="DS2" s="1858"/>
      <c r="DT2" s="1858"/>
      <c r="DU2" s="1858"/>
      <c r="DV2" s="1858"/>
      <c r="DW2" s="1858"/>
      <c r="DX2" s="1858"/>
      <c r="DY2" s="1858"/>
      <c r="DZ2" s="1858"/>
      <c r="EA2" s="1858"/>
      <c r="EB2" s="1858"/>
      <c r="EC2" s="1858"/>
      <c r="ED2" s="1858"/>
      <c r="EE2" s="1858"/>
      <c r="EF2" s="1858"/>
      <c r="EG2" s="1858"/>
      <c r="EH2" s="1858"/>
      <c r="EI2" s="1858"/>
      <c r="EJ2" s="1858"/>
      <c r="EK2" s="1858"/>
      <c r="EL2" s="1858"/>
      <c r="EM2" s="1858"/>
      <c r="EN2" s="1858"/>
      <c r="EO2" s="1858"/>
      <c r="EP2" s="1858"/>
      <c r="EQ2" s="1858"/>
      <c r="ER2" s="1858"/>
      <c r="ES2" s="1858"/>
      <c r="ET2" s="1858"/>
      <c r="EU2" s="1858"/>
      <c r="EV2" s="1858"/>
      <c r="EW2" s="1858"/>
      <c r="EX2" s="1858"/>
      <c r="EY2" s="1858"/>
      <c r="EZ2" s="1858"/>
      <c r="FA2" s="1858"/>
      <c r="FB2" s="1858"/>
      <c r="FC2" s="1858"/>
      <c r="FD2" s="1858"/>
      <c r="FE2" s="1858"/>
      <c r="FF2" s="1858"/>
      <c r="FG2" s="1858"/>
      <c r="FH2" s="1858"/>
      <c r="FI2" s="1858"/>
      <c r="FJ2" s="1858"/>
      <c r="FK2" s="1858"/>
      <c r="FL2" s="1858"/>
      <c r="FM2" s="1858"/>
      <c r="FN2" s="1858"/>
      <c r="FO2" s="1858"/>
      <c r="FP2" s="1858"/>
      <c r="FQ2" s="1858"/>
      <c r="FR2" s="1858"/>
      <c r="FS2" s="1858"/>
      <c r="FT2" s="1858"/>
      <c r="FU2" s="1858"/>
      <c r="FV2" s="1858"/>
      <c r="FW2" s="1858"/>
      <c r="FX2" s="1858"/>
      <c r="FY2" s="1858"/>
      <c r="FZ2" s="1858"/>
      <c r="GA2" s="1858"/>
      <c r="GB2" s="1858"/>
      <c r="GC2" s="1858"/>
      <c r="GD2" s="1858"/>
      <c r="GE2" s="1858"/>
      <c r="GF2" s="1858"/>
      <c r="GG2" s="1858"/>
      <c r="GH2" s="1858"/>
      <c r="GI2" s="1858"/>
      <c r="GJ2" s="1858"/>
      <c r="GK2" s="1858"/>
      <c r="GL2" s="1858"/>
      <c r="GM2" s="1858"/>
      <c r="GN2" s="1858"/>
      <c r="GO2" s="1858"/>
      <c r="GP2" s="1858"/>
      <c r="GQ2" s="1858"/>
      <c r="GR2" s="1858"/>
      <c r="GS2" s="1858"/>
      <c r="GT2" s="1858"/>
      <c r="GU2" s="1858"/>
      <c r="GV2" s="1858"/>
      <c r="GW2" s="1858"/>
      <c r="GX2" s="1858"/>
      <c r="GY2" s="1858"/>
      <c r="GZ2" s="1858"/>
      <c r="HA2" s="1858"/>
      <c r="HB2" s="1858"/>
      <c r="HC2" s="1858"/>
      <c r="HD2" s="1858"/>
      <c r="HE2" s="1858"/>
      <c r="HF2" s="1858"/>
      <c r="HG2" s="1858"/>
      <c r="HH2" s="1858"/>
      <c r="HI2" s="1858"/>
      <c r="HJ2" s="1858"/>
      <c r="HK2" s="1858"/>
      <c r="HL2" s="1858"/>
      <c r="HM2" s="1858"/>
      <c r="HN2" s="1858"/>
      <c r="HO2" s="1858"/>
      <c r="HP2" s="1858"/>
      <c r="HQ2" s="1858"/>
      <c r="HR2" s="1858"/>
      <c r="HS2" s="1858"/>
      <c r="HT2" s="1858"/>
      <c r="HU2" s="1858"/>
      <c r="HV2" s="1858"/>
      <c r="HW2" s="1858"/>
      <c r="HX2" s="1858"/>
      <c r="HY2" s="1858"/>
      <c r="HZ2" s="1858"/>
      <c r="IA2" s="1858"/>
      <c r="IB2" s="1858"/>
      <c r="IC2" s="1858"/>
      <c r="ID2" s="1858"/>
      <c r="IE2" s="1858"/>
      <c r="IF2" s="1858"/>
      <c r="IG2" s="1858"/>
      <c r="IH2" s="1858"/>
      <c r="II2" s="1858"/>
      <c r="IJ2" s="1858"/>
      <c r="IK2" s="1858"/>
      <c r="IL2" s="1858"/>
      <c r="IM2" s="1858"/>
      <c r="IN2" s="1858"/>
      <c r="IO2" s="1858"/>
      <c r="IP2" s="1858"/>
      <c r="IQ2" s="1858"/>
      <c r="IR2" s="1858"/>
      <c r="IS2" s="1858"/>
      <c r="IT2" s="1858"/>
      <c r="IU2" s="1858"/>
      <c r="IV2" s="1858"/>
      <c r="IW2" s="1858"/>
      <c r="IX2" s="1858"/>
      <c r="IY2" s="1858"/>
      <c r="IZ2" s="1858"/>
      <c r="JA2" s="1858"/>
      <c r="JB2" s="1858"/>
      <c r="JC2" s="1858"/>
      <c r="JD2" s="1858"/>
      <c r="JE2" s="1858"/>
      <c r="JF2" s="1858"/>
      <c r="JG2" s="1858"/>
      <c r="JH2" s="1858"/>
      <c r="JI2" s="1858"/>
      <c r="JJ2" s="1858"/>
      <c r="JK2" s="1858"/>
      <c r="JL2" s="1858"/>
      <c r="JM2" s="1858"/>
      <c r="JN2" s="1858"/>
      <c r="JO2" s="1858"/>
      <c r="JP2" s="1858"/>
      <c r="JQ2" s="1858"/>
      <c r="JR2" s="1858"/>
      <c r="JS2" s="1858"/>
      <c r="JT2" s="1858"/>
      <c r="JU2" s="1858"/>
      <c r="JV2" s="1858"/>
      <c r="JW2" s="1858"/>
      <c r="JX2" s="1858"/>
      <c r="JY2" s="1858"/>
      <c r="JZ2" s="1858"/>
      <c r="KA2" s="1858"/>
      <c r="KB2" s="1858"/>
      <c r="KC2" s="1858"/>
      <c r="KD2" s="1858"/>
      <c r="KE2" s="1858"/>
      <c r="KF2" s="1858"/>
      <c r="KG2" s="1858"/>
      <c r="KH2" s="1858"/>
      <c r="KI2" s="1858"/>
      <c r="KJ2" s="1858"/>
      <c r="KK2" s="1858"/>
      <c r="KL2" s="1858"/>
      <c r="KM2" s="1858"/>
      <c r="KN2" s="1858"/>
      <c r="KO2" s="1858"/>
      <c r="KP2" s="1858"/>
      <c r="KQ2" s="1858"/>
      <c r="KR2" s="1858"/>
      <c r="KS2" s="1858"/>
      <c r="KT2" s="1858"/>
      <c r="KU2" s="1858"/>
      <c r="KV2" s="1858"/>
      <c r="KW2" s="1858"/>
      <c r="KX2" s="1858"/>
      <c r="KY2" s="1858"/>
      <c r="KZ2" s="1858"/>
      <c r="LA2" s="1858"/>
      <c r="LB2" s="1858"/>
      <c r="LC2" s="1858"/>
      <c r="LD2" s="1858"/>
      <c r="LE2" s="1858"/>
      <c r="LF2" s="1858"/>
      <c r="LG2" s="1858"/>
      <c r="LH2" s="1858"/>
      <c r="LI2" s="1858"/>
      <c r="LJ2" s="1858"/>
      <c r="LK2" s="1858"/>
      <c r="LL2" s="1858"/>
      <c r="LM2" s="1858"/>
      <c r="LN2" s="1858"/>
      <c r="LO2" s="1858"/>
      <c r="LP2" s="1858"/>
      <c r="LQ2" s="1858"/>
      <c r="LR2" s="1858"/>
      <c r="LS2" s="1858"/>
      <c r="LT2" s="1858"/>
      <c r="LU2" s="1858"/>
      <c r="LV2" s="1858"/>
      <c r="LW2" s="1858"/>
      <c r="LX2" s="1858"/>
      <c r="LY2" s="1858"/>
      <c r="LZ2" s="1858"/>
      <c r="MA2" s="1858"/>
      <c r="MB2" s="1858"/>
      <c r="MC2" s="1858"/>
      <c r="MD2" s="1858"/>
      <c r="ME2" s="1858"/>
      <c r="MF2" s="1858"/>
      <c r="MG2" s="1858"/>
      <c r="MH2" s="1858"/>
      <c r="MI2" s="1858"/>
      <c r="MJ2" s="1858"/>
      <c r="MK2" s="1858"/>
      <c r="ML2" s="1858"/>
      <c r="MM2" s="1858"/>
      <c r="MN2" s="1858"/>
      <c r="MO2" s="1858"/>
      <c r="MP2" s="1858"/>
      <c r="MQ2" s="1858"/>
      <c r="MR2" s="1858"/>
      <c r="MS2" s="1858"/>
      <c r="MT2" s="1858"/>
      <c r="MU2" s="1858"/>
      <c r="MV2" s="1858"/>
      <c r="MW2" s="1858"/>
      <c r="MX2" s="1858"/>
      <c r="MY2" s="1858"/>
      <c r="MZ2" s="1858"/>
      <c r="NA2" s="1858"/>
      <c r="NB2" s="1858"/>
      <c r="NC2" s="1858"/>
      <c r="ND2" s="1858"/>
      <c r="NE2" s="1858"/>
      <c r="NF2" s="1858"/>
      <c r="NG2" s="1858"/>
      <c r="NH2" s="1858"/>
      <c r="NI2" s="1858"/>
      <c r="NJ2" s="1858"/>
      <c r="NK2" s="1858"/>
      <c r="NL2" s="1858"/>
      <c r="NM2" s="1858"/>
      <c r="NN2" s="1858"/>
      <c r="NO2" s="1858"/>
      <c r="NP2" s="1858"/>
      <c r="NQ2" s="1858"/>
      <c r="NR2" s="1858"/>
      <c r="NS2" s="1858"/>
      <c r="NT2" s="1858"/>
      <c r="NU2" s="1858"/>
      <c r="NV2" s="1858"/>
      <c r="NW2" s="1858"/>
      <c r="NX2" s="1858"/>
      <c r="NY2" s="1858"/>
      <c r="NZ2" s="1858"/>
      <c r="OA2" s="1858"/>
      <c r="OB2" s="1858"/>
      <c r="OC2" s="1858"/>
      <c r="OD2" s="1858"/>
      <c r="OE2" s="1858"/>
      <c r="OF2" s="1858"/>
      <c r="OG2" s="1858"/>
      <c r="OH2" s="1858"/>
      <c r="OI2" s="1858"/>
      <c r="OJ2" s="1858"/>
      <c r="OK2" s="1858"/>
      <c r="OL2" s="1858"/>
      <c r="OM2" s="1858"/>
      <c r="ON2" s="1858"/>
      <c r="OO2" s="1858"/>
      <c r="OP2" s="1858"/>
      <c r="OQ2" s="1858"/>
      <c r="OR2" s="1858"/>
      <c r="OS2" s="1858"/>
      <c r="OT2" s="1858"/>
      <c r="OU2" s="1858"/>
      <c r="OV2" s="1858"/>
      <c r="OW2" s="1858"/>
      <c r="OX2" s="1858"/>
      <c r="OY2" s="1858"/>
      <c r="OZ2" s="1858"/>
      <c r="PA2" s="1858"/>
      <c r="PB2" s="1858"/>
      <c r="PC2" s="1858"/>
      <c r="PD2" s="1858"/>
      <c r="PE2" s="1858"/>
      <c r="PF2" s="1858"/>
      <c r="PG2" s="1858"/>
      <c r="PH2" s="1858"/>
      <c r="PI2" s="1858"/>
      <c r="PJ2" s="1858"/>
      <c r="PK2" s="1858"/>
      <c r="PL2" s="1858"/>
      <c r="PM2" s="1858"/>
      <c r="PN2" s="1858"/>
      <c r="PO2" s="1858"/>
      <c r="PP2" s="1858"/>
      <c r="PQ2" s="1858"/>
      <c r="PR2" s="1858"/>
      <c r="PS2" s="1858"/>
      <c r="PT2" s="1858"/>
      <c r="PU2" s="1858"/>
      <c r="PV2" s="1858"/>
      <c r="PW2" s="1858"/>
      <c r="PX2" s="1858"/>
      <c r="PY2" s="1858"/>
      <c r="PZ2" s="1858"/>
      <c r="QA2" s="1858"/>
      <c r="QB2" s="1858"/>
      <c r="QC2" s="1858"/>
      <c r="QD2" s="1858"/>
      <c r="QE2" s="1858"/>
      <c r="QF2" s="1858"/>
      <c r="QG2" s="1858"/>
      <c r="QH2" s="1858"/>
      <c r="QI2" s="1858"/>
      <c r="QJ2" s="1858"/>
      <c r="QK2" s="1858"/>
      <c r="QL2" s="1858"/>
      <c r="QM2" s="1858"/>
      <c r="QN2" s="1858"/>
      <c r="QO2" s="1858"/>
      <c r="QP2" s="1858"/>
      <c r="QQ2" s="1858"/>
      <c r="QR2" s="1858"/>
      <c r="QS2" s="1858"/>
      <c r="QT2" s="1858"/>
      <c r="QU2" s="1858"/>
      <c r="QV2" s="1858"/>
      <c r="QW2" s="1858"/>
      <c r="QX2" s="1858"/>
      <c r="QY2" s="1858"/>
      <c r="QZ2" s="1858"/>
      <c r="RA2" s="1858"/>
      <c r="RB2" s="1858"/>
      <c r="RC2" s="1858"/>
      <c r="RD2" s="1858"/>
      <c r="RE2" s="1858"/>
      <c r="RF2" s="1858"/>
      <c r="RG2" s="1858"/>
      <c r="RH2" s="1858"/>
      <c r="RI2" s="1858"/>
      <c r="RJ2" s="1858"/>
      <c r="RK2" s="1858"/>
      <c r="RL2" s="1858"/>
      <c r="RM2" s="1858"/>
      <c r="RN2" s="1858"/>
      <c r="RO2" s="1858"/>
      <c r="RP2" s="1858"/>
      <c r="RQ2" s="1858"/>
      <c r="RR2" s="1858"/>
      <c r="RS2" s="1858"/>
      <c r="RT2" s="1858"/>
      <c r="RU2" s="1858"/>
      <c r="RV2" s="1858"/>
      <c r="RW2" s="1858"/>
      <c r="RX2" s="1858"/>
      <c r="RY2" s="1858"/>
      <c r="RZ2" s="1858"/>
      <c r="SA2" s="1858"/>
      <c r="SB2" s="1858"/>
      <c r="SC2" s="1858"/>
      <c r="SD2" s="1858"/>
      <c r="SE2" s="1858"/>
      <c r="SF2" s="1858"/>
      <c r="SG2" s="1858"/>
      <c r="SH2" s="1858"/>
      <c r="SI2" s="1858"/>
      <c r="SJ2" s="1858"/>
      <c r="SK2" s="1858"/>
      <c r="SL2" s="1858"/>
      <c r="SM2" s="1858"/>
      <c r="SN2" s="1858"/>
      <c r="SO2" s="1858"/>
      <c r="SP2" s="1858"/>
      <c r="SQ2" s="1858"/>
      <c r="SR2" s="1858"/>
      <c r="SS2" s="1858"/>
      <c r="ST2" s="1858"/>
      <c r="SU2" s="1858"/>
      <c r="SV2" s="1858"/>
      <c r="SW2" s="1858"/>
      <c r="SX2" s="1858"/>
      <c r="SY2" s="1858"/>
      <c r="SZ2" s="1858"/>
      <c r="TA2" s="1858"/>
      <c r="TB2" s="1858"/>
      <c r="TC2" s="1858"/>
      <c r="TD2" s="1858"/>
      <c r="TE2" s="1858"/>
      <c r="TF2" s="1858"/>
      <c r="TG2" s="1858"/>
      <c r="TH2" s="1858"/>
      <c r="TI2" s="1858"/>
      <c r="TJ2" s="1858"/>
      <c r="TK2" s="1858"/>
      <c r="TL2" s="1858"/>
      <c r="TM2" s="1858"/>
      <c r="TN2" s="1858"/>
      <c r="TO2" s="1858"/>
      <c r="TP2" s="1858"/>
      <c r="TQ2" s="1858"/>
      <c r="TR2" s="1858"/>
      <c r="TS2" s="1858"/>
      <c r="TT2" s="1858"/>
      <c r="TU2" s="1858"/>
      <c r="TV2" s="1858"/>
      <c r="TW2" s="1858"/>
      <c r="TX2" s="1858"/>
      <c r="TY2" s="1858"/>
      <c r="TZ2" s="1858"/>
      <c r="UA2" s="1858"/>
      <c r="UB2" s="1858"/>
      <c r="UC2" s="1858"/>
      <c r="UD2" s="1858"/>
      <c r="UE2" s="1858"/>
      <c r="UF2" s="1858"/>
      <c r="UG2" s="1858"/>
      <c r="UH2" s="1858"/>
      <c r="UI2" s="1858"/>
      <c r="UJ2" s="1858"/>
      <c r="UK2" s="1858"/>
      <c r="UL2" s="1858"/>
      <c r="UM2" s="1858"/>
      <c r="UN2" s="1858"/>
      <c r="UO2" s="1858"/>
      <c r="UP2" s="1858"/>
      <c r="UQ2" s="1858"/>
      <c r="UR2" s="1858"/>
      <c r="US2" s="1858"/>
      <c r="UT2" s="1858"/>
      <c r="UU2" s="1858"/>
      <c r="UV2" s="1858"/>
      <c r="UW2" s="1858"/>
      <c r="UX2" s="1858"/>
      <c r="UY2" s="1858"/>
      <c r="UZ2" s="1858"/>
      <c r="VA2" s="1858"/>
      <c r="VB2" s="1858"/>
      <c r="VC2" s="1858"/>
      <c r="VD2" s="1858"/>
      <c r="VE2" s="1858"/>
      <c r="VF2" s="1858"/>
      <c r="VG2" s="1858"/>
      <c r="VH2" s="1858"/>
      <c r="VI2" s="1858"/>
      <c r="VJ2" s="1858"/>
      <c r="VK2" s="1858"/>
      <c r="VL2" s="1858"/>
      <c r="VM2" s="1858"/>
      <c r="VN2" s="1858"/>
      <c r="VO2" s="1858"/>
      <c r="VP2" s="1858"/>
      <c r="VQ2" s="1858"/>
      <c r="VR2" s="1858"/>
      <c r="VS2" s="1858"/>
      <c r="VT2" s="1858"/>
      <c r="VU2" s="1858"/>
      <c r="VV2" s="1858"/>
      <c r="VW2" s="1858"/>
      <c r="VX2" s="1858"/>
      <c r="VY2" s="1858"/>
      <c r="VZ2" s="1858"/>
      <c r="WA2" s="1858"/>
      <c r="WB2" s="1858"/>
      <c r="WC2" s="1858"/>
      <c r="WD2" s="1858"/>
      <c r="WE2" s="1858"/>
      <c r="WF2" s="1858"/>
      <c r="WG2" s="1858"/>
      <c r="WH2" s="1858"/>
      <c r="WI2" s="1858"/>
      <c r="WJ2" s="1858"/>
      <c r="WK2" s="1858"/>
      <c r="WL2" s="1858"/>
      <c r="WM2" s="1858"/>
      <c r="WN2" s="1858"/>
      <c r="WO2" s="1858"/>
      <c r="WP2" s="1858"/>
      <c r="WQ2" s="1858"/>
      <c r="WR2" s="1858"/>
      <c r="WS2" s="1858"/>
      <c r="WT2" s="1858"/>
      <c r="WU2" s="1858"/>
      <c r="WV2" s="1858"/>
      <c r="WW2" s="1858"/>
      <c r="WX2" s="1858"/>
      <c r="WY2" s="1858"/>
      <c r="WZ2" s="1858"/>
      <c r="XA2" s="1858"/>
      <c r="XB2" s="1858"/>
      <c r="XC2" s="1858"/>
      <c r="XD2" s="1858"/>
      <c r="XE2" s="1858"/>
      <c r="XF2" s="1858"/>
      <c r="XG2" s="1858"/>
      <c r="XH2" s="1858"/>
      <c r="XI2" s="1858"/>
      <c r="XJ2" s="1858"/>
      <c r="XK2" s="1858"/>
      <c r="XL2" s="1858"/>
      <c r="XM2" s="1858"/>
      <c r="XN2" s="1858"/>
      <c r="XO2" s="1858"/>
      <c r="XP2" s="1858"/>
      <c r="XQ2" s="1858"/>
      <c r="XR2" s="1858"/>
      <c r="XS2" s="1858"/>
      <c r="XT2" s="1858"/>
      <c r="XU2" s="1858"/>
      <c r="XV2" s="1858"/>
      <c r="XW2" s="1858"/>
      <c r="XX2" s="1858"/>
      <c r="XY2" s="1858"/>
      <c r="XZ2" s="1858"/>
      <c r="YA2" s="1858"/>
      <c r="YB2" s="1858"/>
      <c r="YC2" s="1858"/>
      <c r="YD2" s="1858"/>
      <c r="YE2" s="1858"/>
      <c r="YF2" s="1858"/>
      <c r="YG2" s="1858"/>
      <c r="YH2" s="1858"/>
      <c r="YI2" s="1858"/>
      <c r="YJ2" s="1858"/>
      <c r="YK2" s="1858"/>
      <c r="YL2" s="1858"/>
      <c r="YM2" s="1858"/>
      <c r="YN2" s="1858"/>
      <c r="YO2" s="1858"/>
      <c r="YP2" s="1858"/>
      <c r="YQ2" s="1858"/>
      <c r="YR2" s="1858"/>
      <c r="YS2" s="1858"/>
      <c r="YT2" s="1858"/>
      <c r="YU2" s="1858"/>
      <c r="YV2" s="1858"/>
      <c r="YW2" s="1858"/>
      <c r="YX2" s="1858"/>
      <c r="YY2" s="1858"/>
      <c r="YZ2" s="1858"/>
      <c r="ZA2" s="1858"/>
      <c r="ZB2" s="1858"/>
      <c r="ZC2" s="1858"/>
      <c r="ZD2" s="1858"/>
      <c r="ZE2" s="1858"/>
      <c r="ZF2" s="1858"/>
      <c r="ZG2" s="1858"/>
      <c r="ZH2" s="1858"/>
      <c r="ZI2" s="1858"/>
      <c r="ZJ2" s="1858"/>
      <c r="ZK2" s="1858"/>
      <c r="ZL2" s="1858"/>
      <c r="ZM2" s="1858"/>
      <c r="ZN2" s="1858"/>
      <c r="ZO2" s="1858"/>
      <c r="ZP2" s="1858"/>
      <c r="ZQ2" s="1858"/>
      <c r="ZR2" s="1858"/>
      <c r="ZS2" s="1858"/>
      <c r="ZT2" s="1858"/>
      <c r="ZU2" s="1858"/>
      <c r="ZV2" s="1858"/>
      <c r="ZW2" s="1858"/>
      <c r="ZX2" s="1858"/>
      <c r="ZY2" s="1858"/>
      <c r="ZZ2" s="1858"/>
      <c r="AAA2" s="1858"/>
      <c r="AAB2" s="1858"/>
      <c r="AAC2" s="1858"/>
      <c r="AAD2" s="1858"/>
      <c r="AAE2" s="1858"/>
      <c r="AAF2" s="1858"/>
      <c r="AAG2" s="1858"/>
      <c r="AAH2" s="1858"/>
      <c r="AAI2" s="1858"/>
      <c r="AAJ2" s="1858"/>
      <c r="AAK2" s="1858"/>
      <c r="AAL2" s="1858"/>
      <c r="AAM2" s="1858"/>
      <c r="AAN2" s="1858"/>
      <c r="AAO2" s="1858"/>
      <c r="AAP2" s="1858"/>
      <c r="AAQ2" s="1858"/>
      <c r="AAR2" s="1858"/>
      <c r="AAS2" s="1858"/>
      <c r="AAT2" s="1858"/>
      <c r="AAU2" s="1858"/>
      <c r="AAV2" s="1858"/>
      <c r="AAW2" s="1858"/>
      <c r="AAX2" s="1858"/>
      <c r="AAY2" s="1858"/>
      <c r="AAZ2" s="1858"/>
      <c r="ABA2" s="1858"/>
      <c r="ABB2" s="1858"/>
      <c r="ABC2" s="1858"/>
      <c r="ABD2" s="1858"/>
      <c r="ABE2" s="1858"/>
      <c r="ABF2" s="1858"/>
      <c r="ABG2" s="1858"/>
      <c r="ABH2" s="1858"/>
      <c r="ABI2" s="1858"/>
      <c r="ABJ2" s="1858"/>
      <c r="ABK2" s="1858"/>
      <c r="ABL2" s="1858"/>
      <c r="ABM2" s="1858"/>
      <c r="ABN2" s="1858"/>
      <c r="ABO2" s="1858"/>
      <c r="ABP2" s="1858"/>
      <c r="ABQ2" s="1858"/>
      <c r="ABR2" s="1858"/>
      <c r="ABS2" s="1858"/>
      <c r="ABT2" s="1858"/>
      <c r="ABU2" s="1858"/>
      <c r="ABV2" s="1858"/>
      <c r="ABW2" s="1858"/>
      <c r="ABX2" s="1858"/>
      <c r="ABY2" s="1858"/>
      <c r="ABZ2" s="1858"/>
      <c r="ACA2" s="1858"/>
      <c r="ACB2" s="1858"/>
      <c r="ACC2" s="1858"/>
      <c r="ACD2" s="1858"/>
      <c r="ACE2" s="1858"/>
      <c r="ACF2" s="1858"/>
      <c r="ACG2" s="1858"/>
      <c r="ACH2" s="1858"/>
      <c r="ACI2" s="1858"/>
      <c r="ACJ2" s="1858"/>
      <c r="ACK2" s="1858"/>
      <c r="ACL2" s="1858"/>
      <c r="ACM2" s="1858"/>
      <c r="ACN2" s="1858"/>
      <c r="ACO2" s="1858"/>
      <c r="ACP2" s="1858"/>
      <c r="ACQ2" s="1858"/>
      <c r="ACR2" s="1858"/>
      <c r="ACS2" s="1858"/>
      <c r="ACT2" s="1858"/>
      <c r="ACU2" s="1858"/>
      <c r="ACV2" s="1858"/>
      <c r="ACW2" s="1858"/>
      <c r="ACX2" s="1858"/>
      <c r="ACY2" s="1858"/>
      <c r="ACZ2" s="1858"/>
      <c r="ADA2" s="1858"/>
      <c r="ADB2" s="1858"/>
      <c r="ADC2" s="1858"/>
      <c r="ADD2" s="1858"/>
      <c r="ADE2" s="1858"/>
      <c r="ADF2" s="1858"/>
      <c r="ADG2" s="1858"/>
      <c r="ADH2" s="1858"/>
      <c r="ADI2" s="1858"/>
      <c r="ADJ2" s="1858"/>
      <c r="ADK2" s="1858"/>
      <c r="ADL2" s="1858"/>
      <c r="ADM2" s="1858"/>
      <c r="ADN2" s="1858"/>
      <c r="ADO2" s="1858"/>
      <c r="ADP2" s="1858"/>
      <c r="ADQ2" s="1858"/>
      <c r="ADR2" s="1858"/>
      <c r="ADS2" s="1858"/>
      <c r="ADT2" s="1858"/>
      <c r="ADU2" s="1858"/>
      <c r="ADV2" s="1858"/>
      <c r="ADW2" s="1858"/>
      <c r="ADX2" s="1858"/>
      <c r="ADY2" s="1858"/>
      <c r="ADZ2" s="1858"/>
      <c r="AEA2" s="1858"/>
      <c r="AEB2" s="1858"/>
      <c r="AEC2" s="1858"/>
      <c r="AED2" s="1858"/>
      <c r="AEE2" s="1858"/>
      <c r="AEF2" s="1858"/>
      <c r="AEG2" s="1858"/>
      <c r="AEH2" s="1858"/>
      <c r="AEI2" s="1858"/>
      <c r="AEJ2" s="1858"/>
      <c r="AEK2" s="1858"/>
      <c r="AEL2" s="1858"/>
      <c r="AEM2" s="1858"/>
      <c r="AEN2" s="1858"/>
      <c r="AEO2" s="1858"/>
      <c r="AEP2" s="1858"/>
      <c r="AEQ2" s="1858"/>
      <c r="AER2" s="1858"/>
      <c r="AES2" s="1858"/>
      <c r="AET2" s="1858"/>
      <c r="AEU2" s="1858"/>
      <c r="AEV2" s="1858"/>
      <c r="AEW2" s="1858"/>
      <c r="AEX2" s="1858"/>
      <c r="AEY2" s="1858"/>
      <c r="AEZ2" s="1858"/>
      <c r="AFA2" s="1858"/>
      <c r="AFB2" s="1858"/>
      <c r="AFC2" s="1858"/>
      <c r="AFD2" s="1858"/>
      <c r="AFE2" s="1858"/>
      <c r="AFF2" s="1858"/>
      <c r="AFG2" s="1858"/>
      <c r="AFH2" s="1858"/>
      <c r="AFI2" s="1858"/>
      <c r="AFJ2" s="1858"/>
      <c r="AFK2" s="1858"/>
      <c r="AFL2" s="1858"/>
      <c r="AFM2" s="1858"/>
      <c r="AFN2" s="1858"/>
      <c r="AFO2" s="1858"/>
      <c r="AFP2" s="1858"/>
      <c r="AFQ2" s="1858"/>
      <c r="AFR2" s="1858"/>
      <c r="AFS2" s="1858"/>
      <c r="AFT2" s="1858"/>
      <c r="AFU2" s="1858"/>
      <c r="AFV2" s="1858"/>
      <c r="AFW2" s="1858"/>
      <c r="AFX2" s="1858"/>
      <c r="AFY2" s="1858"/>
      <c r="AFZ2" s="1858"/>
      <c r="AGA2" s="1858"/>
      <c r="AGB2" s="1858"/>
      <c r="AGC2" s="1858"/>
      <c r="AGD2" s="1858"/>
      <c r="AGE2" s="1858"/>
      <c r="AGF2" s="1858"/>
      <c r="AGG2" s="1858"/>
      <c r="AGH2" s="1858"/>
      <c r="AGI2" s="1858"/>
      <c r="AGJ2" s="1858"/>
      <c r="AGK2" s="1858"/>
      <c r="AGL2" s="1858"/>
      <c r="AGM2" s="1858"/>
      <c r="AGN2" s="1858"/>
      <c r="AGO2" s="1858"/>
      <c r="AGP2" s="1858"/>
      <c r="AGQ2" s="1858"/>
      <c r="AGR2" s="1858"/>
      <c r="AGS2" s="1858"/>
      <c r="AGT2" s="1858"/>
      <c r="AGU2" s="1858"/>
      <c r="AGV2" s="1858"/>
      <c r="AGW2" s="1858"/>
      <c r="AGX2" s="1858"/>
      <c r="AGY2" s="1858"/>
      <c r="AGZ2" s="1858"/>
      <c r="AHA2" s="1858"/>
      <c r="AHB2" s="1858"/>
      <c r="AHC2" s="1858"/>
      <c r="AHD2" s="1858"/>
      <c r="AHE2" s="1858"/>
      <c r="AHF2" s="1858"/>
      <c r="AHG2" s="1858"/>
      <c r="AHH2" s="1858"/>
      <c r="AHI2" s="1858"/>
      <c r="AHJ2" s="1858"/>
      <c r="AHK2" s="1858"/>
      <c r="AHL2" s="1858"/>
      <c r="AHM2" s="1858"/>
      <c r="AHN2" s="1858"/>
      <c r="AHO2" s="1858"/>
      <c r="AHP2" s="1858"/>
      <c r="AHQ2" s="1858"/>
      <c r="AHR2" s="1858"/>
      <c r="AHS2" s="1858"/>
      <c r="AHT2" s="1858"/>
      <c r="AHU2" s="1858"/>
      <c r="AHV2" s="1858"/>
      <c r="AHW2" s="1858"/>
      <c r="AHX2" s="1858"/>
      <c r="AHY2" s="1858"/>
      <c r="AHZ2" s="1858"/>
      <c r="AIA2" s="1858"/>
      <c r="AIB2" s="1858"/>
      <c r="AIC2" s="1858"/>
      <c r="AID2" s="1858"/>
      <c r="AIE2" s="1858"/>
      <c r="AIF2" s="1858"/>
      <c r="AIG2" s="1858"/>
      <c r="AIH2" s="1858"/>
      <c r="AII2" s="1858"/>
      <c r="AIJ2" s="1858"/>
      <c r="AIK2" s="1858"/>
      <c r="AIL2" s="1858"/>
      <c r="AIM2" s="1858"/>
      <c r="AIN2" s="1858"/>
      <c r="AIO2" s="1858"/>
      <c r="AIP2" s="1858"/>
      <c r="AIQ2" s="1858"/>
      <c r="AIR2" s="1858"/>
      <c r="AIS2" s="1858"/>
      <c r="AIT2" s="1858"/>
      <c r="AIU2" s="1858"/>
      <c r="AIV2" s="1858"/>
      <c r="AIW2" s="1858"/>
      <c r="AIX2" s="1858"/>
      <c r="AIY2" s="1858"/>
      <c r="AIZ2" s="1858"/>
      <c r="AJA2" s="1858"/>
      <c r="AJB2" s="1858"/>
      <c r="AJC2" s="1858"/>
      <c r="AJD2" s="1858"/>
      <c r="AJE2" s="1858"/>
      <c r="AJF2" s="1858"/>
      <c r="AJG2" s="1858"/>
      <c r="AJH2" s="1858"/>
      <c r="AJI2" s="1858"/>
      <c r="AJJ2" s="1858"/>
      <c r="AJK2" s="1858"/>
      <c r="AJL2" s="1858"/>
      <c r="AJM2" s="1858"/>
      <c r="AJN2" s="1858"/>
      <c r="AJO2" s="1858"/>
      <c r="AJP2" s="1858"/>
      <c r="AJQ2" s="1858"/>
      <c r="AJR2" s="1858"/>
      <c r="AJS2" s="1858"/>
      <c r="AJT2" s="1858"/>
      <c r="AJU2" s="1858"/>
      <c r="AJV2" s="1858"/>
      <c r="AJW2" s="1858"/>
      <c r="AJX2" s="1858"/>
      <c r="AJY2" s="1858"/>
      <c r="AJZ2" s="1858"/>
      <c r="AKA2" s="1858"/>
      <c r="AKB2" s="1858"/>
      <c r="AKC2" s="1858"/>
      <c r="AKD2" s="1858"/>
      <c r="AKE2" s="1858"/>
      <c r="AKF2" s="1858"/>
      <c r="AKG2" s="1858"/>
      <c r="AKH2" s="1858"/>
      <c r="AKI2" s="1858"/>
      <c r="AKJ2" s="1858"/>
      <c r="AKK2" s="1858"/>
      <c r="AKL2" s="1858"/>
      <c r="AKM2" s="1858"/>
      <c r="AKN2" s="1858"/>
      <c r="AKO2" s="1858"/>
      <c r="AKP2" s="1858"/>
      <c r="AKQ2" s="1858"/>
      <c r="AKR2" s="1858"/>
      <c r="AKS2" s="1858"/>
      <c r="AKT2" s="1858"/>
      <c r="AKU2" s="1858"/>
      <c r="AKV2" s="1858"/>
      <c r="AKW2" s="1858"/>
      <c r="AKX2" s="1858"/>
      <c r="AKY2" s="1858"/>
      <c r="AKZ2" s="1858"/>
      <c r="ALA2" s="1858"/>
      <c r="ALB2" s="1858"/>
      <c r="ALC2" s="1858"/>
      <c r="ALD2" s="1858"/>
      <c r="ALE2" s="1858"/>
      <c r="ALF2" s="1858"/>
      <c r="ALG2" s="1858"/>
      <c r="ALH2" s="1858"/>
      <c r="ALI2" s="1858"/>
      <c r="ALJ2" s="1858"/>
      <c r="ALK2" s="1858"/>
      <c r="ALL2" s="1858"/>
      <c r="ALM2" s="1858"/>
      <c r="ALN2" s="1858"/>
      <c r="ALO2" s="1858"/>
      <c r="ALP2" s="1858"/>
      <c r="ALQ2" s="1858"/>
      <c r="ALR2" s="1858"/>
      <c r="ALS2" s="1858"/>
      <c r="ALT2" s="1858"/>
      <c r="ALU2" s="1858"/>
      <c r="ALV2" s="1858"/>
      <c r="ALW2" s="1858"/>
      <c r="ALX2" s="1858"/>
      <c r="ALY2" s="1858"/>
      <c r="ALZ2" s="1858"/>
      <c r="AMA2" s="1858"/>
      <c r="AMB2" s="1858"/>
      <c r="AMC2" s="1858"/>
      <c r="AMD2" s="1858"/>
      <c r="AME2" s="1858"/>
      <c r="AMF2" s="1858"/>
      <c r="AMG2" s="1858"/>
      <c r="AMH2" s="1858"/>
      <c r="AMI2" s="1858"/>
      <c r="AMJ2" s="1858"/>
      <c r="AMK2" s="1858"/>
      <c r="AML2" s="1858"/>
      <c r="AMM2" s="1858"/>
      <c r="AMN2" s="1858"/>
      <c r="AMO2" s="1858"/>
      <c r="AMP2" s="1858"/>
      <c r="AMQ2" s="1858"/>
      <c r="AMR2" s="1858"/>
      <c r="AMS2" s="1858"/>
      <c r="AMT2" s="1858"/>
      <c r="AMU2" s="1858"/>
      <c r="AMV2" s="1858"/>
      <c r="AMW2" s="1858"/>
      <c r="AMX2" s="1858"/>
      <c r="AMY2" s="1858"/>
      <c r="AMZ2" s="1858"/>
      <c r="ANA2" s="1858"/>
      <c r="ANB2" s="1858"/>
      <c r="ANC2" s="1858"/>
      <c r="AND2" s="1858"/>
      <c r="ANE2" s="1858"/>
      <c r="ANF2" s="1858"/>
      <c r="ANG2" s="1858"/>
      <c r="ANH2" s="1858"/>
      <c r="ANI2" s="1858"/>
      <c r="ANJ2" s="1858"/>
      <c r="ANK2" s="1858"/>
      <c r="ANL2" s="1858"/>
      <c r="ANM2" s="1858"/>
      <c r="ANN2" s="1858"/>
      <c r="ANO2" s="1858"/>
      <c r="ANP2" s="1858"/>
      <c r="ANQ2" s="1858"/>
      <c r="ANR2" s="1858"/>
      <c r="ANS2" s="1858"/>
      <c r="ANT2" s="1858"/>
      <c r="ANU2" s="1858"/>
      <c r="ANV2" s="1858"/>
      <c r="ANW2" s="1858"/>
      <c r="ANX2" s="1858"/>
      <c r="ANY2" s="1858"/>
      <c r="ANZ2" s="1858"/>
      <c r="AOA2" s="1858"/>
      <c r="AOB2" s="1858"/>
      <c r="AOC2" s="1858"/>
      <c r="AOD2" s="1858"/>
      <c r="AOE2" s="1858"/>
      <c r="AOF2" s="1858"/>
      <c r="AOG2" s="1858"/>
      <c r="AOH2" s="1858"/>
      <c r="AOI2" s="1858"/>
      <c r="AOJ2" s="1858"/>
      <c r="AOK2" s="1858"/>
      <c r="AOL2" s="1858"/>
      <c r="AOM2" s="1858"/>
      <c r="AON2" s="1858"/>
      <c r="AOO2" s="1858"/>
      <c r="AOP2" s="1858"/>
      <c r="AOQ2" s="1858"/>
      <c r="AOR2" s="1858"/>
      <c r="AOS2" s="1858"/>
      <c r="AOT2" s="1858"/>
      <c r="AOU2" s="1858"/>
      <c r="AOV2" s="1858"/>
      <c r="AOW2" s="1858"/>
      <c r="AOX2" s="1858"/>
      <c r="AOY2" s="1858"/>
      <c r="AOZ2" s="1858"/>
      <c r="APA2" s="1858"/>
      <c r="APB2" s="1858"/>
      <c r="APC2" s="1858"/>
      <c r="APD2" s="1858"/>
      <c r="APE2" s="1858"/>
      <c r="APF2" s="1858"/>
      <c r="APG2" s="1858"/>
      <c r="APH2" s="1858"/>
      <c r="API2" s="1858"/>
      <c r="APJ2" s="1858"/>
      <c r="APK2" s="1858"/>
      <c r="APL2" s="1858"/>
      <c r="APM2" s="1858"/>
      <c r="APN2" s="1858"/>
      <c r="APO2" s="1858"/>
      <c r="APP2" s="1858"/>
      <c r="APQ2" s="1858"/>
      <c r="APR2" s="1858"/>
      <c r="APS2" s="1858"/>
      <c r="APT2" s="1858"/>
      <c r="APU2" s="1858"/>
      <c r="APV2" s="1858"/>
      <c r="APW2" s="1858"/>
      <c r="APX2" s="1858"/>
      <c r="APY2" s="1858"/>
      <c r="APZ2" s="1858"/>
      <c r="AQA2" s="1858"/>
      <c r="AQB2" s="1858"/>
      <c r="AQC2" s="1858"/>
      <c r="AQD2" s="1858"/>
      <c r="AQE2" s="1858"/>
      <c r="AQF2" s="1858"/>
      <c r="AQG2" s="1858"/>
      <c r="AQH2" s="1858"/>
      <c r="AQI2" s="1858"/>
      <c r="AQJ2" s="1858"/>
      <c r="AQK2" s="1858"/>
      <c r="AQL2" s="1858"/>
      <c r="AQM2" s="1858"/>
      <c r="AQN2" s="1858"/>
      <c r="AQO2" s="1858"/>
      <c r="AQP2" s="1858"/>
      <c r="AQQ2" s="1858"/>
      <c r="AQR2" s="1858"/>
      <c r="AQS2" s="1858"/>
      <c r="AQT2" s="1858"/>
      <c r="AQU2" s="1858"/>
      <c r="AQV2" s="1858"/>
      <c r="AQW2" s="1858"/>
      <c r="AQX2" s="1858"/>
      <c r="AQY2" s="1858"/>
      <c r="AQZ2" s="1858"/>
      <c r="ARA2" s="1858"/>
      <c r="ARB2" s="1858"/>
      <c r="ARC2" s="1858"/>
      <c r="ARD2" s="1858"/>
      <c r="ARE2" s="1858"/>
      <c r="ARF2" s="1858"/>
      <c r="ARG2" s="1858"/>
      <c r="ARH2" s="1858"/>
      <c r="ARI2" s="1858"/>
      <c r="ARJ2" s="1858"/>
      <c r="ARK2" s="1858"/>
      <c r="ARL2" s="1858"/>
      <c r="ARM2" s="1858"/>
      <c r="ARN2" s="1858"/>
      <c r="ARO2" s="1858"/>
      <c r="ARP2" s="1858"/>
      <c r="ARQ2" s="1858"/>
      <c r="ARR2" s="1858"/>
      <c r="ARS2" s="1858"/>
      <c r="ART2" s="1858"/>
      <c r="ARU2" s="1858"/>
      <c r="ARV2" s="1858"/>
      <c r="ARW2" s="1858"/>
      <c r="ARX2" s="1858"/>
      <c r="ARY2" s="1858"/>
      <c r="ARZ2" s="1858"/>
      <c r="ASA2" s="1858"/>
      <c r="ASB2" s="1858"/>
      <c r="ASC2" s="1858"/>
      <c r="ASD2" s="1858"/>
      <c r="ASE2" s="1858"/>
      <c r="ASF2" s="1858"/>
      <c r="ASG2" s="1858"/>
      <c r="ASH2" s="1858"/>
      <c r="ASI2" s="1858"/>
      <c r="ASJ2" s="1858"/>
      <c r="ASK2" s="1858"/>
      <c r="ASL2" s="1858"/>
      <c r="ASM2" s="1858"/>
      <c r="ASN2" s="1858"/>
      <c r="ASO2" s="1858"/>
      <c r="ASP2" s="1858"/>
      <c r="ASQ2" s="1858"/>
      <c r="ASR2" s="1858"/>
      <c r="ASS2" s="1858"/>
      <c r="AST2" s="1858"/>
      <c r="ASU2" s="1858"/>
      <c r="ASV2" s="1858"/>
      <c r="ASW2" s="1858"/>
      <c r="ASX2" s="1858"/>
      <c r="ASY2" s="1858"/>
      <c r="ASZ2" s="1858"/>
      <c r="ATA2" s="1858"/>
      <c r="ATB2" s="1858"/>
      <c r="ATC2" s="1858"/>
      <c r="ATD2" s="1858"/>
      <c r="ATE2" s="1858"/>
      <c r="ATF2" s="1858"/>
      <c r="ATG2" s="1858"/>
      <c r="ATH2" s="1858"/>
      <c r="ATI2" s="1858"/>
      <c r="ATJ2" s="1858"/>
      <c r="ATK2" s="1858"/>
      <c r="ATL2" s="1858"/>
      <c r="ATM2" s="1858"/>
      <c r="ATN2" s="1858"/>
      <c r="ATO2" s="1858"/>
      <c r="ATP2" s="1858"/>
      <c r="ATQ2" s="1858"/>
      <c r="ATR2" s="1858"/>
      <c r="ATS2" s="1858"/>
      <c r="ATT2" s="1858"/>
      <c r="ATU2" s="1858"/>
      <c r="ATV2" s="1858"/>
      <c r="ATW2" s="1858"/>
      <c r="ATX2" s="1858"/>
      <c r="ATY2" s="1858"/>
      <c r="ATZ2" s="1858"/>
      <c r="AUA2" s="1858"/>
      <c r="AUB2" s="1858"/>
      <c r="AUC2" s="1858"/>
      <c r="AUD2" s="1858"/>
      <c r="AUE2" s="1858"/>
      <c r="AUF2" s="1858"/>
      <c r="AUG2" s="1858"/>
      <c r="AUH2" s="1858"/>
      <c r="AUI2" s="1858"/>
      <c r="AUJ2" s="1858"/>
      <c r="AUK2" s="1858"/>
      <c r="AUL2" s="1858"/>
      <c r="AUM2" s="1858"/>
      <c r="AUN2" s="1858"/>
      <c r="AUO2" s="1858"/>
      <c r="AUP2" s="1858"/>
      <c r="AUQ2" s="1858"/>
      <c r="AUR2" s="1858"/>
      <c r="AUS2" s="1858"/>
      <c r="AUT2" s="1858"/>
      <c r="AUU2" s="1858"/>
      <c r="AUV2" s="1858"/>
      <c r="AUW2" s="1858"/>
      <c r="AUX2" s="1858"/>
      <c r="AUY2" s="1858"/>
      <c r="AUZ2" s="1858"/>
      <c r="AVA2" s="1858"/>
      <c r="AVB2" s="1858"/>
      <c r="AVC2" s="1858"/>
      <c r="AVD2" s="1858"/>
      <c r="AVE2" s="1858"/>
      <c r="AVF2" s="1858"/>
      <c r="AVG2" s="1858"/>
      <c r="AVH2" s="1858"/>
      <c r="AVI2" s="1858"/>
      <c r="AVJ2" s="1858"/>
      <c r="AVK2" s="1858"/>
      <c r="AVL2" s="1858"/>
      <c r="AVM2" s="1858"/>
      <c r="AVN2" s="1858"/>
      <c r="AVO2" s="1858"/>
      <c r="AVP2" s="1858"/>
      <c r="AVQ2" s="1858"/>
      <c r="AVR2" s="1858"/>
      <c r="AVS2" s="1858"/>
      <c r="AVT2" s="1858"/>
      <c r="AVU2" s="1858"/>
      <c r="AVV2" s="1858"/>
      <c r="AVW2" s="1858"/>
      <c r="AVX2" s="1858"/>
      <c r="AVY2" s="1858"/>
      <c r="AVZ2" s="1858"/>
      <c r="AWA2" s="1858"/>
      <c r="AWB2" s="1858"/>
      <c r="AWC2" s="1858"/>
      <c r="AWD2" s="1858"/>
      <c r="AWE2" s="1858"/>
      <c r="AWF2" s="1858"/>
      <c r="AWG2" s="1858"/>
      <c r="AWH2" s="1858"/>
      <c r="AWI2" s="1858"/>
      <c r="AWJ2" s="1858"/>
      <c r="AWK2" s="1858"/>
      <c r="AWL2" s="1858"/>
      <c r="AWM2" s="1858"/>
      <c r="AWN2" s="1858"/>
      <c r="AWO2" s="1858"/>
      <c r="AWP2" s="1858"/>
      <c r="AWQ2" s="1858"/>
      <c r="AWR2" s="1858"/>
      <c r="AWS2" s="1858"/>
      <c r="AWT2" s="1858"/>
      <c r="AWU2" s="1858"/>
      <c r="AWV2" s="1858"/>
      <c r="AWW2" s="1858"/>
      <c r="AWX2" s="1858"/>
      <c r="AWY2" s="1858"/>
      <c r="AWZ2" s="1858"/>
      <c r="AXA2" s="1858"/>
      <c r="AXB2" s="1858"/>
      <c r="AXC2" s="1858"/>
      <c r="AXD2" s="1858"/>
      <c r="AXE2" s="1858"/>
      <c r="AXF2" s="1858"/>
      <c r="AXG2" s="1858"/>
      <c r="AXH2" s="1858"/>
      <c r="AXI2" s="1858"/>
      <c r="AXJ2" s="1858"/>
      <c r="AXK2" s="1858"/>
      <c r="AXL2" s="1858"/>
      <c r="AXM2" s="1858"/>
      <c r="AXN2" s="1858"/>
      <c r="AXO2" s="1858"/>
      <c r="AXP2" s="1858"/>
      <c r="AXQ2" s="1858"/>
      <c r="AXR2" s="1858"/>
      <c r="AXS2" s="1858"/>
      <c r="AXT2" s="1858"/>
      <c r="AXU2" s="1858"/>
      <c r="AXV2" s="1858"/>
      <c r="AXW2" s="1858"/>
      <c r="AXX2" s="1858"/>
      <c r="AXY2" s="1858"/>
      <c r="AXZ2" s="1858"/>
      <c r="AYA2" s="1858"/>
      <c r="AYB2" s="1858"/>
      <c r="AYC2" s="1858"/>
      <c r="AYD2" s="1858"/>
      <c r="AYE2" s="1858"/>
      <c r="AYF2" s="1858"/>
      <c r="AYG2" s="1858"/>
      <c r="AYH2" s="1858"/>
      <c r="AYI2" s="1858"/>
      <c r="AYJ2" s="1858"/>
      <c r="AYK2" s="1858"/>
      <c r="AYL2" s="1858"/>
      <c r="AYM2" s="1858"/>
      <c r="AYN2" s="1858"/>
      <c r="AYO2" s="1858"/>
      <c r="AYP2" s="1858"/>
      <c r="AYQ2" s="1858"/>
      <c r="AYR2" s="1858"/>
      <c r="AYS2" s="1858"/>
      <c r="AYT2" s="1858"/>
      <c r="AYU2" s="1858"/>
      <c r="AYV2" s="1858"/>
      <c r="AYW2" s="1858"/>
      <c r="AYX2" s="1858"/>
      <c r="AYY2" s="1858"/>
      <c r="AYZ2" s="1858"/>
      <c r="AZA2" s="1858"/>
      <c r="AZB2" s="1858"/>
      <c r="AZC2" s="1858"/>
      <c r="AZD2" s="1858"/>
      <c r="AZE2" s="1858"/>
      <c r="AZF2" s="1858"/>
      <c r="AZG2" s="1858"/>
      <c r="AZH2" s="1858"/>
      <c r="AZI2" s="1858"/>
      <c r="AZJ2" s="1858"/>
      <c r="AZK2" s="1858"/>
      <c r="AZL2" s="1858"/>
      <c r="AZM2" s="1858"/>
      <c r="AZN2" s="1858"/>
      <c r="AZO2" s="1858"/>
      <c r="AZP2" s="1858"/>
      <c r="AZQ2" s="1858"/>
      <c r="AZR2" s="1858"/>
      <c r="AZS2" s="1858"/>
      <c r="AZT2" s="1858"/>
      <c r="AZU2" s="1858"/>
      <c r="AZV2" s="1858"/>
      <c r="AZW2" s="1858"/>
      <c r="AZX2" s="1858"/>
      <c r="AZY2" s="1858"/>
      <c r="AZZ2" s="1858"/>
      <c r="BAA2" s="1858"/>
      <c r="BAB2" s="1858"/>
      <c r="BAC2" s="1858"/>
      <c r="BAD2" s="1858"/>
      <c r="BAE2" s="1858"/>
      <c r="BAF2" s="1858"/>
      <c r="BAG2" s="1858"/>
      <c r="BAH2" s="1858"/>
      <c r="BAI2" s="1858"/>
      <c r="BAJ2" s="1858"/>
      <c r="BAK2" s="1858"/>
      <c r="BAL2" s="1858"/>
      <c r="BAM2" s="1858"/>
      <c r="BAN2" s="1858"/>
      <c r="BAO2" s="1858"/>
      <c r="BAP2" s="1858"/>
      <c r="BAQ2" s="1858"/>
      <c r="BAR2" s="1858"/>
      <c r="BAS2" s="1858"/>
      <c r="BAT2" s="1858"/>
      <c r="BAU2" s="1858"/>
      <c r="BAV2" s="1858"/>
      <c r="BAW2" s="1858"/>
      <c r="BAX2" s="1858"/>
      <c r="BAY2" s="1858"/>
      <c r="BAZ2" s="1858"/>
      <c r="BBA2" s="1858"/>
      <c r="BBB2" s="1858"/>
      <c r="BBC2" s="1858"/>
      <c r="BBD2" s="1858"/>
      <c r="BBE2" s="1858"/>
      <c r="BBF2" s="1858"/>
      <c r="BBG2" s="1858"/>
      <c r="BBH2" s="1858"/>
      <c r="BBI2" s="1858"/>
      <c r="BBJ2" s="1858"/>
      <c r="BBK2" s="1858"/>
      <c r="BBL2" s="1858"/>
      <c r="BBM2" s="1858"/>
      <c r="BBN2" s="1858"/>
      <c r="BBO2" s="1858"/>
      <c r="BBP2" s="1858"/>
      <c r="BBQ2" s="1858"/>
      <c r="BBR2" s="1858"/>
      <c r="BBS2" s="1858"/>
      <c r="BBT2" s="1858"/>
      <c r="BBU2" s="1858"/>
      <c r="BBV2" s="1858"/>
      <c r="BBW2" s="1858"/>
      <c r="BBX2" s="1858"/>
      <c r="BBY2" s="1858"/>
      <c r="BBZ2" s="1858"/>
      <c r="BCA2" s="1858"/>
      <c r="BCB2" s="1858"/>
      <c r="BCC2" s="1858"/>
      <c r="BCD2" s="1858"/>
      <c r="BCE2" s="1858"/>
      <c r="BCF2" s="1858"/>
      <c r="BCG2" s="1858"/>
      <c r="BCH2" s="1858"/>
      <c r="BCI2" s="1858"/>
      <c r="BCJ2" s="1858"/>
      <c r="BCK2" s="1858"/>
      <c r="BCL2" s="1858"/>
      <c r="BCM2" s="1858"/>
      <c r="BCN2" s="1858"/>
      <c r="BCO2" s="1858"/>
      <c r="BCP2" s="1858"/>
      <c r="BCQ2" s="1858"/>
      <c r="BCR2" s="1858"/>
      <c r="BCS2" s="1858"/>
      <c r="BCT2" s="1858"/>
      <c r="BCU2" s="1858"/>
      <c r="BCV2" s="1858"/>
      <c r="BCW2" s="1858"/>
      <c r="BCX2" s="1858"/>
      <c r="BCY2" s="1858"/>
      <c r="BCZ2" s="1858"/>
      <c r="BDA2" s="1858"/>
      <c r="BDB2" s="1858"/>
      <c r="BDC2" s="1858"/>
      <c r="BDD2" s="1858"/>
      <c r="BDE2" s="1858"/>
      <c r="BDF2" s="1858"/>
      <c r="BDG2" s="1858"/>
      <c r="BDH2" s="1858"/>
      <c r="BDI2" s="1858"/>
      <c r="BDJ2" s="1858"/>
      <c r="BDK2" s="1858"/>
      <c r="BDL2" s="1858"/>
      <c r="BDM2" s="1858"/>
      <c r="BDN2" s="1858"/>
      <c r="BDO2" s="1858"/>
      <c r="BDP2" s="1858"/>
      <c r="BDQ2" s="1858"/>
      <c r="BDR2" s="1858"/>
      <c r="BDS2" s="1858"/>
      <c r="BDT2" s="1858"/>
      <c r="BDU2" s="1858"/>
      <c r="BDV2" s="1858"/>
      <c r="BDW2" s="1858"/>
      <c r="BDX2" s="1858"/>
      <c r="BDY2" s="1858"/>
      <c r="BDZ2" s="1858"/>
      <c r="BEA2" s="1858"/>
      <c r="BEB2" s="1858"/>
      <c r="BEC2" s="1858"/>
      <c r="BED2" s="1858"/>
      <c r="BEE2" s="1858"/>
      <c r="BEF2" s="1858"/>
      <c r="BEG2" s="1858"/>
      <c r="BEH2" s="1858"/>
      <c r="BEI2" s="1858"/>
      <c r="BEJ2" s="1858"/>
      <c r="BEK2" s="1858"/>
      <c r="BEL2" s="1858"/>
      <c r="BEM2" s="1858"/>
      <c r="BEN2" s="1858"/>
      <c r="BEO2" s="1858"/>
      <c r="BEP2" s="1858"/>
      <c r="BEQ2" s="1858"/>
      <c r="BER2" s="1858"/>
      <c r="BES2" s="1858"/>
      <c r="BET2" s="1858"/>
      <c r="BEU2" s="1858"/>
      <c r="BEV2" s="1858"/>
      <c r="BEW2" s="1858"/>
      <c r="BEX2" s="1858"/>
      <c r="BEY2" s="1858"/>
      <c r="BEZ2" s="1858"/>
      <c r="BFA2" s="1858"/>
      <c r="BFB2" s="1858"/>
      <c r="BFC2" s="1858"/>
      <c r="BFD2" s="1858"/>
      <c r="BFE2" s="1858"/>
      <c r="BFF2" s="1858"/>
      <c r="BFG2" s="1858"/>
      <c r="BFH2" s="1858"/>
      <c r="BFI2" s="1858"/>
      <c r="BFJ2" s="1858"/>
      <c r="BFK2" s="1858"/>
      <c r="BFL2" s="1858"/>
      <c r="BFM2" s="1858"/>
      <c r="BFN2" s="1858"/>
      <c r="BFO2" s="1858"/>
      <c r="BFP2" s="1858"/>
      <c r="BFQ2" s="1858"/>
      <c r="BFR2" s="1858"/>
      <c r="BFS2" s="1858"/>
      <c r="BFT2" s="1858"/>
      <c r="BFU2" s="1858"/>
      <c r="BFV2" s="1858"/>
      <c r="BFW2" s="1858"/>
      <c r="BFX2" s="1858"/>
      <c r="BFY2" s="1858"/>
      <c r="BFZ2" s="1858"/>
      <c r="BGA2" s="1858"/>
      <c r="BGB2" s="1858"/>
      <c r="BGC2" s="1858"/>
      <c r="BGD2" s="1858"/>
      <c r="BGE2" s="1858"/>
      <c r="BGF2" s="1858"/>
      <c r="BGG2" s="1858"/>
      <c r="BGH2" s="1858"/>
      <c r="BGI2" s="1858"/>
      <c r="BGJ2" s="1858"/>
      <c r="BGK2" s="1858"/>
      <c r="BGL2" s="1858"/>
      <c r="BGM2" s="1858"/>
      <c r="BGN2" s="1858"/>
      <c r="BGO2" s="1858"/>
      <c r="BGP2" s="1858"/>
      <c r="BGQ2" s="1858"/>
      <c r="BGR2" s="1858"/>
      <c r="BGS2" s="1858"/>
      <c r="BGT2" s="1858"/>
      <c r="BGU2" s="1858"/>
      <c r="BGV2" s="1858"/>
      <c r="BGW2" s="1858"/>
      <c r="BGX2" s="1858"/>
      <c r="BGY2" s="1858"/>
      <c r="BGZ2" s="1858"/>
      <c r="BHA2" s="1858"/>
      <c r="BHB2" s="1858"/>
      <c r="BHC2" s="1858"/>
      <c r="BHD2" s="1858"/>
      <c r="BHE2" s="1858"/>
      <c r="BHF2" s="1858"/>
      <c r="BHG2" s="1858"/>
      <c r="BHH2" s="1858"/>
      <c r="BHI2" s="1858"/>
      <c r="BHJ2" s="1858"/>
      <c r="BHK2" s="1858"/>
      <c r="BHL2" s="1858"/>
      <c r="BHM2" s="1858"/>
      <c r="BHN2" s="1858"/>
      <c r="BHO2" s="1858"/>
      <c r="BHP2" s="1858"/>
      <c r="BHQ2" s="1858"/>
      <c r="BHR2" s="1858"/>
      <c r="BHS2" s="1858"/>
      <c r="BHT2" s="1858"/>
      <c r="BHU2" s="1858"/>
      <c r="BHV2" s="1858"/>
      <c r="BHW2" s="1858"/>
      <c r="BHX2" s="1858"/>
      <c r="BHY2" s="1858"/>
      <c r="BHZ2" s="1858"/>
      <c r="BIA2" s="1858"/>
      <c r="BIB2" s="1858"/>
      <c r="BIC2" s="1858"/>
      <c r="BID2" s="1858"/>
      <c r="BIE2" s="1858"/>
      <c r="BIF2" s="1858"/>
      <c r="BIG2" s="1858"/>
      <c r="BIH2" s="1858"/>
      <c r="BII2" s="1858"/>
      <c r="BIJ2" s="1858"/>
      <c r="BIK2" s="1858"/>
      <c r="BIL2" s="1858"/>
      <c r="BIM2" s="1858"/>
      <c r="BIN2" s="1858"/>
      <c r="BIO2" s="1858"/>
      <c r="BIP2" s="1858"/>
      <c r="BIQ2" s="1858"/>
      <c r="BIR2" s="1858"/>
      <c r="BIS2" s="1858"/>
      <c r="BIT2" s="1858"/>
      <c r="BIU2" s="1858"/>
      <c r="BIV2" s="1858"/>
      <c r="BIW2" s="1858"/>
      <c r="BIX2" s="1858"/>
      <c r="BIY2" s="1858"/>
      <c r="BIZ2" s="1858"/>
      <c r="BJA2" s="1858"/>
      <c r="BJB2" s="1858"/>
      <c r="BJC2" s="1858"/>
      <c r="BJD2" s="1858"/>
      <c r="BJE2" s="1858"/>
      <c r="BJF2" s="1858"/>
      <c r="BJG2" s="1858"/>
      <c r="BJH2" s="1858"/>
      <c r="BJI2" s="1858"/>
      <c r="BJJ2" s="1858"/>
      <c r="BJK2" s="1858"/>
      <c r="BJL2" s="1858"/>
      <c r="BJM2" s="1858"/>
      <c r="BJN2" s="1858"/>
      <c r="BJO2" s="1858"/>
      <c r="BJP2" s="1858"/>
      <c r="BJQ2" s="1858"/>
      <c r="BJR2" s="1858"/>
      <c r="BJS2" s="1858"/>
      <c r="BJT2" s="1858"/>
      <c r="BJU2" s="1858"/>
      <c r="BJV2" s="1858"/>
      <c r="BJW2" s="1858"/>
      <c r="BJX2" s="1858"/>
      <c r="BJY2" s="1858"/>
      <c r="BJZ2" s="1858"/>
      <c r="BKA2" s="1858"/>
      <c r="BKB2" s="1858"/>
      <c r="BKC2" s="1858"/>
      <c r="BKD2" s="1858"/>
      <c r="BKE2" s="1858"/>
      <c r="BKF2" s="1858"/>
      <c r="BKG2" s="1858"/>
      <c r="BKH2" s="1858"/>
      <c r="BKI2" s="1858"/>
      <c r="BKJ2" s="1858"/>
      <c r="BKK2" s="1858"/>
      <c r="BKL2" s="1858"/>
      <c r="BKM2" s="1858"/>
      <c r="BKN2" s="1858"/>
      <c r="BKO2" s="1858"/>
      <c r="BKP2" s="1858"/>
      <c r="BKQ2" s="1858"/>
      <c r="BKR2" s="1858"/>
      <c r="BKS2" s="1858"/>
      <c r="BKT2" s="1858"/>
      <c r="BKU2" s="1858"/>
      <c r="BKV2" s="1858"/>
      <c r="BKW2" s="1858"/>
      <c r="BKX2" s="1858"/>
      <c r="BKY2" s="1858"/>
      <c r="BKZ2" s="1858"/>
      <c r="BLA2" s="1858"/>
      <c r="BLB2" s="1858"/>
      <c r="BLC2" s="1858"/>
      <c r="BLD2" s="1858"/>
      <c r="BLE2" s="1858"/>
      <c r="BLF2" s="1858"/>
      <c r="BLG2" s="1858"/>
      <c r="BLH2" s="1858"/>
      <c r="BLI2" s="1858"/>
      <c r="BLJ2" s="1858"/>
      <c r="BLK2" s="1858"/>
      <c r="BLL2" s="1858"/>
      <c r="BLM2" s="1858"/>
      <c r="BLN2" s="1858"/>
      <c r="BLO2" s="1858"/>
      <c r="BLP2" s="1858"/>
      <c r="BLQ2" s="1858"/>
      <c r="BLR2" s="1858"/>
      <c r="BLS2" s="1858"/>
      <c r="BLT2" s="1858"/>
      <c r="BLU2" s="1858"/>
      <c r="BLV2" s="1858"/>
      <c r="BLW2" s="1858"/>
      <c r="BLX2" s="1858"/>
      <c r="BLY2" s="1858"/>
      <c r="BLZ2" s="1858"/>
      <c r="BMA2" s="1858"/>
      <c r="BMB2" s="1858"/>
      <c r="BMC2" s="1858"/>
      <c r="BMD2" s="1858"/>
      <c r="BME2" s="1858"/>
      <c r="BMF2" s="1858"/>
      <c r="BMG2" s="1858"/>
      <c r="BMH2" s="1858"/>
      <c r="BMI2" s="1858"/>
      <c r="BMJ2" s="1858"/>
      <c r="BMK2" s="1858"/>
      <c r="BML2" s="1858"/>
      <c r="BMM2" s="1858"/>
      <c r="BMN2" s="1858"/>
      <c r="BMO2" s="1858"/>
      <c r="BMP2" s="1858"/>
      <c r="BMQ2" s="1858"/>
      <c r="BMR2" s="1858"/>
      <c r="BMS2" s="1858"/>
      <c r="BMT2" s="1858"/>
      <c r="BMU2" s="1858"/>
      <c r="BMV2" s="1858"/>
      <c r="BMW2" s="1858"/>
      <c r="BMX2" s="1858"/>
      <c r="BMY2" s="1858"/>
      <c r="BMZ2" s="1858"/>
      <c r="BNA2" s="1858"/>
      <c r="BNB2" s="1858"/>
      <c r="BNC2" s="1858"/>
      <c r="BND2" s="1858"/>
      <c r="BNE2" s="1858"/>
      <c r="BNF2" s="1858"/>
      <c r="BNG2" s="1858"/>
      <c r="BNH2" s="1858"/>
      <c r="BNI2" s="1858"/>
      <c r="BNJ2" s="1858"/>
      <c r="BNK2" s="1858"/>
      <c r="BNL2" s="1858"/>
      <c r="BNM2" s="1858"/>
      <c r="BNN2" s="1858"/>
      <c r="BNO2" s="1858"/>
      <c r="BNP2" s="1858"/>
      <c r="BNQ2" s="1858"/>
      <c r="BNR2" s="1858"/>
      <c r="BNS2" s="1858"/>
      <c r="BNT2" s="1858"/>
      <c r="BNU2" s="1858"/>
      <c r="BNV2" s="1858"/>
      <c r="BNW2" s="1858"/>
      <c r="BNX2" s="1858"/>
      <c r="BNY2" s="1858"/>
      <c r="BNZ2" s="1858"/>
      <c r="BOA2" s="1858"/>
      <c r="BOB2" s="1858"/>
      <c r="BOC2" s="1858"/>
      <c r="BOD2" s="1858"/>
      <c r="BOE2" s="1858"/>
      <c r="BOF2" s="1858"/>
      <c r="BOG2" s="1858"/>
      <c r="BOH2" s="1858"/>
      <c r="BOI2" s="1858"/>
      <c r="BOJ2" s="1858"/>
      <c r="BOK2" s="1858"/>
      <c r="BOL2" s="1858"/>
      <c r="BOM2" s="1858"/>
      <c r="BON2" s="1858"/>
      <c r="BOO2" s="1858"/>
      <c r="BOP2" s="1858"/>
      <c r="BOQ2" s="1858"/>
      <c r="BOR2" s="1858"/>
      <c r="BOS2" s="1858"/>
      <c r="BOT2" s="1858"/>
      <c r="BOU2" s="1858"/>
      <c r="BOV2" s="1858"/>
      <c r="BOW2" s="1858"/>
      <c r="BOX2" s="1858"/>
      <c r="BOY2" s="1858"/>
      <c r="BOZ2" s="1858"/>
      <c r="BPA2" s="1858"/>
      <c r="BPB2" s="1858"/>
      <c r="BPC2" s="1858"/>
      <c r="BPD2" s="1858"/>
      <c r="BPE2" s="1858"/>
      <c r="BPF2" s="1858"/>
      <c r="BPG2" s="1858"/>
      <c r="BPH2" s="1858"/>
      <c r="BPI2" s="1858"/>
      <c r="BPJ2" s="1858"/>
      <c r="BPK2" s="1858"/>
      <c r="BPL2" s="1858"/>
      <c r="BPM2" s="1858"/>
      <c r="BPN2" s="1858"/>
      <c r="BPO2" s="1858"/>
      <c r="BPP2" s="1858"/>
      <c r="BPQ2" s="1858"/>
      <c r="BPR2" s="1858"/>
      <c r="BPS2" s="1858"/>
      <c r="BPT2" s="1858"/>
      <c r="BPU2" s="1858"/>
      <c r="BPV2" s="1858"/>
      <c r="BPW2" s="1858"/>
      <c r="BPX2" s="1858"/>
      <c r="BPY2" s="1858"/>
      <c r="BPZ2" s="1858"/>
      <c r="BQA2" s="1858"/>
      <c r="BQB2" s="1858"/>
      <c r="BQC2" s="1858"/>
      <c r="BQD2" s="1858"/>
      <c r="BQE2" s="1858"/>
      <c r="BQF2" s="1858"/>
      <c r="BQG2" s="1858"/>
      <c r="BQH2" s="1858"/>
      <c r="BQI2" s="1858"/>
      <c r="BQJ2" s="1858"/>
      <c r="BQK2" s="1858"/>
      <c r="BQL2" s="1858"/>
      <c r="BQM2" s="1858"/>
      <c r="BQN2" s="1858"/>
      <c r="BQO2" s="1858"/>
      <c r="BQP2" s="1858"/>
      <c r="BQQ2" s="1858"/>
      <c r="BQR2" s="1858"/>
      <c r="BQS2" s="1858"/>
      <c r="BQT2" s="1858"/>
      <c r="BQU2" s="1858"/>
      <c r="BQV2" s="1858"/>
      <c r="BQW2" s="1858"/>
      <c r="BQX2" s="1858"/>
      <c r="BQY2" s="1858"/>
      <c r="BQZ2" s="1858"/>
      <c r="BRA2" s="1858"/>
      <c r="BRB2" s="1858"/>
      <c r="BRC2" s="1858"/>
      <c r="BRD2" s="1858"/>
      <c r="BRE2" s="1858"/>
      <c r="BRF2" s="1858"/>
      <c r="BRG2" s="1858"/>
      <c r="BRH2" s="1858"/>
      <c r="BRI2" s="1858"/>
      <c r="BRJ2" s="1858"/>
      <c r="BRK2" s="1858"/>
      <c r="BRL2" s="1858"/>
      <c r="BRM2" s="1858"/>
      <c r="BRN2" s="1858"/>
      <c r="BRO2" s="1858"/>
      <c r="BRP2" s="1858"/>
      <c r="BRQ2" s="1858"/>
      <c r="BRR2" s="1858"/>
      <c r="BRS2" s="1858"/>
      <c r="BRT2" s="1858"/>
      <c r="BRU2" s="1858"/>
      <c r="BRV2" s="1858"/>
      <c r="BRW2" s="1858"/>
      <c r="BRX2" s="1858"/>
      <c r="BRY2" s="1858"/>
      <c r="BRZ2" s="1858"/>
      <c r="BSA2" s="1858"/>
      <c r="BSB2" s="1858"/>
      <c r="BSC2" s="1858"/>
      <c r="BSD2" s="1858"/>
      <c r="BSE2" s="1858"/>
      <c r="BSF2" s="1858"/>
      <c r="BSG2" s="1858"/>
      <c r="BSH2" s="1858"/>
      <c r="BSI2" s="1858"/>
      <c r="BSJ2" s="1858"/>
      <c r="BSK2" s="1858"/>
      <c r="BSL2" s="1858"/>
      <c r="BSM2" s="1858"/>
      <c r="BSN2" s="1858"/>
      <c r="BSO2" s="1858"/>
      <c r="BSP2" s="1858"/>
      <c r="BSQ2" s="1858"/>
      <c r="BSR2" s="1858"/>
      <c r="BSS2" s="1858"/>
      <c r="BST2" s="1858"/>
      <c r="BSU2" s="1858"/>
      <c r="BSV2" s="1858"/>
      <c r="BSW2" s="1858"/>
      <c r="BSX2" s="1858"/>
      <c r="BSY2" s="1858"/>
      <c r="BSZ2" s="1858"/>
      <c r="BTA2" s="1858"/>
      <c r="BTB2" s="1858"/>
      <c r="BTC2" s="1858"/>
      <c r="BTD2" s="1858"/>
      <c r="BTE2" s="1858"/>
      <c r="BTF2" s="1858"/>
      <c r="BTG2" s="1858"/>
      <c r="BTH2" s="1858"/>
      <c r="BTI2" s="1858"/>
      <c r="BTJ2" s="1858"/>
      <c r="BTK2" s="1858"/>
      <c r="BTL2" s="1858"/>
      <c r="BTM2" s="1858"/>
      <c r="BTN2" s="1858"/>
      <c r="BTO2" s="1858"/>
      <c r="BTP2" s="1858"/>
      <c r="BTQ2" s="1858"/>
      <c r="BTR2" s="1858"/>
      <c r="BTS2" s="1858"/>
      <c r="BTT2" s="1858"/>
      <c r="BTU2" s="1858"/>
      <c r="BTV2" s="1858"/>
      <c r="BTW2" s="1858"/>
      <c r="BTX2" s="1858"/>
      <c r="BTY2" s="1858"/>
      <c r="BTZ2" s="1858"/>
      <c r="BUA2" s="1858"/>
      <c r="BUB2" s="1858"/>
      <c r="BUC2" s="1858"/>
      <c r="BUD2" s="1858"/>
      <c r="BUE2" s="1858"/>
      <c r="BUF2" s="1858"/>
      <c r="BUG2" s="1858"/>
      <c r="BUH2" s="1858"/>
      <c r="BUI2" s="1858"/>
      <c r="BUJ2" s="1858"/>
      <c r="BUK2" s="1858"/>
      <c r="BUL2" s="1858"/>
      <c r="BUM2" s="1858"/>
      <c r="BUN2" s="1858"/>
      <c r="BUO2" s="1858"/>
      <c r="BUP2" s="1858"/>
      <c r="BUQ2" s="1858"/>
      <c r="BUR2" s="1858"/>
      <c r="BUS2" s="1858"/>
      <c r="BUT2" s="1858"/>
      <c r="BUU2" s="1858"/>
      <c r="BUV2" s="1858"/>
      <c r="BUW2" s="1858"/>
      <c r="BUX2" s="1858"/>
      <c r="BUY2" s="1858"/>
      <c r="BUZ2" s="1858"/>
      <c r="BVA2" s="1858"/>
      <c r="BVB2" s="1858"/>
      <c r="BVC2" s="1858"/>
      <c r="BVD2" s="1858"/>
      <c r="BVE2" s="1858"/>
      <c r="BVF2" s="1858"/>
      <c r="BVG2" s="1858"/>
      <c r="BVH2" s="1858"/>
      <c r="BVI2" s="1858"/>
      <c r="BVJ2" s="1858"/>
      <c r="BVK2" s="1858"/>
      <c r="BVL2" s="1858"/>
      <c r="BVM2" s="1858"/>
      <c r="BVN2" s="1858"/>
      <c r="BVO2" s="1858"/>
      <c r="BVP2" s="1858"/>
      <c r="BVQ2" s="1858"/>
      <c r="BVR2" s="1858"/>
      <c r="BVS2" s="1858"/>
      <c r="BVT2" s="1858"/>
      <c r="BVU2" s="1858"/>
      <c r="BVV2" s="1858"/>
      <c r="BVW2" s="1858"/>
      <c r="BVX2" s="1858"/>
      <c r="BVY2" s="1858"/>
      <c r="BVZ2" s="1858"/>
      <c r="BWA2" s="1858"/>
      <c r="BWB2" s="1858"/>
      <c r="BWC2" s="1858"/>
      <c r="BWD2" s="1858"/>
      <c r="BWE2" s="1858"/>
      <c r="BWF2" s="1858"/>
      <c r="BWG2" s="1858"/>
      <c r="BWH2" s="1858"/>
      <c r="BWI2" s="1858"/>
      <c r="BWJ2" s="1858"/>
      <c r="BWK2" s="1858"/>
      <c r="BWL2" s="1858"/>
      <c r="BWM2" s="1858"/>
      <c r="BWN2" s="1858"/>
      <c r="BWO2" s="1858"/>
      <c r="BWP2" s="1858"/>
      <c r="BWQ2" s="1858"/>
      <c r="BWR2" s="1858"/>
      <c r="BWS2" s="1858"/>
      <c r="BWT2" s="1858"/>
      <c r="BWU2" s="1858"/>
      <c r="BWV2" s="1858"/>
      <c r="BWW2" s="1858"/>
      <c r="BWX2" s="1858"/>
      <c r="BWY2" s="1858"/>
      <c r="BWZ2" s="1858"/>
      <c r="BXA2" s="1858"/>
      <c r="BXB2" s="1858"/>
      <c r="BXC2" s="1858"/>
      <c r="BXD2" s="1858"/>
      <c r="BXE2" s="1858"/>
      <c r="BXF2" s="1858"/>
      <c r="BXG2" s="1858"/>
      <c r="BXH2" s="1858"/>
      <c r="BXI2" s="1858"/>
      <c r="BXJ2" s="1858"/>
      <c r="BXK2" s="1858"/>
      <c r="BXL2" s="1858"/>
      <c r="BXM2" s="1858"/>
      <c r="BXN2" s="1858"/>
      <c r="BXO2" s="1858"/>
      <c r="BXP2" s="1858"/>
      <c r="BXQ2" s="1858"/>
      <c r="BXR2" s="1858"/>
      <c r="BXS2" s="1858"/>
      <c r="BXT2" s="1858"/>
      <c r="BXU2" s="1858"/>
      <c r="BXV2" s="1858"/>
      <c r="BXW2" s="1858"/>
      <c r="BXX2" s="1858"/>
      <c r="BXY2" s="1858"/>
      <c r="BXZ2" s="1858"/>
      <c r="BYA2" s="1858"/>
      <c r="BYB2" s="1858"/>
      <c r="BYC2" s="1858"/>
      <c r="BYD2" s="1858"/>
      <c r="BYE2" s="1858"/>
      <c r="BYF2" s="1858"/>
      <c r="BYG2" s="1858"/>
      <c r="BYH2" s="1858"/>
      <c r="BYI2" s="1858"/>
      <c r="BYJ2" s="1858"/>
      <c r="BYK2" s="1858"/>
      <c r="BYL2" s="1858"/>
      <c r="BYM2" s="1858"/>
      <c r="BYN2" s="1858"/>
      <c r="BYO2" s="1858"/>
      <c r="BYP2" s="1858"/>
      <c r="BYQ2" s="1858"/>
      <c r="BYR2" s="1858"/>
      <c r="BYS2" s="1858"/>
      <c r="BYT2" s="1858"/>
      <c r="BYU2" s="1858"/>
      <c r="BYV2" s="1858"/>
      <c r="BYW2" s="1858"/>
      <c r="BYX2" s="1858"/>
      <c r="BYY2" s="1858"/>
      <c r="BYZ2" s="1858"/>
      <c r="BZA2" s="1858"/>
      <c r="BZB2" s="1858"/>
      <c r="BZC2" s="1858"/>
      <c r="BZD2" s="1858"/>
      <c r="BZE2" s="1858"/>
      <c r="BZF2" s="1858"/>
      <c r="BZG2" s="1858"/>
      <c r="BZH2" s="1858"/>
      <c r="BZI2" s="1858"/>
      <c r="BZJ2" s="1858"/>
      <c r="BZK2" s="1858"/>
      <c r="BZL2" s="1858"/>
      <c r="BZM2" s="1858"/>
      <c r="BZN2" s="1858"/>
      <c r="BZO2" s="1858"/>
      <c r="BZP2" s="1858"/>
      <c r="BZQ2" s="1858"/>
      <c r="BZR2" s="1858"/>
      <c r="BZS2" s="1858"/>
      <c r="BZT2" s="1858"/>
      <c r="BZU2" s="1858"/>
      <c r="BZV2" s="1858"/>
      <c r="BZW2" s="1858"/>
      <c r="BZX2" s="1858"/>
      <c r="BZY2" s="1858"/>
      <c r="BZZ2" s="1858"/>
      <c r="CAA2" s="1858"/>
      <c r="CAB2" s="1858"/>
      <c r="CAC2" s="1858"/>
      <c r="CAD2" s="1858"/>
      <c r="CAE2" s="1858"/>
      <c r="CAF2" s="1858"/>
      <c r="CAG2" s="1858"/>
      <c r="CAH2" s="1858"/>
      <c r="CAI2" s="1858"/>
      <c r="CAJ2" s="1858"/>
      <c r="CAK2" s="1858"/>
      <c r="CAL2" s="1858"/>
      <c r="CAM2" s="1858"/>
      <c r="CAN2" s="1858"/>
      <c r="CAO2" s="1858"/>
      <c r="CAP2" s="1858"/>
      <c r="CAQ2" s="1858"/>
      <c r="CAR2" s="1858"/>
      <c r="CAS2" s="1858"/>
      <c r="CAT2" s="1858"/>
      <c r="CAU2" s="1858"/>
      <c r="CAV2" s="1858"/>
      <c r="CAW2" s="1858"/>
      <c r="CAX2" s="1858"/>
      <c r="CAY2" s="1858"/>
      <c r="CAZ2" s="1858"/>
      <c r="CBA2" s="1858"/>
      <c r="CBB2" s="1858"/>
      <c r="CBC2" s="1858"/>
      <c r="CBD2" s="1858"/>
      <c r="CBE2" s="1858"/>
      <c r="CBF2" s="1858"/>
      <c r="CBG2" s="1858"/>
      <c r="CBH2" s="1858"/>
      <c r="CBI2" s="1858"/>
      <c r="CBJ2" s="1858"/>
      <c r="CBK2" s="1858"/>
      <c r="CBL2" s="1858"/>
      <c r="CBM2" s="1858"/>
      <c r="CBN2" s="1858"/>
      <c r="CBO2" s="1858"/>
      <c r="CBP2" s="1858"/>
      <c r="CBQ2" s="1858"/>
      <c r="CBR2" s="1858"/>
      <c r="CBS2" s="1858"/>
      <c r="CBT2" s="1858"/>
      <c r="CBU2" s="1858"/>
      <c r="CBV2" s="1858"/>
      <c r="CBW2" s="1858"/>
      <c r="CBX2" s="1858"/>
      <c r="CBY2" s="1858"/>
      <c r="CBZ2" s="1858"/>
      <c r="CCA2" s="1858"/>
      <c r="CCB2" s="1858"/>
      <c r="CCC2" s="1858"/>
      <c r="CCD2" s="1858"/>
      <c r="CCE2" s="1858"/>
      <c r="CCF2" s="1858"/>
      <c r="CCG2" s="1858"/>
      <c r="CCH2" s="1858"/>
      <c r="CCI2" s="1858"/>
      <c r="CCJ2" s="1858"/>
      <c r="CCK2" s="1858"/>
      <c r="CCL2" s="1858"/>
      <c r="CCM2" s="1858"/>
      <c r="CCN2" s="1858"/>
      <c r="CCO2" s="1858"/>
      <c r="CCP2" s="1858"/>
      <c r="CCQ2" s="1858"/>
      <c r="CCR2" s="1858"/>
      <c r="CCS2" s="1858"/>
      <c r="CCT2" s="1858"/>
      <c r="CCU2" s="1858"/>
      <c r="CCV2" s="1858"/>
      <c r="CCW2" s="1858"/>
      <c r="CCX2" s="1858"/>
      <c r="CCY2" s="1858"/>
      <c r="CCZ2" s="1858"/>
      <c r="CDA2" s="1858"/>
      <c r="CDB2" s="1858"/>
      <c r="CDC2" s="1858"/>
      <c r="CDD2" s="1858"/>
      <c r="CDE2" s="1858"/>
      <c r="CDF2" s="1858"/>
      <c r="CDG2" s="1858"/>
      <c r="CDH2" s="1858"/>
      <c r="CDI2" s="1858"/>
      <c r="CDJ2" s="1858"/>
      <c r="CDK2" s="1858"/>
      <c r="CDL2" s="1858"/>
      <c r="CDM2" s="1858"/>
      <c r="CDN2" s="1858"/>
      <c r="CDO2" s="1858"/>
      <c r="CDP2" s="1858"/>
      <c r="CDQ2" s="1858"/>
      <c r="CDR2" s="1858"/>
      <c r="CDS2" s="1858"/>
      <c r="CDT2" s="1858"/>
      <c r="CDU2" s="1858"/>
      <c r="CDV2" s="1858"/>
      <c r="CDW2" s="1858"/>
      <c r="CDX2" s="1858"/>
      <c r="CDY2" s="1858"/>
      <c r="CDZ2" s="1858"/>
      <c r="CEA2" s="1858"/>
      <c r="CEB2" s="1858"/>
      <c r="CEC2" s="1858"/>
      <c r="CED2" s="1858"/>
      <c r="CEE2" s="1858"/>
      <c r="CEF2" s="1858"/>
      <c r="CEG2" s="1858"/>
      <c r="CEH2" s="1858"/>
      <c r="CEI2" s="1858"/>
      <c r="CEJ2" s="1858"/>
      <c r="CEK2" s="1858"/>
      <c r="CEL2" s="1858"/>
      <c r="CEM2" s="1858"/>
      <c r="CEN2" s="1858"/>
      <c r="CEO2" s="1858"/>
      <c r="CEP2" s="1858"/>
      <c r="CEQ2" s="1858"/>
      <c r="CER2" s="1858"/>
      <c r="CES2" s="1858"/>
      <c r="CET2" s="1858"/>
      <c r="CEU2" s="1858"/>
      <c r="CEV2" s="1858"/>
      <c r="CEW2" s="1858"/>
      <c r="CEX2" s="1858"/>
      <c r="CEY2" s="1858"/>
      <c r="CEZ2" s="1858"/>
      <c r="CFA2" s="1858"/>
      <c r="CFB2" s="1858"/>
      <c r="CFC2" s="1858"/>
      <c r="CFD2" s="1858"/>
      <c r="CFE2" s="1858"/>
      <c r="CFF2" s="1858"/>
      <c r="CFG2" s="1858"/>
      <c r="CFH2" s="1858"/>
      <c r="CFI2" s="1858"/>
      <c r="CFJ2" s="1858"/>
      <c r="CFK2" s="1858"/>
      <c r="CFL2" s="1858"/>
      <c r="CFM2" s="1858"/>
      <c r="CFN2" s="1858"/>
      <c r="CFO2" s="1858"/>
      <c r="CFP2" s="1858"/>
      <c r="CFQ2" s="1858"/>
      <c r="CFR2" s="1858"/>
      <c r="CFS2" s="1858"/>
      <c r="CFT2" s="1858"/>
      <c r="CFU2" s="1858"/>
      <c r="CFV2" s="1858"/>
      <c r="CFW2" s="1858"/>
      <c r="CFX2" s="1858"/>
      <c r="CFY2" s="1858"/>
      <c r="CFZ2" s="1858"/>
      <c r="CGA2" s="1858"/>
      <c r="CGB2" s="1858"/>
      <c r="CGC2" s="1858"/>
      <c r="CGD2" s="1858"/>
      <c r="CGE2" s="1858"/>
      <c r="CGF2" s="1858"/>
      <c r="CGG2" s="1858"/>
      <c r="CGH2" s="1858"/>
      <c r="CGI2" s="1858"/>
      <c r="CGJ2" s="1858"/>
      <c r="CGK2" s="1858"/>
      <c r="CGL2" s="1858"/>
      <c r="CGM2" s="1858"/>
      <c r="CGN2" s="1858"/>
      <c r="CGO2" s="1858"/>
      <c r="CGP2" s="1858"/>
      <c r="CGQ2" s="1858"/>
      <c r="CGR2" s="1858"/>
      <c r="CGS2" s="1858"/>
      <c r="CGT2" s="1858"/>
      <c r="CGU2" s="1858"/>
      <c r="CGV2" s="1858"/>
      <c r="CGW2" s="1858"/>
      <c r="CGX2" s="1858"/>
      <c r="CGY2" s="1858"/>
      <c r="CGZ2" s="1858"/>
      <c r="CHA2" s="1858"/>
      <c r="CHB2" s="1858"/>
      <c r="CHC2" s="1858"/>
      <c r="CHD2" s="1858"/>
      <c r="CHE2" s="1858"/>
      <c r="CHF2" s="1858"/>
      <c r="CHG2" s="1858"/>
      <c r="CHH2" s="1858"/>
      <c r="CHI2" s="1858"/>
      <c r="CHJ2" s="1858"/>
      <c r="CHK2" s="1858"/>
      <c r="CHL2" s="1858"/>
      <c r="CHM2" s="1858"/>
      <c r="CHN2" s="1858"/>
      <c r="CHO2" s="1858"/>
      <c r="CHP2" s="1858"/>
      <c r="CHQ2" s="1858"/>
      <c r="CHR2" s="1858"/>
      <c r="CHS2" s="1858"/>
      <c r="CHT2" s="1858"/>
      <c r="CHU2" s="1858"/>
      <c r="CHV2" s="1858"/>
      <c r="CHW2" s="1858"/>
      <c r="CHX2" s="1858"/>
      <c r="CHY2" s="1858"/>
      <c r="CHZ2" s="1858"/>
      <c r="CIA2" s="1858"/>
      <c r="CIB2" s="1858"/>
      <c r="CIC2" s="1858"/>
      <c r="CID2" s="1858"/>
      <c r="CIE2" s="1858"/>
      <c r="CIF2" s="1858"/>
      <c r="CIG2" s="1858"/>
      <c r="CIH2" s="1858"/>
      <c r="CII2" s="1858"/>
      <c r="CIJ2" s="1858"/>
      <c r="CIK2" s="1858"/>
      <c r="CIL2" s="1858"/>
      <c r="CIM2" s="1858"/>
      <c r="CIN2" s="1858"/>
      <c r="CIO2" s="1858"/>
      <c r="CIP2" s="1858"/>
      <c r="CIQ2" s="1858"/>
      <c r="CIR2" s="1858"/>
      <c r="CIS2" s="1858"/>
      <c r="CIT2" s="1858"/>
      <c r="CIU2" s="1858"/>
      <c r="CIV2" s="1858"/>
      <c r="CIW2" s="1858"/>
      <c r="CIX2" s="1858"/>
      <c r="CIY2" s="1858"/>
      <c r="CIZ2" s="1858"/>
      <c r="CJA2" s="1858"/>
      <c r="CJB2" s="1858"/>
      <c r="CJC2" s="1858"/>
      <c r="CJD2" s="1858"/>
      <c r="CJE2" s="1858"/>
      <c r="CJF2" s="1858"/>
      <c r="CJG2" s="1858"/>
      <c r="CJH2" s="1858"/>
      <c r="CJI2" s="1858"/>
      <c r="CJJ2" s="1858"/>
      <c r="CJK2" s="1858"/>
      <c r="CJL2" s="1858"/>
      <c r="CJM2" s="1858"/>
      <c r="CJN2" s="1858"/>
      <c r="CJO2" s="1858"/>
      <c r="CJP2" s="1858"/>
      <c r="CJQ2" s="1858"/>
      <c r="CJR2" s="1858"/>
      <c r="CJS2" s="1858"/>
      <c r="CJT2" s="1858"/>
      <c r="CJU2" s="1858"/>
      <c r="CJV2" s="1858"/>
      <c r="CJW2" s="1858"/>
      <c r="CJX2" s="1858"/>
      <c r="CJY2" s="1858"/>
      <c r="CJZ2" s="1858"/>
      <c r="CKA2" s="1858"/>
      <c r="CKB2" s="1858"/>
      <c r="CKC2" s="1858"/>
      <c r="CKD2" s="1858"/>
      <c r="CKE2" s="1858"/>
      <c r="CKF2" s="1858"/>
      <c r="CKG2" s="1858"/>
      <c r="CKH2" s="1858"/>
      <c r="CKI2" s="1858"/>
      <c r="CKJ2" s="1858"/>
      <c r="CKK2" s="1858"/>
      <c r="CKL2" s="1858"/>
      <c r="CKM2" s="1858"/>
      <c r="CKN2" s="1858"/>
      <c r="CKO2" s="1858"/>
      <c r="CKP2" s="1858"/>
      <c r="CKQ2" s="1858"/>
      <c r="CKR2" s="1858"/>
      <c r="CKS2" s="1858"/>
      <c r="CKT2" s="1858"/>
      <c r="CKU2" s="1858"/>
      <c r="CKV2" s="1858"/>
      <c r="CKW2" s="1858"/>
      <c r="CKX2" s="1858"/>
      <c r="CKY2" s="1858"/>
      <c r="CKZ2" s="1858"/>
      <c r="CLA2" s="1858"/>
      <c r="CLB2" s="1858"/>
      <c r="CLC2" s="1858"/>
      <c r="CLD2" s="1858"/>
      <c r="CLE2" s="1858"/>
      <c r="CLF2" s="1858"/>
      <c r="CLG2" s="1858"/>
      <c r="CLH2" s="1858"/>
      <c r="CLI2" s="1858"/>
      <c r="CLJ2" s="1858"/>
      <c r="CLK2" s="1858"/>
      <c r="CLL2" s="1858"/>
      <c r="CLM2" s="1858"/>
      <c r="CLN2" s="1858"/>
      <c r="CLO2" s="1858"/>
      <c r="CLP2" s="1858"/>
      <c r="CLQ2" s="1858"/>
      <c r="CLR2" s="1858"/>
      <c r="CLS2" s="1858"/>
      <c r="CLT2" s="1858"/>
      <c r="CLU2" s="1858"/>
      <c r="CLV2" s="1858"/>
      <c r="CLW2" s="1858"/>
      <c r="CLX2" s="1858"/>
      <c r="CLY2" s="1858"/>
      <c r="CLZ2" s="1858"/>
      <c r="CMA2" s="1858"/>
      <c r="CMB2" s="1858"/>
      <c r="CMC2" s="1858"/>
      <c r="CMD2" s="1858"/>
      <c r="CME2" s="1858"/>
      <c r="CMF2" s="1858"/>
      <c r="CMG2" s="1858"/>
      <c r="CMH2" s="1858"/>
      <c r="CMI2" s="1858"/>
      <c r="CMJ2" s="1858"/>
      <c r="CMK2" s="1858"/>
      <c r="CML2" s="1858"/>
      <c r="CMM2" s="1858"/>
      <c r="CMN2" s="1858"/>
      <c r="CMO2" s="1858"/>
      <c r="CMP2" s="1858"/>
      <c r="CMQ2" s="1858"/>
      <c r="CMR2" s="1858"/>
      <c r="CMS2" s="1858"/>
      <c r="CMT2" s="1858"/>
      <c r="CMU2" s="1858"/>
      <c r="CMV2" s="1858"/>
      <c r="CMW2" s="1858"/>
      <c r="CMX2" s="1858"/>
      <c r="CMY2" s="1858"/>
      <c r="CMZ2" s="1858"/>
      <c r="CNA2" s="1858"/>
      <c r="CNB2" s="1858"/>
      <c r="CNC2" s="1858"/>
      <c r="CND2" s="1858"/>
      <c r="CNE2" s="1858"/>
      <c r="CNF2" s="1858"/>
      <c r="CNG2" s="1858"/>
      <c r="CNH2" s="1858"/>
      <c r="CNI2" s="1858"/>
      <c r="CNJ2" s="1858"/>
      <c r="CNK2" s="1858"/>
      <c r="CNL2" s="1858"/>
      <c r="CNM2" s="1858"/>
      <c r="CNN2" s="1858"/>
      <c r="CNO2" s="1858"/>
      <c r="CNP2" s="1858"/>
      <c r="CNQ2" s="1858"/>
      <c r="CNR2" s="1858"/>
      <c r="CNS2" s="1858"/>
      <c r="CNT2" s="1858"/>
      <c r="CNU2" s="1858"/>
      <c r="CNV2" s="1858"/>
      <c r="CNW2" s="1858"/>
      <c r="CNX2" s="1858"/>
      <c r="CNY2" s="1858"/>
      <c r="CNZ2" s="1858"/>
      <c r="COA2" s="1858"/>
      <c r="COB2" s="1858"/>
      <c r="COC2" s="1858"/>
      <c r="COD2" s="1858"/>
      <c r="COE2" s="1858"/>
      <c r="COF2" s="1858"/>
      <c r="COG2" s="1858"/>
      <c r="COH2" s="1858"/>
      <c r="COI2" s="1858"/>
      <c r="COJ2" s="1858"/>
      <c r="COK2" s="1858"/>
      <c r="COL2" s="1858"/>
      <c r="COM2" s="1858"/>
      <c r="CON2" s="1858"/>
      <c r="COO2" s="1858"/>
      <c r="COP2" s="1858"/>
      <c r="COQ2" s="1858"/>
      <c r="COR2" s="1858"/>
      <c r="COS2" s="1858"/>
      <c r="COT2" s="1858"/>
      <c r="COU2" s="1858"/>
      <c r="COV2" s="1858"/>
      <c r="COW2" s="1858"/>
      <c r="COX2" s="1858"/>
      <c r="COY2" s="1858"/>
      <c r="COZ2" s="1858"/>
      <c r="CPA2" s="1858"/>
      <c r="CPB2" s="1858"/>
      <c r="CPC2" s="1858"/>
      <c r="CPD2" s="1858"/>
      <c r="CPE2" s="1858"/>
      <c r="CPF2" s="1858"/>
      <c r="CPG2" s="1858"/>
      <c r="CPH2" s="1858"/>
      <c r="CPI2" s="1858"/>
      <c r="CPJ2" s="1858"/>
      <c r="CPK2" s="1858"/>
      <c r="CPL2" s="1858"/>
      <c r="CPM2" s="1858"/>
      <c r="CPN2" s="1858"/>
      <c r="CPO2" s="1858"/>
      <c r="CPP2" s="1858"/>
      <c r="CPQ2" s="1858"/>
      <c r="CPR2" s="1858"/>
      <c r="CPS2" s="1858"/>
      <c r="CPT2" s="1858"/>
      <c r="CPU2" s="1858"/>
      <c r="CPV2" s="1858"/>
      <c r="CPW2" s="1858"/>
      <c r="CPX2" s="1858"/>
      <c r="CPY2" s="1858"/>
      <c r="CPZ2" s="1858"/>
      <c r="CQA2" s="1858"/>
      <c r="CQB2" s="1858"/>
      <c r="CQC2" s="1858"/>
      <c r="CQD2" s="1858"/>
      <c r="CQE2" s="1858"/>
      <c r="CQF2" s="1858"/>
      <c r="CQG2" s="1858"/>
      <c r="CQH2" s="1858"/>
      <c r="CQI2" s="1858"/>
      <c r="CQJ2" s="1858"/>
      <c r="CQK2" s="1858"/>
      <c r="CQL2" s="1858"/>
      <c r="CQM2" s="1858"/>
      <c r="CQN2" s="1858"/>
      <c r="CQO2" s="1858"/>
      <c r="CQP2" s="1858"/>
      <c r="CQQ2" s="1858"/>
      <c r="CQR2" s="1858"/>
      <c r="CQS2" s="1858"/>
      <c r="CQT2" s="1858"/>
      <c r="CQU2" s="1858"/>
      <c r="CQV2" s="1858"/>
      <c r="CQW2" s="1858"/>
      <c r="CQX2" s="1858"/>
      <c r="CQY2" s="1858"/>
      <c r="CQZ2" s="1858"/>
      <c r="CRA2" s="1858"/>
      <c r="CRB2" s="1858"/>
      <c r="CRC2" s="1858"/>
      <c r="CRD2" s="1858"/>
      <c r="CRE2" s="1858"/>
      <c r="CRF2" s="1858"/>
      <c r="CRG2" s="1858"/>
      <c r="CRH2" s="1858"/>
      <c r="CRI2" s="1858"/>
      <c r="CRJ2" s="1858"/>
      <c r="CRK2" s="1858"/>
      <c r="CRL2" s="1858"/>
      <c r="CRM2" s="1858"/>
      <c r="CRN2" s="1858"/>
      <c r="CRO2" s="1858"/>
      <c r="CRP2" s="1858"/>
      <c r="CRQ2" s="1858"/>
      <c r="CRR2" s="1858"/>
      <c r="CRS2" s="1858"/>
      <c r="CRT2" s="1858"/>
      <c r="CRU2" s="1858"/>
      <c r="CRV2" s="1858"/>
      <c r="CRW2" s="1858"/>
      <c r="CRX2" s="1858"/>
      <c r="CRY2" s="1858"/>
      <c r="CRZ2" s="1858"/>
      <c r="CSA2" s="1858"/>
      <c r="CSB2" s="1858"/>
      <c r="CSC2" s="1858"/>
      <c r="CSD2" s="1858"/>
      <c r="CSE2" s="1858"/>
      <c r="CSF2" s="1858"/>
      <c r="CSG2" s="1858"/>
      <c r="CSH2" s="1858"/>
      <c r="CSI2" s="1858"/>
      <c r="CSJ2" s="1858"/>
      <c r="CSK2" s="1858"/>
      <c r="CSL2" s="1858"/>
      <c r="CSM2" s="1858"/>
      <c r="CSN2" s="1858"/>
      <c r="CSO2" s="1858"/>
      <c r="CSP2" s="1858"/>
      <c r="CSQ2" s="1858"/>
      <c r="CSR2" s="1858"/>
      <c r="CSS2" s="1858"/>
      <c r="CST2" s="1858"/>
      <c r="CSU2" s="1858"/>
      <c r="CSV2" s="1858"/>
      <c r="CSW2" s="1858"/>
      <c r="CSX2" s="1858"/>
      <c r="CSY2" s="1858"/>
      <c r="CSZ2" s="1858"/>
      <c r="CTA2" s="1858"/>
      <c r="CTB2" s="1858"/>
      <c r="CTC2" s="1858"/>
      <c r="CTD2" s="1858"/>
      <c r="CTE2" s="1858"/>
      <c r="CTF2" s="1858"/>
      <c r="CTG2" s="1858"/>
      <c r="CTH2" s="1858"/>
      <c r="CTI2" s="1858"/>
      <c r="CTJ2" s="1858"/>
      <c r="CTK2" s="1858"/>
      <c r="CTL2" s="1858"/>
      <c r="CTM2" s="1858"/>
      <c r="CTN2" s="1858"/>
      <c r="CTO2" s="1858"/>
      <c r="CTP2" s="1858"/>
      <c r="CTQ2" s="1858"/>
      <c r="CTR2" s="1858"/>
      <c r="CTS2" s="1858"/>
      <c r="CTT2" s="1858"/>
      <c r="CTU2" s="1858"/>
      <c r="CTV2" s="1858"/>
      <c r="CTW2" s="1858"/>
      <c r="CTX2" s="1858"/>
      <c r="CTY2" s="1858"/>
      <c r="CTZ2" s="1858"/>
      <c r="CUA2" s="1858"/>
      <c r="CUB2" s="1858"/>
      <c r="CUC2" s="1858"/>
      <c r="CUD2" s="1858"/>
      <c r="CUE2" s="1858"/>
      <c r="CUF2" s="1858"/>
      <c r="CUG2" s="1858"/>
      <c r="CUH2" s="1858"/>
      <c r="CUI2" s="1858"/>
      <c r="CUJ2" s="1858"/>
      <c r="CUK2" s="1858"/>
      <c r="CUL2" s="1858"/>
      <c r="CUM2" s="1858"/>
      <c r="CUN2" s="1858"/>
      <c r="CUO2" s="1858"/>
      <c r="CUP2" s="1858"/>
      <c r="CUQ2" s="1858"/>
      <c r="CUR2" s="1858"/>
      <c r="CUS2" s="1858"/>
      <c r="CUT2" s="1858"/>
      <c r="CUU2" s="1858"/>
      <c r="CUV2" s="1858"/>
      <c r="CUW2" s="1858"/>
      <c r="CUX2" s="1858"/>
      <c r="CUY2" s="1858"/>
      <c r="CUZ2" s="1858"/>
      <c r="CVA2" s="1858"/>
      <c r="CVB2" s="1858"/>
      <c r="CVC2" s="1858"/>
      <c r="CVD2" s="1858"/>
      <c r="CVE2" s="1858"/>
      <c r="CVF2" s="1858"/>
      <c r="CVG2" s="1858"/>
      <c r="CVH2" s="1858"/>
      <c r="CVI2" s="1858"/>
      <c r="CVJ2" s="1858"/>
      <c r="CVK2" s="1858"/>
      <c r="CVL2" s="1858"/>
      <c r="CVM2" s="1858"/>
      <c r="CVN2" s="1858"/>
      <c r="CVO2" s="1858"/>
      <c r="CVP2" s="1858"/>
      <c r="CVQ2" s="1858"/>
      <c r="CVR2" s="1858"/>
      <c r="CVS2" s="1858"/>
      <c r="CVT2" s="1858"/>
      <c r="CVU2" s="1858"/>
      <c r="CVV2" s="1858"/>
      <c r="CVW2" s="1858"/>
      <c r="CVX2" s="1858"/>
      <c r="CVY2" s="1858"/>
      <c r="CVZ2" s="1858"/>
      <c r="CWA2" s="1858"/>
      <c r="CWB2" s="1858"/>
      <c r="CWC2" s="1858"/>
      <c r="CWD2" s="1858"/>
      <c r="CWE2" s="1858"/>
      <c r="CWF2" s="1858"/>
      <c r="CWG2" s="1858"/>
      <c r="CWH2" s="1858"/>
      <c r="CWI2" s="1858"/>
      <c r="CWJ2" s="1858"/>
      <c r="CWK2" s="1858"/>
      <c r="CWL2" s="1858"/>
      <c r="CWM2" s="1858"/>
      <c r="CWN2" s="1858"/>
      <c r="CWO2" s="1858"/>
      <c r="CWP2" s="1858"/>
      <c r="CWQ2" s="1858"/>
      <c r="CWR2" s="1858"/>
      <c r="CWS2" s="1858"/>
      <c r="CWT2" s="1858"/>
      <c r="CWU2" s="1858"/>
      <c r="CWV2" s="1858"/>
      <c r="CWW2" s="1858"/>
      <c r="CWX2" s="1858"/>
      <c r="CWY2" s="1858"/>
      <c r="CWZ2" s="1858"/>
      <c r="CXA2" s="1858"/>
      <c r="CXB2" s="1858"/>
      <c r="CXC2" s="1858"/>
      <c r="CXD2" s="1858"/>
      <c r="CXE2" s="1858"/>
      <c r="CXF2" s="1858"/>
      <c r="CXG2" s="1858"/>
      <c r="CXH2" s="1858"/>
      <c r="CXI2" s="1858"/>
      <c r="CXJ2" s="1858"/>
      <c r="CXK2" s="1858"/>
      <c r="CXL2" s="1858"/>
      <c r="CXM2" s="1858"/>
      <c r="CXN2" s="1858"/>
      <c r="CXO2" s="1858"/>
      <c r="CXP2" s="1858"/>
      <c r="CXQ2" s="1858"/>
      <c r="CXR2" s="1858"/>
      <c r="CXS2" s="1858"/>
      <c r="CXT2" s="1858"/>
      <c r="CXU2" s="1858"/>
      <c r="CXV2" s="1858"/>
      <c r="CXW2" s="1858"/>
      <c r="CXX2" s="1858"/>
      <c r="CXY2" s="1858"/>
      <c r="CXZ2" s="1858"/>
      <c r="CYA2" s="1858"/>
      <c r="CYB2" s="1858"/>
      <c r="CYC2" s="1858"/>
      <c r="CYD2" s="1858"/>
      <c r="CYE2" s="1858"/>
      <c r="CYF2" s="1858"/>
      <c r="CYG2" s="1858"/>
      <c r="CYH2" s="1858"/>
      <c r="CYI2" s="1858"/>
      <c r="CYJ2" s="1858"/>
      <c r="CYK2" s="1858"/>
      <c r="CYL2" s="1858"/>
      <c r="CYM2" s="1858"/>
      <c r="CYN2" s="1858"/>
      <c r="CYO2" s="1858"/>
      <c r="CYP2" s="1858"/>
      <c r="CYQ2" s="1858"/>
      <c r="CYR2" s="1858"/>
      <c r="CYS2" s="1858"/>
      <c r="CYT2" s="1858"/>
      <c r="CYU2" s="1858"/>
      <c r="CYV2" s="1858"/>
      <c r="CYW2" s="1858"/>
      <c r="CYX2" s="1858"/>
      <c r="CYY2" s="1858"/>
      <c r="CYZ2" s="1858"/>
      <c r="CZA2" s="1858"/>
      <c r="CZB2" s="1858"/>
      <c r="CZC2" s="1858"/>
      <c r="CZD2" s="1858"/>
      <c r="CZE2" s="1858"/>
      <c r="CZF2" s="1858"/>
      <c r="CZG2" s="1858"/>
      <c r="CZH2" s="1858"/>
      <c r="CZI2" s="1858"/>
      <c r="CZJ2" s="1858"/>
      <c r="CZK2" s="1858"/>
      <c r="CZL2" s="1858"/>
      <c r="CZM2" s="1858"/>
      <c r="CZN2" s="1858"/>
      <c r="CZO2" s="1858"/>
      <c r="CZP2" s="1858"/>
      <c r="CZQ2" s="1858"/>
      <c r="CZR2" s="1858"/>
      <c r="CZS2" s="1858"/>
      <c r="CZT2" s="1858"/>
      <c r="CZU2" s="1858"/>
      <c r="CZV2" s="1858"/>
      <c r="CZW2" s="1858"/>
      <c r="CZX2" s="1858"/>
      <c r="CZY2" s="1858"/>
      <c r="CZZ2" s="1858"/>
      <c r="DAA2" s="1858"/>
      <c r="DAB2" s="1858"/>
      <c r="DAC2" s="1858"/>
      <c r="DAD2" s="1858"/>
      <c r="DAE2" s="1858"/>
      <c r="DAF2" s="1858"/>
      <c r="DAG2" s="1858"/>
      <c r="DAH2" s="1858"/>
      <c r="DAI2" s="1858"/>
      <c r="DAJ2" s="1858"/>
      <c r="DAK2" s="1858"/>
      <c r="DAL2" s="1858"/>
      <c r="DAM2" s="1858"/>
      <c r="DAN2" s="1858"/>
      <c r="DAO2" s="1858"/>
      <c r="DAP2" s="1858"/>
      <c r="DAQ2" s="1858"/>
      <c r="DAR2" s="1858"/>
      <c r="DAS2" s="1858"/>
      <c r="DAT2" s="1858"/>
      <c r="DAU2" s="1858"/>
      <c r="DAV2" s="1858"/>
      <c r="DAW2" s="1858"/>
      <c r="DAX2" s="1858"/>
      <c r="DAY2" s="1858"/>
      <c r="DAZ2" s="1858"/>
      <c r="DBA2" s="1858"/>
      <c r="DBB2" s="1858"/>
      <c r="DBC2" s="1858"/>
      <c r="DBD2" s="1858"/>
      <c r="DBE2" s="1858"/>
      <c r="DBF2" s="1858"/>
      <c r="DBG2" s="1858"/>
      <c r="DBH2" s="1858"/>
      <c r="DBI2" s="1858"/>
      <c r="DBJ2" s="1858"/>
      <c r="DBK2" s="1858"/>
      <c r="DBL2" s="1858"/>
      <c r="DBM2" s="1858"/>
      <c r="DBN2" s="1858"/>
      <c r="DBO2" s="1858"/>
      <c r="DBP2" s="1858"/>
      <c r="DBQ2" s="1858"/>
      <c r="DBR2" s="1858"/>
      <c r="DBS2" s="1858"/>
      <c r="DBT2" s="1858"/>
      <c r="DBU2" s="1858"/>
      <c r="DBV2" s="1858"/>
      <c r="DBW2" s="1858"/>
      <c r="DBX2" s="1858"/>
      <c r="DBY2" s="1858"/>
      <c r="DBZ2" s="1858"/>
      <c r="DCA2" s="1858"/>
      <c r="DCB2" s="1858"/>
      <c r="DCC2" s="1858"/>
      <c r="DCD2" s="1858"/>
      <c r="DCE2" s="1858"/>
      <c r="DCF2" s="1858"/>
      <c r="DCG2" s="1858"/>
      <c r="DCH2" s="1858"/>
      <c r="DCI2" s="1858"/>
      <c r="DCJ2" s="1858"/>
      <c r="DCK2" s="1858"/>
      <c r="DCL2" s="1858"/>
      <c r="DCM2" s="1858"/>
      <c r="DCN2" s="1858"/>
      <c r="DCO2" s="1858"/>
      <c r="DCP2" s="1858"/>
      <c r="DCQ2" s="1858"/>
      <c r="DCR2" s="1858"/>
      <c r="DCS2" s="1858"/>
      <c r="DCT2" s="1858"/>
      <c r="DCU2" s="1858"/>
      <c r="DCV2" s="1858"/>
      <c r="DCW2" s="1858"/>
      <c r="DCX2" s="1858"/>
      <c r="DCY2" s="1858"/>
      <c r="DCZ2" s="1858"/>
      <c r="DDA2" s="1858"/>
      <c r="DDB2" s="1858"/>
      <c r="DDC2" s="1858"/>
      <c r="DDD2" s="1858"/>
      <c r="DDE2" s="1858"/>
      <c r="DDF2" s="1858"/>
      <c r="DDG2" s="1858"/>
      <c r="DDH2" s="1858"/>
      <c r="DDI2" s="1858"/>
      <c r="DDJ2" s="1858"/>
      <c r="DDK2" s="1858"/>
      <c r="DDL2" s="1858"/>
      <c r="DDM2" s="1858"/>
      <c r="DDN2" s="1858"/>
      <c r="DDO2" s="1858"/>
      <c r="DDP2" s="1858"/>
      <c r="DDQ2" s="1858"/>
      <c r="DDR2" s="1858"/>
      <c r="DDS2" s="1858"/>
      <c r="DDT2" s="1858"/>
      <c r="DDU2" s="1858"/>
      <c r="DDV2" s="1858"/>
      <c r="DDW2" s="1858"/>
      <c r="DDX2" s="1858"/>
      <c r="DDY2" s="1858"/>
      <c r="DDZ2" s="1858"/>
      <c r="DEA2" s="1858"/>
      <c r="DEB2" s="1858"/>
      <c r="DEC2" s="1858"/>
      <c r="DED2" s="1858"/>
      <c r="DEE2" s="1858"/>
      <c r="DEF2" s="1858"/>
      <c r="DEG2" s="1858"/>
      <c r="DEH2" s="1858"/>
      <c r="DEI2" s="1858"/>
      <c r="DEJ2" s="1858"/>
      <c r="DEK2" s="1858"/>
      <c r="DEL2" s="1858"/>
      <c r="DEM2" s="1858"/>
      <c r="DEN2" s="1858"/>
      <c r="DEO2" s="1858"/>
      <c r="DEP2" s="1858"/>
      <c r="DEQ2" s="1858"/>
      <c r="DER2" s="1858"/>
      <c r="DES2" s="1858"/>
      <c r="DET2" s="1858"/>
      <c r="DEU2" s="1858"/>
      <c r="DEV2" s="1858"/>
      <c r="DEW2" s="1858"/>
      <c r="DEX2" s="1858"/>
      <c r="DEY2" s="1858"/>
      <c r="DEZ2" s="1858"/>
      <c r="DFA2" s="1858"/>
      <c r="DFB2" s="1858"/>
      <c r="DFC2" s="1858"/>
      <c r="DFD2" s="1858"/>
      <c r="DFE2" s="1858"/>
      <c r="DFF2" s="1858"/>
      <c r="DFG2" s="1858"/>
      <c r="DFH2" s="1858"/>
      <c r="DFI2" s="1858"/>
      <c r="DFJ2" s="1858"/>
      <c r="DFK2" s="1858"/>
      <c r="DFL2" s="1858"/>
      <c r="DFM2" s="1858"/>
      <c r="DFN2" s="1858"/>
      <c r="DFO2" s="1858"/>
      <c r="DFP2" s="1858"/>
      <c r="DFQ2" s="1858"/>
      <c r="DFR2" s="1858"/>
      <c r="DFS2" s="1858"/>
      <c r="DFT2" s="1858"/>
      <c r="DFU2" s="1858"/>
      <c r="DFV2" s="1858"/>
      <c r="DFW2" s="1858"/>
      <c r="DFX2" s="1858"/>
      <c r="DFY2" s="1858"/>
      <c r="DFZ2" s="1858"/>
      <c r="DGA2" s="1858"/>
      <c r="DGB2" s="1858"/>
      <c r="DGC2" s="1858"/>
      <c r="DGD2" s="1858"/>
      <c r="DGE2" s="1858"/>
      <c r="DGF2" s="1858"/>
      <c r="DGG2" s="1858"/>
      <c r="DGH2" s="1858"/>
      <c r="DGI2" s="1858"/>
      <c r="DGJ2" s="1858"/>
      <c r="DGK2" s="1858"/>
      <c r="DGL2" s="1858"/>
      <c r="DGM2" s="1858"/>
      <c r="DGN2" s="1858"/>
      <c r="DGO2" s="1858"/>
      <c r="DGP2" s="1858"/>
      <c r="DGQ2" s="1858"/>
      <c r="DGR2" s="1858"/>
      <c r="DGS2" s="1858"/>
      <c r="DGT2" s="1858"/>
      <c r="DGU2" s="1858"/>
      <c r="DGV2" s="1858"/>
      <c r="DGW2" s="1858"/>
      <c r="DGX2" s="1858"/>
      <c r="DGY2" s="1858"/>
      <c r="DGZ2" s="1858"/>
      <c r="DHA2" s="1858"/>
      <c r="DHB2" s="1858"/>
      <c r="DHC2" s="1858"/>
      <c r="DHD2" s="1858"/>
      <c r="DHE2" s="1858"/>
      <c r="DHF2" s="1858"/>
      <c r="DHG2" s="1858"/>
      <c r="DHH2" s="1858"/>
      <c r="DHI2" s="1858"/>
      <c r="DHJ2" s="1858"/>
      <c r="DHK2" s="1858"/>
      <c r="DHL2" s="1858"/>
      <c r="DHM2" s="1858"/>
      <c r="DHN2" s="1858"/>
      <c r="DHO2" s="1858"/>
      <c r="DHP2" s="1858"/>
      <c r="DHQ2" s="1858"/>
      <c r="DHR2" s="1858"/>
      <c r="DHS2" s="1858"/>
      <c r="DHT2" s="1858"/>
      <c r="DHU2" s="1858"/>
      <c r="DHV2" s="1858"/>
      <c r="DHW2" s="1858"/>
      <c r="DHX2" s="1858"/>
      <c r="DHY2" s="1858"/>
      <c r="DHZ2" s="1858"/>
      <c r="DIA2" s="1858"/>
      <c r="DIB2" s="1858"/>
      <c r="DIC2" s="1858"/>
      <c r="DID2" s="1858"/>
      <c r="DIE2" s="1858"/>
      <c r="DIF2" s="1858"/>
      <c r="DIG2" s="1858"/>
      <c r="DIH2" s="1858"/>
      <c r="DII2" s="1858"/>
      <c r="DIJ2" s="1858"/>
      <c r="DIK2" s="1858"/>
      <c r="DIL2" s="1858"/>
      <c r="DIM2" s="1858"/>
      <c r="DIN2" s="1858"/>
      <c r="DIO2" s="1858"/>
      <c r="DIP2" s="1858"/>
      <c r="DIQ2" s="1858"/>
      <c r="DIR2" s="1858"/>
      <c r="DIS2" s="1858"/>
      <c r="DIT2" s="1858"/>
      <c r="DIU2" s="1858"/>
      <c r="DIV2" s="1858"/>
      <c r="DIW2" s="1858"/>
      <c r="DIX2" s="1858"/>
      <c r="DIY2" s="1858"/>
      <c r="DIZ2" s="1858"/>
      <c r="DJA2" s="1858"/>
      <c r="DJB2" s="1858"/>
      <c r="DJC2" s="1858"/>
      <c r="DJD2" s="1858"/>
      <c r="DJE2" s="1858"/>
      <c r="DJF2" s="1858"/>
      <c r="DJG2" s="1858"/>
      <c r="DJH2" s="1858"/>
      <c r="DJI2" s="1858"/>
      <c r="DJJ2" s="1858"/>
      <c r="DJK2" s="1858"/>
      <c r="DJL2" s="1858"/>
      <c r="DJM2" s="1858"/>
      <c r="DJN2" s="1858"/>
      <c r="DJO2" s="1858"/>
      <c r="DJP2" s="1858"/>
      <c r="DJQ2" s="1858"/>
      <c r="DJR2" s="1858"/>
      <c r="DJS2" s="1858"/>
      <c r="DJT2" s="1858"/>
      <c r="DJU2" s="1858"/>
      <c r="DJV2" s="1858"/>
      <c r="DJW2" s="1858"/>
      <c r="DJX2" s="1858"/>
      <c r="DJY2" s="1858"/>
      <c r="DJZ2" s="1858"/>
      <c r="DKA2" s="1858"/>
      <c r="DKB2" s="1858"/>
      <c r="DKC2" s="1858"/>
      <c r="DKD2" s="1858"/>
      <c r="DKE2" s="1858"/>
      <c r="DKF2" s="1858"/>
      <c r="DKG2" s="1858"/>
      <c r="DKH2" s="1858"/>
      <c r="DKI2" s="1858"/>
      <c r="DKJ2" s="1858"/>
      <c r="DKK2" s="1858"/>
      <c r="DKL2" s="1858"/>
      <c r="DKM2" s="1858"/>
      <c r="DKN2" s="1858"/>
      <c r="DKO2" s="1858"/>
      <c r="DKP2" s="1858"/>
      <c r="DKQ2" s="1858"/>
      <c r="DKR2" s="1858"/>
      <c r="DKS2" s="1858"/>
      <c r="DKT2" s="1858"/>
      <c r="DKU2" s="1858"/>
      <c r="DKV2" s="1858"/>
      <c r="DKW2" s="1858"/>
      <c r="DKX2" s="1858"/>
      <c r="DKY2" s="1858"/>
      <c r="DKZ2" s="1858"/>
      <c r="DLA2" s="1858"/>
      <c r="DLB2" s="1858"/>
      <c r="DLC2" s="1858"/>
      <c r="DLD2" s="1858"/>
      <c r="DLE2" s="1858"/>
      <c r="DLF2" s="1858"/>
      <c r="DLG2" s="1858"/>
      <c r="DLH2" s="1858"/>
      <c r="DLI2" s="1858"/>
      <c r="DLJ2" s="1858"/>
      <c r="DLK2" s="1858"/>
      <c r="DLL2" s="1858"/>
      <c r="DLM2" s="1858"/>
      <c r="DLN2" s="1858"/>
      <c r="DLO2" s="1858"/>
      <c r="DLP2" s="1858"/>
      <c r="DLQ2" s="1858"/>
      <c r="DLR2" s="1858"/>
      <c r="DLS2" s="1858"/>
      <c r="DLT2" s="1858"/>
      <c r="DLU2" s="1858"/>
      <c r="DLV2" s="1858"/>
      <c r="DLW2" s="1858"/>
      <c r="DLX2" s="1858"/>
      <c r="DLY2" s="1858"/>
      <c r="DLZ2" s="1858"/>
      <c r="DMA2" s="1858"/>
      <c r="DMB2" s="1858"/>
      <c r="DMC2" s="1858"/>
      <c r="DMD2" s="1858"/>
      <c r="DME2" s="1858"/>
      <c r="DMF2" s="1858"/>
      <c r="DMG2" s="1858"/>
      <c r="DMH2" s="1858"/>
      <c r="DMI2" s="1858"/>
      <c r="DMJ2" s="1858"/>
      <c r="DMK2" s="1858"/>
      <c r="DML2" s="1858"/>
      <c r="DMM2" s="1858"/>
      <c r="DMN2" s="1858"/>
      <c r="DMO2" s="1858"/>
      <c r="DMP2" s="1858"/>
      <c r="DMQ2" s="1858"/>
      <c r="DMR2" s="1858"/>
      <c r="DMS2" s="1858"/>
      <c r="DMT2" s="1858"/>
      <c r="DMU2" s="1858"/>
      <c r="DMV2" s="1858"/>
      <c r="DMW2" s="1858"/>
      <c r="DMX2" s="1858"/>
      <c r="DMY2" s="1858"/>
      <c r="DMZ2" s="1858"/>
      <c r="DNA2" s="1858"/>
      <c r="DNB2" s="1858"/>
      <c r="DNC2" s="1858"/>
      <c r="DND2" s="1858"/>
      <c r="DNE2" s="1858"/>
      <c r="DNF2" s="1858"/>
      <c r="DNG2" s="1858"/>
      <c r="DNH2" s="1858"/>
      <c r="DNI2" s="1858"/>
      <c r="DNJ2" s="1858"/>
      <c r="DNK2" s="1858"/>
      <c r="DNL2" s="1858"/>
      <c r="DNM2" s="1858"/>
      <c r="DNN2" s="1858"/>
      <c r="DNO2" s="1858"/>
      <c r="DNP2" s="1858"/>
      <c r="DNQ2" s="1858"/>
      <c r="DNR2" s="1858"/>
      <c r="DNS2" s="1858"/>
      <c r="DNT2" s="1858"/>
      <c r="DNU2" s="1858"/>
      <c r="DNV2" s="1858"/>
      <c r="DNW2" s="1858"/>
      <c r="DNX2" s="1858"/>
      <c r="DNY2" s="1858"/>
      <c r="DNZ2" s="1858"/>
      <c r="DOA2" s="1858"/>
      <c r="DOB2" s="1858"/>
      <c r="DOC2" s="1858"/>
      <c r="DOD2" s="1858"/>
      <c r="DOE2" s="1858"/>
      <c r="DOF2" s="1858"/>
      <c r="DOG2" s="1858"/>
      <c r="DOH2" s="1858"/>
      <c r="DOI2" s="1858"/>
      <c r="DOJ2" s="1858"/>
      <c r="DOK2" s="1858"/>
      <c r="DOL2" s="1858"/>
      <c r="DOM2" s="1858"/>
      <c r="DON2" s="1858"/>
      <c r="DOO2" s="1858"/>
      <c r="DOP2" s="1858"/>
      <c r="DOQ2" s="1858"/>
      <c r="DOR2" s="1858"/>
      <c r="DOS2" s="1858"/>
      <c r="DOT2" s="1858"/>
      <c r="DOU2" s="1858"/>
      <c r="DOV2" s="1858"/>
      <c r="DOW2" s="1858"/>
      <c r="DOX2" s="1858"/>
      <c r="DOY2" s="1858"/>
      <c r="DOZ2" s="1858"/>
      <c r="DPA2" s="1858"/>
      <c r="DPB2" s="1858"/>
      <c r="DPC2" s="1858"/>
      <c r="DPD2" s="1858"/>
      <c r="DPE2" s="1858"/>
      <c r="DPF2" s="1858"/>
      <c r="DPG2" s="1858"/>
      <c r="DPH2" s="1858"/>
      <c r="DPI2" s="1858"/>
      <c r="DPJ2" s="1858"/>
      <c r="DPK2" s="1858"/>
      <c r="DPL2" s="1858"/>
      <c r="DPM2" s="1858"/>
      <c r="DPN2" s="1858"/>
      <c r="DPO2" s="1858"/>
      <c r="DPP2" s="1858"/>
      <c r="DPQ2" s="1858"/>
      <c r="DPR2" s="1858"/>
      <c r="DPS2" s="1858"/>
      <c r="DPT2" s="1858"/>
      <c r="DPU2" s="1858"/>
      <c r="DPV2" s="1858"/>
      <c r="DPW2" s="1858"/>
      <c r="DPX2" s="1858"/>
      <c r="DPY2" s="1858"/>
      <c r="DPZ2" s="1858"/>
      <c r="DQA2" s="1858"/>
      <c r="DQB2" s="1858"/>
      <c r="DQC2" s="1858"/>
      <c r="DQD2" s="1858"/>
      <c r="DQE2" s="1858"/>
      <c r="DQF2" s="1858"/>
      <c r="DQG2" s="1858"/>
      <c r="DQH2" s="1858"/>
      <c r="DQI2" s="1858"/>
      <c r="DQJ2" s="1858"/>
      <c r="DQK2" s="1858"/>
      <c r="DQL2" s="1858"/>
      <c r="DQM2" s="1858"/>
      <c r="DQN2" s="1858"/>
      <c r="DQO2" s="1858"/>
      <c r="DQP2" s="1858"/>
      <c r="DQQ2" s="1858"/>
      <c r="DQR2" s="1858"/>
      <c r="DQS2" s="1858"/>
      <c r="DQT2" s="1858"/>
      <c r="DQU2" s="1858"/>
      <c r="DQV2" s="1858"/>
      <c r="DQW2" s="1858"/>
      <c r="DQX2" s="1858"/>
      <c r="DQY2" s="1858"/>
      <c r="DQZ2" s="1858"/>
      <c r="DRA2" s="1858"/>
      <c r="DRB2" s="1858"/>
      <c r="DRC2" s="1858"/>
      <c r="DRD2" s="1858"/>
      <c r="DRE2" s="1858"/>
      <c r="DRF2" s="1858"/>
      <c r="DRG2" s="1858"/>
      <c r="DRH2" s="1858"/>
      <c r="DRI2" s="1858"/>
      <c r="DRJ2" s="1858"/>
      <c r="DRK2" s="1858"/>
      <c r="DRL2" s="1858"/>
      <c r="DRM2" s="1858"/>
      <c r="DRN2" s="1858"/>
      <c r="DRO2" s="1858"/>
      <c r="DRP2" s="1858"/>
      <c r="DRQ2" s="1858"/>
      <c r="DRR2" s="1858"/>
      <c r="DRS2" s="1858"/>
      <c r="DRT2" s="1858"/>
      <c r="DRU2" s="1858"/>
      <c r="DRV2" s="1858"/>
      <c r="DRW2" s="1858"/>
      <c r="DRX2" s="1858"/>
      <c r="DRY2" s="1858"/>
      <c r="DRZ2" s="1858"/>
      <c r="DSA2" s="1858"/>
      <c r="DSB2" s="1858"/>
      <c r="DSC2" s="1858"/>
      <c r="DSD2" s="1858"/>
      <c r="DSE2" s="1858"/>
      <c r="DSF2" s="1858"/>
      <c r="DSG2" s="1858"/>
      <c r="DSH2" s="1858"/>
      <c r="DSI2" s="1858"/>
      <c r="DSJ2" s="1858"/>
      <c r="DSK2" s="1858"/>
      <c r="DSL2" s="1858"/>
      <c r="DSM2" s="1858"/>
      <c r="DSN2" s="1858"/>
      <c r="DSO2" s="1858"/>
      <c r="DSP2" s="1858"/>
      <c r="DSQ2" s="1858"/>
      <c r="DSR2" s="1858"/>
      <c r="DSS2" s="1858"/>
      <c r="DST2" s="1858"/>
      <c r="DSU2" s="1858"/>
      <c r="DSV2" s="1858"/>
      <c r="DSW2" s="1858"/>
      <c r="DSX2" s="1858"/>
      <c r="DSY2" s="1858"/>
      <c r="DSZ2" s="1858"/>
      <c r="DTA2" s="1858"/>
      <c r="DTB2" s="1858"/>
      <c r="DTC2" s="1858"/>
      <c r="DTD2" s="1858"/>
      <c r="DTE2" s="1858"/>
      <c r="DTF2" s="1858"/>
      <c r="DTG2" s="1858"/>
      <c r="DTH2" s="1858"/>
      <c r="DTI2" s="1858"/>
      <c r="DTJ2" s="1858"/>
      <c r="DTK2" s="1858"/>
      <c r="DTL2" s="1858"/>
      <c r="DTM2" s="1858"/>
      <c r="DTN2" s="1858"/>
      <c r="DTO2" s="1858"/>
      <c r="DTP2" s="1858"/>
      <c r="DTQ2" s="1858"/>
      <c r="DTR2" s="1858"/>
      <c r="DTS2" s="1858"/>
      <c r="DTT2" s="1858"/>
      <c r="DTU2" s="1858"/>
      <c r="DTV2" s="1858"/>
      <c r="DTW2" s="1858"/>
      <c r="DTX2" s="1858"/>
      <c r="DTY2" s="1858"/>
      <c r="DTZ2" s="1858"/>
      <c r="DUA2" s="1858"/>
      <c r="DUB2" s="1858"/>
      <c r="DUC2" s="1858"/>
      <c r="DUD2" s="1858"/>
      <c r="DUE2" s="1858"/>
      <c r="DUF2" s="1858"/>
      <c r="DUG2" s="1858"/>
      <c r="DUH2" s="1858"/>
      <c r="DUI2" s="1858"/>
      <c r="DUJ2" s="1858"/>
      <c r="DUK2" s="1858"/>
      <c r="DUL2" s="1858"/>
      <c r="DUM2" s="1858"/>
      <c r="DUN2" s="1858"/>
      <c r="DUO2" s="1858"/>
      <c r="DUP2" s="1858"/>
      <c r="DUQ2" s="1858"/>
      <c r="DUR2" s="1858"/>
      <c r="DUS2" s="1858"/>
      <c r="DUT2" s="1858"/>
      <c r="DUU2" s="1858"/>
      <c r="DUV2" s="1858"/>
      <c r="DUW2" s="1858"/>
      <c r="DUX2" s="1858"/>
      <c r="DUY2" s="1858"/>
      <c r="DUZ2" s="1858"/>
      <c r="DVA2" s="1858"/>
      <c r="DVB2" s="1858"/>
      <c r="DVC2" s="1858"/>
      <c r="DVD2" s="1858"/>
      <c r="DVE2" s="1858"/>
      <c r="DVF2" s="1858"/>
      <c r="DVG2" s="1858"/>
      <c r="DVH2" s="1858"/>
      <c r="DVI2" s="1858"/>
      <c r="DVJ2" s="1858"/>
      <c r="DVK2" s="1858"/>
      <c r="DVL2" s="1858"/>
      <c r="DVM2" s="1858"/>
      <c r="DVN2" s="1858"/>
      <c r="DVO2" s="1858"/>
      <c r="DVP2" s="1858"/>
      <c r="DVQ2" s="1858"/>
      <c r="DVR2" s="1858"/>
      <c r="DVS2" s="1858"/>
      <c r="DVT2" s="1858"/>
      <c r="DVU2" s="1858"/>
      <c r="DVV2" s="1858"/>
      <c r="DVW2" s="1858"/>
      <c r="DVX2" s="1858"/>
      <c r="DVY2" s="1858"/>
      <c r="DVZ2" s="1858"/>
      <c r="DWA2" s="1858"/>
      <c r="DWB2" s="1858"/>
      <c r="DWC2" s="1858"/>
      <c r="DWD2" s="1858"/>
      <c r="DWE2" s="1858"/>
      <c r="DWF2" s="1858"/>
      <c r="DWG2" s="1858"/>
      <c r="DWH2" s="1858"/>
      <c r="DWI2" s="1858"/>
      <c r="DWJ2" s="1858"/>
      <c r="DWK2" s="1858"/>
      <c r="DWL2" s="1858"/>
      <c r="DWM2" s="1858"/>
      <c r="DWN2" s="1858"/>
      <c r="DWO2" s="1858"/>
      <c r="DWP2" s="1858"/>
      <c r="DWQ2" s="1858"/>
      <c r="DWR2" s="1858"/>
      <c r="DWS2" s="1858"/>
      <c r="DWT2" s="1858"/>
      <c r="DWU2" s="1858"/>
      <c r="DWV2" s="1858"/>
      <c r="DWW2" s="1858"/>
      <c r="DWX2" s="1858"/>
      <c r="DWY2" s="1858"/>
      <c r="DWZ2" s="1858"/>
      <c r="DXA2" s="1858"/>
      <c r="DXB2" s="1858"/>
      <c r="DXC2" s="1858"/>
      <c r="DXD2" s="1858"/>
      <c r="DXE2" s="1858"/>
      <c r="DXF2" s="1858"/>
      <c r="DXG2" s="1858"/>
      <c r="DXH2" s="1858"/>
      <c r="DXI2" s="1858"/>
      <c r="DXJ2" s="1858"/>
      <c r="DXK2" s="1858"/>
      <c r="DXL2" s="1858"/>
      <c r="DXM2" s="1858"/>
      <c r="DXN2" s="1858"/>
      <c r="DXO2" s="1858"/>
      <c r="DXP2" s="1858"/>
      <c r="DXQ2" s="1858"/>
      <c r="DXR2" s="1858"/>
      <c r="DXS2" s="1858"/>
      <c r="DXT2" s="1858"/>
      <c r="DXU2" s="1858"/>
      <c r="DXV2" s="1858"/>
      <c r="DXW2" s="1858"/>
      <c r="DXX2" s="1858"/>
      <c r="DXY2" s="1858"/>
      <c r="DXZ2" s="1858"/>
      <c r="DYA2" s="1858"/>
      <c r="DYB2" s="1858"/>
      <c r="DYC2" s="1858"/>
      <c r="DYD2" s="1858"/>
      <c r="DYE2" s="1858"/>
      <c r="DYF2" s="1858"/>
      <c r="DYG2" s="1858"/>
      <c r="DYH2" s="1858"/>
      <c r="DYI2" s="1858"/>
      <c r="DYJ2" s="1858"/>
      <c r="DYK2" s="1858"/>
      <c r="DYL2" s="1858"/>
      <c r="DYM2" s="1858"/>
      <c r="DYN2" s="1858"/>
      <c r="DYO2" s="1858"/>
      <c r="DYP2" s="1858"/>
      <c r="DYQ2" s="1858"/>
      <c r="DYR2" s="1858"/>
      <c r="DYS2" s="1858"/>
      <c r="DYT2" s="1858"/>
      <c r="DYU2" s="1858"/>
      <c r="DYV2" s="1858"/>
      <c r="DYW2" s="1858"/>
      <c r="DYX2" s="1858"/>
      <c r="DYY2" s="1858"/>
      <c r="DYZ2" s="1858"/>
      <c r="DZA2" s="1858"/>
      <c r="DZB2" s="1858"/>
      <c r="DZC2" s="1858"/>
      <c r="DZD2" s="1858"/>
      <c r="DZE2" s="1858"/>
      <c r="DZF2" s="1858"/>
      <c r="DZG2" s="1858"/>
      <c r="DZH2" s="1858"/>
      <c r="DZI2" s="1858"/>
      <c r="DZJ2" s="1858"/>
      <c r="DZK2" s="1858"/>
      <c r="DZL2" s="1858"/>
      <c r="DZM2" s="1858"/>
      <c r="DZN2" s="1858"/>
      <c r="DZO2" s="1858"/>
      <c r="DZP2" s="1858"/>
      <c r="DZQ2" s="1858"/>
      <c r="DZR2" s="1858"/>
      <c r="DZS2" s="1858"/>
      <c r="DZT2" s="1858"/>
      <c r="DZU2" s="1858"/>
      <c r="DZV2" s="1858"/>
      <c r="DZW2" s="1858"/>
      <c r="DZX2" s="1858"/>
      <c r="DZY2" s="1858"/>
      <c r="DZZ2" s="1858"/>
      <c r="EAA2" s="1858"/>
      <c r="EAB2" s="1858"/>
      <c r="EAC2" s="1858"/>
      <c r="EAD2" s="1858"/>
      <c r="EAE2" s="1858"/>
      <c r="EAF2" s="1858"/>
      <c r="EAG2" s="1858"/>
      <c r="EAH2" s="1858"/>
      <c r="EAI2" s="1858"/>
      <c r="EAJ2" s="1858"/>
      <c r="EAK2" s="1858"/>
      <c r="EAL2" s="1858"/>
      <c r="EAM2" s="1858"/>
      <c r="EAN2" s="1858"/>
      <c r="EAO2" s="1858"/>
      <c r="EAP2" s="1858"/>
      <c r="EAQ2" s="1858"/>
      <c r="EAR2" s="1858"/>
      <c r="EAS2" s="1858"/>
      <c r="EAT2" s="1858"/>
      <c r="EAU2" s="1858"/>
      <c r="EAV2" s="1858"/>
      <c r="EAW2" s="1858"/>
      <c r="EAX2" s="1858"/>
      <c r="EAY2" s="1858"/>
      <c r="EAZ2" s="1858"/>
      <c r="EBA2" s="1858"/>
      <c r="EBB2" s="1858"/>
      <c r="EBC2" s="1858"/>
      <c r="EBD2" s="1858"/>
      <c r="EBE2" s="1858"/>
      <c r="EBF2" s="1858"/>
      <c r="EBG2" s="1858"/>
      <c r="EBH2" s="1858"/>
      <c r="EBI2" s="1858"/>
      <c r="EBJ2" s="1858"/>
      <c r="EBK2" s="1858"/>
      <c r="EBL2" s="1858"/>
      <c r="EBM2" s="1858"/>
      <c r="EBN2" s="1858"/>
      <c r="EBO2" s="1858"/>
      <c r="EBP2" s="1858"/>
      <c r="EBQ2" s="1858"/>
      <c r="EBR2" s="1858"/>
      <c r="EBS2" s="1858"/>
      <c r="EBT2" s="1858"/>
      <c r="EBU2" s="1858"/>
      <c r="EBV2" s="1858"/>
      <c r="EBW2" s="1858"/>
      <c r="EBX2" s="1858"/>
      <c r="EBY2" s="1858"/>
      <c r="EBZ2" s="1858"/>
      <c r="ECA2" s="1858"/>
      <c r="ECB2" s="1858"/>
      <c r="ECC2" s="1858"/>
      <c r="ECD2" s="1858"/>
      <c r="ECE2" s="1858"/>
      <c r="ECF2" s="1858"/>
      <c r="ECG2" s="1858"/>
      <c r="ECH2" s="1858"/>
      <c r="ECI2" s="1858"/>
      <c r="ECJ2" s="1858"/>
      <c r="ECK2" s="1858"/>
      <c r="ECL2" s="1858"/>
      <c r="ECM2" s="1858"/>
      <c r="ECN2" s="1858"/>
      <c r="ECO2" s="1858"/>
      <c r="ECP2" s="1858"/>
      <c r="ECQ2" s="1858"/>
      <c r="ECR2" s="1858"/>
      <c r="ECS2" s="1858"/>
      <c r="ECT2" s="1858"/>
      <c r="ECU2" s="1858"/>
      <c r="ECV2" s="1858"/>
      <c r="ECW2" s="1858"/>
      <c r="ECX2" s="1858"/>
      <c r="ECY2" s="1858"/>
      <c r="ECZ2" s="1858"/>
      <c r="EDA2" s="1858"/>
      <c r="EDB2" s="1858"/>
      <c r="EDC2" s="1858"/>
      <c r="EDD2" s="1858"/>
      <c r="EDE2" s="1858"/>
      <c r="EDF2" s="1858"/>
      <c r="EDG2" s="1858"/>
      <c r="EDH2" s="1858"/>
      <c r="EDI2" s="1858"/>
      <c r="EDJ2" s="1858"/>
      <c r="EDK2" s="1858"/>
      <c r="EDL2" s="1858"/>
      <c r="EDM2" s="1858"/>
      <c r="EDN2" s="1858"/>
      <c r="EDO2" s="1858"/>
      <c r="EDP2" s="1858"/>
      <c r="EDQ2" s="1858"/>
      <c r="EDR2" s="1858"/>
      <c r="EDS2" s="1858"/>
      <c r="EDT2" s="1858"/>
      <c r="EDU2" s="1858"/>
      <c r="EDV2" s="1858"/>
      <c r="EDW2" s="1858"/>
      <c r="EDX2" s="1858"/>
      <c r="EDY2" s="1858"/>
      <c r="EDZ2" s="1858"/>
      <c r="EEA2" s="1858"/>
      <c r="EEB2" s="1858"/>
      <c r="EEC2" s="1858"/>
      <c r="EED2" s="1858"/>
      <c r="EEE2" s="1858"/>
      <c r="EEF2" s="1858"/>
      <c r="EEG2" s="1858"/>
      <c r="EEH2" s="1858"/>
      <c r="EEI2" s="1858"/>
      <c r="EEJ2" s="1858"/>
      <c r="EEK2" s="1858"/>
      <c r="EEL2" s="1858"/>
      <c r="EEM2" s="1858"/>
      <c r="EEN2" s="1858"/>
      <c r="EEO2" s="1858"/>
      <c r="EEP2" s="1858"/>
      <c r="EEQ2" s="1858"/>
      <c r="EER2" s="1858"/>
      <c r="EES2" s="1858"/>
      <c r="EET2" s="1858"/>
      <c r="EEU2" s="1858"/>
      <c r="EEV2" s="1858"/>
      <c r="EEW2" s="1858"/>
      <c r="EEX2" s="1858"/>
      <c r="EEY2" s="1858"/>
      <c r="EEZ2" s="1858"/>
      <c r="EFA2" s="1858"/>
      <c r="EFB2" s="1858"/>
      <c r="EFC2" s="1858"/>
      <c r="EFD2" s="1858"/>
      <c r="EFE2" s="1858"/>
      <c r="EFF2" s="1858"/>
      <c r="EFG2" s="1858"/>
      <c r="EFH2" s="1858"/>
      <c r="EFI2" s="1858"/>
      <c r="EFJ2" s="1858"/>
      <c r="EFK2" s="1858"/>
      <c r="EFL2" s="1858"/>
      <c r="EFM2" s="1858"/>
      <c r="EFN2" s="1858"/>
      <c r="EFO2" s="1858"/>
      <c r="EFP2" s="1858"/>
      <c r="EFQ2" s="1858"/>
      <c r="EFR2" s="1858"/>
      <c r="EFS2" s="1858"/>
      <c r="EFT2" s="1858"/>
      <c r="EFU2" s="1858"/>
      <c r="EFV2" s="1858"/>
      <c r="EFW2" s="1858"/>
      <c r="EFX2" s="1858"/>
      <c r="EFY2" s="1858"/>
      <c r="EFZ2" s="1858"/>
      <c r="EGA2" s="1858"/>
      <c r="EGB2" s="1858"/>
      <c r="EGC2" s="1858"/>
      <c r="EGD2" s="1858"/>
      <c r="EGE2" s="1858"/>
      <c r="EGF2" s="1858"/>
      <c r="EGG2" s="1858"/>
      <c r="EGH2" s="1858"/>
      <c r="EGI2" s="1858"/>
      <c r="EGJ2" s="1858"/>
      <c r="EGK2" s="1858"/>
      <c r="EGL2" s="1858"/>
      <c r="EGM2" s="1858"/>
      <c r="EGN2" s="1858"/>
      <c r="EGO2" s="1858"/>
      <c r="EGP2" s="1858"/>
      <c r="EGQ2" s="1858"/>
      <c r="EGR2" s="1858"/>
      <c r="EGS2" s="1858"/>
      <c r="EGT2" s="1858"/>
      <c r="EGU2" s="1858"/>
      <c r="EGV2" s="1858"/>
      <c r="EGW2" s="1858"/>
      <c r="EGX2" s="1858"/>
      <c r="EGY2" s="1858"/>
      <c r="EGZ2" s="1858"/>
      <c r="EHA2" s="1858"/>
      <c r="EHB2" s="1858"/>
      <c r="EHC2" s="1858"/>
      <c r="EHD2" s="1858"/>
      <c r="EHE2" s="1858"/>
      <c r="EHF2" s="1858"/>
      <c r="EHG2" s="1858"/>
      <c r="EHH2" s="1858"/>
      <c r="EHI2" s="1858"/>
      <c r="EHJ2" s="1858"/>
      <c r="EHK2" s="1858"/>
      <c r="EHL2" s="1858"/>
      <c r="EHM2" s="1858"/>
      <c r="EHN2" s="1858"/>
      <c r="EHO2" s="1858"/>
      <c r="EHP2" s="1858"/>
      <c r="EHQ2" s="1858"/>
      <c r="EHR2" s="1858"/>
      <c r="EHS2" s="1858"/>
      <c r="EHT2" s="1858"/>
      <c r="EHU2" s="1858"/>
      <c r="EHV2" s="1858"/>
      <c r="EHW2" s="1858"/>
      <c r="EHX2" s="1858"/>
      <c r="EHY2" s="1858"/>
      <c r="EHZ2" s="1858"/>
      <c r="EIA2" s="1858"/>
      <c r="EIB2" s="1858"/>
      <c r="EIC2" s="1858"/>
      <c r="EID2" s="1858"/>
      <c r="EIE2" s="1858"/>
      <c r="EIF2" s="1858"/>
      <c r="EIG2" s="1858"/>
      <c r="EIH2" s="1858"/>
      <c r="EII2" s="1858"/>
      <c r="EIJ2" s="1858"/>
      <c r="EIK2" s="1858"/>
      <c r="EIL2" s="1858"/>
      <c r="EIM2" s="1858"/>
      <c r="EIN2" s="1858"/>
      <c r="EIO2" s="1858"/>
      <c r="EIP2" s="1858"/>
      <c r="EIQ2" s="1858"/>
      <c r="EIR2" s="1858"/>
      <c r="EIS2" s="1858"/>
      <c r="EIT2" s="1858"/>
      <c r="EIU2" s="1858"/>
      <c r="EIV2" s="1858"/>
      <c r="EIW2" s="1858"/>
      <c r="EIX2" s="1858"/>
      <c r="EIY2" s="1858"/>
      <c r="EIZ2" s="1858"/>
      <c r="EJA2" s="1858"/>
      <c r="EJB2" s="1858"/>
      <c r="EJC2" s="1858"/>
      <c r="EJD2" s="1858"/>
      <c r="EJE2" s="1858"/>
      <c r="EJF2" s="1858"/>
      <c r="EJG2" s="1858"/>
      <c r="EJH2" s="1858"/>
      <c r="EJI2" s="1858"/>
      <c r="EJJ2" s="1858"/>
      <c r="EJK2" s="1858"/>
      <c r="EJL2" s="1858"/>
      <c r="EJM2" s="1858"/>
      <c r="EJN2" s="1858"/>
      <c r="EJO2" s="1858"/>
      <c r="EJP2" s="1858"/>
      <c r="EJQ2" s="1858"/>
      <c r="EJR2" s="1858"/>
      <c r="EJS2" s="1858"/>
      <c r="EJT2" s="1858"/>
      <c r="EJU2" s="1858"/>
      <c r="EJV2" s="1858"/>
      <c r="EJW2" s="1858"/>
      <c r="EJX2" s="1858"/>
      <c r="EJY2" s="1858"/>
      <c r="EJZ2" s="1858"/>
      <c r="EKA2" s="1858"/>
      <c r="EKB2" s="1858"/>
      <c r="EKC2" s="1858"/>
      <c r="EKD2" s="1858"/>
      <c r="EKE2" s="1858"/>
      <c r="EKF2" s="1858"/>
      <c r="EKG2" s="1858"/>
      <c r="EKH2" s="1858"/>
      <c r="EKI2" s="1858"/>
      <c r="EKJ2" s="1858"/>
      <c r="EKK2" s="1858"/>
      <c r="EKL2" s="1858"/>
      <c r="EKM2" s="1858"/>
      <c r="EKN2" s="1858"/>
      <c r="EKO2" s="1858"/>
      <c r="EKP2" s="1858"/>
      <c r="EKQ2" s="1858"/>
      <c r="EKR2" s="1858"/>
      <c r="EKS2" s="1858"/>
      <c r="EKT2" s="1858"/>
      <c r="EKU2" s="1858"/>
      <c r="EKV2" s="1858"/>
      <c r="EKW2" s="1858"/>
      <c r="EKX2" s="1858"/>
      <c r="EKY2" s="1858"/>
      <c r="EKZ2" s="1858"/>
      <c r="ELA2" s="1858"/>
      <c r="ELB2" s="1858"/>
      <c r="ELC2" s="1858"/>
      <c r="ELD2" s="1858"/>
      <c r="ELE2" s="1858"/>
      <c r="ELF2" s="1858"/>
      <c r="ELG2" s="1858"/>
      <c r="ELH2" s="1858"/>
      <c r="ELI2" s="1858"/>
      <c r="ELJ2" s="1858"/>
      <c r="ELK2" s="1858"/>
      <c r="ELL2" s="1858"/>
      <c r="ELM2" s="1858"/>
      <c r="ELN2" s="1858"/>
      <c r="ELO2" s="1858"/>
      <c r="ELP2" s="1858"/>
      <c r="ELQ2" s="1858"/>
      <c r="ELR2" s="1858"/>
      <c r="ELS2" s="1858"/>
      <c r="ELT2" s="1858"/>
      <c r="ELU2" s="1858"/>
      <c r="ELV2" s="1858"/>
      <c r="ELW2" s="1858"/>
      <c r="ELX2" s="1858"/>
      <c r="ELY2" s="1858"/>
      <c r="ELZ2" s="1858"/>
      <c r="EMA2" s="1858"/>
      <c r="EMB2" s="1858"/>
      <c r="EMC2" s="1858"/>
      <c r="EMD2" s="1858"/>
      <c r="EME2" s="1858"/>
      <c r="EMF2" s="1858"/>
      <c r="EMG2" s="1858"/>
      <c r="EMH2" s="1858"/>
      <c r="EMI2" s="1858"/>
      <c r="EMJ2" s="1858"/>
      <c r="EMK2" s="1858"/>
      <c r="EML2" s="1858"/>
      <c r="EMM2" s="1858"/>
      <c r="EMN2" s="1858"/>
      <c r="EMO2" s="1858"/>
      <c r="EMP2" s="1858"/>
      <c r="EMQ2" s="1858"/>
      <c r="EMR2" s="1858"/>
      <c r="EMS2" s="1858"/>
      <c r="EMT2" s="1858"/>
      <c r="EMU2" s="1858"/>
      <c r="EMV2" s="1858"/>
      <c r="EMW2" s="1858"/>
      <c r="EMX2" s="1858"/>
      <c r="EMY2" s="1858"/>
      <c r="EMZ2" s="1858"/>
      <c r="ENA2" s="1858"/>
      <c r="ENB2" s="1858"/>
      <c r="ENC2" s="1858"/>
      <c r="END2" s="1858"/>
      <c r="ENE2" s="1858"/>
      <c r="ENF2" s="1858"/>
      <c r="ENG2" s="1858"/>
      <c r="ENH2" s="1858"/>
      <c r="ENI2" s="1858"/>
      <c r="ENJ2" s="1858"/>
      <c r="ENK2" s="1858"/>
      <c r="ENL2" s="1858"/>
      <c r="ENM2" s="1858"/>
      <c r="ENN2" s="1858"/>
      <c r="ENO2" s="1858"/>
      <c r="ENP2" s="1858"/>
      <c r="ENQ2" s="1858"/>
      <c r="ENR2" s="1858"/>
      <c r="ENS2" s="1858"/>
      <c r="ENT2" s="1858"/>
      <c r="ENU2" s="1858"/>
      <c r="ENV2" s="1858"/>
      <c r="ENW2" s="1858"/>
      <c r="ENX2" s="1858"/>
      <c r="ENY2" s="1858"/>
      <c r="ENZ2" s="1858"/>
      <c r="EOA2" s="1858"/>
      <c r="EOB2" s="1858"/>
      <c r="EOC2" s="1858"/>
      <c r="EOD2" s="1858"/>
      <c r="EOE2" s="1858"/>
      <c r="EOF2" s="1858"/>
      <c r="EOG2" s="1858"/>
      <c r="EOH2" s="1858"/>
      <c r="EOI2" s="1858"/>
      <c r="EOJ2" s="1858"/>
      <c r="EOK2" s="1858"/>
      <c r="EOL2" s="1858"/>
      <c r="EOM2" s="1858"/>
      <c r="EON2" s="1858"/>
      <c r="EOO2" s="1858"/>
      <c r="EOP2" s="1858"/>
      <c r="EOQ2" s="1858"/>
      <c r="EOR2" s="1858"/>
      <c r="EOS2" s="1858"/>
      <c r="EOT2" s="1858"/>
      <c r="EOU2" s="1858"/>
      <c r="EOV2" s="1858"/>
      <c r="EOW2" s="1858"/>
      <c r="EOX2" s="1858"/>
      <c r="EOY2" s="1858"/>
      <c r="EOZ2" s="1858"/>
      <c r="EPA2" s="1858"/>
      <c r="EPB2" s="1858"/>
      <c r="EPC2" s="1858"/>
      <c r="EPD2" s="1858"/>
      <c r="EPE2" s="1858"/>
      <c r="EPF2" s="1858"/>
      <c r="EPG2" s="1858"/>
      <c r="EPH2" s="1858"/>
      <c r="EPI2" s="1858"/>
      <c r="EPJ2" s="1858"/>
      <c r="EPK2" s="1858"/>
      <c r="EPL2" s="1858"/>
      <c r="EPM2" s="1858"/>
      <c r="EPN2" s="1858"/>
      <c r="EPO2" s="1858"/>
      <c r="EPP2" s="1858"/>
      <c r="EPQ2" s="1858"/>
      <c r="EPR2" s="1858"/>
      <c r="EPS2" s="1858"/>
      <c r="EPT2" s="1858"/>
      <c r="EPU2" s="1858"/>
      <c r="EPV2" s="1858"/>
      <c r="EPW2" s="1858"/>
      <c r="EPX2" s="1858"/>
      <c r="EPY2" s="1858"/>
      <c r="EPZ2" s="1858"/>
      <c r="EQA2" s="1858"/>
      <c r="EQB2" s="1858"/>
      <c r="EQC2" s="1858"/>
      <c r="EQD2" s="1858"/>
      <c r="EQE2" s="1858"/>
      <c r="EQF2" s="1858"/>
      <c r="EQG2" s="1858"/>
      <c r="EQH2" s="1858"/>
      <c r="EQI2" s="1858"/>
      <c r="EQJ2" s="1858"/>
      <c r="EQK2" s="1858"/>
      <c r="EQL2" s="1858"/>
      <c r="EQM2" s="1858"/>
      <c r="EQN2" s="1858"/>
      <c r="EQO2" s="1858"/>
      <c r="EQP2" s="1858"/>
      <c r="EQQ2" s="1858"/>
      <c r="EQR2" s="1858"/>
      <c r="EQS2" s="1858"/>
      <c r="EQT2" s="1858"/>
      <c r="EQU2" s="1858"/>
      <c r="EQV2" s="1858"/>
      <c r="EQW2" s="1858"/>
      <c r="EQX2" s="1858"/>
      <c r="EQY2" s="1858"/>
      <c r="EQZ2" s="1858"/>
      <c r="ERA2" s="1858"/>
      <c r="ERB2" s="1858"/>
      <c r="ERC2" s="1858"/>
      <c r="ERD2" s="1858"/>
      <c r="ERE2" s="1858"/>
      <c r="ERF2" s="1858"/>
      <c r="ERG2" s="1858"/>
      <c r="ERH2" s="1858"/>
      <c r="ERI2" s="1858"/>
      <c r="ERJ2" s="1858"/>
      <c r="ERK2" s="1858"/>
      <c r="ERL2" s="1858"/>
      <c r="ERM2" s="1858"/>
      <c r="ERN2" s="1858"/>
      <c r="ERO2" s="1858"/>
      <c r="ERP2" s="1858"/>
      <c r="ERQ2" s="1858"/>
      <c r="ERR2" s="1858"/>
      <c r="ERS2" s="1858"/>
      <c r="ERT2" s="1858"/>
      <c r="ERU2" s="1858"/>
      <c r="ERV2" s="1858"/>
      <c r="ERW2" s="1858"/>
      <c r="ERX2" s="1858"/>
      <c r="ERY2" s="1858"/>
      <c r="ERZ2" s="1858"/>
      <c r="ESA2" s="1858"/>
      <c r="ESB2" s="1858"/>
      <c r="ESC2" s="1858"/>
      <c r="ESD2" s="1858"/>
      <c r="ESE2" s="1858"/>
      <c r="ESF2" s="1858"/>
      <c r="ESG2" s="1858"/>
      <c r="ESH2" s="1858"/>
      <c r="ESI2" s="1858"/>
      <c r="ESJ2" s="1858"/>
      <c r="ESK2" s="1858"/>
      <c r="ESL2" s="1858"/>
      <c r="ESM2" s="1858"/>
      <c r="ESN2" s="1858"/>
      <c r="ESO2" s="1858"/>
      <c r="ESP2" s="1858"/>
      <c r="ESQ2" s="1858"/>
      <c r="ESR2" s="1858"/>
      <c r="ESS2" s="1858"/>
      <c r="EST2" s="1858"/>
      <c r="ESU2" s="1858"/>
      <c r="ESV2" s="1858"/>
      <c r="ESW2" s="1858"/>
      <c r="ESX2" s="1858"/>
      <c r="ESY2" s="1858"/>
      <c r="ESZ2" s="1858"/>
      <c r="ETA2" s="1858"/>
      <c r="ETB2" s="1858"/>
      <c r="ETC2" s="1858"/>
      <c r="ETD2" s="1858"/>
      <c r="ETE2" s="1858"/>
      <c r="ETF2" s="1858"/>
      <c r="ETG2" s="1858"/>
      <c r="ETH2" s="1858"/>
      <c r="ETI2" s="1858"/>
      <c r="ETJ2" s="1858"/>
      <c r="ETK2" s="1858"/>
      <c r="ETL2" s="1858"/>
      <c r="ETM2" s="1858"/>
      <c r="ETN2" s="1858"/>
      <c r="ETO2" s="1858"/>
      <c r="ETP2" s="1858"/>
      <c r="ETQ2" s="1858"/>
      <c r="ETR2" s="1858"/>
      <c r="ETS2" s="1858"/>
      <c r="ETT2" s="1858"/>
      <c r="ETU2" s="1858"/>
      <c r="ETV2" s="1858"/>
      <c r="ETW2" s="1858"/>
      <c r="ETX2" s="1858"/>
      <c r="ETY2" s="1858"/>
      <c r="ETZ2" s="1858"/>
      <c r="EUA2" s="1858"/>
      <c r="EUB2" s="1858"/>
      <c r="EUC2" s="1858"/>
      <c r="EUD2" s="1858"/>
      <c r="EUE2" s="1858"/>
      <c r="EUF2" s="1858"/>
      <c r="EUG2" s="1858"/>
      <c r="EUH2" s="1858"/>
      <c r="EUI2" s="1858"/>
      <c r="EUJ2" s="1858"/>
      <c r="EUK2" s="1858"/>
      <c r="EUL2" s="1858"/>
      <c r="EUM2" s="1858"/>
      <c r="EUN2" s="1858"/>
      <c r="EUO2" s="1858"/>
      <c r="EUP2" s="1858"/>
      <c r="EUQ2" s="1858"/>
      <c r="EUR2" s="1858"/>
      <c r="EUS2" s="1858"/>
      <c r="EUT2" s="1858"/>
      <c r="EUU2" s="1858"/>
      <c r="EUV2" s="1858"/>
      <c r="EUW2" s="1858"/>
      <c r="EUX2" s="1858"/>
      <c r="EUY2" s="1858"/>
      <c r="EUZ2" s="1858"/>
      <c r="EVA2" s="1858"/>
      <c r="EVB2" s="1858"/>
      <c r="EVC2" s="1858"/>
      <c r="EVD2" s="1858"/>
      <c r="EVE2" s="1858"/>
      <c r="EVF2" s="1858"/>
      <c r="EVG2" s="1858"/>
      <c r="EVH2" s="1858"/>
      <c r="EVI2" s="1858"/>
      <c r="EVJ2" s="1858"/>
      <c r="EVK2" s="1858"/>
      <c r="EVL2" s="1858"/>
      <c r="EVM2" s="1858"/>
      <c r="EVN2" s="1858"/>
      <c r="EVO2" s="1858"/>
      <c r="EVP2" s="1858"/>
      <c r="EVQ2" s="1858"/>
      <c r="EVR2" s="1858"/>
      <c r="EVS2" s="1858"/>
      <c r="EVT2" s="1858"/>
      <c r="EVU2" s="1858"/>
      <c r="EVV2" s="1858"/>
      <c r="EVW2" s="1858"/>
      <c r="EVX2" s="1858"/>
      <c r="EVY2" s="1858"/>
      <c r="EVZ2" s="1858"/>
      <c r="EWA2" s="1858"/>
      <c r="EWB2" s="1858"/>
      <c r="EWC2" s="1858"/>
      <c r="EWD2" s="1858"/>
      <c r="EWE2" s="1858"/>
      <c r="EWF2" s="1858"/>
      <c r="EWG2" s="1858"/>
      <c r="EWH2" s="1858"/>
      <c r="EWI2" s="1858"/>
      <c r="EWJ2" s="1858"/>
      <c r="EWK2" s="1858"/>
      <c r="EWL2" s="1858"/>
      <c r="EWM2" s="1858"/>
      <c r="EWN2" s="1858"/>
      <c r="EWO2" s="1858"/>
      <c r="EWP2" s="1858"/>
      <c r="EWQ2" s="1858"/>
      <c r="EWR2" s="1858"/>
      <c r="EWS2" s="1858"/>
      <c r="EWT2" s="1858"/>
      <c r="EWU2" s="1858"/>
      <c r="EWV2" s="1858"/>
      <c r="EWW2" s="1858"/>
      <c r="EWX2" s="1858"/>
      <c r="EWY2" s="1858"/>
      <c r="EWZ2" s="1858"/>
      <c r="EXA2" s="1858"/>
      <c r="EXB2" s="1858"/>
      <c r="EXC2" s="1858"/>
      <c r="EXD2" s="1858"/>
      <c r="EXE2" s="1858"/>
      <c r="EXF2" s="1858"/>
      <c r="EXG2" s="1858"/>
      <c r="EXH2" s="1858"/>
      <c r="EXI2" s="1858"/>
      <c r="EXJ2" s="1858"/>
      <c r="EXK2" s="1858"/>
      <c r="EXL2" s="1858"/>
      <c r="EXM2" s="1858"/>
      <c r="EXN2" s="1858"/>
      <c r="EXO2" s="1858"/>
      <c r="EXP2" s="1858"/>
      <c r="EXQ2" s="1858"/>
      <c r="EXR2" s="1858"/>
      <c r="EXS2" s="1858"/>
      <c r="EXT2" s="1858"/>
      <c r="EXU2" s="1858"/>
      <c r="EXV2" s="1858"/>
      <c r="EXW2" s="1858"/>
      <c r="EXX2" s="1858"/>
      <c r="EXY2" s="1858"/>
      <c r="EXZ2" s="1858"/>
      <c r="EYA2" s="1858"/>
      <c r="EYB2" s="1858"/>
      <c r="EYC2" s="1858"/>
      <c r="EYD2" s="1858"/>
      <c r="EYE2" s="1858"/>
      <c r="EYF2" s="1858"/>
      <c r="EYG2" s="1858"/>
      <c r="EYH2" s="1858"/>
      <c r="EYI2" s="1858"/>
      <c r="EYJ2" s="1858"/>
      <c r="EYK2" s="1858"/>
      <c r="EYL2" s="1858"/>
      <c r="EYM2" s="1858"/>
      <c r="EYN2" s="1858"/>
      <c r="EYO2" s="1858"/>
      <c r="EYP2" s="1858"/>
      <c r="EYQ2" s="1858"/>
      <c r="EYR2" s="1858"/>
      <c r="EYS2" s="1858"/>
      <c r="EYT2" s="1858"/>
      <c r="EYU2" s="1858"/>
      <c r="EYV2" s="1858"/>
      <c r="EYW2" s="1858"/>
      <c r="EYX2" s="1858"/>
      <c r="EYY2" s="1858"/>
      <c r="EYZ2" s="1858"/>
      <c r="EZA2" s="1858"/>
      <c r="EZB2" s="1858"/>
      <c r="EZC2" s="1858"/>
      <c r="EZD2" s="1858"/>
      <c r="EZE2" s="1858"/>
      <c r="EZF2" s="1858"/>
      <c r="EZG2" s="1858"/>
      <c r="EZH2" s="1858"/>
      <c r="EZI2" s="1858"/>
      <c r="EZJ2" s="1858"/>
      <c r="EZK2" s="1858"/>
      <c r="EZL2" s="1858"/>
      <c r="EZM2" s="1858"/>
      <c r="EZN2" s="1858"/>
      <c r="EZO2" s="1858"/>
      <c r="EZP2" s="1858"/>
      <c r="EZQ2" s="1858"/>
      <c r="EZR2" s="1858"/>
      <c r="EZS2" s="1858"/>
      <c r="EZT2" s="1858"/>
      <c r="EZU2" s="1858"/>
      <c r="EZV2" s="1858"/>
      <c r="EZW2" s="1858"/>
      <c r="EZX2" s="1858"/>
      <c r="EZY2" s="1858"/>
      <c r="EZZ2" s="1858"/>
      <c r="FAA2" s="1858"/>
      <c r="FAB2" s="1858"/>
      <c r="FAC2" s="1858"/>
      <c r="FAD2" s="1858"/>
      <c r="FAE2" s="1858"/>
      <c r="FAF2" s="1858"/>
      <c r="FAG2" s="1858"/>
      <c r="FAH2" s="1858"/>
      <c r="FAI2" s="1858"/>
      <c r="FAJ2" s="1858"/>
      <c r="FAK2" s="1858"/>
      <c r="FAL2" s="1858"/>
      <c r="FAM2" s="1858"/>
      <c r="FAN2" s="1858"/>
      <c r="FAO2" s="1858"/>
      <c r="FAP2" s="1858"/>
      <c r="FAQ2" s="1858"/>
      <c r="FAR2" s="1858"/>
      <c r="FAS2" s="1858"/>
      <c r="FAT2" s="1858"/>
      <c r="FAU2" s="1858"/>
      <c r="FAV2" s="1858"/>
      <c r="FAW2" s="1858"/>
      <c r="FAX2" s="1858"/>
      <c r="FAY2" s="1858"/>
      <c r="FAZ2" s="1858"/>
      <c r="FBA2" s="1858"/>
      <c r="FBB2" s="1858"/>
      <c r="FBC2" s="1858"/>
      <c r="FBD2" s="1858"/>
      <c r="FBE2" s="1858"/>
      <c r="FBF2" s="1858"/>
      <c r="FBG2" s="1858"/>
      <c r="FBH2" s="1858"/>
      <c r="FBI2" s="1858"/>
      <c r="FBJ2" s="1858"/>
      <c r="FBK2" s="1858"/>
      <c r="FBL2" s="1858"/>
      <c r="FBM2" s="1858"/>
      <c r="FBN2" s="1858"/>
      <c r="FBO2" s="1858"/>
      <c r="FBP2" s="1858"/>
      <c r="FBQ2" s="1858"/>
      <c r="FBR2" s="1858"/>
      <c r="FBS2" s="1858"/>
      <c r="FBT2" s="1858"/>
      <c r="FBU2" s="1858"/>
      <c r="FBV2" s="1858"/>
      <c r="FBW2" s="1858"/>
      <c r="FBX2" s="1858"/>
      <c r="FBY2" s="1858"/>
      <c r="FBZ2" s="1858"/>
      <c r="FCA2" s="1858"/>
      <c r="FCB2" s="1858"/>
      <c r="FCC2" s="1858"/>
      <c r="FCD2" s="1858"/>
      <c r="FCE2" s="1858"/>
      <c r="FCF2" s="1858"/>
      <c r="FCG2" s="1858"/>
      <c r="FCH2" s="1858"/>
      <c r="FCI2" s="1858"/>
      <c r="FCJ2" s="1858"/>
      <c r="FCK2" s="1858"/>
      <c r="FCL2" s="1858"/>
      <c r="FCM2" s="1858"/>
      <c r="FCN2" s="1858"/>
      <c r="FCO2" s="1858"/>
      <c r="FCP2" s="1858"/>
      <c r="FCQ2" s="1858"/>
      <c r="FCR2" s="1858"/>
      <c r="FCS2" s="1858"/>
      <c r="FCT2" s="1858"/>
      <c r="FCU2" s="1858"/>
      <c r="FCV2" s="1858"/>
      <c r="FCW2" s="1858"/>
      <c r="FCX2" s="1858"/>
      <c r="FCY2" s="1858"/>
      <c r="FCZ2" s="1858"/>
      <c r="FDA2" s="1858"/>
      <c r="FDB2" s="1858"/>
      <c r="FDC2" s="1858"/>
      <c r="FDD2" s="1858"/>
      <c r="FDE2" s="1858"/>
      <c r="FDF2" s="1858"/>
      <c r="FDG2" s="1858"/>
      <c r="FDH2" s="1858"/>
      <c r="FDI2" s="1858"/>
      <c r="FDJ2" s="1858"/>
      <c r="FDK2" s="1858"/>
      <c r="FDL2" s="1858"/>
      <c r="FDM2" s="1858"/>
      <c r="FDN2" s="1858"/>
      <c r="FDO2" s="1858"/>
      <c r="FDP2" s="1858"/>
      <c r="FDQ2" s="1858"/>
      <c r="FDR2" s="1858"/>
      <c r="FDS2" s="1858"/>
      <c r="FDT2" s="1858"/>
      <c r="FDU2" s="1858"/>
      <c r="FDV2" s="1858"/>
      <c r="FDW2" s="1858"/>
      <c r="FDX2" s="1858"/>
      <c r="FDY2" s="1858"/>
      <c r="FDZ2" s="1858"/>
      <c r="FEA2" s="1858"/>
      <c r="FEB2" s="1858"/>
      <c r="FEC2" s="1858"/>
      <c r="FED2" s="1858"/>
      <c r="FEE2" s="1858"/>
      <c r="FEF2" s="1858"/>
      <c r="FEG2" s="1858"/>
      <c r="FEH2" s="1858"/>
      <c r="FEI2" s="1858"/>
      <c r="FEJ2" s="1858"/>
      <c r="FEK2" s="1858"/>
      <c r="FEL2" s="1858"/>
      <c r="FEM2" s="1858"/>
      <c r="FEN2" s="1858"/>
      <c r="FEO2" s="1858"/>
      <c r="FEP2" s="1858"/>
      <c r="FEQ2" s="1858"/>
      <c r="FER2" s="1858"/>
      <c r="FES2" s="1858"/>
      <c r="FET2" s="1858"/>
      <c r="FEU2" s="1858"/>
      <c r="FEV2" s="1858"/>
      <c r="FEW2" s="1858"/>
      <c r="FEX2" s="1858"/>
      <c r="FEY2" s="1858"/>
      <c r="FEZ2" s="1858"/>
      <c r="FFA2" s="1858"/>
      <c r="FFB2" s="1858"/>
      <c r="FFC2" s="1858"/>
      <c r="FFD2" s="1858"/>
      <c r="FFE2" s="1858"/>
      <c r="FFF2" s="1858"/>
      <c r="FFG2" s="1858"/>
      <c r="FFH2" s="1858"/>
      <c r="FFI2" s="1858"/>
      <c r="FFJ2" s="1858"/>
      <c r="FFK2" s="1858"/>
      <c r="FFL2" s="1858"/>
      <c r="FFM2" s="1858"/>
      <c r="FFN2" s="1858"/>
      <c r="FFO2" s="1858"/>
      <c r="FFP2" s="1858"/>
      <c r="FFQ2" s="1858"/>
      <c r="FFR2" s="1858"/>
      <c r="FFS2" s="1858"/>
      <c r="FFT2" s="1858"/>
      <c r="FFU2" s="1858"/>
      <c r="FFV2" s="1858"/>
      <c r="FFW2" s="1858"/>
      <c r="FFX2" s="1858"/>
      <c r="FFY2" s="1858"/>
      <c r="FFZ2" s="1858"/>
      <c r="FGA2" s="1858"/>
      <c r="FGB2" s="1858"/>
      <c r="FGC2" s="1858"/>
      <c r="FGD2" s="1858"/>
      <c r="FGE2" s="1858"/>
      <c r="FGF2" s="1858"/>
      <c r="FGG2" s="1858"/>
      <c r="FGH2" s="1858"/>
      <c r="FGI2" s="1858"/>
      <c r="FGJ2" s="1858"/>
      <c r="FGK2" s="1858"/>
      <c r="FGL2" s="1858"/>
      <c r="FGM2" s="1858"/>
      <c r="FGN2" s="1858"/>
      <c r="FGO2" s="1858"/>
      <c r="FGP2" s="1858"/>
      <c r="FGQ2" s="1858"/>
      <c r="FGR2" s="1858"/>
      <c r="FGS2" s="1858"/>
      <c r="FGT2" s="1858"/>
      <c r="FGU2" s="1858"/>
      <c r="FGV2" s="1858"/>
      <c r="FGW2" s="1858"/>
      <c r="FGX2" s="1858"/>
      <c r="FGY2" s="1858"/>
      <c r="FGZ2" s="1858"/>
      <c r="FHA2" s="1858"/>
      <c r="FHB2" s="1858"/>
      <c r="FHC2" s="1858"/>
      <c r="FHD2" s="1858"/>
      <c r="FHE2" s="1858"/>
      <c r="FHF2" s="1858"/>
      <c r="FHG2" s="1858"/>
      <c r="FHH2" s="1858"/>
      <c r="FHI2" s="1858"/>
      <c r="FHJ2" s="1858"/>
      <c r="FHK2" s="1858"/>
      <c r="FHL2" s="1858"/>
      <c r="FHM2" s="1858"/>
      <c r="FHN2" s="1858"/>
      <c r="FHO2" s="1858"/>
      <c r="FHP2" s="1858"/>
      <c r="FHQ2" s="1858"/>
      <c r="FHR2" s="1858"/>
      <c r="FHS2" s="1858"/>
      <c r="FHT2" s="1858"/>
      <c r="FHU2" s="1858"/>
      <c r="FHV2" s="1858"/>
      <c r="FHW2" s="1858"/>
      <c r="FHX2" s="1858"/>
      <c r="FHY2" s="1858"/>
      <c r="FHZ2" s="1858"/>
      <c r="FIA2" s="1858"/>
      <c r="FIB2" s="1858"/>
      <c r="FIC2" s="1858"/>
      <c r="FID2" s="1858"/>
      <c r="FIE2" s="1858"/>
      <c r="FIF2" s="1858"/>
      <c r="FIG2" s="1858"/>
      <c r="FIH2" s="1858"/>
      <c r="FII2" s="1858"/>
      <c r="FIJ2" s="1858"/>
      <c r="FIK2" s="1858"/>
      <c r="FIL2" s="1858"/>
      <c r="FIM2" s="1858"/>
      <c r="FIN2" s="1858"/>
      <c r="FIO2" s="1858"/>
      <c r="FIP2" s="1858"/>
      <c r="FIQ2" s="1858"/>
      <c r="FIR2" s="1858"/>
      <c r="FIS2" s="1858"/>
      <c r="FIT2" s="1858"/>
      <c r="FIU2" s="1858"/>
      <c r="FIV2" s="1858"/>
      <c r="FIW2" s="1858"/>
      <c r="FIX2" s="1858"/>
      <c r="FIY2" s="1858"/>
      <c r="FIZ2" s="1858"/>
      <c r="FJA2" s="1858"/>
      <c r="FJB2" s="1858"/>
      <c r="FJC2" s="1858"/>
      <c r="FJD2" s="1858"/>
      <c r="FJE2" s="1858"/>
      <c r="FJF2" s="1858"/>
      <c r="FJG2" s="1858"/>
      <c r="FJH2" s="1858"/>
      <c r="FJI2" s="1858"/>
      <c r="FJJ2" s="1858"/>
      <c r="FJK2" s="1858"/>
      <c r="FJL2" s="1858"/>
      <c r="FJM2" s="1858"/>
      <c r="FJN2" s="1858"/>
      <c r="FJO2" s="1858"/>
      <c r="FJP2" s="1858"/>
      <c r="FJQ2" s="1858"/>
      <c r="FJR2" s="1858"/>
      <c r="FJS2" s="1858"/>
      <c r="FJT2" s="1858"/>
      <c r="FJU2" s="1858"/>
      <c r="FJV2" s="1858"/>
      <c r="FJW2" s="1858"/>
      <c r="FJX2" s="1858"/>
      <c r="FJY2" s="1858"/>
      <c r="FJZ2" s="1858"/>
      <c r="FKA2" s="1858"/>
      <c r="FKB2" s="1858"/>
      <c r="FKC2" s="1858"/>
      <c r="FKD2" s="1858"/>
      <c r="FKE2" s="1858"/>
      <c r="FKF2" s="1858"/>
      <c r="FKG2" s="1858"/>
      <c r="FKH2" s="1858"/>
      <c r="FKI2" s="1858"/>
      <c r="FKJ2" s="1858"/>
      <c r="FKK2" s="1858"/>
      <c r="FKL2" s="1858"/>
      <c r="FKM2" s="1858"/>
      <c r="FKN2" s="1858"/>
      <c r="FKO2" s="1858"/>
      <c r="FKP2" s="1858"/>
      <c r="FKQ2" s="1858"/>
      <c r="FKR2" s="1858"/>
      <c r="FKS2" s="1858"/>
      <c r="FKT2" s="1858"/>
      <c r="FKU2" s="1858"/>
      <c r="FKV2" s="1858"/>
      <c r="FKW2" s="1858"/>
      <c r="FKX2" s="1858"/>
      <c r="FKY2" s="1858"/>
      <c r="FKZ2" s="1858"/>
      <c r="FLA2" s="1858"/>
      <c r="FLB2" s="1858"/>
      <c r="FLC2" s="1858"/>
      <c r="FLD2" s="1858"/>
      <c r="FLE2" s="1858"/>
      <c r="FLF2" s="1858"/>
      <c r="FLG2" s="1858"/>
      <c r="FLH2" s="1858"/>
      <c r="FLI2" s="1858"/>
      <c r="FLJ2" s="1858"/>
      <c r="FLK2" s="1858"/>
      <c r="FLL2" s="1858"/>
      <c r="FLM2" s="1858"/>
      <c r="FLN2" s="1858"/>
      <c r="FLO2" s="1858"/>
      <c r="FLP2" s="1858"/>
      <c r="FLQ2" s="1858"/>
      <c r="FLR2" s="1858"/>
      <c r="FLS2" s="1858"/>
      <c r="FLT2" s="1858"/>
      <c r="FLU2" s="1858"/>
      <c r="FLV2" s="1858"/>
      <c r="FLW2" s="1858"/>
      <c r="FLX2" s="1858"/>
      <c r="FLY2" s="1858"/>
      <c r="FLZ2" s="1858"/>
      <c r="FMA2" s="1858"/>
      <c r="FMB2" s="1858"/>
      <c r="FMC2" s="1858"/>
      <c r="FMD2" s="1858"/>
      <c r="FME2" s="1858"/>
      <c r="FMF2" s="1858"/>
      <c r="FMG2" s="1858"/>
      <c r="FMH2" s="1858"/>
      <c r="FMI2" s="1858"/>
      <c r="FMJ2" s="1858"/>
      <c r="FMK2" s="1858"/>
      <c r="FML2" s="1858"/>
      <c r="FMM2" s="1858"/>
      <c r="FMN2" s="1858"/>
      <c r="FMO2" s="1858"/>
      <c r="FMP2" s="1858"/>
      <c r="FMQ2" s="1858"/>
      <c r="FMR2" s="1858"/>
      <c r="FMS2" s="1858"/>
      <c r="FMT2" s="1858"/>
      <c r="FMU2" s="1858"/>
      <c r="FMV2" s="1858"/>
      <c r="FMW2" s="1858"/>
      <c r="FMX2" s="1858"/>
      <c r="FMY2" s="1858"/>
      <c r="FMZ2" s="1858"/>
      <c r="FNA2" s="1858"/>
      <c r="FNB2" s="1858"/>
      <c r="FNC2" s="1858"/>
      <c r="FND2" s="1858"/>
      <c r="FNE2" s="1858"/>
      <c r="FNF2" s="1858"/>
      <c r="FNG2" s="1858"/>
      <c r="FNH2" s="1858"/>
      <c r="FNI2" s="1858"/>
      <c r="FNJ2" s="1858"/>
      <c r="FNK2" s="1858"/>
      <c r="FNL2" s="1858"/>
      <c r="FNM2" s="1858"/>
      <c r="FNN2" s="1858"/>
      <c r="FNO2" s="1858"/>
      <c r="FNP2" s="1858"/>
      <c r="FNQ2" s="1858"/>
      <c r="FNR2" s="1858"/>
      <c r="FNS2" s="1858"/>
      <c r="FNT2" s="1858"/>
      <c r="FNU2" s="1858"/>
      <c r="FNV2" s="1858"/>
      <c r="FNW2" s="1858"/>
      <c r="FNX2" s="1858"/>
      <c r="FNY2" s="1858"/>
      <c r="FNZ2" s="1858"/>
      <c r="FOA2" s="1858"/>
      <c r="FOB2" s="1858"/>
      <c r="FOC2" s="1858"/>
      <c r="FOD2" s="1858"/>
      <c r="FOE2" s="1858"/>
      <c r="FOF2" s="1858"/>
      <c r="FOG2" s="1858"/>
      <c r="FOH2" s="1858"/>
      <c r="FOI2" s="1858"/>
      <c r="FOJ2" s="1858"/>
      <c r="FOK2" s="1858"/>
      <c r="FOL2" s="1858"/>
      <c r="FOM2" s="1858"/>
      <c r="FON2" s="1858"/>
      <c r="FOO2" s="1858"/>
      <c r="FOP2" s="1858"/>
      <c r="FOQ2" s="1858"/>
      <c r="FOR2" s="1858"/>
      <c r="FOS2" s="1858"/>
      <c r="FOT2" s="1858"/>
      <c r="FOU2" s="1858"/>
      <c r="FOV2" s="1858"/>
      <c r="FOW2" s="1858"/>
      <c r="FOX2" s="1858"/>
      <c r="FOY2" s="1858"/>
      <c r="FOZ2" s="1858"/>
      <c r="FPA2" s="1858"/>
      <c r="FPB2" s="1858"/>
      <c r="FPC2" s="1858"/>
      <c r="FPD2" s="1858"/>
      <c r="FPE2" s="1858"/>
      <c r="FPF2" s="1858"/>
      <c r="FPG2" s="1858"/>
      <c r="FPH2" s="1858"/>
      <c r="FPI2" s="1858"/>
      <c r="FPJ2" s="1858"/>
      <c r="FPK2" s="1858"/>
      <c r="FPL2" s="1858"/>
      <c r="FPM2" s="1858"/>
      <c r="FPN2" s="1858"/>
      <c r="FPO2" s="1858"/>
      <c r="FPP2" s="1858"/>
      <c r="FPQ2" s="1858"/>
      <c r="FPR2" s="1858"/>
      <c r="FPS2" s="1858"/>
      <c r="FPT2" s="1858"/>
      <c r="FPU2" s="1858"/>
      <c r="FPV2" s="1858"/>
      <c r="FPW2" s="1858"/>
      <c r="FPX2" s="1858"/>
      <c r="FPY2" s="1858"/>
      <c r="FPZ2" s="1858"/>
      <c r="FQA2" s="1858"/>
      <c r="FQB2" s="1858"/>
      <c r="FQC2" s="1858"/>
      <c r="FQD2" s="1858"/>
      <c r="FQE2" s="1858"/>
      <c r="FQF2" s="1858"/>
      <c r="FQG2" s="1858"/>
      <c r="FQH2" s="1858"/>
      <c r="FQI2" s="1858"/>
      <c r="FQJ2" s="1858"/>
      <c r="FQK2" s="1858"/>
      <c r="FQL2" s="1858"/>
      <c r="FQM2" s="1858"/>
      <c r="FQN2" s="1858"/>
      <c r="FQO2" s="1858"/>
      <c r="FQP2" s="1858"/>
      <c r="FQQ2" s="1858"/>
      <c r="FQR2" s="1858"/>
      <c r="FQS2" s="1858"/>
      <c r="FQT2" s="1858"/>
      <c r="FQU2" s="1858"/>
      <c r="FQV2" s="1858"/>
      <c r="FQW2" s="1858"/>
      <c r="FQX2" s="1858"/>
      <c r="FQY2" s="1858"/>
      <c r="FQZ2" s="1858"/>
      <c r="FRA2" s="1858"/>
      <c r="FRB2" s="1858"/>
      <c r="FRC2" s="1858"/>
      <c r="FRD2" s="1858"/>
      <c r="FRE2" s="1858"/>
      <c r="FRF2" s="1858"/>
      <c r="FRG2" s="1858"/>
      <c r="FRH2" s="1858"/>
      <c r="FRI2" s="1858"/>
      <c r="FRJ2" s="1858"/>
      <c r="FRK2" s="1858"/>
      <c r="FRL2" s="1858"/>
      <c r="FRM2" s="1858"/>
      <c r="FRN2" s="1858"/>
      <c r="FRO2" s="1858"/>
      <c r="FRP2" s="1858"/>
      <c r="FRQ2" s="1858"/>
      <c r="FRR2" s="1858"/>
      <c r="FRS2" s="1858"/>
      <c r="FRT2" s="1858"/>
      <c r="FRU2" s="1858"/>
      <c r="FRV2" s="1858"/>
      <c r="FRW2" s="1858"/>
      <c r="FRX2" s="1858"/>
      <c r="FRY2" s="1858"/>
      <c r="FRZ2" s="1858"/>
      <c r="FSA2" s="1858"/>
      <c r="FSB2" s="1858"/>
      <c r="FSC2" s="1858"/>
      <c r="FSD2" s="1858"/>
      <c r="FSE2" s="1858"/>
      <c r="FSF2" s="1858"/>
      <c r="FSG2" s="1858"/>
      <c r="FSH2" s="1858"/>
      <c r="FSI2" s="1858"/>
      <c r="FSJ2" s="1858"/>
      <c r="FSK2" s="1858"/>
      <c r="FSL2" s="1858"/>
      <c r="FSM2" s="1858"/>
      <c r="FSN2" s="1858"/>
      <c r="FSO2" s="1858"/>
      <c r="FSP2" s="1858"/>
      <c r="FSQ2" s="1858"/>
      <c r="FSR2" s="1858"/>
      <c r="FSS2" s="1858"/>
      <c r="FST2" s="1858"/>
      <c r="FSU2" s="1858"/>
      <c r="FSV2" s="1858"/>
      <c r="FSW2" s="1858"/>
      <c r="FSX2" s="1858"/>
      <c r="FSY2" s="1858"/>
      <c r="FSZ2" s="1858"/>
      <c r="FTA2" s="1858"/>
      <c r="FTB2" s="1858"/>
      <c r="FTC2" s="1858"/>
      <c r="FTD2" s="1858"/>
      <c r="FTE2" s="1858"/>
      <c r="FTF2" s="1858"/>
      <c r="FTG2" s="1858"/>
      <c r="FTH2" s="1858"/>
      <c r="FTI2" s="1858"/>
      <c r="FTJ2" s="1858"/>
      <c r="FTK2" s="1858"/>
      <c r="FTL2" s="1858"/>
      <c r="FTM2" s="1858"/>
      <c r="FTN2" s="1858"/>
      <c r="FTO2" s="1858"/>
      <c r="FTP2" s="1858"/>
      <c r="FTQ2" s="1858"/>
      <c r="FTR2" s="1858"/>
      <c r="FTS2" s="1858"/>
      <c r="FTT2" s="1858"/>
      <c r="FTU2" s="1858"/>
      <c r="FTV2" s="1858"/>
      <c r="FTW2" s="1858"/>
      <c r="FTX2" s="1858"/>
      <c r="FTY2" s="1858"/>
      <c r="FTZ2" s="1858"/>
      <c r="FUA2" s="1858"/>
      <c r="FUB2" s="1858"/>
      <c r="FUC2" s="1858"/>
      <c r="FUD2" s="1858"/>
      <c r="FUE2" s="1858"/>
      <c r="FUF2" s="1858"/>
      <c r="FUG2" s="1858"/>
      <c r="FUH2" s="1858"/>
      <c r="FUI2" s="1858"/>
      <c r="FUJ2" s="1858"/>
      <c r="FUK2" s="1858"/>
      <c r="FUL2" s="1858"/>
      <c r="FUM2" s="1858"/>
      <c r="FUN2" s="1858"/>
      <c r="FUO2" s="1858"/>
      <c r="FUP2" s="1858"/>
      <c r="FUQ2" s="1858"/>
      <c r="FUR2" s="1858"/>
      <c r="FUS2" s="1858"/>
      <c r="FUT2" s="1858"/>
      <c r="FUU2" s="1858"/>
      <c r="FUV2" s="1858"/>
      <c r="FUW2" s="1858"/>
      <c r="FUX2" s="1858"/>
      <c r="FUY2" s="1858"/>
      <c r="FUZ2" s="1858"/>
      <c r="FVA2" s="1858"/>
      <c r="FVB2" s="1858"/>
      <c r="FVC2" s="1858"/>
      <c r="FVD2" s="1858"/>
      <c r="FVE2" s="1858"/>
      <c r="FVF2" s="1858"/>
      <c r="FVG2" s="1858"/>
      <c r="FVH2" s="1858"/>
      <c r="FVI2" s="1858"/>
      <c r="FVJ2" s="1858"/>
      <c r="FVK2" s="1858"/>
      <c r="FVL2" s="1858"/>
      <c r="FVM2" s="1858"/>
      <c r="FVN2" s="1858"/>
      <c r="FVO2" s="1858"/>
      <c r="FVP2" s="1858"/>
      <c r="FVQ2" s="1858"/>
      <c r="FVR2" s="1858"/>
      <c r="FVS2" s="1858"/>
      <c r="FVT2" s="1858"/>
      <c r="FVU2" s="1858"/>
      <c r="FVV2" s="1858"/>
      <c r="FVW2" s="1858"/>
      <c r="FVX2" s="1858"/>
      <c r="FVY2" s="1858"/>
      <c r="FVZ2" s="1858"/>
      <c r="FWA2" s="1858"/>
      <c r="FWB2" s="1858"/>
      <c r="FWC2" s="1858"/>
      <c r="FWD2" s="1858"/>
      <c r="FWE2" s="1858"/>
      <c r="FWF2" s="1858"/>
      <c r="FWG2" s="1858"/>
      <c r="FWH2" s="1858"/>
      <c r="FWI2" s="1858"/>
      <c r="FWJ2" s="1858"/>
      <c r="FWK2" s="1858"/>
      <c r="FWL2" s="1858"/>
      <c r="FWM2" s="1858"/>
      <c r="FWN2" s="1858"/>
      <c r="FWO2" s="1858"/>
      <c r="FWP2" s="1858"/>
      <c r="FWQ2" s="1858"/>
      <c r="FWR2" s="1858"/>
      <c r="FWS2" s="1858"/>
      <c r="FWT2" s="1858"/>
      <c r="FWU2" s="1858"/>
      <c r="FWV2" s="1858"/>
      <c r="FWW2" s="1858"/>
      <c r="FWX2" s="1858"/>
      <c r="FWY2" s="1858"/>
      <c r="FWZ2" s="1858"/>
      <c r="FXA2" s="1858"/>
      <c r="FXB2" s="1858"/>
      <c r="FXC2" s="1858"/>
      <c r="FXD2" s="1858"/>
      <c r="FXE2" s="1858"/>
      <c r="FXF2" s="1858"/>
      <c r="FXG2" s="1858"/>
      <c r="FXH2" s="1858"/>
      <c r="FXI2" s="1858"/>
      <c r="FXJ2" s="1858"/>
      <c r="FXK2" s="1858"/>
      <c r="FXL2" s="1858"/>
      <c r="FXM2" s="1858"/>
      <c r="FXN2" s="1858"/>
      <c r="FXO2" s="1858"/>
      <c r="FXP2" s="1858"/>
      <c r="FXQ2" s="1858"/>
      <c r="FXR2" s="1858"/>
      <c r="FXS2" s="1858"/>
      <c r="FXT2" s="1858"/>
      <c r="FXU2" s="1858"/>
      <c r="FXV2" s="1858"/>
      <c r="FXW2" s="1858"/>
      <c r="FXX2" s="1858"/>
      <c r="FXY2" s="1858"/>
      <c r="FXZ2" s="1858"/>
      <c r="FYA2" s="1858"/>
      <c r="FYB2" s="1858"/>
      <c r="FYC2" s="1858"/>
      <c r="FYD2" s="1858"/>
      <c r="FYE2" s="1858"/>
      <c r="FYF2" s="1858"/>
      <c r="FYG2" s="1858"/>
      <c r="FYH2" s="1858"/>
      <c r="FYI2" s="1858"/>
      <c r="FYJ2" s="1858"/>
      <c r="FYK2" s="1858"/>
      <c r="FYL2" s="1858"/>
      <c r="FYM2" s="1858"/>
      <c r="FYN2" s="1858"/>
      <c r="FYO2" s="1858"/>
      <c r="FYP2" s="1858"/>
      <c r="FYQ2" s="1858"/>
      <c r="FYR2" s="1858"/>
      <c r="FYS2" s="1858"/>
      <c r="FYT2" s="1858"/>
      <c r="FYU2" s="1858"/>
      <c r="FYV2" s="1858"/>
      <c r="FYW2" s="1858"/>
      <c r="FYX2" s="1858"/>
      <c r="FYY2" s="1858"/>
      <c r="FYZ2" s="1858"/>
      <c r="FZA2" s="1858"/>
      <c r="FZB2" s="1858"/>
      <c r="FZC2" s="1858"/>
      <c r="FZD2" s="1858"/>
      <c r="FZE2" s="1858"/>
      <c r="FZF2" s="1858"/>
      <c r="FZG2" s="1858"/>
      <c r="FZH2" s="1858"/>
      <c r="FZI2" s="1858"/>
      <c r="FZJ2" s="1858"/>
      <c r="FZK2" s="1858"/>
      <c r="FZL2" s="1858"/>
      <c r="FZM2" s="1858"/>
      <c r="FZN2" s="1858"/>
      <c r="FZO2" s="1858"/>
      <c r="FZP2" s="1858"/>
      <c r="FZQ2" s="1858"/>
      <c r="FZR2" s="1858"/>
      <c r="FZS2" s="1858"/>
      <c r="FZT2" s="1858"/>
      <c r="FZU2" s="1858"/>
      <c r="FZV2" s="1858"/>
      <c r="FZW2" s="1858"/>
      <c r="FZX2" s="1858"/>
      <c r="FZY2" s="1858"/>
      <c r="FZZ2" s="1858"/>
      <c r="GAA2" s="1858"/>
      <c r="GAB2" s="1858"/>
      <c r="GAC2" s="1858"/>
      <c r="GAD2" s="1858"/>
      <c r="GAE2" s="1858"/>
      <c r="GAF2" s="1858"/>
      <c r="GAG2" s="1858"/>
      <c r="GAH2" s="1858"/>
      <c r="GAI2" s="1858"/>
      <c r="GAJ2" s="1858"/>
      <c r="GAK2" s="1858"/>
      <c r="GAL2" s="1858"/>
      <c r="GAM2" s="1858"/>
      <c r="GAN2" s="1858"/>
      <c r="GAO2" s="1858"/>
      <c r="GAP2" s="1858"/>
      <c r="GAQ2" s="1858"/>
      <c r="GAR2" s="1858"/>
      <c r="GAS2" s="1858"/>
      <c r="GAT2" s="1858"/>
      <c r="GAU2" s="1858"/>
      <c r="GAV2" s="1858"/>
      <c r="GAW2" s="1858"/>
      <c r="GAX2" s="1858"/>
      <c r="GAY2" s="1858"/>
      <c r="GAZ2" s="1858"/>
      <c r="GBA2" s="1858"/>
      <c r="GBB2" s="1858"/>
      <c r="GBC2" s="1858"/>
      <c r="GBD2" s="1858"/>
      <c r="GBE2" s="1858"/>
      <c r="GBF2" s="1858"/>
      <c r="GBG2" s="1858"/>
      <c r="GBH2" s="1858"/>
      <c r="GBI2" s="1858"/>
      <c r="GBJ2" s="1858"/>
      <c r="GBK2" s="1858"/>
      <c r="GBL2" s="1858"/>
      <c r="GBM2" s="1858"/>
      <c r="GBN2" s="1858"/>
      <c r="GBO2" s="1858"/>
      <c r="GBP2" s="1858"/>
      <c r="GBQ2" s="1858"/>
      <c r="GBR2" s="1858"/>
      <c r="GBS2" s="1858"/>
      <c r="GBT2" s="1858"/>
      <c r="GBU2" s="1858"/>
      <c r="GBV2" s="1858"/>
      <c r="GBW2" s="1858"/>
      <c r="GBX2" s="1858"/>
      <c r="GBY2" s="1858"/>
      <c r="GBZ2" s="1858"/>
      <c r="GCA2" s="1858"/>
      <c r="GCB2" s="1858"/>
      <c r="GCC2" s="1858"/>
      <c r="GCD2" s="1858"/>
      <c r="GCE2" s="1858"/>
      <c r="GCF2" s="1858"/>
      <c r="GCG2" s="1858"/>
      <c r="GCH2" s="1858"/>
      <c r="GCI2" s="1858"/>
      <c r="GCJ2" s="1858"/>
      <c r="GCK2" s="1858"/>
      <c r="GCL2" s="1858"/>
      <c r="GCM2" s="1858"/>
      <c r="GCN2" s="1858"/>
      <c r="GCO2" s="1858"/>
      <c r="GCP2" s="1858"/>
      <c r="GCQ2" s="1858"/>
      <c r="GCR2" s="1858"/>
      <c r="GCS2" s="1858"/>
      <c r="GCT2" s="1858"/>
      <c r="GCU2" s="1858"/>
      <c r="GCV2" s="1858"/>
      <c r="GCW2" s="1858"/>
      <c r="GCX2" s="1858"/>
      <c r="GCY2" s="1858"/>
      <c r="GCZ2" s="1858"/>
      <c r="GDA2" s="1858"/>
      <c r="GDB2" s="1858"/>
      <c r="GDC2" s="1858"/>
      <c r="GDD2" s="1858"/>
      <c r="GDE2" s="1858"/>
      <c r="GDF2" s="1858"/>
      <c r="GDG2" s="1858"/>
      <c r="GDH2" s="1858"/>
      <c r="GDI2" s="1858"/>
      <c r="GDJ2" s="1858"/>
      <c r="GDK2" s="1858"/>
      <c r="GDL2" s="1858"/>
      <c r="GDM2" s="1858"/>
      <c r="GDN2" s="1858"/>
      <c r="GDO2" s="1858"/>
      <c r="GDP2" s="1858"/>
      <c r="GDQ2" s="1858"/>
      <c r="GDR2" s="1858"/>
      <c r="GDS2" s="1858"/>
      <c r="GDT2" s="1858"/>
      <c r="GDU2" s="1858"/>
      <c r="GDV2" s="1858"/>
      <c r="GDW2" s="1858"/>
      <c r="GDX2" s="1858"/>
      <c r="GDY2" s="1858"/>
      <c r="GDZ2" s="1858"/>
      <c r="GEA2" s="1858"/>
      <c r="GEB2" s="1858"/>
      <c r="GEC2" s="1858"/>
      <c r="GED2" s="1858"/>
      <c r="GEE2" s="1858"/>
      <c r="GEF2" s="1858"/>
      <c r="GEG2" s="1858"/>
      <c r="GEH2" s="1858"/>
      <c r="GEI2" s="1858"/>
      <c r="GEJ2" s="1858"/>
      <c r="GEK2" s="1858"/>
      <c r="GEL2" s="1858"/>
      <c r="GEM2" s="1858"/>
      <c r="GEN2" s="1858"/>
      <c r="GEO2" s="1858"/>
      <c r="GEP2" s="1858"/>
      <c r="GEQ2" s="1858"/>
      <c r="GER2" s="1858"/>
      <c r="GES2" s="1858"/>
      <c r="GET2" s="1858"/>
      <c r="GEU2" s="1858"/>
      <c r="GEV2" s="1858"/>
      <c r="GEW2" s="1858"/>
      <c r="GEX2" s="1858"/>
      <c r="GEY2" s="1858"/>
      <c r="GEZ2" s="1858"/>
      <c r="GFA2" s="1858"/>
      <c r="GFB2" s="1858"/>
      <c r="GFC2" s="1858"/>
      <c r="GFD2" s="1858"/>
      <c r="GFE2" s="1858"/>
      <c r="GFF2" s="1858"/>
      <c r="GFG2" s="1858"/>
      <c r="GFH2" s="1858"/>
      <c r="GFI2" s="1858"/>
      <c r="GFJ2" s="1858"/>
      <c r="GFK2" s="1858"/>
      <c r="GFL2" s="1858"/>
      <c r="GFM2" s="1858"/>
      <c r="GFN2" s="1858"/>
      <c r="GFO2" s="1858"/>
      <c r="GFP2" s="1858"/>
      <c r="GFQ2" s="1858"/>
      <c r="GFR2" s="1858"/>
      <c r="GFS2" s="1858"/>
      <c r="GFT2" s="1858"/>
      <c r="GFU2" s="1858"/>
      <c r="GFV2" s="1858"/>
      <c r="GFW2" s="1858"/>
      <c r="GFX2" s="1858"/>
      <c r="GFY2" s="1858"/>
      <c r="GFZ2" s="1858"/>
      <c r="GGA2" s="1858"/>
      <c r="GGB2" s="1858"/>
      <c r="GGC2" s="1858"/>
      <c r="GGD2" s="1858"/>
      <c r="GGE2" s="1858"/>
      <c r="GGF2" s="1858"/>
      <c r="GGG2" s="1858"/>
      <c r="GGH2" s="1858"/>
      <c r="GGI2" s="1858"/>
      <c r="GGJ2" s="1858"/>
      <c r="GGK2" s="1858"/>
      <c r="GGL2" s="1858"/>
      <c r="GGM2" s="1858"/>
      <c r="GGN2" s="1858"/>
      <c r="GGO2" s="1858"/>
      <c r="GGP2" s="1858"/>
      <c r="GGQ2" s="1858"/>
      <c r="GGR2" s="1858"/>
      <c r="GGS2" s="1858"/>
      <c r="GGT2" s="1858"/>
      <c r="GGU2" s="1858"/>
      <c r="GGV2" s="1858"/>
      <c r="GGW2" s="1858"/>
      <c r="GGX2" s="1858"/>
      <c r="GGY2" s="1858"/>
      <c r="GGZ2" s="1858"/>
      <c r="GHA2" s="1858"/>
      <c r="GHB2" s="1858"/>
      <c r="GHC2" s="1858"/>
      <c r="GHD2" s="1858"/>
      <c r="GHE2" s="1858"/>
      <c r="GHF2" s="1858"/>
      <c r="GHG2" s="1858"/>
      <c r="GHH2" s="1858"/>
      <c r="GHI2" s="1858"/>
      <c r="GHJ2" s="1858"/>
      <c r="GHK2" s="1858"/>
      <c r="GHL2" s="1858"/>
      <c r="GHM2" s="1858"/>
      <c r="GHN2" s="1858"/>
      <c r="GHO2" s="1858"/>
      <c r="GHP2" s="1858"/>
      <c r="GHQ2" s="1858"/>
      <c r="GHR2" s="1858"/>
      <c r="GHS2" s="1858"/>
      <c r="GHT2" s="1858"/>
      <c r="GHU2" s="1858"/>
      <c r="GHV2" s="1858"/>
      <c r="GHW2" s="1858"/>
      <c r="GHX2" s="1858"/>
      <c r="GHY2" s="1858"/>
      <c r="GHZ2" s="1858"/>
      <c r="GIA2" s="1858"/>
      <c r="GIB2" s="1858"/>
      <c r="GIC2" s="1858"/>
      <c r="GID2" s="1858"/>
      <c r="GIE2" s="1858"/>
      <c r="GIF2" s="1858"/>
      <c r="GIG2" s="1858"/>
      <c r="GIH2" s="1858"/>
      <c r="GII2" s="1858"/>
      <c r="GIJ2" s="1858"/>
      <c r="GIK2" s="1858"/>
      <c r="GIL2" s="1858"/>
      <c r="GIM2" s="1858"/>
      <c r="GIN2" s="1858"/>
      <c r="GIO2" s="1858"/>
      <c r="GIP2" s="1858"/>
      <c r="GIQ2" s="1858"/>
      <c r="GIR2" s="1858"/>
      <c r="GIS2" s="1858"/>
      <c r="GIT2" s="1858"/>
      <c r="GIU2" s="1858"/>
      <c r="GIV2" s="1858"/>
      <c r="GIW2" s="1858"/>
      <c r="GIX2" s="1858"/>
      <c r="GIY2" s="1858"/>
      <c r="GIZ2" s="1858"/>
      <c r="GJA2" s="1858"/>
      <c r="GJB2" s="1858"/>
      <c r="GJC2" s="1858"/>
      <c r="GJD2" s="1858"/>
      <c r="GJE2" s="1858"/>
      <c r="GJF2" s="1858"/>
      <c r="GJG2" s="1858"/>
      <c r="GJH2" s="1858"/>
      <c r="GJI2" s="1858"/>
      <c r="GJJ2" s="1858"/>
      <c r="GJK2" s="1858"/>
      <c r="GJL2" s="1858"/>
      <c r="GJM2" s="1858"/>
      <c r="GJN2" s="1858"/>
      <c r="GJO2" s="1858"/>
      <c r="GJP2" s="1858"/>
      <c r="GJQ2" s="1858"/>
      <c r="GJR2" s="1858"/>
      <c r="GJS2" s="1858"/>
      <c r="GJT2" s="1858"/>
      <c r="GJU2" s="1858"/>
      <c r="GJV2" s="1858"/>
      <c r="GJW2" s="1858"/>
      <c r="GJX2" s="1858"/>
      <c r="GJY2" s="1858"/>
      <c r="GJZ2" s="1858"/>
      <c r="GKA2" s="1858"/>
      <c r="GKB2" s="1858"/>
      <c r="GKC2" s="1858"/>
      <c r="GKD2" s="1858"/>
      <c r="GKE2" s="1858"/>
      <c r="GKF2" s="1858"/>
      <c r="GKG2" s="1858"/>
      <c r="GKH2" s="1858"/>
      <c r="GKI2" s="1858"/>
      <c r="GKJ2" s="1858"/>
      <c r="GKK2" s="1858"/>
      <c r="GKL2" s="1858"/>
      <c r="GKM2" s="1858"/>
      <c r="GKN2" s="1858"/>
      <c r="GKO2" s="1858"/>
      <c r="GKP2" s="1858"/>
      <c r="GKQ2" s="1858"/>
      <c r="GKR2" s="1858"/>
      <c r="GKS2" s="1858"/>
      <c r="GKT2" s="1858"/>
      <c r="GKU2" s="1858"/>
      <c r="GKV2" s="1858"/>
      <c r="GKW2" s="1858"/>
      <c r="GKX2" s="1858"/>
      <c r="GKY2" s="1858"/>
      <c r="GKZ2" s="1858"/>
      <c r="GLA2" s="1858"/>
      <c r="GLB2" s="1858"/>
      <c r="GLC2" s="1858"/>
      <c r="GLD2" s="1858"/>
      <c r="GLE2" s="1858"/>
      <c r="GLF2" s="1858"/>
      <c r="GLG2" s="1858"/>
      <c r="GLH2" s="1858"/>
      <c r="GLI2" s="1858"/>
      <c r="GLJ2" s="1858"/>
      <c r="GLK2" s="1858"/>
      <c r="GLL2" s="1858"/>
      <c r="GLM2" s="1858"/>
      <c r="GLN2" s="1858"/>
      <c r="GLO2" s="1858"/>
      <c r="GLP2" s="1858"/>
      <c r="GLQ2" s="1858"/>
      <c r="GLR2" s="1858"/>
      <c r="GLS2" s="1858"/>
      <c r="GLT2" s="1858"/>
      <c r="GLU2" s="1858"/>
      <c r="GLV2" s="1858"/>
      <c r="GLW2" s="1858"/>
      <c r="GLX2" s="1858"/>
      <c r="GLY2" s="1858"/>
      <c r="GLZ2" s="1858"/>
      <c r="GMA2" s="1858"/>
      <c r="GMB2" s="1858"/>
      <c r="GMC2" s="1858"/>
      <c r="GMD2" s="1858"/>
      <c r="GME2" s="1858"/>
      <c r="GMF2" s="1858"/>
      <c r="GMG2" s="1858"/>
      <c r="GMH2" s="1858"/>
      <c r="GMI2" s="1858"/>
      <c r="GMJ2" s="1858"/>
      <c r="GMK2" s="1858"/>
      <c r="GML2" s="1858"/>
      <c r="GMM2" s="1858"/>
      <c r="GMN2" s="1858"/>
      <c r="GMO2" s="1858"/>
      <c r="GMP2" s="1858"/>
      <c r="GMQ2" s="1858"/>
      <c r="GMR2" s="1858"/>
      <c r="GMS2" s="1858"/>
      <c r="GMT2" s="1858"/>
      <c r="GMU2" s="1858"/>
      <c r="GMV2" s="1858"/>
      <c r="GMW2" s="1858"/>
      <c r="GMX2" s="1858"/>
      <c r="GMY2" s="1858"/>
      <c r="GMZ2" s="1858"/>
      <c r="GNA2" s="1858"/>
      <c r="GNB2" s="1858"/>
      <c r="GNC2" s="1858"/>
      <c r="GND2" s="1858"/>
      <c r="GNE2" s="1858"/>
      <c r="GNF2" s="1858"/>
      <c r="GNG2" s="1858"/>
      <c r="GNH2" s="1858"/>
      <c r="GNI2" s="1858"/>
      <c r="GNJ2" s="1858"/>
      <c r="GNK2" s="1858"/>
      <c r="GNL2" s="1858"/>
      <c r="GNM2" s="1858"/>
      <c r="GNN2" s="1858"/>
      <c r="GNO2" s="1858"/>
      <c r="GNP2" s="1858"/>
      <c r="GNQ2" s="1858"/>
      <c r="GNR2" s="1858"/>
      <c r="GNS2" s="1858"/>
      <c r="GNT2" s="1858"/>
      <c r="GNU2" s="1858"/>
      <c r="GNV2" s="1858"/>
      <c r="GNW2" s="1858"/>
      <c r="GNX2" s="1858"/>
      <c r="GNY2" s="1858"/>
      <c r="GNZ2" s="1858"/>
      <c r="GOA2" s="1858"/>
      <c r="GOB2" s="1858"/>
      <c r="GOC2" s="1858"/>
      <c r="GOD2" s="1858"/>
      <c r="GOE2" s="1858"/>
      <c r="GOF2" s="1858"/>
      <c r="GOG2" s="1858"/>
      <c r="GOH2" s="1858"/>
      <c r="GOI2" s="1858"/>
      <c r="GOJ2" s="1858"/>
      <c r="GOK2" s="1858"/>
      <c r="GOL2" s="1858"/>
      <c r="GOM2" s="1858"/>
      <c r="GON2" s="1858"/>
      <c r="GOO2" s="1858"/>
      <c r="GOP2" s="1858"/>
      <c r="GOQ2" s="1858"/>
      <c r="GOR2" s="1858"/>
      <c r="GOS2" s="1858"/>
      <c r="GOT2" s="1858"/>
      <c r="GOU2" s="1858"/>
      <c r="GOV2" s="1858"/>
      <c r="GOW2" s="1858"/>
      <c r="GOX2" s="1858"/>
      <c r="GOY2" s="1858"/>
      <c r="GOZ2" s="1858"/>
      <c r="GPA2" s="1858"/>
      <c r="GPB2" s="1858"/>
      <c r="GPC2" s="1858"/>
      <c r="GPD2" s="1858"/>
      <c r="GPE2" s="1858"/>
      <c r="GPF2" s="1858"/>
      <c r="GPG2" s="1858"/>
      <c r="GPH2" s="1858"/>
      <c r="GPI2" s="1858"/>
      <c r="GPJ2" s="1858"/>
      <c r="GPK2" s="1858"/>
      <c r="GPL2" s="1858"/>
      <c r="GPM2" s="1858"/>
      <c r="GPN2" s="1858"/>
      <c r="GPO2" s="1858"/>
      <c r="GPP2" s="1858"/>
      <c r="GPQ2" s="1858"/>
      <c r="GPR2" s="1858"/>
      <c r="GPS2" s="1858"/>
      <c r="GPT2" s="1858"/>
      <c r="GPU2" s="1858"/>
      <c r="GPV2" s="1858"/>
      <c r="GPW2" s="1858"/>
      <c r="GPX2" s="1858"/>
      <c r="GPY2" s="1858"/>
      <c r="GPZ2" s="1858"/>
      <c r="GQA2" s="1858"/>
      <c r="GQB2" s="1858"/>
      <c r="GQC2" s="1858"/>
      <c r="GQD2" s="1858"/>
      <c r="GQE2" s="1858"/>
      <c r="GQF2" s="1858"/>
      <c r="GQG2" s="1858"/>
      <c r="GQH2" s="1858"/>
      <c r="GQI2" s="1858"/>
      <c r="GQJ2" s="1858"/>
      <c r="GQK2" s="1858"/>
      <c r="GQL2" s="1858"/>
      <c r="GQM2" s="1858"/>
      <c r="GQN2" s="1858"/>
      <c r="GQO2" s="1858"/>
      <c r="GQP2" s="1858"/>
      <c r="GQQ2" s="1858"/>
      <c r="GQR2" s="1858"/>
      <c r="GQS2" s="1858"/>
      <c r="GQT2" s="1858"/>
      <c r="GQU2" s="1858"/>
      <c r="GQV2" s="1858"/>
      <c r="GQW2" s="1858"/>
      <c r="GQX2" s="1858"/>
      <c r="GQY2" s="1858"/>
      <c r="GQZ2" s="1858"/>
      <c r="GRA2" s="1858"/>
      <c r="GRB2" s="1858"/>
      <c r="GRC2" s="1858"/>
      <c r="GRD2" s="1858"/>
      <c r="GRE2" s="1858"/>
      <c r="GRF2" s="1858"/>
      <c r="GRG2" s="1858"/>
      <c r="GRH2" s="1858"/>
      <c r="GRI2" s="1858"/>
      <c r="GRJ2" s="1858"/>
      <c r="GRK2" s="1858"/>
      <c r="GRL2" s="1858"/>
      <c r="GRM2" s="1858"/>
      <c r="GRN2" s="1858"/>
      <c r="GRO2" s="1858"/>
      <c r="GRP2" s="1858"/>
      <c r="GRQ2" s="1858"/>
      <c r="GRR2" s="1858"/>
      <c r="GRS2" s="1858"/>
      <c r="GRT2" s="1858"/>
      <c r="GRU2" s="1858"/>
      <c r="GRV2" s="1858"/>
      <c r="GRW2" s="1858"/>
      <c r="GRX2" s="1858"/>
      <c r="GRY2" s="1858"/>
      <c r="GRZ2" s="1858"/>
      <c r="GSA2" s="1858"/>
      <c r="GSB2" s="1858"/>
      <c r="GSC2" s="1858"/>
      <c r="GSD2" s="1858"/>
      <c r="GSE2" s="1858"/>
      <c r="GSF2" s="1858"/>
      <c r="GSG2" s="1858"/>
      <c r="GSH2" s="1858"/>
      <c r="GSI2" s="1858"/>
      <c r="GSJ2" s="1858"/>
      <c r="GSK2" s="1858"/>
      <c r="GSL2" s="1858"/>
      <c r="GSM2" s="1858"/>
      <c r="GSN2" s="1858"/>
      <c r="GSO2" s="1858"/>
      <c r="GSP2" s="1858"/>
      <c r="GSQ2" s="1858"/>
      <c r="GSR2" s="1858"/>
      <c r="GSS2" s="1858"/>
      <c r="GST2" s="1858"/>
      <c r="GSU2" s="1858"/>
      <c r="GSV2" s="1858"/>
      <c r="GSW2" s="1858"/>
      <c r="GSX2" s="1858"/>
      <c r="GSY2" s="1858"/>
      <c r="GSZ2" s="1858"/>
      <c r="GTA2" s="1858"/>
      <c r="GTB2" s="1858"/>
      <c r="GTC2" s="1858"/>
      <c r="GTD2" s="1858"/>
      <c r="GTE2" s="1858"/>
      <c r="GTF2" s="1858"/>
      <c r="GTG2" s="1858"/>
      <c r="GTH2" s="1858"/>
      <c r="GTI2" s="1858"/>
      <c r="GTJ2" s="1858"/>
      <c r="GTK2" s="1858"/>
      <c r="GTL2" s="1858"/>
      <c r="GTM2" s="1858"/>
      <c r="GTN2" s="1858"/>
      <c r="GTO2" s="1858"/>
      <c r="GTP2" s="1858"/>
      <c r="GTQ2" s="1858"/>
      <c r="GTR2" s="1858"/>
      <c r="GTS2" s="1858"/>
      <c r="GTT2" s="1858"/>
      <c r="GTU2" s="1858"/>
      <c r="GTV2" s="1858"/>
      <c r="GTW2" s="1858"/>
      <c r="GTX2" s="1858"/>
      <c r="GTY2" s="1858"/>
      <c r="GTZ2" s="1858"/>
      <c r="GUA2" s="1858"/>
      <c r="GUB2" s="1858"/>
      <c r="GUC2" s="1858"/>
      <c r="GUD2" s="1858"/>
      <c r="GUE2" s="1858"/>
      <c r="GUF2" s="1858"/>
      <c r="GUG2" s="1858"/>
      <c r="GUH2" s="1858"/>
      <c r="GUI2" s="1858"/>
      <c r="GUJ2" s="1858"/>
      <c r="GUK2" s="1858"/>
      <c r="GUL2" s="1858"/>
      <c r="GUM2" s="1858"/>
      <c r="GUN2" s="1858"/>
      <c r="GUO2" s="1858"/>
      <c r="GUP2" s="1858"/>
      <c r="GUQ2" s="1858"/>
      <c r="GUR2" s="1858"/>
      <c r="GUS2" s="1858"/>
      <c r="GUT2" s="1858"/>
      <c r="GUU2" s="1858"/>
      <c r="GUV2" s="1858"/>
      <c r="GUW2" s="1858"/>
      <c r="GUX2" s="1858"/>
      <c r="GUY2" s="1858"/>
      <c r="GUZ2" s="1858"/>
      <c r="GVA2" s="1858"/>
      <c r="GVB2" s="1858"/>
      <c r="GVC2" s="1858"/>
      <c r="GVD2" s="1858"/>
      <c r="GVE2" s="1858"/>
      <c r="GVF2" s="1858"/>
      <c r="GVG2" s="1858"/>
      <c r="GVH2" s="1858"/>
      <c r="GVI2" s="1858"/>
      <c r="GVJ2" s="1858"/>
      <c r="GVK2" s="1858"/>
      <c r="GVL2" s="1858"/>
      <c r="GVM2" s="1858"/>
      <c r="GVN2" s="1858"/>
      <c r="GVO2" s="1858"/>
      <c r="GVP2" s="1858"/>
      <c r="GVQ2" s="1858"/>
      <c r="GVR2" s="1858"/>
      <c r="GVS2" s="1858"/>
      <c r="GVT2" s="1858"/>
      <c r="GVU2" s="1858"/>
      <c r="GVV2" s="1858"/>
      <c r="GVW2" s="1858"/>
      <c r="GVX2" s="1858"/>
      <c r="GVY2" s="1858"/>
      <c r="GVZ2" s="1858"/>
      <c r="GWA2" s="1858"/>
      <c r="GWB2" s="1858"/>
      <c r="GWC2" s="1858"/>
      <c r="GWD2" s="1858"/>
      <c r="GWE2" s="1858"/>
      <c r="GWF2" s="1858"/>
      <c r="GWG2" s="1858"/>
      <c r="GWH2" s="1858"/>
      <c r="GWI2" s="1858"/>
      <c r="GWJ2" s="1858"/>
      <c r="GWK2" s="1858"/>
      <c r="GWL2" s="1858"/>
      <c r="GWM2" s="1858"/>
      <c r="GWN2" s="1858"/>
      <c r="GWO2" s="1858"/>
      <c r="GWP2" s="1858"/>
      <c r="GWQ2" s="1858"/>
      <c r="GWR2" s="1858"/>
      <c r="GWS2" s="1858"/>
      <c r="GWT2" s="1858"/>
      <c r="GWU2" s="1858"/>
      <c r="GWV2" s="1858"/>
      <c r="GWW2" s="1858"/>
      <c r="GWX2" s="1858"/>
      <c r="GWY2" s="1858"/>
      <c r="GWZ2" s="1858"/>
      <c r="GXA2" s="1858"/>
      <c r="GXB2" s="1858"/>
      <c r="GXC2" s="1858"/>
      <c r="GXD2" s="1858"/>
      <c r="GXE2" s="1858"/>
      <c r="GXF2" s="1858"/>
      <c r="GXG2" s="1858"/>
      <c r="GXH2" s="1858"/>
      <c r="GXI2" s="1858"/>
      <c r="GXJ2" s="1858"/>
      <c r="GXK2" s="1858"/>
      <c r="GXL2" s="1858"/>
      <c r="GXM2" s="1858"/>
      <c r="GXN2" s="1858"/>
      <c r="GXO2" s="1858"/>
      <c r="GXP2" s="1858"/>
      <c r="GXQ2" s="1858"/>
      <c r="GXR2" s="1858"/>
      <c r="GXS2" s="1858"/>
      <c r="GXT2" s="1858"/>
      <c r="GXU2" s="1858"/>
      <c r="GXV2" s="1858"/>
      <c r="GXW2" s="1858"/>
      <c r="GXX2" s="1858"/>
      <c r="GXY2" s="1858"/>
      <c r="GXZ2" s="1858"/>
      <c r="GYA2" s="1858"/>
      <c r="GYB2" s="1858"/>
      <c r="GYC2" s="1858"/>
      <c r="GYD2" s="1858"/>
      <c r="GYE2" s="1858"/>
      <c r="GYF2" s="1858"/>
      <c r="GYG2" s="1858"/>
      <c r="GYH2" s="1858"/>
      <c r="GYI2" s="1858"/>
      <c r="GYJ2" s="1858"/>
      <c r="GYK2" s="1858"/>
      <c r="GYL2" s="1858"/>
      <c r="GYM2" s="1858"/>
      <c r="GYN2" s="1858"/>
      <c r="GYO2" s="1858"/>
      <c r="GYP2" s="1858"/>
      <c r="GYQ2" s="1858"/>
      <c r="GYR2" s="1858"/>
      <c r="GYS2" s="1858"/>
      <c r="GYT2" s="1858"/>
      <c r="GYU2" s="1858"/>
      <c r="GYV2" s="1858"/>
      <c r="GYW2" s="1858"/>
      <c r="GYX2" s="1858"/>
      <c r="GYY2" s="1858"/>
      <c r="GYZ2" s="1858"/>
      <c r="GZA2" s="1858"/>
      <c r="GZB2" s="1858"/>
      <c r="GZC2" s="1858"/>
      <c r="GZD2" s="1858"/>
      <c r="GZE2" s="1858"/>
      <c r="GZF2" s="1858"/>
      <c r="GZG2" s="1858"/>
      <c r="GZH2" s="1858"/>
      <c r="GZI2" s="1858"/>
      <c r="GZJ2" s="1858"/>
      <c r="GZK2" s="1858"/>
      <c r="GZL2" s="1858"/>
      <c r="GZM2" s="1858"/>
      <c r="GZN2" s="1858"/>
      <c r="GZO2" s="1858"/>
      <c r="GZP2" s="1858"/>
      <c r="GZQ2" s="1858"/>
      <c r="GZR2" s="1858"/>
      <c r="GZS2" s="1858"/>
      <c r="GZT2" s="1858"/>
      <c r="GZU2" s="1858"/>
      <c r="GZV2" s="1858"/>
      <c r="GZW2" s="1858"/>
      <c r="GZX2" s="1858"/>
      <c r="GZY2" s="1858"/>
      <c r="GZZ2" s="1858"/>
      <c r="HAA2" s="1858"/>
      <c r="HAB2" s="1858"/>
      <c r="HAC2" s="1858"/>
      <c r="HAD2" s="1858"/>
      <c r="HAE2" s="1858"/>
      <c r="HAF2" s="1858"/>
      <c r="HAG2" s="1858"/>
      <c r="HAH2" s="1858"/>
      <c r="HAI2" s="1858"/>
      <c r="HAJ2" s="1858"/>
      <c r="HAK2" s="1858"/>
      <c r="HAL2" s="1858"/>
      <c r="HAM2" s="1858"/>
      <c r="HAN2" s="1858"/>
      <c r="HAO2" s="1858"/>
      <c r="HAP2" s="1858"/>
      <c r="HAQ2" s="1858"/>
      <c r="HAR2" s="1858"/>
      <c r="HAS2" s="1858"/>
      <c r="HAT2" s="1858"/>
      <c r="HAU2" s="1858"/>
      <c r="HAV2" s="1858"/>
      <c r="HAW2" s="1858"/>
      <c r="HAX2" s="1858"/>
      <c r="HAY2" s="1858"/>
      <c r="HAZ2" s="1858"/>
      <c r="HBA2" s="1858"/>
      <c r="HBB2" s="1858"/>
      <c r="HBC2" s="1858"/>
      <c r="HBD2" s="1858"/>
      <c r="HBE2" s="1858"/>
      <c r="HBF2" s="1858"/>
      <c r="HBG2" s="1858"/>
      <c r="HBH2" s="1858"/>
      <c r="HBI2" s="1858"/>
      <c r="HBJ2" s="1858"/>
      <c r="HBK2" s="1858"/>
      <c r="HBL2" s="1858"/>
      <c r="HBM2" s="1858"/>
      <c r="HBN2" s="1858"/>
      <c r="HBO2" s="1858"/>
      <c r="HBP2" s="1858"/>
      <c r="HBQ2" s="1858"/>
      <c r="HBR2" s="1858"/>
      <c r="HBS2" s="1858"/>
      <c r="HBT2" s="1858"/>
      <c r="HBU2" s="1858"/>
      <c r="HBV2" s="1858"/>
      <c r="HBW2" s="1858"/>
      <c r="HBX2" s="1858"/>
      <c r="HBY2" s="1858"/>
      <c r="HBZ2" s="1858"/>
      <c r="HCA2" s="1858"/>
      <c r="HCB2" s="1858"/>
      <c r="HCC2" s="1858"/>
      <c r="HCD2" s="1858"/>
      <c r="HCE2" s="1858"/>
      <c r="HCF2" s="1858"/>
      <c r="HCG2" s="1858"/>
      <c r="HCH2" s="1858"/>
      <c r="HCI2" s="1858"/>
      <c r="HCJ2" s="1858"/>
      <c r="HCK2" s="1858"/>
      <c r="HCL2" s="1858"/>
      <c r="HCM2" s="1858"/>
      <c r="HCN2" s="1858"/>
      <c r="HCO2" s="1858"/>
      <c r="HCP2" s="1858"/>
      <c r="HCQ2" s="1858"/>
      <c r="HCR2" s="1858"/>
      <c r="HCS2" s="1858"/>
      <c r="HCT2" s="1858"/>
      <c r="HCU2" s="1858"/>
      <c r="HCV2" s="1858"/>
      <c r="HCW2" s="1858"/>
      <c r="HCX2" s="1858"/>
      <c r="HCY2" s="1858"/>
      <c r="HCZ2" s="1858"/>
      <c r="HDA2" s="1858"/>
      <c r="HDB2" s="1858"/>
      <c r="HDC2" s="1858"/>
      <c r="HDD2" s="1858"/>
      <c r="HDE2" s="1858"/>
      <c r="HDF2" s="1858"/>
      <c r="HDG2" s="1858"/>
      <c r="HDH2" s="1858"/>
      <c r="HDI2" s="1858"/>
      <c r="HDJ2" s="1858"/>
      <c r="HDK2" s="1858"/>
      <c r="HDL2" s="1858"/>
      <c r="HDM2" s="1858"/>
      <c r="HDN2" s="1858"/>
      <c r="HDO2" s="1858"/>
      <c r="HDP2" s="1858"/>
      <c r="HDQ2" s="1858"/>
      <c r="HDR2" s="1858"/>
      <c r="HDS2" s="1858"/>
      <c r="HDT2" s="1858"/>
      <c r="HDU2" s="1858"/>
      <c r="HDV2" s="1858"/>
      <c r="HDW2" s="1858"/>
      <c r="HDX2" s="1858"/>
      <c r="HDY2" s="1858"/>
      <c r="HDZ2" s="1858"/>
      <c r="HEA2" s="1858"/>
      <c r="HEB2" s="1858"/>
      <c r="HEC2" s="1858"/>
      <c r="HED2" s="1858"/>
      <c r="HEE2" s="1858"/>
      <c r="HEF2" s="1858"/>
      <c r="HEG2" s="1858"/>
      <c r="HEH2" s="1858"/>
      <c r="HEI2" s="1858"/>
      <c r="HEJ2" s="1858"/>
      <c r="HEK2" s="1858"/>
      <c r="HEL2" s="1858"/>
      <c r="HEM2" s="1858"/>
      <c r="HEN2" s="1858"/>
      <c r="HEO2" s="1858"/>
      <c r="HEP2" s="1858"/>
      <c r="HEQ2" s="1858"/>
      <c r="HER2" s="1858"/>
      <c r="HES2" s="1858"/>
      <c r="HET2" s="1858"/>
      <c r="HEU2" s="1858"/>
      <c r="HEV2" s="1858"/>
      <c r="HEW2" s="1858"/>
      <c r="HEX2" s="1858"/>
      <c r="HEY2" s="1858"/>
      <c r="HEZ2" s="1858"/>
      <c r="HFA2" s="1858"/>
      <c r="HFB2" s="1858"/>
      <c r="HFC2" s="1858"/>
      <c r="HFD2" s="1858"/>
      <c r="HFE2" s="1858"/>
      <c r="HFF2" s="1858"/>
      <c r="HFG2" s="1858"/>
      <c r="HFH2" s="1858"/>
      <c r="HFI2" s="1858"/>
      <c r="HFJ2" s="1858"/>
      <c r="HFK2" s="1858"/>
      <c r="HFL2" s="1858"/>
      <c r="HFM2" s="1858"/>
      <c r="HFN2" s="1858"/>
      <c r="HFO2" s="1858"/>
      <c r="HFP2" s="1858"/>
      <c r="HFQ2" s="1858"/>
      <c r="HFR2" s="1858"/>
      <c r="HFS2" s="1858"/>
      <c r="HFT2" s="1858"/>
      <c r="HFU2" s="1858"/>
      <c r="HFV2" s="1858"/>
      <c r="HFW2" s="1858"/>
      <c r="HFX2" s="1858"/>
      <c r="HFY2" s="1858"/>
      <c r="HFZ2" s="1858"/>
      <c r="HGA2" s="1858"/>
      <c r="HGB2" s="1858"/>
      <c r="HGC2" s="1858"/>
      <c r="HGD2" s="1858"/>
      <c r="HGE2" s="1858"/>
      <c r="HGF2" s="1858"/>
      <c r="HGG2" s="1858"/>
      <c r="HGH2" s="1858"/>
      <c r="HGI2" s="1858"/>
      <c r="HGJ2" s="1858"/>
      <c r="HGK2" s="1858"/>
      <c r="HGL2" s="1858"/>
      <c r="HGM2" s="1858"/>
      <c r="HGN2" s="1858"/>
      <c r="HGO2" s="1858"/>
      <c r="HGP2" s="1858"/>
      <c r="HGQ2" s="1858"/>
      <c r="HGR2" s="1858"/>
      <c r="HGS2" s="1858"/>
      <c r="HGT2" s="1858"/>
      <c r="HGU2" s="1858"/>
      <c r="HGV2" s="1858"/>
      <c r="HGW2" s="1858"/>
      <c r="HGX2" s="1858"/>
      <c r="HGY2" s="1858"/>
      <c r="HGZ2" s="1858"/>
      <c r="HHA2" s="1858"/>
      <c r="HHB2" s="1858"/>
      <c r="HHC2" s="1858"/>
      <c r="HHD2" s="1858"/>
      <c r="HHE2" s="1858"/>
      <c r="HHF2" s="1858"/>
      <c r="HHG2" s="1858"/>
      <c r="HHH2" s="1858"/>
      <c r="HHI2" s="1858"/>
      <c r="HHJ2" s="1858"/>
      <c r="HHK2" s="1858"/>
      <c r="HHL2" s="1858"/>
      <c r="HHM2" s="1858"/>
      <c r="HHN2" s="1858"/>
      <c r="HHO2" s="1858"/>
      <c r="HHP2" s="1858"/>
      <c r="HHQ2" s="1858"/>
      <c r="HHR2" s="1858"/>
      <c r="HHS2" s="1858"/>
      <c r="HHT2" s="1858"/>
      <c r="HHU2" s="1858"/>
      <c r="HHV2" s="1858"/>
      <c r="HHW2" s="1858"/>
      <c r="HHX2" s="1858"/>
      <c r="HHY2" s="1858"/>
      <c r="HHZ2" s="1858"/>
      <c r="HIA2" s="1858"/>
      <c r="HIB2" s="1858"/>
      <c r="HIC2" s="1858"/>
      <c r="HID2" s="1858"/>
      <c r="HIE2" s="1858"/>
      <c r="HIF2" s="1858"/>
      <c r="HIG2" s="1858"/>
      <c r="HIH2" s="1858"/>
      <c r="HII2" s="1858"/>
      <c r="HIJ2" s="1858"/>
      <c r="HIK2" s="1858"/>
      <c r="HIL2" s="1858"/>
      <c r="HIM2" s="1858"/>
      <c r="HIN2" s="1858"/>
      <c r="HIO2" s="1858"/>
      <c r="HIP2" s="1858"/>
      <c r="HIQ2" s="1858"/>
      <c r="HIR2" s="1858"/>
      <c r="HIS2" s="1858"/>
      <c r="HIT2" s="1858"/>
      <c r="HIU2" s="1858"/>
      <c r="HIV2" s="1858"/>
      <c r="HIW2" s="1858"/>
      <c r="HIX2" s="1858"/>
      <c r="HIY2" s="1858"/>
      <c r="HIZ2" s="1858"/>
      <c r="HJA2" s="1858"/>
      <c r="HJB2" s="1858"/>
      <c r="HJC2" s="1858"/>
      <c r="HJD2" s="1858"/>
      <c r="HJE2" s="1858"/>
      <c r="HJF2" s="1858"/>
      <c r="HJG2" s="1858"/>
      <c r="HJH2" s="1858"/>
      <c r="HJI2" s="1858"/>
      <c r="HJJ2" s="1858"/>
      <c r="HJK2" s="1858"/>
      <c r="HJL2" s="1858"/>
      <c r="HJM2" s="1858"/>
      <c r="HJN2" s="1858"/>
      <c r="HJO2" s="1858"/>
      <c r="HJP2" s="1858"/>
      <c r="HJQ2" s="1858"/>
      <c r="HJR2" s="1858"/>
      <c r="HJS2" s="1858"/>
      <c r="HJT2" s="1858"/>
      <c r="HJU2" s="1858"/>
      <c r="HJV2" s="1858"/>
      <c r="HJW2" s="1858"/>
      <c r="HJX2" s="1858"/>
      <c r="HJY2" s="1858"/>
      <c r="HJZ2" s="1858"/>
      <c r="HKA2" s="1858"/>
      <c r="HKB2" s="1858"/>
      <c r="HKC2" s="1858"/>
      <c r="HKD2" s="1858"/>
      <c r="HKE2" s="1858"/>
      <c r="HKF2" s="1858"/>
      <c r="HKG2" s="1858"/>
      <c r="HKH2" s="1858"/>
      <c r="HKI2" s="1858"/>
      <c r="HKJ2" s="1858"/>
      <c r="HKK2" s="1858"/>
      <c r="HKL2" s="1858"/>
      <c r="HKM2" s="1858"/>
      <c r="HKN2" s="1858"/>
      <c r="HKO2" s="1858"/>
      <c r="HKP2" s="1858"/>
      <c r="HKQ2" s="1858"/>
      <c r="HKR2" s="1858"/>
      <c r="HKS2" s="1858"/>
      <c r="HKT2" s="1858"/>
      <c r="HKU2" s="1858"/>
      <c r="HKV2" s="1858"/>
      <c r="HKW2" s="1858"/>
      <c r="HKX2" s="1858"/>
      <c r="HKY2" s="1858"/>
      <c r="HKZ2" s="1858"/>
      <c r="HLA2" s="1858"/>
      <c r="HLB2" s="1858"/>
      <c r="HLC2" s="1858"/>
      <c r="HLD2" s="1858"/>
      <c r="HLE2" s="1858"/>
      <c r="HLF2" s="1858"/>
      <c r="HLG2" s="1858"/>
      <c r="HLH2" s="1858"/>
      <c r="HLI2" s="1858"/>
      <c r="HLJ2" s="1858"/>
      <c r="HLK2" s="1858"/>
      <c r="HLL2" s="1858"/>
      <c r="HLM2" s="1858"/>
      <c r="HLN2" s="1858"/>
      <c r="HLO2" s="1858"/>
      <c r="HLP2" s="1858"/>
      <c r="HLQ2" s="1858"/>
      <c r="HLR2" s="1858"/>
      <c r="HLS2" s="1858"/>
      <c r="HLT2" s="1858"/>
      <c r="HLU2" s="1858"/>
      <c r="HLV2" s="1858"/>
      <c r="HLW2" s="1858"/>
      <c r="HLX2" s="1858"/>
      <c r="HLY2" s="1858"/>
      <c r="HLZ2" s="1858"/>
      <c r="HMA2" s="1858"/>
      <c r="HMB2" s="1858"/>
      <c r="HMC2" s="1858"/>
      <c r="HMD2" s="1858"/>
      <c r="HME2" s="1858"/>
      <c r="HMF2" s="1858"/>
      <c r="HMG2" s="1858"/>
      <c r="HMH2" s="1858"/>
      <c r="HMI2" s="1858"/>
      <c r="HMJ2" s="1858"/>
      <c r="HMK2" s="1858"/>
      <c r="HML2" s="1858"/>
      <c r="HMM2" s="1858"/>
      <c r="HMN2" s="1858"/>
      <c r="HMO2" s="1858"/>
      <c r="HMP2" s="1858"/>
      <c r="HMQ2" s="1858"/>
      <c r="HMR2" s="1858"/>
      <c r="HMS2" s="1858"/>
      <c r="HMT2" s="1858"/>
      <c r="HMU2" s="1858"/>
      <c r="HMV2" s="1858"/>
      <c r="HMW2" s="1858"/>
      <c r="HMX2" s="1858"/>
      <c r="HMY2" s="1858"/>
      <c r="HMZ2" s="1858"/>
      <c r="HNA2" s="1858"/>
      <c r="HNB2" s="1858"/>
      <c r="HNC2" s="1858"/>
      <c r="HND2" s="1858"/>
      <c r="HNE2" s="1858"/>
      <c r="HNF2" s="1858"/>
      <c r="HNG2" s="1858"/>
      <c r="HNH2" s="1858"/>
      <c r="HNI2" s="1858"/>
      <c r="HNJ2" s="1858"/>
      <c r="HNK2" s="1858"/>
      <c r="HNL2" s="1858"/>
      <c r="HNM2" s="1858"/>
      <c r="HNN2" s="1858"/>
      <c r="HNO2" s="1858"/>
      <c r="HNP2" s="1858"/>
      <c r="HNQ2" s="1858"/>
      <c r="HNR2" s="1858"/>
      <c r="HNS2" s="1858"/>
      <c r="HNT2" s="1858"/>
      <c r="HNU2" s="1858"/>
      <c r="HNV2" s="1858"/>
      <c r="HNW2" s="1858"/>
      <c r="HNX2" s="1858"/>
      <c r="HNY2" s="1858"/>
      <c r="HNZ2" s="1858"/>
      <c r="HOA2" s="1858"/>
      <c r="HOB2" s="1858"/>
      <c r="HOC2" s="1858"/>
      <c r="HOD2" s="1858"/>
      <c r="HOE2" s="1858"/>
      <c r="HOF2" s="1858"/>
      <c r="HOG2" s="1858"/>
      <c r="HOH2" s="1858"/>
      <c r="HOI2" s="1858"/>
      <c r="HOJ2" s="1858"/>
      <c r="HOK2" s="1858"/>
      <c r="HOL2" s="1858"/>
      <c r="HOM2" s="1858"/>
      <c r="HON2" s="1858"/>
      <c r="HOO2" s="1858"/>
      <c r="HOP2" s="1858"/>
      <c r="HOQ2" s="1858"/>
      <c r="HOR2" s="1858"/>
      <c r="HOS2" s="1858"/>
      <c r="HOT2" s="1858"/>
      <c r="HOU2" s="1858"/>
      <c r="HOV2" s="1858"/>
      <c r="HOW2" s="1858"/>
      <c r="HOX2" s="1858"/>
      <c r="HOY2" s="1858"/>
      <c r="HOZ2" s="1858"/>
      <c r="HPA2" s="1858"/>
      <c r="HPB2" s="1858"/>
      <c r="HPC2" s="1858"/>
      <c r="HPD2" s="1858"/>
      <c r="HPE2" s="1858"/>
      <c r="HPF2" s="1858"/>
      <c r="HPG2" s="1858"/>
      <c r="HPH2" s="1858"/>
      <c r="HPI2" s="1858"/>
      <c r="HPJ2" s="1858"/>
      <c r="HPK2" s="1858"/>
      <c r="HPL2" s="1858"/>
      <c r="HPM2" s="1858"/>
      <c r="HPN2" s="1858"/>
      <c r="HPO2" s="1858"/>
      <c r="HPP2" s="1858"/>
      <c r="HPQ2" s="1858"/>
      <c r="HPR2" s="1858"/>
      <c r="HPS2" s="1858"/>
      <c r="HPT2" s="1858"/>
      <c r="HPU2" s="1858"/>
      <c r="HPV2" s="1858"/>
      <c r="HPW2" s="1858"/>
      <c r="HPX2" s="1858"/>
      <c r="HPY2" s="1858"/>
      <c r="HPZ2" s="1858"/>
      <c r="HQA2" s="1858"/>
      <c r="HQB2" s="1858"/>
      <c r="HQC2" s="1858"/>
      <c r="HQD2" s="1858"/>
      <c r="HQE2" s="1858"/>
      <c r="HQF2" s="1858"/>
      <c r="HQG2" s="1858"/>
      <c r="HQH2" s="1858"/>
      <c r="HQI2" s="1858"/>
      <c r="HQJ2" s="1858"/>
      <c r="HQK2" s="1858"/>
      <c r="HQL2" s="1858"/>
      <c r="HQM2" s="1858"/>
      <c r="HQN2" s="1858"/>
      <c r="HQO2" s="1858"/>
      <c r="HQP2" s="1858"/>
      <c r="HQQ2" s="1858"/>
      <c r="HQR2" s="1858"/>
      <c r="HQS2" s="1858"/>
      <c r="HQT2" s="1858"/>
      <c r="HQU2" s="1858"/>
      <c r="HQV2" s="1858"/>
      <c r="HQW2" s="1858"/>
      <c r="HQX2" s="1858"/>
      <c r="HQY2" s="1858"/>
      <c r="HQZ2" s="1858"/>
      <c r="HRA2" s="1858"/>
      <c r="HRB2" s="1858"/>
      <c r="HRC2" s="1858"/>
      <c r="HRD2" s="1858"/>
      <c r="HRE2" s="1858"/>
      <c r="HRF2" s="1858"/>
      <c r="HRG2" s="1858"/>
      <c r="HRH2" s="1858"/>
      <c r="HRI2" s="1858"/>
      <c r="HRJ2" s="1858"/>
      <c r="HRK2" s="1858"/>
      <c r="HRL2" s="1858"/>
      <c r="HRM2" s="1858"/>
      <c r="HRN2" s="1858"/>
      <c r="HRO2" s="1858"/>
      <c r="HRP2" s="1858"/>
      <c r="HRQ2" s="1858"/>
      <c r="HRR2" s="1858"/>
      <c r="HRS2" s="1858"/>
      <c r="HRT2" s="1858"/>
      <c r="HRU2" s="1858"/>
      <c r="HRV2" s="1858"/>
      <c r="HRW2" s="1858"/>
      <c r="HRX2" s="1858"/>
      <c r="HRY2" s="1858"/>
      <c r="HRZ2" s="1858"/>
      <c r="HSA2" s="1858"/>
      <c r="HSB2" s="1858"/>
      <c r="HSC2" s="1858"/>
      <c r="HSD2" s="1858"/>
      <c r="HSE2" s="1858"/>
      <c r="HSF2" s="1858"/>
      <c r="HSG2" s="1858"/>
      <c r="HSH2" s="1858"/>
      <c r="HSI2" s="1858"/>
      <c r="HSJ2" s="1858"/>
      <c r="HSK2" s="1858"/>
      <c r="HSL2" s="1858"/>
      <c r="HSM2" s="1858"/>
      <c r="HSN2" s="1858"/>
      <c r="HSO2" s="1858"/>
      <c r="HSP2" s="1858"/>
      <c r="HSQ2" s="1858"/>
      <c r="HSR2" s="1858"/>
      <c r="HSS2" s="1858"/>
      <c r="HST2" s="1858"/>
      <c r="HSU2" s="1858"/>
      <c r="HSV2" s="1858"/>
      <c r="HSW2" s="1858"/>
      <c r="HSX2" s="1858"/>
      <c r="HSY2" s="1858"/>
      <c r="HSZ2" s="1858"/>
      <c r="HTA2" s="1858"/>
      <c r="HTB2" s="1858"/>
      <c r="HTC2" s="1858"/>
      <c r="HTD2" s="1858"/>
      <c r="HTE2" s="1858"/>
      <c r="HTF2" s="1858"/>
      <c r="HTG2" s="1858"/>
      <c r="HTH2" s="1858"/>
      <c r="HTI2" s="1858"/>
      <c r="HTJ2" s="1858"/>
      <c r="HTK2" s="1858"/>
      <c r="HTL2" s="1858"/>
      <c r="HTM2" s="1858"/>
      <c r="HTN2" s="1858"/>
      <c r="HTO2" s="1858"/>
      <c r="HTP2" s="1858"/>
      <c r="HTQ2" s="1858"/>
      <c r="HTR2" s="1858"/>
      <c r="HTS2" s="1858"/>
      <c r="HTT2" s="1858"/>
      <c r="HTU2" s="1858"/>
      <c r="HTV2" s="1858"/>
      <c r="HTW2" s="1858"/>
      <c r="HTX2" s="1858"/>
      <c r="HTY2" s="1858"/>
      <c r="HTZ2" s="1858"/>
      <c r="HUA2" s="1858"/>
      <c r="HUB2" s="1858"/>
      <c r="HUC2" s="1858"/>
      <c r="HUD2" s="1858"/>
      <c r="HUE2" s="1858"/>
      <c r="HUF2" s="1858"/>
      <c r="HUG2" s="1858"/>
      <c r="HUH2" s="1858"/>
      <c r="HUI2" s="1858"/>
      <c r="HUJ2" s="1858"/>
      <c r="HUK2" s="1858"/>
      <c r="HUL2" s="1858"/>
      <c r="HUM2" s="1858"/>
      <c r="HUN2" s="1858"/>
      <c r="HUO2" s="1858"/>
      <c r="HUP2" s="1858"/>
      <c r="HUQ2" s="1858"/>
      <c r="HUR2" s="1858"/>
      <c r="HUS2" s="1858"/>
      <c r="HUT2" s="1858"/>
      <c r="HUU2" s="1858"/>
      <c r="HUV2" s="1858"/>
      <c r="HUW2" s="1858"/>
      <c r="HUX2" s="1858"/>
      <c r="HUY2" s="1858"/>
      <c r="HUZ2" s="1858"/>
      <c r="HVA2" s="1858"/>
      <c r="HVB2" s="1858"/>
      <c r="HVC2" s="1858"/>
      <c r="HVD2" s="1858"/>
      <c r="HVE2" s="1858"/>
      <c r="HVF2" s="1858"/>
      <c r="HVG2" s="1858"/>
      <c r="HVH2" s="1858"/>
      <c r="HVI2" s="1858"/>
      <c r="HVJ2" s="1858"/>
      <c r="HVK2" s="1858"/>
      <c r="HVL2" s="1858"/>
      <c r="HVM2" s="1858"/>
      <c r="HVN2" s="1858"/>
      <c r="HVO2" s="1858"/>
      <c r="HVP2" s="1858"/>
      <c r="HVQ2" s="1858"/>
      <c r="HVR2" s="1858"/>
      <c r="HVS2" s="1858"/>
      <c r="HVT2" s="1858"/>
      <c r="HVU2" s="1858"/>
      <c r="HVV2" s="1858"/>
      <c r="HVW2" s="1858"/>
      <c r="HVX2" s="1858"/>
      <c r="HVY2" s="1858"/>
      <c r="HVZ2" s="1858"/>
      <c r="HWA2" s="1858"/>
      <c r="HWB2" s="1858"/>
      <c r="HWC2" s="1858"/>
      <c r="HWD2" s="1858"/>
      <c r="HWE2" s="1858"/>
      <c r="HWF2" s="1858"/>
      <c r="HWG2" s="1858"/>
      <c r="HWH2" s="1858"/>
      <c r="HWI2" s="1858"/>
      <c r="HWJ2" s="1858"/>
      <c r="HWK2" s="1858"/>
      <c r="HWL2" s="1858"/>
      <c r="HWM2" s="1858"/>
      <c r="HWN2" s="1858"/>
      <c r="HWO2" s="1858"/>
      <c r="HWP2" s="1858"/>
      <c r="HWQ2" s="1858"/>
      <c r="HWR2" s="1858"/>
      <c r="HWS2" s="1858"/>
      <c r="HWT2" s="1858"/>
      <c r="HWU2" s="1858"/>
      <c r="HWV2" s="1858"/>
      <c r="HWW2" s="1858"/>
      <c r="HWX2" s="1858"/>
      <c r="HWY2" s="1858"/>
      <c r="HWZ2" s="1858"/>
      <c r="HXA2" s="1858"/>
      <c r="HXB2" s="1858"/>
      <c r="HXC2" s="1858"/>
      <c r="HXD2" s="1858"/>
      <c r="HXE2" s="1858"/>
      <c r="HXF2" s="1858"/>
      <c r="HXG2" s="1858"/>
      <c r="HXH2" s="1858"/>
      <c r="HXI2" s="1858"/>
      <c r="HXJ2" s="1858"/>
      <c r="HXK2" s="1858"/>
      <c r="HXL2" s="1858"/>
      <c r="HXM2" s="1858"/>
      <c r="HXN2" s="1858"/>
      <c r="HXO2" s="1858"/>
      <c r="HXP2" s="1858"/>
      <c r="HXQ2" s="1858"/>
      <c r="HXR2" s="1858"/>
      <c r="HXS2" s="1858"/>
      <c r="HXT2" s="1858"/>
      <c r="HXU2" s="1858"/>
      <c r="HXV2" s="1858"/>
      <c r="HXW2" s="1858"/>
      <c r="HXX2" s="1858"/>
      <c r="HXY2" s="1858"/>
      <c r="HXZ2" s="1858"/>
      <c r="HYA2" s="1858"/>
      <c r="HYB2" s="1858"/>
      <c r="HYC2" s="1858"/>
      <c r="HYD2" s="1858"/>
      <c r="HYE2" s="1858"/>
      <c r="HYF2" s="1858"/>
      <c r="HYG2" s="1858"/>
      <c r="HYH2" s="1858"/>
      <c r="HYI2" s="1858"/>
      <c r="HYJ2" s="1858"/>
      <c r="HYK2" s="1858"/>
      <c r="HYL2" s="1858"/>
      <c r="HYM2" s="1858"/>
      <c r="HYN2" s="1858"/>
      <c r="HYO2" s="1858"/>
      <c r="HYP2" s="1858"/>
      <c r="HYQ2" s="1858"/>
      <c r="HYR2" s="1858"/>
      <c r="HYS2" s="1858"/>
      <c r="HYT2" s="1858"/>
      <c r="HYU2" s="1858"/>
      <c r="HYV2" s="1858"/>
      <c r="HYW2" s="1858"/>
      <c r="HYX2" s="1858"/>
      <c r="HYY2" s="1858"/>
      <c r="HYZ2" s="1858"/>
      <c r="HZA2" s="1858"/>
      <c r="HZB2" s="1858"/>
      <c r="HZC2" s="1858"/>
      <c r="HZD2" s="1858"/>
      <c r="HZE2" s="1858"/>
      <c r="HZF2" s="1858"/>
      <c r="HZG2" s="1858"/>
      <c r="HZH2" s="1858"/>
      <c r="HZI2" s="1858"/>
      <c r="HZJ2" s="1858"/>
      <c r="HZK2" s="1858"/>
      <c r="HZL2" s="1858"/>
      <c r="HZM2" s="1858"/>
      <c r="HZN2" s="1858"/>
      <c r="HZO2" s="1858"/>
      <c r="HZP2" s="1858"/>
      <c r="HZQ2" s="1858"/>
      <c r="HZR2" s="1858"/>
      <c r="HZS2" s="1858"/>
      <c r="HZT2" s="1858"/>
      <c r="HZU2" s="1858"/>
      <c r="HZV2" s="1858"/>
      <c r="HZW2" s="1858"/>
      <c r="HZX2" s="1858"/>
      <c r="HZY2" s="1858"/>
      <c r="HZZ2" s="1858"/>
      <c r="IAA2" s="1858"/>
      <c r="IAB2" s="1858"/>
      <c r="IAC2" s="1858"/>
      <c r="IAD2" s="1858"/>
      <c r="IAE2" s="1858"/>
      <c r="IAF2" s="1858"/>
      <c r="IAG2" s="1858"/>
      <c r="IAH2" s="1858"/>
      <c r="IAI2" s="1858"/>
      <c r="IAJ2" s="1858"/>
      <c r="IAK2" s="1858"/>
      <c r="IAL2" s="1858"/>
      <c r="IAM2" s="1858"/>
      <c r="IAN2" s="1858"/>
      <c r="IAO2" s="1858"/>
      <c r="IAP2" s="1858"/>
      <c r="IAQ2" s="1858"/>
      <c r="IAR2" s="1858"/>
      <c r="IAS2" s="1858"/>
      <c r="IAT2" s="1858"/>
      <c r="IAU2" s="1858"/>
      <c r="IAV2" s="1858"/>
      <c r="IAW2" s="1858"/>
      <c r="IAX2" s="1858"/>
      <c r="IAY2" s="1858"/>
      <c r="IAZ2" s="1858"/>
      <c r="IBA2" s="1858"/>
      <c r="IBB2" s="1858"/>
      <c r="IBC2" s="1858"/>
      <c r="IBD2" s="1858"/>
      <c r="IBE2" s="1858"/>
      <c r="IBF2" s="1858"/>
      <c r="IBG2" s="1858"/>
      <c r="IBH2" s="1858"/>
      <c r="IBI2" s="1858"/>
      <c r="IBJ2" s="1858"/>
      <c r="IBK2" s="1858"/>
      <c r="IBL2" s="1858"/>
      <c r="IBM2" s="1858"/>
      <c r="IBN2" s="1858"/>
      <c r="IBO2" s="1858"/>
      <c r="IBP2" s="1858"/>
      <c r="IBQ2" s="1858"/>
      <c r="IBR2" s="1858"/>
      <c r="IBS2" s="1858"/>
      <c r="IBT2" s="1858"/>
      <c r="IBU2" s="1858"/>
      <c r="IBV2" s="1858"/>
      <c r="IBW2" s="1858"/>
      <c r="IBX2" s="1858"/>
      <c r="IBY2" s="1858"/>
      <c r="IBZ2" s="1858"/>
      <c r="ICA2" s="1858"/>
      <c r="ICB2" s="1858"/>
      <c r="ICC2" s="1858"/>
      <c r="ICD2" s="1858"/>
      <c r="ICE2" s="1858"/>
      <c r="ICF2" s="1858"/>
      <c r="ICG2" s="1858"/>
      <c r="ICH2" s="1858"/>
      <c r="ICI2" s="1858"/>
      <c r="ICJ2" s="1858"/>
      <c r="ICK2" s="1858"/>
      <c r="ICL2" s="1858"/>
      <c r="ICM2" s="1858"/>
      <c r="ICN2" s="1858"/>
      <c r="ICO2" s="1858"/>
      <c r="ICP2" s="1858"/>
      <c r="ICQ2" s="1858"/>
      <c r="ICR2" s="1858"/>
      <c r="ICS2" s="1858"/>
      <c r="ICT2" s="1858"/>
      <c r="ICU2" s="1858"/>
      <c r="ICV2" s="1858"/>
      <c r="ICW2" s="1858"/>
      <c r="ICX2" s="1858"/>
      <c r="ICY2" s="1858"/>
      <c r="ICZ2" s="1858"/>
      <c r="IDA2" s="1858"/>
      <c r="IDB2" s="1858"/>
      <c r="IDC2" s="1858"/>
      <c r="IDD2" s="1858"/>
      <c r="IDE2" s="1858"/>
      <c r="IDF2" s="1858"/>
      <c r="IDG2" s="1858"/>
      <c r="IDH2" s="1858"/>
      <c r="IDI2" s="1858"/>
      <c r="IDJ2" s="1858"/>
      <c r="IDK2" s="1858"/>
      <c r="IDL2" s="1858"/>
      <c r="IDM2" s="1858"/>
      <c r="IDN2" s="1858"/>
      <c r="IDO2" s="1858"/>
      <c r="IDP2" s="1858"/>
      <c r="IDQ2" s="1858"/>
      <c r="IDR2" s="1858"/>
      <c r="IDS2" s="1858"/>
      <c r="IDT2" s="1858"/>
      <c r="IDU2" s="1858"/>
      <c r="IDV2" s="1858"/>
      <c r="IDW2" s="1858"/>
      <c r="IDX2" s="1858"/>
      <c r="IDY2" s="1858"/>
      <c r="IDZ2" s="1858"/>
      <c r="IEA2" s="1858"/>
      <c r="IEB2" s="1858"/>
      <c r="IEC2" s="1858"/>
      <c r="IED2" s="1858"/>
      <c r="IEE2" s="1858"/>
      <c r="IEF2" s="1858"/>
      <c r="IEG2" s="1858"/>
      <c r="IEH2" s="1858"/>
      <c r="IEI2" s="1858"/>
      <c r="IEJ2" s="1858"/>
      <c r="IEK2" s="1858"/>
      <c r="IEL2" s="1858"/>
      <c r="IEM2" s="1858"/>
      <c r="IEN2" s="1858"/>
      <c r="IEO2" s="1858"/>
      <c r="IEP2" s="1858"/>
      <c r="IEQ2" s="1858"/>
      <c r="IER2" s="1858"/>
      <c r="IES2" s="1858"/>
      <c r="IET2" s="1858"/>
      <c r="IEU2" s="1858"/>
      <c r="IEV2" s="1858"/>
      <c r="IEW2" s="1858"/>
      <c r="IEX2" s="1858"/>
      <c r="IEY2" s="1858"/>
      <c r="IEZ2" s="1858"/>
      <c r="IFA2" s="1858"/>
      <c r="IFB2" s="1858"/>
      <c r="IFC2" s="1858"/>
      <c r="IFD2" s="1858"/>
      <c r="IFE2" s="1858"/>
      <c r="IFF2" s="1858"/>
      <c r="IFG2" s="1858"/>
      <c r="IFH2" s="1858"/>
      <c r="IFI2" s="1858"/>
      <c r="IFJ2" s="1858"/>
      <c r="IFK2" s="1858"/>
      <c r="IFL2" s="1858"/>
      <c r="IFM2" s="1858"/>
      <c r="IFN2" s="1858"/>
      <c r="IFO2" s="1858"/>
      <c r="IFP2" s="1858"/>
      <c r="IFQ2" s="1858"/>
      <c r="IFR2" s="1858"/>
      <c r="IFS2" s="1858"/>
      <c r="IFT2" s="1858"/>
      <c r="IFU2" s="1858"/>
      <c r="IFV2" s="1858"/>
      <c r="IFW2" s="1858"/>
      <c r="IFX2" s="1858"/>
      <c r="IFY2" s="1858"/>
      <c r="IFZ2" s="1858"/>
      <c r="IGA2" s="1858"/>
      <c r="IGB2" s="1858"/>
      <c r="IGC2" s="1858"/>
      <c r="IGD2" s="1858"/>
      <c r="IGE2" s="1858"/>
      <c r="IGF2" s="1858"/>
      <c r="IGG2" s="1858"/>
      <c r="IGH2" s="1858"/>
      <c r="IGI2" s="1858"/>
      <c r="IGJ2" s="1858"/>
      <c r="IGK2" s="1858"/>
      <c r="IGL2" s="1858"/>
      <c r="IGM2" s="1858"/>
      <c r="IGN2" s="1858"/>
      <c r="IGO2" s="1858"/>
      <c r="IGP2" s="1858"/>
      <c r="IGQ2" s="1858"/>
      <c r="IGR2" s="1858"/>
      <c r="IGS2" s="1858"/>
      <c r="IGT2" s="1858"/>
      <c r="IGU2" s="1858"/>
      <c r="IGV2" s="1858"/>
      <c r="IGW2" s="1858"/>
      <c r="IGX2" s="1858"/>
      <c r="IGY2" s="1858"/>
      <c r="IGZ2" s="1858"/>
      <c r="IHA2" s="1858"/>
      <c r="IHB2" s="1858"/>
      <c r="IHC2" s="1858"/>
      <c r="IHD2" s="1858"/>
      <c r="IHE2" s="1858"/>
      <c r="IHF2" s="1858"/>
      <c r="IHG2" s="1858"/>
      <c r="IHH2" s="1858"/>
      <c r="IHI2" s="1858"/>
      <c r="IHJ2" s="1858"/>
      <c r="IHK2" s="1858"/>
      <c r="IHL2" s="1858"/>
      <c r="IHM2" s="1858"/>
      <c r="IHN2" s="1858"/>
      <c r="IHO2" s="1858"/>
      <c r="IHP2" s="1858"/>
      <c r="IHQ2" s="1858"/>
      <c r="IHR2" s="1858"/>
      <c r="IHS2" s="1858"/>
      <c r="IHT2" s="1858"/>
      <c r="IHU2" s="1858"/>
      <c r="IHV2" s="1858"/>
      <c r="IHW2" s="1858"/>
      <c r="IHX2" s="1858"/>
      <c r="IHY2" s="1858"/>
      <c r="IHZ2" s="1858"/>
      <c r="IIA2" s="1858"/>
      <c r="IIB2" s="1858"/>
      <c r="IIC2" s="1858"/>
      <c r="IID2" s="1858"/>
      <c r="IIE2" s="1858"/>
      <c r="IIF2" s="1858"/>
      <c r="IIG2" s="1858"/>
      <c r="IIH2" s="1858"/>
      <c r="III2" s="1858"/>
      <c r="IIJ2" s="1858"/>
      <c r="IIK2" s="1858"/>
      <c r="IIL2" s="1858"/>
      <c r="IIM2" s="1858"/>
      <c r="IIN2" s="1858"/>
      <c r="IIO2" s="1858"/>
      <c r="IIP2" s="1858"/>
      <c r="IIQ2" s="1858"/>
      <c r="IIR2" s="1858"/>
      <c r="IIS2" s="1858"/>
      <c r="IIT2" s="1858"/>
      <c r="IIU2" s="1858"/>
      <c r="IIV2" s="1858"/>
      <c r="IIW2" s="1858"/>
      <c r="IIX2" s="1858"/>
      <c r="IIY2" s="1858"/>
      <c r="IIZ2" s="1858"/>
      <c r="IJA2" s="1858"/>
      <c r="IJB2" s="1858"/>
      <c r="IJC2" s="1858"/>
      <c r="IJD2" s="1858"/>
      <c r="IJE2" s="1858"/>
      <c r="IJF2" s="1858"/>
      <c r="IJG2" s="1858"/>
      <c r="IJH2" s="1858"/>
      <c r="IJI2" s="1858"/>
      <c r="IJJ2" s="1858"/>
      <c r="IJK2" s="1858"/>
      <c r="IJL2" s="1858"/>
      <c r="IJM2" s="1858"/>
      <c r="IJN2" s="1858"/>
      <c r="IJO2" s="1858"/>
      <c r="IJP2" s="1858"/>
      <c r="IJQ2" s="1858"/>
      <c r="IJR2" s="1858"/>
      <c r="IJS2" s="1858"/>
      <c r="IJT2" s="1858"/>
      <c r="IJU2" s="1858"/>
      <c r="IJV2" s="1858"/>
      <c r="IJW2" s="1858"/>
      <c r="IJX2" s="1858"/>
      <c r="IJY2" s="1858"/>
      <c r="IJZ2" s="1858"/>
      <c r="IKA2" s="1858"/>
      <c r="IKB2" s="1858"/>
      <c r="IKC2" s="1858"/>
      <c r="IKD2" s="1858"/>
      <c r="IKE2" s="1858"/>
      <c r="IKF2" s="1858"/>
      <c r="IKG2" s="1858"/>
      <c r="IKH2" s="1858"/>
      <c r="IKI2" s="1858"/>
      <c r="IKJ2" s="1858"/>
      <c r="IKK2" s="1858"/>
      <c r="IKL2" s="1858"/>
      <c r="IKM2" s="1858"/>
      <c r="IKN2" s="1858"/>
      <c r="IKO2" s="1858"/>
      <c r="IKP2" s="1858"/>
      <c r="IKQ2" s="1858"/>
      <c r="IKR2" s="1858"/>
      <c r="IKS2" s="1858"/>
      <c r="IKT2" s="1858"/>
      <c r="IKU2" s="1858"/>
      <c r="IKV2" s="1858"/>
      <c r="IKW2" s="1858"/>
      <c r="IKX2" s="1858"/>
      <c r="IKY2" s="1858"/>
      <c r="IKZ2" s="1858"/>
      <c r="ILA2" s="1858"/>
      <c r="ILB2" s="1858"/>
      <c r="ILC2" s="1858"/>
      <c r="ILD2" s="1858"/>
      <c r="ILE2" s="1858"/>
      <c r="ILF2" s="1858"/>
      <c r="ILG2" s="1858"/>
      <c r="ILH2" s="1858"/>
      <c r="ILI2" s="1858"/>
      <c r="ILJ2" s="1858"/>
      <c r="ILK2" s="1858"/>
      <c r="ILL2" s="1858"/>
      <c r="ILM2" s="1858"/>
      <c r="ILN2" s="1858"/>
      <c r="ILO2" s="1858"/>
      <c r="ILP2" s="1858"/>
      <c r="ILQ2" s="1858"/>
      <c r="ILR2" s="1858"/>
      <c r="ILS2" s="1858"/>
      <c r="ILT2" s="1858"/>
      <c r="ILU2" s="1858"/>
      <c r="ILV2" s="1858"/>
      <c r="ILW2" s="1858"/>
      <c r="ILX2" s="1858"/>
      <c r="ILY2" s="1858"/>
      <c r="ILZ2" s="1858"/>
      <c r="IMA2" s="1858"/>
      <c r="IMB2" s="1858"/>
      <c r="IMC2" s="1858"/>
      <c r="IMD2" s="1858"/>
      <c r="IME2" s="1858"/>
      <c r="IMF2" s="1858"/>
      <c r="IMG2" s="1858"/>
      <c r="IMH2" s="1858"/>
      <c r="IMI2" s="1858"/>
      <c r="IMJ2" s="1858"/>
      <c r="IMK2" s="1858"/>
      <c r="IML2" s="1858"/>
      <c r="IMM2" s="1858"/>
      <c r="IMN2" s="1858"/>
      <c r="IMO2" s="1858"/>
      <c r="IMP2" s="1858"/>
      <c r="IMQ2" s="1858"/>
      <c r="IMR2" s="1858"/>
      <c r="IMS2" s="1858"/>
      <c r="IMT2" s="1858"/>
      <c r="IMU2" s="1858"/>
      <c r="IMV2" s="1858"/>
      <c r="IMW2" s="1858"/>
      <c r="IMX2" s="1858"/>
      <c r="IMY2" s="1858"/>
      <c r="IMZ2" s="1858"/>
      <c r="INA2" s="1858"/>
      <c r="INB2" s="1858"/>
      <c r="INC2" s="1858"/>
      <c r="IND2" s="1858"/>
      <c r="INE2" s="1858"/>
      <c r="INF2" s="1858"/>
      <c r="ING2" s="1858"/>
      <c r="INH2" s="1858"/>
      <c r="INI2" s="1858"/>
      <c r="INJ2" s="1858"/>
      <c r="INK2" s="1858"/>
      <c r="INL2" s="1858"/>
      <c r="INM2" s="1858"/>
      <c r="INN2" s="1858"/>
      <c r="INO2" s="1858"/>
      <c r="INP2" s="1858"/>
      <c r="INQ2" s="1858"/>
      <c r="INR2" s="1858"/>
      <c r="INS2" s="1858"/>
      <c r="INT2" s="1858"/>
      <c r="INU2" s="1858"/>
      <c r="INV2" s="1858"/>
      <c r="INW2" s="1858"/>
      <c r="INX2" s="1858"/>
      <c r="INY2" s="1858"/>
      <c r="INZ2" s="1858"/>
      <c r="IOA2" s="1858"/>
      <c r="IOB2" s="1858"/>
      <c r="IOC2" s="1858"/>
      <c r="IOD2" s="1858"/>
      <c r="IOE2" s="1858"/>
      <c r="IOF2" s="1858"/>
      <c r="IOG2" s="1858"/>
      <c r="IOH2" s="1858"/>
      <c r="IOI2" s="1858"/>
      <c r="IOJ2" s="1858"/>
      <c r="IOK2" s="1858"/>
      <c r="IOL2" s="1858"/>
      <c r="IOM2" s="1858"/>
      <c r="ION2" s="1858"/>
      <c r="IOO2" s="1858"/>
      <c r="IOP2" s="1858"/>
      <c r="IOQ2" s="1858"/>
      <c r="IOR2" s="1858"/>
      <c r="IOS2" s="1858"/>
      <c r="IOT2" s="1858"/>
      <c r="IOU2" s="1858"/>
      <c r="IOV2" s="1858"/>
      <c r="IOW2" s="1858"/>
      <c r="IOX2" s="1858"/>
      <c r="IOY2" s="1858"/>
      <c r="IOZ2" s="1858"/>
      <c r="IPA2" s="1858"/>
      <c r="IPB2" s="1858"/>
      <c r="IPC2" s="1858"/>
      <c r="IPD2" s="1858"/>
      <c r="IPE2" s="1858"/>
      <c r="IPF2" s="1858"/>
      <c r="IPG2" s="1858"/>
      <c r="IPH2" s="1858"/>
      <c r="IPI2" s="1858"/>
      <c r="IPJ2" s="1858"/>
      <c r="IPK2" s="1858"/>
      <c r="IPL2" s="1858"/>
      <c r="IPM2" s="1858"/>
      <c r="IPN2" s="1858"/>
      <c r="IPO2" s="1858"/>
      <c r="IPP2" s="1858"/>
      <c r="IPQ2" s="1858"/>
      <c r="IPR2" s="1858"/>
      <c r="IPS2" s="1858"/>
      <c r="IPT2" s="1858"/>
      <c r="IPU2" s="1858"/>
      <c r="IPV2" s="1858"/>
      <c r="IPW2" s="1858"/>
      <c r="IPX2" s="1858"/>
      <c r="IPY2" s="1858"/>
      <c r="IPZ2" s="1858"/>
      <c r="IQA2" s="1858"/>
      <c r="IQB2" s="1858"/>
      <c r="IQC2" s="1858"/>
      <c r="IQD2" s="1858"/>
      <c r="IQE2" s="1858"/>
      <c r="IQF2" s="1858"/>
      <c r="IQG2" s="1858"/>
      <c r="IQH2" s="1858"/>
      <c r="IQI2" s="1858"/>
      <c r="IQJ2" s="1858"/>
      <c r="IQK2" s="1858"/>
      <c r="IQL2" s="1858"/>
      <c r="IQM2" s="1858"/>
      <c r="IQN2" s="1858"/>
      <c r="IQO2" s="1858"/>
      <c r="IQP2" s="1858"/>
      <c r="IQQ2" s="1858"/>
      <c r="IQR2" s="1858"/>
      <c r="IQS2" s="1858"/>
      <c r="IQT2" s="1858"/>
      <c r="IQU2" s="1858"/>
      <c r="IQV2" s="1858"/>
      <c r="IQW2" s="1858"/>
      <c r="IQX2" s="1858"/>
      <c r="IQY2" s="1858"/>
      <c r="IQZ2" s="1858"/>
      <c r="IRA2" s="1858"/>
      <c r="IRB2" s="1858"/>
      <c r="IRC2" s="1858"/>
      <c r="IRD2" s="1858"/>
      <c r="IRE2" s="1858"/>
      <c r="IRF2" s="1858"/>
      <c r="IRG2" s="1858"/>
      <c r="IRH2" s="1858"/>
      <c r="IRI2" s="1858"/>
      <c r="IRJ2" s="1858"/>
      <c r="IRK2" s="1858"/>
      <c r="IRL2" s="1858"/>
      <c r="IRM2" s="1858"/>
      <c r="IRN2" s="1858"/>
      <c r="IRO2" s="1858"/>
      <c r="IRP2" s="1858"/>
      <c r="IRQ2" s="1858"/>
      <c r="IRR2" s="1858"/>
      <c r="IRS2" s="1858"/>
      <c r="IRT2" s="1858"/>
      <c r="IRU2" s="1858"/>
      <c r="IRV2" s="1858"/>
      <c r="IRW2" s="1858"/>
      <c r="IRX2" s="1858"/>
      <c r="IRY2" s="1858"/>
      <c r="IRZ2" s="1858"/>
      <c r="ISA2" s="1858"/>
      <c r="ISB2" s="1858"/>
      <c r="ISC2" s="1858"/>
      <c r="ISD2" s="1858"/>
      <c r="ISE2" s="1858"/>
      <c r="ISF2" s="1858"/>
      <c r="ISG2" s="1858"/>
      <c r="ISH2" s="1858"/>
      <c r="ISI2" s="1858"/>
      <c r="ISJ2" s="1858"/>
      <c r="ISK2" s="1858"/>
      <c r="ISL2" s="1858"/>
      <c r="ISM2" s="1858"/>
      <c r="ISN2" s="1858"/>
      <c r="ISO2" s="1858"/>
      <c r="ISP2" s="1858"/>
      <c r="ISQ2" s="1858"/>
      <c r="ISR2" s="1858"/>
      <c r="ISS2" s="1858"/>
      <c r="IST2" s="1858"/>
      <c r="ISU2" s="1858"/>
      <c r="ISV2" s="1858"/>
      <c r="ISW2" s="1858"/>
      <c r="ISX2" s="1858"/>
      <c r="ISY2" s="1858"/>
      <c r="ISZ2" s="1858"/>
      <c r="ITA2" s="1858"/>
      <c r="ITB2" s="1858"/>
      <c r="ITC2" s="1858"/>
      <c r="ITD2" s="1858"/>
      <c r="ITE2" s="1858"/>
      <c r="ITF2" s="1858"/>
      <c r="ITG2" s="1858"/>
      <c r="ITH2" s="1858"/>
      <c r="ITI2" s="1858"/>
      <c r="ITJ2" s="1858"/>
      <c r="ITK2" s="1858"/>
      <c r="ITL2" s="1858"/>
      <c r="ITM2" s="1858"/>
      <c r="ITN2" s="1858"/>
      <c r="ITO2" s="1858"/>
      <c r="ITP2" s="1858"/>
      <c r="ITQ2" s="1858"/>
      <c r="ITR2" s="1858"/>
      <c r="ITS2" s="1858"/>
      <c r="ITT2" s="1858"/>
      <c r="ITU2" s="1858"/>
      <c r="ITV2" s="1858"/>
      <c r="ITW2" s="1858"/>
      <c r="ITX2" s="1858"/>
      <c r="ITY2" s="1858"/>
      <c r="ITZ2" s="1858"/>
      <c r="IUA2" s="1858"/>
      <c r="IUB2" s="1858"/>
      <c r="IUC2" s="1858"/>
      <c r="IUD2" s="1858"/>
      <c r="IUE2" s="1858"/>
      <c r="IUF2" s="1858"/>
      <c r="IUG2" s="1858"/>
      <c r="IUH2" s="1858"/>
      <c r="IUI2" s="1858"/>
      <c r="IUJ2" s="1858"/>
      <c r="IUK2" s="1858"/>
      <c r="IUL2" s="1858"/>
      <c r="IUM2" s="1858"/>
      <c r="IUN2" s="1858"/>
      <c r="IUO2" s="1858"/>
      <c r="IUP2" s="1858"/>
      <c r="IUQ2" s="1858"/>
      <c r="IUR2" s="1858"/>
      <c r="IUS2" s="1858"/>
      <c r="IUT2" s="1858"/>
      <c r="IUU2" s="1858"/>
      <c r="IUV2" s="1858"/>
      <c r="IUW2" s="1858"/>
      <c r="IUX2" s="1858"/>
      <c r="IUY2" s="1858"/>
      <c r="IUZ2" s="1858"/>
      <c r="IVA2" s="1858"/>
      <c r="IVB2" s="1858"/>
      <c r="IVC2" s="1858"/>
      <c r="IVD2" s="1858"/>
      <c r="IVE2" s="1858"/>
      <c r="IVF2" s="1858"/>
      <c r="IVG2" s="1858"/>
      <c r="IVH2" s="1858"/>
      <c r="IVI2" s="1858"/>
      <c r="IVJ2" s="1858"/>
      <c r="IVK2" s="1858"/>
      <c r="IVL2" s="1858"/>
      <c r="IVM2" s="1858"/>
      <c r="IVN2" s="1858"/>
      <c r="IVO2" s="1858"/>
      <c r="IVP2" s="1858"/>
      <c r="IVQ2" s="1858"/>
      <c r="IVR2" s="1858"/>
      <c r="IVS2" s="1858"/>
      <c r="IVT2" s="1858"/>
      <c r="IVU2" s="1858"/>
      <c r="IVV2" s="1858"/>
      <c r="IVW2" s="1858"/>
      <c r="IVX2" s="1858"/>
      <c r="IVY2" s="1858"/>
      <c r="IVZ2" s="1858"/>
      <c r="IWA2" s="1858"/>
      <c r="IWB2" s="1858"/>
      <c r="IWC2" s="1858"/>
      <c r="IWD2" s="1858"/>
      <c r="IWE2" s="1858"/>
      <c r="IWF2" s="1858"/>
      <c r="IWG2" s="1858"/>
      <c r="IWH2" s="1858"/>
      <c r="IWI2" s="1858"/>
      <c r="IWJ2" s="1858"/>
      <c r="IWK2" s="1858"/>
      <c r="IWL2" s="1858"/>
      <c r="IWM2" s="1858"/>
      <c r="IWN2" s="1858"/>
      <c r="IWO2" s="1858"/>
      <c r="IWP2" s="1858"/>
      <c r="IWQ2" s="1858"/>
      <c r="IWR2" s="1858"/>
      <c r="IWS2" s="1858"/>
      <c r="IWT2" s="1858"/>
      <c r="IWU2" s="1858"/>
      <c r="IWV2" s="1858"/>
      <c r="IWW2" s="1858"/>
      <c r="IWX2" s="1858"/>
      <c r="IWY2" s="1858"/>
      <c r="IWZ2" s="1858"/>
      <c r="IXA2" s="1858"/>
      <c r="IXB2" s="1858"/>
      <c r="IXC2" s="1858"/>
      <c r="IXD2" s="1858"/>
      <c r="IXE2" s="1858"/>
      <c r="IXF2" s="1858"/>
      <c r="IXG2" s="1858"/>
      <c r="IXH2" s="1858"/>
      <c r="IXI2" s="1858"/>
      <c r="IXJ2" s="1858"/>
      <c r="IXK2" s="1858"/>
      <c r="IXL2" s="1858"/>
      <c r="IXM2" s="1858"/>
      <c r="IXN2" s="1858"/>
      <c r="IXO2" s="1858"/>
      <c r="IXP2" s="1858"/>
      <c r="IXQ2" s="1858"/>
      <c r="IXR2" s="1858"/>
      <c r="IXS2" s="1858"/>
      <c r="IXT2" s="1858"/>
      <c r="IXU2" s="1858"/>
      <c r="IXV2" s="1858"/>
      <c r="IXW2" s="1858"/>
      <c r="IXX2" s="1858"/>
      <c r="IXY2" s="1858"/>
      <c r="IXZ2" s="1858"/>
      <c r="IYA2" s="1858"/>
      <c r="IYB2" s="1858"/>
      <c r="IYC2" s="1858"/>
      <c r="IYD2" s="1858"/>
      <c r="IYE2" s="1858"/>
      <c r="IYF2" s="1858"/>
      <c r="IYG2" s="1858"/>
      <c r="IYH2" s="1858"/>
      <c r="IYI2" s="1858"/>
      <c r="IYJ2" s="1858"/>
      <c r="IYK2" s="1858"/>
      <c r="IYL2" s="1858"/>
      <c r="IYM2" s="1858"/>
      <c r="IYN2" s="1858"/>
      <c r="IYO2" s="1858"/>
      <c r="IYP2" s="1858"/>
      <c r="IYQ2" s="1858"/>
      <c r="IYR2" s="1858"/>
      <c r="IYS2" s="1858"/>
      <c r="IYT2" s="1858"/>
      <c r="IYU2" s="1858"/>
      <c r="IYV2" s="1858"/>
      <c r="IYW2" s="1858"/>
      <c r="IYX2" s="1858"/>
      <c r="IYY2" s="1858"/>
      <c r="IYZ2" s="1858"/>
      <c r="IZA2" s="1858"/>
      <c r="IZB2" s="1858"/>
      <c r="IZC2" s="1858"/>
      <c r="IZD2" s="1858"/>
      <c r="IZE2" s="1858"/>
      <c r="IZF2" s="1858"/>
      <c r="IZG2" s="1858"/>
      <c r="IZH2" s="1858"/>
      <c r="IZI2" s="1858"/>
      <c r="IZJ2" s="1858"/>
      <c r="IZK2" s="1858"/>
      <c r="IZL2" s="1858"/>
      <c r="IZM2" s="1858"/>
      <c r="IZN2" s="1858"/>
      <c r="IZO2" s="1858"/>
      <c r="IZP2" s="1858"/>
      <c r="IZQ2" s="1858"/>
      <c r="IZR2" s="1858"/>
      <c r="IZS2" s="1858"/>
      <c r="IZT2" s="1858"/>
      <c r="IZU2" s="1858"/>
      <c r="IZV2" s="1858"/>
      <c r="IZW2" s="1858"/>
      <c r="IZX2" s="1858"/>
      <c r="IZY2" s="1858"/>
      <c r="IZZ2" s="1858"/>
      <c r="JAA2" s="1858"/>
      <c r="JAB2" s="1858"/>
      <c r="JAC2" s="1858"/>
      <c r="JAD2" s="1858"/>
      <c r="JAE2" s="1858"/>
      <c r="JAF2" s="1858"/>
      <c r="JAG2" s="1858"/>
      <c r="JAH2" s="1858"/>
      <c r="JAI2" s="1858"/>
      <c r="JAJ2" s="1858"/>
      <c r="JAK2" s="1858"/>
      <c r="JAL2" s="1858"/>
      <c r="JAM2" s="1858"/>
      <c r="JAN2" s="1858"/>
      <c r="JAO2" s="1858"/>
      <c r="JAP2" s="1858"/>
      <c r="JAQ2" s="1858"/>
      <c r="JAR2" s="1858"/>
      <c r="JAS2" s="1858"/>
      <c r="JAT2" s="1858"/>
      <c r="JAU2" s="1858"/>
      <c r="JAV2" s="1858"/>
      <c r="JAW2" s="1858"/>
      <c r="JAX2" s="1858"/>
      <c r="JAY2" s="1858"/>
      <c r="JAZ2" s="1858"/>
      <c r="JBA2" s="1858"/>
      <c r="JBB2" s="1858"/>
      <c r="JBC2" s="1858"/>
      <c r="JBD2" s="1858"/>
      <c r="JBE2" s="1858"/>
      <c r="JBF2" s="1858"/>
      <c r="JBG2" s="1858"/>
      <c r="JBH2" s="1858"/>
      <c r="JBI2" s="1858"/>
      <c r="JBJ2" s="1858"/>
      <c r="JBK2" s="1858"/>
      <c r="JBL2" s="1858"/>
      <c r="JBM2" s="1858"/>
      <c r="JBN2" s="1858"/>
      <c r="JBO2" s="1858"/>
      <c r="JBP2" s="1858"/>
      <c r="JBQ2" s="1858"/>
      <c r="JBR2" s="1858"/>
      <c r="JBS2" s="1858"/>
      <c r="JBT2" s="1858"/>
      <c r="JBU2" s="1858"/>
      <c r="JBV2" s="1858"/>
      <c r="JBW2" s="1858"/>
      <c r="JBX2" s="1858"/>
      <c r="JBY2" s="1858"/>
      <c r="JBZ2" s="1858"/>
      <c r="JCA2" s="1858"/>
      <c r="JCB2" s="1858"/>
      <c r="JCC2" s="1858"/>
      <c r="JCD2" s="1858"/>
      <c r="JCE2" s="1858"/>
      <c r="JCF2" s="1858"/>
      <c r="JCG2" s="1858"/>
      <c r="JCH2" s="1858"/>
      <c r="JCI2" s="1858"/>
      <c r="JCJ2" s="1858"/>
      <c r="JCK2" s="1858"/>
      <c r="JCL2" s="1858"/>
      <c r="JCM2" s="1858"/>
      <c r="JCN2" s="1858"/>
      <c r="JCO2" s="1858"/>
      <c r="JCP2" s="1858"/>
      <c r="JCQ2" s="1858"/>
      <c r="JCR2" s="1858"/>
      <c r="JCS2" s="1858"/>
      <c r="JCT2" s="1858"/>
      <c r="JCU2" s="1858"/>
      <c r="JCV2" s="1858"/>
      <c r="JCW2" s="1858"/>
      <c r="JCX2" s="1858"/>
      <c r="JCY2" s="1858"/>
      <c r="JCZ2" s="1858"/>
      <c r="JDA2" s="1858"/>
      <c r="JDB2" s="1858"/>
      <c r="JDC2" s="1858"/>
      <c r="JDD2" s="1858"/>
      <c r="JDE2" s="1858"/>
      <c r="JDF2" s="1858"/>
      <c r="JDG2" s="1858"/>
      <c r="JDH2" s="1858"/>
      <c r="JDI2" s="1858"/>
      <c r="JDJ2" s="1858"/>
      <c r="JDK2" s="1858"/>
      <c r="JDL2" s="1858"/>
      <c r="JDM2" s="1858"/>
      <c r="JDN2" s="1858"/>
      <c r="JDO2" s="1858"/>
      <c r="JDP2" s="1858"/>
      <c r="JDQ2" s="1858"/>
      <c r="JDR2" s="1858"/>
      <c r="JDS2" s="1858"/>
      <c r="JDT2" s="1858"/>
      <c r="JDU2" s="1858"/>
      <c r="JDV2" s="1858"/>
      <c r="JDW2" s="1858"/>
      <c r="JDX2" s="1858"/>
      <c r="JDY2" s="1858"/>
      <c r="JDZ2" s="1858"/>
      <c r="JEA2" s="1858"/>
      <c r="JEB2" s="1858"/>
      <c r="JEC2" s="1858"/>
      <c r="JED2" s="1858"/>
      <c r="JEE2" s="1858"/>
      <c r="JEF2" s="1858"/>
      <c r="JEG2" s="1858"/>
      <c r="JEH2" s="1858"/>
      <c r="JEI2" s="1858"/>
      <c r="JEJ2" s="1858"/>
      <c r="JEK2" s="1858"/>
      <c r="JEL2" s="1858"/>
      <c r="JEM2" s="1858"/>
      <c r="JEN2" s="1858"/>
      <c r="JEO2" s="1858"/>
      <c r="JEP2" s="1858"/>
      <c r="JEQ2" s="1858"/>
      <c r="JER2" s="1858"/>
      <c r="JES2" s="1858"/>
      <c r="JET2" s="1858"/>
      <c r="JEU2" s="1858"/>
      <c r="JEV2" s="1858"/>
      <c r="JEW2" s="1858"/>
      <c r="JEX2" s="1858"/>
      <c r="JEY2" s="1858"/>
      <c r="JEZ2" s="1858"/>
      <c r="JFA2" s="1858"/>
      <c r="JFB2" s="1858"/>
      <c r="JFC2" s="1858"/>
      <c r="JFD2" s="1858"/>
      <c r="JFE2" s="1858"/>
      <c r="JFF2" s="1858"/>
      <c r="JFG2" s="1858"/>
      <c r="JFH2" s="1858"/>
      <c r="JFI2" s="1858"/>
      <c r="JFJ2" s="1858"/>
      <c r="JFK2" s="1858"/>
      <c r="JFL2" s="1858"/>
      <c r="JFM2" s="1858"/>
      <c r="JFN2" s="1858"/>
      <c r="JFO2" s="1858"/>
      <c r="JFP2" s="1858"/>
      <c r="JFQ2" s="1858"/>
      <c r="JFR2" s="1858"/>
      <c r="JFS2" s="1858"/>
      <c r="JFT2" s="1858"/>
      <c r="JFU2" s="1858"/>
      <c r="JFV2" s="1858"/>
      <c r="JFW2" s="1858"/>
      <c r="JFX2" s="1858"/>
      <c r="JFY2" s="1858"/>
      <c r="JFZ2" s="1858"/>
      <c r="JGA2" s="1858"/>
      <c r="JGB2" s="1858"/>
      <c r="JGC2" s="1858"/>
      <c r="JGD2" s="1858"/>
      <c r="JGE2" s="1858"/>
      <c r="JGF2" s="1858"/>
      <c r="JGG2" s="1858"/>
      <c r="JGH2" s="1858"/>
      <c r="JGI2" s="1858"/>
      <c r="JGJ2" s="1858"/>
      <c r="JGK2" s="1858"/>
      <c r="JGL2" s="1858"/>
      <c r="JGM2" s="1858"/>
      <c r="JGN2" s="1858"/>
      <c r="JGO2" s="1858"/>
      <c r="JGP2" s="1858"/>
      <c r="JGQ2" s="1858"/>
      <c r="JGR2" s="1858"/>
      <c r="JGS2" s="1858"/>
      <c r="JGT2" s="1858"/>
      <c r="JGU2" s="1858"/>
      <c r="JGV2" s="1858"/>
      <c r="JGW2" s="1858"/>
      <c r="JGX2" s="1858"/>
      <c r="JGY2" s="1858"/>
      <c r="JGZ2" s="1858"/>
      <c r="JHA2" s="1858"/>
      <c r="JHB2" s="1858"/>
      <c r="JHC2" s="1858"/>
      <c r="JHD2" s="1858"/>
      <c r="JHE2" s="1858"/>
      <c r="JHF2" s="1858"/>
      <c r="JHG2" s="1858"/>
      <c r="JHH2" s="1858"/>
      <c r="JHI2" s="1858"/>
      <c r="JHJ2" s="1858"/>
      <c r="JHK2" s="1858"/>
      <c r="JHL2" s="1858"/>
      <c r="JHM2" s="1858"/>
      <c r="JHN2" s="1858"/>
      <c r="JHO2" s="1858"/>
      <c r="JHP2" s="1858"/>
      <c r="JHQ2" s="1858"/>
      <c r="JHR2" s="1858"/>
      <c r="JHS2" s="1858"/>
      <c r="JHT2" s="1858"/>
      <c r="JHU2" s="1858"/>
      <c r="JHV2" s="1858"/>
      <c r="JHW2" s="1858"/>
      <c r="JHX2" s="1858"/>
      <c r="JHY2" s="1858"/>
      <c r="JHZ2" s="1858"/>
      <c r="JIA2" s="1858"/>
      <c r="JIB2" s="1858"/>
      <c r="JIC2" s="1858"/>
      <c r="JID2" s="1858"/>
      <c r="JIE2" s="1858"/>
      <c r="JIF2" s="1858"/>
      <c r="JIG2" s="1858"/>
      <c r="JIH2" s="1858"/>
      <c r="JII2" s="1858"/>
      <c r="JIJ2" s="1858"/>
      <c r="JIK2" s="1858"/>
      <c r="JIL2" s="1858"/>
      <c r="JIM2" s="1858"/>
      <c r="JIN2" s="1858"/>
      <c r="JIO2" s="1858"/>
      <c r="JIP2" s="1858"/>
      <c r="JIQ2" s="1858"/>
      <c r="JIR2" s="1858"/>
      <c r="JIS2" s="1858"/>
      <c r="JIT2" s="1858"/>
      <c r="JIU2" s="1858"/>
      <c r="JIV2" s="1858"/>
      <c r="JIW2" s="1858"/>
      <c r="JIX2" s="1858"/>
      <c r="JIY2" s="1858"/>
      <c r="JIZ2" s="1858"/>
      <c r="JJA2" s="1858"/>
      <c r="JJB2" s="1858"/>
      <c r="JJC2" s="1858"/>
      <c r="JJD2" s="1858"/>
      <c r="JJE2" s="1858"/>
      <c r="JJF2" s="1858"/>
      <c r="JJG2" s="1858"/>
      <c r="JJH2" s="1858"/>
      <c r="JJI2" s="1858"/>
      <c r="JJJ2" s="1858"/>
      <c r="JJK2" s="1858"/>
      <c r="JJL2" s="1858"/>
      <c r="JJM2" s="1858"/>
      <c r="JJN2" s="1858"/>
      <c r="JJO2" s="1858"/>
      <c r="JJP2" s="1858"/>
      <c r="JJQ2" s="1858"/>
      <c r="JJR2" s="1858"/>
      <c r="JJS2" s="1858"/>
      <c r="JJT2" s="1858"/>
      <c r="JJU2" s="1858"/>
      <c r="JJV2" s="1858"/>
      <c r="JJW2" s="1858"/>
      <c r="JJX2" s="1858"/>
      <c r="JJY2" s="1858"/>
      <c r="JJZ2" s="1858"/>
      <c r="JKA2" s="1858"/>
      <c r="JKB2" s="1858"/>
      <c r="JKC2" s="1858"/>
      <c r="JKD2" s="1858"/>
      <c r="JKE2" s="1858"/>
      <c r="JKF2" s="1858"/>
      <c r="JKG2" s="1858"/>
      <c r="JKH2" s="1858"/>
      <c r="JKI2" s="1858"/>
      <c r="JKJ2" s="1858"/>
      <c r="JKK2" s="1858"/>
      <c r="JKL2" s="1858"/>
      <c r="JKM2" s="1858"/>
      <c r="JKN2" s="1858"/>
      <c r="JKO2" s="1858"/>
      <c r="JKP2" s="1858"/>
      <c r="JKQ2" s="1858"/>
      <c r="JKR2" s="1858"/>
      <c r="JKS2" s="1858"/>
      <c r="JKT2" s="1858"/>
      <c r="JKU2" s="1858"/>
      <c r="JKV2" s="1858"/>
      <c r="JKW2" s="1858"/>
      <c r="JKX2" s="1858"/>
      <c r="JKY2" s="1858"/>
      <c r="JKZ2" s="1858"/>
      <c r="JLA2" s="1858"/>
      <c r="JLB2" s="1858"/>
      <c r="JLC2" s="1858"/>
      <c r="JLD2" s="1858"/>
      <c r="JLE2" s="1858"/>
      <c r="JLF2" s="1858"/>
      <c r="JLG2" s="1858"/>
      <c r="JLH2" s="1858"/>
      <c r="JLI2" s="1858"/>
      <c r="JLJ2" s="1858"/>
      <c r="JLK2" s="1858"/>
      <c r="JLL2" s="1858"/>
      <c r="JLM2" s="1858"/>
      <c r="JLN2" s="1858"/>
      <c r="JLO2" s="1858"/>
      <c r="JLP2" s="1858"/>
      <c r="JLQ2" s="1858"/>
      <c r="JLR2" s="1858"/>
      <c r="JLS2" s="1858"/>
      <c r="JLT2" s="1858"/>
      <c r="JLU2" s="1858"/>
      <c r="JLV2" s="1858"/>
      <c r="JLW2" s="1858"/>
      <c r="JLX2" s="1858"/>
      <c r="JLY2" s="1858"/>
      <c r="JLZ2" s="1858"/>
      <c r="JMA2" s="1858"/>
      <c r="JMB2" s="1858"/>
      <c r="JMC2" s="1858"/>
      <c r="JMD2" s="1858"/>
      <c r="JME2" s="1858"/>
      <c r="JMF2" s="1858"/>
      <c r="JMG2" s="1858"/>
      <c r="JMH2" s="1858"/>
      <c r="JMI2" s="1858"/>
      <c r="JMJ2" s="1858"/>
      <c r="JMK2" s="1858"/>
      <c r="JML2" s="1858"/>
      <c r="JMM2" s="1858"/>
      <c r="JMN2" s="1858"/>
      <c r="JMO2" s="1858"/>
      <c r="JMP2" s="1858"/>
      <c r="JMQ2" s="1858"/>
      <c r="JMR2" s="1858"/>
      <c r="JMS2" s="1858"/>
      <c r="JMT2" s="1858"/>
      <c r="JMU2" s="1858"/>
      <c r="JMV2" s="1858"/>
      <c r="JMW2" s="1858"/>
      <c r="JMX2" s="1858"/>
      <c r="JMY2" s="1858"/>
      <c r="JMZ2" s="1858"/>
      <c r="JNA2" s="1858"/>
      <c r="JNB2" s="1858"/>
      <c r="JNC2" s="1858"/>
      <c r="JND2" s="1858"/>
      <c r="JNE2" s="1858"/>
      <c r="JNF2" s="1858"/>
      <c r="JNG2" s="1858"/>
      <c r="JNH2" s="1858"/>
      <c r="JNI2" s="1858"/>
      <c r="JNJ2" s="1858"/>
      <c r="JNK2" s="1858"/>
      <c r="JNL2" s="1858"/>
      <c r="JNM2" s="1858"/>
      <c r="JNN2" s="1858"/>
      <c r="JNO2" s="1858"/>
      <c r="JNP2" s="1858"/>
      <c r="JNQ2" s="1858"/>
      <c r="JNR2" s="1858"/>
      <c r="JNS2" s="1858"/>
      <c r="JNT2" s="1858"/>
      <c r="JNU2" s="1858"/>
      <c r="JNV2" s="1858"/>
      <c r="JNW2" s="1858"/>
      <c r="JNX2" s="1858"/>
      <c r="JNY2" s="1858"/>
      <c r="JNZ2" s="1858"/>
      <c r="JOA2" s="1858"/>
      <c r="JOB2" s="1858"/>
      <c r="JOC2" s="1858"/>
      <c r="JOD2" s="1858"/>
      <c r="JOE2" s="1858"/>
      <c r="JOF2" s="1858"/>
      <c r="JOG2" s="1858"/>
      <c r="JOH2" s="1858"/>
      <c r="JOI2" s="1858"/>
      <c r="JOJ2" s="1858"/>
      <c r="JOK2" s="1858"/>
      <c r="JOL2" s="1858"/>
      <c r="JOM2" s="1858"/>
      <c r="JON2" s="1858"/>
      <c r="JOO2" s="1858"/>
      <c r="JOP2" s="1858"/>
      <c r="JOQ2" s="1858"/>
      <c r="JOR2" s="1858"/>
      <c r="JOS2" s="1858"/>
      <c r="JOT2" s="1858"/>
      <c r="JOU2" s="1858"/>
      <c r="JOV2" s="1858"/>
      <c r="JOW2" s="1858"/>
      <c r="JOX2" s="1858"/>
      <c r="JOY2" s="1858"/>
      <c r="JOZ2" s="1858"/>
      <c r="JPA2" s="1858"/>
      <c r="JPB2" s="1858"/>
      <c r="JPC2" s="1858"/>
      <c r="JPD2" s="1858"/>
      <c r="JPE2" s="1858"/>
      <c r="JPF2" s="1858"/>
      <c r="JPG2" s="1858"/>
      <c r="JPH2" s="1858"/>
      <c r="JPI2" s="1858"/>
      <c r="JPJ2" s="1858"/>
      <c r="JPK2" s="1858"/>
      <c r="JPL2" s="1858"/>
      <c r="JPM2" s="1858"/>
      <c r="JPN2" s="1858"/>
      <c r="JPO2" s="1858"/>
      <c r="JPP2" s="1858"/>
      <c r="JPQ2" s="1858"/>
      <c r="JPR2" s="1858"/>
      <c r="JPS2" s="1858"/>
      <c r="JPT2" s="1858"/>
      <c r="JPU2" s="1858"/>
      <c r="JPV2" s="1858"/>
      <c r="JPW2" s="1858"/>
      <c r="JPX2" s="1858"/>
      <c r="JPY2" s="1858"/>
      <c r="JPZ2" s="1858"/>
      <c r="JQA2" s="1858"/>
      <c r="JQB2" s="1858"/>
      <c r="JQC2" s="1858"/>
      <c r="JQD2" s="1858"/>
      <c r="JQE2" s="1858"/>
      <c r="JQF2" s="1858"/>
      <c r="JQG2" s="1858"/>
      <c r="JQH2" s="1858"/>
      <c r="JQI2" s="1858"/>
      <c r="JQJ2" s="1858"/>
      <c r="JQK2" s="1858"/>
      <c r="JQL2" s="1858"/>
      <c r="JQM2" s="1858"/>
      <c r="JQN2" s="1858"/>
      <c r="JQO2" s="1858"/>
      <c r="JQP2" s="1858"/>
      <c r="JQQ2" s="1858"/>
      <c r="JQR2" s="1858"/>
      <c r="JQS2" s="1858"/>
      <c r="JQT2" s="1858"/>
      <c r="JQU2" s="1858"/>
      <c r="JQV2" s="1858"/>
      <c r="JQW2" s="1858"/>
      <c r="JQX2" s="1858"/>
      <c r="JQY2" s="1858"/>
      <c r="JQZ2" s="1858"/>
      <c r="JRA2" s="1858"/>
      <c r="JRB2" s="1858"/>
      <c r="JRC2" s="1858"/>
      <c r="JRD2" s="1858"/>
      <c r="JRE2" s="1858"/>
      <c r="JRF2" s="1858"/>
      <c r="JRG2" s="1858"/>
      <c r="JRH2" s="1858"/>
      <c r="JRI2" s="1858"/>
      <c r="JRJ2" s="1858"/>
      <c r="JRK2" s="1858"/>
      <c r="JRL2" s="1858"/>
      <c r="JRM2" s="1858"/>
      <c r="JRN2" s="1858"/>
      <c r="JRO2" s="1858"/>
      <c r="JRP2" s="1858"/>
      <c r="JRQ2" s="1858"/>
      <c r="JRR2" s="1858"/>
      <c r="JRS2" s="1858"/>
      <c r="JRT2" s="1858"/>
      <c r="JRU2" s="1858"/>
      <c r="JRV2" s="1858"/>
      <c r="JRW2" s="1858"/>
      <c r="JRX2" s="1858"/>
      <c r="JRY2" s="1858"/>
      <c r="JRZ2" s="1858"/>
      <c r="JSA2" s="1858"/>
      <c r="JSB2" s="1858"/>
      <c r="JSC2" s="1858"/>
      <c r="JSD2" s="1858"/>
      <c r="JSE2" s="1858"/>
      <c r="JSF2" s="1858"/>
      <c r="JSG2" s="1858"/>
      <c r="JSH2" s="1858"/>
      <c r="JSI2" s="1858"/>
      <c r="JSJ2" s="1858"/>
      <c r="JSK2" s="1858"/>
      <c r="JSL2" s="1858"/>
      <c r="JSM2" s="1858"/>
      <c r="JSN2" s="1858"/>
      <c r="JSO2" s="1858"/>
      <c r="JSP2" s="1858"/>
      <c r="JSQ2" s="1858"/>
      <c r="JSR2" s="1858"/>
      <c r="JSS2" s="1858"/>
      <c r="JST2" s="1858"/>
      <c r="JSU2" s="1858"/>
      <c r="JSV2" s="1858"/>
      <c r="JSW2" s="1858"/>
      <c r="JSX2" s="1858"/>
      <c r="JSY2" s="1858"/>
      <c r="JSZ2" s="1858"/>
      <c r="JTA2" s="1858"/>
      <c r="JTB2" s="1858"/>
      <c r="JTC2" s="1858"/>
      <c r="JTD2" s="1858"/>
      <c r="JTE2" s="1858"/>
      <c r="JTF2" s="1858"/>
      <c r="JTG2" s="1858"/>
      <c r="JTH2" s="1858"/>
      <c r="JTI2" s="1858"/>
      <c r="JTJ2" s="1858"/>
      <c r="JTK2" s="1858"/>
      <c r="JTL2" s="1858"/>
      <c r="JTM2" s="1858"/>
      <c r="JTN2" s="1858"/>
      <c r="JTO2" s="1858"/>
      <c r="JTP2" s="1858"/>
      <c r="JTQ2" s="1858"/>
      <c r="JTR2" s="1858"/>
      <c r="JTS2" s="1858"/>
      <c r="JTT2" s="1858"/>
      <c r="JTU2" s="1858"/>
      <c r="JTV2" s="1858"/>
      <c r="JTW2" s="1858"/>
      <c r="JTX2" s="1858"/>
      <c r="JTY2" s="1858"/>
      <c r="JTZ2" s="1858"/>
      <c r="JUA2" s="1858"/>
      <c r="JUB2" s="1858"/>
      <c r="JUC2" s="1858"/>
      <c r="JUD2" s="1858"/>
      <c r="JUE2" s="1858"/>
      <c r="JUF2" s="1858"/>
      <c r="JUG2" s="1858"/>
      <c r="JUH2" s="1858"/>
      <c r="JUI2" s="1858"/>
      <c r="JUJ2" s="1858"/>
      <c r="JUK2" s="1858"/>
      <c r="JUL2" s="1858"/>
      <c r="JUM2" s="1858"/>
      <c r="JUN2" s="1858"/>
      <c r="JUO2" s="1858"/>
      <c r="JUP2" s="1858"/>
      <c r="JUQ2" s="1858"/>
      <c r="JUR2" s="1858"/>
      <c r="JUS2" s="1858"/>
      <c r="JUT2" s="1858"/>
      <c r="JUU2" s="1858"/>
      <c r="JUV2" s="1858"/>
      <c r="JUW2" s="1858"/>
      <c r="JUX2" s="1858"/>
      <c r="JUY2" s="1858"/>
      <c r="JUZ2" s="1858"/>
      <c r="JVA2" s="1858"/>
      <c r="JVB2" s="1858"/>
      <c r="JVC2" s="1858"/>
      <c r="JVD2" s="1858"/>
      <c r="JVE2" s="1858"/>
      <c r="JVF2" s="1858"/>
      <c r="JVG2" s="1858"/>
      <c r="JVH2" s="1858"/>
      <c r="JVI2" s="1858"/>
      <c r="JVJ2" s="1858"/>
      <c r="JVK2" s="1858"/>
      <c r="JVL2" s="1858"/>
      <c r="JVM2" s="1858"/>
      <c r="JVN2" s="1858"/>
      <c r="JVO2" s="1858"/>
      <c r="JVP2" s="1858"/>
      <c r="JVQ2" s="1858"/>
      <c r="JVR2" s="1858"/>
      <c r="JVS2" s="1858"/>
      <c r="JVT2" s="1858"/>
      <c r="JVU2" s="1858"/>
      <c r="JVV2" s="1858"/>
      <c r="JVW2" s="1858"/>
      <c r="JVX2" s="1858"/>
      <c r="JVY2" s="1858"/>
      <c r="JVZ2" s="1858"/>
      <c r="JWA2" s="1858"/>
      <c r="JWB2" s="1858"/>
      <c r="JWC2" s="1858"/>
      <c r="JWD2" s="1858"/>
      <c r="JWE2" s="1858"/>
      <c r="JWF2" s="1858"/>
      <c r="JWG2" s="1858"/>
      <c r="JWH2" s="1858"/>
      <c r="JWI2" s="1858"/>
      <c r="JWJ2" s="1858"/>
      <c r="JWK2" s="1858"/>
      <c r="JWL2" s="1858"/>
      <c r="JWM2" s="1858"/>
      <c r="JWN2" s="1858"/>
      <c r="JWO2" s="1858"/>
      <c r="JWP2" s="1858"/>
      <c r="JWQ2" s="1858"/>
      <c r="JWR2" s="1858"/>
      <c r="JWS2" s="1858"/>
      <c r="JWT2" s="1858"/>
      <c r="JWU2" s="1858"/>
      <c r="JWV2" s="1858"/>
      <c r="JWW2" s="1858"/>
      <c r="JWX2" s="1858"/>
      <c r="JWY2" s="1858"/>
      <c r="JWZ2" s="1858"/>
      <c r="JXA2" s="1858"/>
      <c r="JXB2" s="1858"/>
      <c r="JXC2" s="1858"/>
      <c r="JXD2" s="1858"/>
      <c r="JXE2" s="1858"/>
      <c r="JXF2" s="1858"/>
      <c r="JXG2" s="1858"/>
      <c r="JXH2" s="1858"/>
      <c r="JXI2" s="1858"/>
      <c r="JXJ2" s="1858"/>
      <c r="JXK2" s="1858"/>
      <c r="JXL2" s="1858"/>
      <c r="JXM2" s="1858"/>
      <c r="JXN2" s="1858"/>
      <c r="JXO2" s="1858"/>
      <c r="JXP2" s="1858"/>
      <c r="JXQ2" s="1858"/>
      <c r="JXR2" s="1858"/>
      <c r="JXS2" s="1858"/>
      <c r="JXT2" s="1858"/>
      <c r="JXU2" s="1858"/>
      <c r="JXV2" s="1858"/>
      <c r="JXW2" s="1858"/>
      <c r="JXX2" s="1858"/>
      <c r="JXY2" s="1858"/>
      <c r="JXZ2" s="1858"/>
      <c r="JYA2" s="1858"/>
      <c r="JYB2" s="1858"/>
      <c r="JYC2" s="1858"/>
      <c r="JYD2" s="1858"/>
      <c r="JYE2" s="1858"/>
      <c r="JYF2" s="1858"/>
      <c r="JYG2" s="1858"/>
      <c r="JYH2" s="1858"/>
      <c r="JYI2" s="1858"/>
      <c r="JYJ2" s="1858"/>
      <c r="JYK2" s="1858"/>
      <c r="JYL2" s="1858"/>
      <c r="JYM2" s="1858"/>
      <c r="JYN2" s="1858"/>
      <c r="JYO2" s="1858"/>
      <c r="JYP2" s="1858"/>
      <c r="JYQ2" s="1858"/>
      <c r="JYR2" s="1858"/>
      <c r="JYS2" s="1858"/>
      <c r="JYT2" s="1858"/>
      <c r="JYU2" s="1858"/>
      <c r="JYV2" s="1858"/>
      <c r="JYW2" s="1858"/>
      <c r="JYX2" s="1858"/>
      <c r="JYY2" s="1858"/>
      <c r="JYZ2" s="1858"/>
      <c r="JZA2" s="1858"/>
      <c r="JZB2" s="1858"/>
      <c r="JZC2" s="1858"/>
      <c r="JZD2" s="1858"/>
      <c r="JZE2" s="1858"/>
      <c r="JZF2" s="1858"/>
      <c r="JZG2" s="1858"/>
      <c r="JZH2" s="1858"/>
      <c r="JZI2" s="1858"/>
      <c r="JZJ2" s="1858"/>
      <c r="JZK2" s="1858"/>
      <c r="JZL2" s="1858"/>
      <c r="JZM2" s="1858"/>
      <c r="JZN2" s="1858"/>
      <c r="JZO2" s="1858"/>
      <c r="JZP2" s="1858"/>
      <c r="JZQ2" s="1858"/>
      <c r="JZR2" s="1858"/>
      <c r="JZS2" s="1858"/>
      <c r="JZT2" s="1858"/>
      <c r="JZU2" s="1858"/>
      <c r="JZV2" s="1858"/>
      <c r="JZW2" s="1858"/>
      <c r="JZX2" s="1858"/>
      <c r="JZY2" s="1858"/>
      <c r="JZZ2" s="1858"/>
      <c r="KAA2" s="1858"/>
      <c r="KAB2" s="1858"/>
      <c r="KAC2" s="1858"/>
      <c r="KAD2" s="1858"/>
      <c r="KAE2" s="1858"/>
      <c r="KAF2" s="1858"/>
      <c r="KAG2" s="1858"/>
      <c r="KAH2" s="1858"/>
      <c r="KAI2" s="1858"/>
      <c r="KAJ2" s="1858"/>
      <c r="KAK2" s="1858"/>
      <c r="KAL2" s="1858"/>
      <c r="KAM2" s="1858"/>
      <c r="KAN2" s="1858"/>
      <c r="KAO2" s="1858"/>
      <c r="KAP2" s="1858"/>
      <c r="KAQ2" s="1858"/>
      <c r="KAR2" s="1858"/>
      <c r="KAS2" s="1858"/>
      <c r="KAT2" s="1858"/>
      <c r="KAU2" s="1858"/>
      <c r="KAV2" s="1858"/>
      <c r="KAW2" s="1858"/>
      <c r="KAX2" s="1858"/>
      <c r="KAY2" s="1858"/>
      <c r="KAZ2" s="1858"/>
      <c r="KBA2" s="1858"/>
      <c r="KBB2" s="1858"/>
      <c r="KBC2" s="1858"/>
      <c r="KBD2" s="1858"/>
      <c r="KBE2" s="1858"/>
      <c r="KBF2" s="1858"/>
      <c r="KBG2" s="1858"/>
      <c r="KBH2" s="1858"/>
      <c r="KBI2" s="1858"/>
      <c r="KBJ2" s="1858"/>
      <c r="KBK2" s="1858"/>
      <c r="KBL2" s="1858"/>
      <c r="KBM2" s="1858"/>
      <c r="KBN2" s="1858"/>
      <c r="KBO2" s="1858"/>
      <c r="KBP2" s="1858"/>
      <c r="KBQ2" s="1858"/>
      <c r="KBR2" s="1858"/>
      <c r="KBS2" s="1858"/>
      <c r="KBT2" s="1858"/>
      <c r="KBU2" s="1858"/>
      <c r="KBV2" s="1858"/>
      <c r="KBW2" s="1858"/>
      <c r="KBX2" s="1858"/>
      <c r="KBY2" s="1858"/>
      <c r="KBZ2" s="1858"/>
      <c r="KCA2" s="1858"/>
      <c r="KCB2" s="1858"/>
      <c r="KCC2" s="1858"/>
      <c r="KCD2" s="1858"/>
      <c r="KCE2" s="1858"/>
      <c r="KCF2" s="1858"/>
      <c r="KCG2" s="1858"/>
      <c r="KCH2" s="1858"/>
      <c r="KCI2" s="1858"/>
      <c r="KCJ2" s="1858"/>
      <c r="KCK2" s="1858"/>
      <c r="KCL2" s="1858"/>
      <c r="KCM2" s="1858"/>
      <c r="KCN2" s="1858"/>
      <c r="KCO2" s="1858"/>
      <c r="KCP2" s="1858"/>
      <c r="KCQ2" s="1858"/>
      <c r="KCR2" s="1858"/>
      <c r="KCS2" s="1858"/>
      <c r="KCT2" s="1858"/>
      <c r="KCU2" s="1858"/>
      <c r="KCV2" s="1858"/>
      <c r="KCW2" s="1858"/>
      <c r="KCX2" s="1858"/>
      <c r="KCY2" s="1858"/>
      <c r="KCZ2" s="1858"/>
      <c r="KDA2" s="1858"/>
      <c r="KDB2" s="1858"/>
      <c r="KDC2" s="1858"/>
      <c r="KDD2" s="1858"/>
      <c r="KDE2" s="1858"/>
      <c r="KDF2" s="1858"/>
      <c r="KDG2" s="1858"/>
      <c r="KDH2" s="1858"/>
      <c r="KDI2" s="1858"/>
      <c r="KDJ2" s="1858"/>
      <c r="KDK2" s="1858"/>
      <c r="KDL2" s="1858"/>
      <c r="KDM2" s="1858"/>
      <c r="KDN2" s="1858"/>
      <c r="KDO2" s="1858"/>
      <c r="KDP2" s="1858"/>
      <c r="KDQ2" s="1858"/>
      <c r="KDR2" s="1858"/>
      <c r="KDS2" s="1858"/>
      <c r="KDT2" s="1858"/>
      <c r="KDU2" s="1858"/>
      <c r="KDV2" s="1858"/>
      <c r="KDW2" s="1858"/>
      <c r="KDX2" s="1858"/>
      <c r="KDY2" s="1858"/>
      <c r="KDZ2" s="1858"/>
      <c r="KEA2" s="1858"/>
      <c r="KEB2" s="1858"/>
      <c r="KEC2" s="1858"/>
      <c r="KED2" s="1858"/>
      <c r="KEE2" s="1858"/>
      <c r="KEF2" s="1858"/>
      <c r="KEG2" s="1858"/>
      <c r="KEH2" s="1858"/>
      <c r="KEI2" s="1858"/>
      <c r="KEJ2" s="1858"/>
      <c r="KEK2" s="1858"/>
      <c r="KEL2" s="1858"/>
      <c r="KEM2" s="1858"/>
      <c r="KEN2" s="1858"/>
      <c r="KEO2" s="1858"/>
      <c r="KEP2" s="1858"/>
      <c r="KEQ2" s="1858"/>
      <c r="KER2" s="1858"/>
      <c r="KES2" s="1858"/>
      <c r="KET2" s="1858"/>
      <c r="KEU2" s="1858"/>
      <c r="KEV2" s="1858"/>
      <c r="KEW2" s="1858"/>
      <c r="KEX2" s="1858"/>
      <c r="KEY2" s="1858"/>
      <c r="KEZ2" s="1858"/>
      <c r="KFA2" s="1858"/>
      <c r="KFB2" s="1858"/>
      <c r="KFC2" s="1858"/>
      <c r="KFD2" s="1858"/>
      <c r="KFE2" s="1858"/>
      <c r="KFF2" s="1858"/>
      <c r="KFG2" s="1858"/>
      <c r="KFH2" s="1858"/>
      <c r="KFI2" s="1858"/>
      <c r="KFJ2" s="1858"/>
      <c r="KFK2" s="1858"/>
      <c r="KFL2" s="1858"/>
      <c r="KFM2" s="1858"/>
      <c r="KFN2" s="1858"/>
      <c r="KFO2" s="1858"/>
      <c r="KFP2" s="1858"/>
      <c r="KFQ2" s="1858"/>
      <c r="KFR2" s="1858"/>
      <c r="KFS2" s="1858"/>
      <c r="KFT2" s="1858"/>
      <c r="KFU2" s="1858"/>
      <c r="KFV2" s="1858"/>
      <c r="KFW2" s="1858"/>
      <c r="KFX2" s="1858"/>
      <c r="KFY2" s="1858"/>
      <c r="KFZ2" s="1858"/>
      <c r="KGA2" s="1858"/>
      <c r="KGB2" s="1858"/>
      <c r="KGC2" s="1858"/>
      <c r="KGD2" s="1858"/>
      <c r="KGE2" s="1858"/>
      <c r="KGF2" s="1858"/>
      <c r="KGG2" s="1858"/>
      <c r="KGH2" s="1858"/>
      <c r="KGI2" s="1858"/>
      <c r="KGJ2" s="1858"/>
      <c r="KGK2" s="1858"/>
      <c r="KGL2" s="1858"/>
      <c r="KGM2" s="1858"/>
      <c r="KGN2" s="1858"/>
      <c r="KGO2" s="1858"/>
      <c r="KGP2" s="1858"/>
      <c r="KGQ2" s="1858"/>
      <c r="KGR2" s="1858"/>
      <c r="KGS2" s="1858"/>
      <c r="KGT2" s="1858"/>
      <c r="KGU2" s="1858"/>
      <c r="KGV2" s="1858"/>
      <c r="KGW2" s="1858"/>
      <c r="KGX2" s="1858"/>
      <c r="KGY2" s="1858"/>
      <c r="KGZ2" s="1858"/>
      <c r="KHA2" s="1858"/>
      <c r="KHB2" s="1858"/>
      <c r="KHC2" s="1858"/>
      <c r="KHD2" s="1858"/>
      <c r="KHE2" s="1858"/>
      <c r="KHF2" s="1858"/>
      <c r="KHG2" s="1858"/>
      <c r="KHH2" s="1858"/>
      <c r="KHI2" s="1858"/>
      <c r="KHJ2" s="1858"/>
      <c r="KHK2" s="1858"/>
      <c r="KHL2" s="1858"/>
      <c r="KHM2" s="1858"/>
      <c r="KHN2" s="1858"/>
      <c r="KHO2" s="1858"/>
      <c r="KHP2" s="1858"/>
      <c r="KHQ2" s="1858"/>
      <c r="KHR2" s="1858"/>
      <c r="KHS2" s="1858"/>
      <c r="KHT2" s="1858"/>
      <c r="KHU2" s="1858"/>
      <c r="KHV2" s="1858"/>
      <c r="KHW2" s="1858"/>
      <c r="KHX2" s="1858"/>
      <c r="KHY2" s="1858"/>
      <c r="KHZ2" s="1858"/>
      <c r="KIA2" s="1858"/>
      <c r="KIB2" s="1858"/>
      <c r="KIC2" s="1858"/>
      <c r="KID2" s="1858"/>
      <c r="KIE2" s="1858"/>
      <c r="KIF2" s="1858"/>
      <c r="KIG2" s="1858"/>
      <c r="KIH2" s="1858"/>
      <c r="KII2" s="1858"/>
      <c r="KIJ2" s="1858"/>
      <c r="KIK2" s="1858"/>
      <c r="KIL2" s="1858"/>
      <c r="KIM2" s="1858"/>
      <c r="KIN2" s="1858"/>
      <c r="KIO2" s="1858"/>
      <c r="KIP2" s="1858"/>
      <c r="KIQ2" s="1858"/>
      <c r="KIR2" s="1858"/>
      <c r="KIS2" s="1858"/>
      <c r="KIT2" s="1858"/>
      <c r="KIU2" s="1858"/>
      <c r="KIV2" s="1858"/>
      <c r="KIW2" s="1858"/>
      <c r="KIX2" s="1858"/>
      <c r="KIY2" s="1858"/>
      <c r="KIZ2" s="1858"/>
      <c r="KJA2" s="1858"/>
      <c r="KJB2" s="1858"/>
      <c r="KJC2" s="1858"/>
      <c r="KJD2" s="1858"/>
      <c r="KJE2" s="1858"/>
      <c r="KJF2" s="1858"/>
      <c r="KJG2" s="1858"/>
      <c r="KJH2" s="1858"/>
      <c r="KJI2" s="1858"/>
      <c r="KJJ2" s="1858"/>
      <c r="KJK2" s="1858"/>
      <c r="KJL2" s="1858"/>
      <c r="KJM2" s="1858"/>
      <c r="KJN2" s="1858"/>
      <c r="KJO2" s="1858"/>
      <c r="KJP2" s="1858"/>
      <c r="KJQ2" s="1858"/>
      <c r="KJR2" s="1858"/>
      <c r="KJS2" s="1858"/>
      <c r="KJT2" s="1858"/>
      <c r="KJU2" s="1858"/>
      <c r="KJV2" s="1858"/>
      <c r="KJW2" s="1858"/>
      <c r="KJX2" s="1858"/>
      <c r="KJY2" s="1858"/>
      <c r="KJZ2" s="1858"/>
      <c r="KKA2" s="1858"/>
      <c r="KKB2" s="1858"/>
      <c r="KKC2" s="1858"/>
      <c r="KKD2" s="1858"/>
      <c r="KKE2" s="1858"/>
      <c r="KKF2" s="1858"/>
      <c r="KKG2" s="1858"/>
      <c r="KKH2" s="1858"/>
      <c r="KKI2" s="1858"/>
      <c r="KKJ2" s="1858"/>
      <c r="KKK2" s="1858"/>
      <c r="KKL2" s="1858"/>
      <c r="KKM2" s="1858"/>
      <c r="KKN2" s="1858"/>
      <c r="KKO2" s="1858"/>
      <c r="KKP2" s="1858"/>
      <c r="KKQ2" s="1858"/>
      <c r="KKR2" s="1858"/>
      <c r="KKS2" s="1858"/>
      <c r="KKT2" s="1858"/>
      <c r="KKU2" s="1858"/>
      <c r="KKV2" s="1858"/>
      <c r="KKW2" s="1858"/>
      <c r="KKX2" s="1858"/>
      <c r="KKY2" s="1858"/>
      <c r="KKZ2" s="1858"/>
      <c r="KLA2" s="1858"/>
      <c r="KLB2" s="1858"/>
      <c r="KLC2" s="1858"/>
      <c r="KLD2" s="1858"/>
      <c r="KLE2" s="1858"/>
      <c r="KLF2" s="1858"/>
      <c r="KLG2" s="1858"/>
      <c r="KLH2" s="1858"/>
      <c r="KLI2" s="1858"/>
      <c r="KLJ2" s="1858"/>
      <c r="KLK2" s="1858"/>
      <c r="KLL2" s="1858"/>
      <c r="KLM2" s="1858"/>
      <c r="KLN2" s="1858"/>
      <c r="KLO2" s="1858"/>
      <c r="KLP2" s="1858"/>
      <c r="KLQ2" s="1858"/>
      <c r="KLR2" s="1858"/>
      <c r="KLS2" s="1858"/>
      <c r="KLT2" s="1858"/>
      <c r="KLU2" s="1858"/>
      <c r="KLV2" s="1858"/>
      <c r="KLW2" s="1858"/>
      <c r="KLX2" s="1858"/>
      <c r="KLY2" s="1858"/>
      <c r="KLZ2" s="1858"/>
      <c r="KMA2" s="1858"/>
      <c r="KMB2" s="1858"/>
      <c r="KMC2" s="1858"/>
      <c r="KMD2" s="1858"/>
      <c r="KME2" s="1858"/>
      <c r="KMF2" s="1858"/>
      <c r="KMG2" s="1858"/>
      <c r="KMH2" s="1858"/>
      <c r="KMI2" s="1858"/>
      <c r="KMJ2" s="1858"/>
      <c r="KMK2" s="1858"/>
      <c r="KML2" s="1858"/>
      <c r="KMM2" s="1858"/>
      <c r="KMN2" s="1858"/>
      <c r="KMO2" s="1858"/>
      <c r="KMP2" s="1858"/>
      <c r="KMQ2" s="1858"/>
      <c r="KMR2" s="1858"/>
      <c r="KMS2" s="1858"/>
      <c r="KMT2" s="1858"/>
      <c r="KMU2" s="1858"/>
      <c r="KMV2" s="1858"/>
      <c r="KMW2" s="1858"/>
      <c r="KMX2" s="1858"/>
      <c r="KMY2" s="1858"/>
      <c r="KMZ2" s="1858"/>
      <c r="KNA2" s="1858"/>
      <c r="KNB2" s="1858"/>
      <c r="KNC2" s="1858"/>
      <c r="KND2" s="1858"/>
      <c r="KNE2" s="1858"/>
      <c r="KNF2" s="1858"/>
      <c r="KNG2" s="1858"/>
      <c r="KNH2" s="1858"/>
      <c r="KNI2" s="1858"/>
      <c r="KNJ2" s="1858"/>
      <c r="KNK2" s="1858"/>
      <c r="KNL2" s="1858"/>
      <c r="KNM2" s="1858"/>
      <c r="KNN2" s="1858"/>
      <c r="KNO2" s="1858"/>
      <c r="KNP2" s="1858"/>
      <c r="KNQ2" s="1858"/>
      <c r="KNR2" s="1858"/>
      <c r="KNS2" s="1858"/>
      <c r="KNT2" s="1858"/>
      <c r="KNU2" s="1858"/>
      <c r="KNV2" s="1858"/>
      <c r="KNW2" s="1858"/>
      <c r="KNX2" s="1858"/>
      <c r="KNY2" s="1858"/>
      <c r="KNZ2" s="1858"/>
      <c r="KOA2" s="1858"/>
      <c r="KOB2" s="1858"/>
      <c r="KOC2" s="1858"/>
      <c r="KOD2" s="1858"/>
      <c r="KOE2" s="1858"/>
      <c r="KOF2" s="1858"/>
      <c r="KOG2" s="1858"/>
      <c r="KOH2" s="1858"/>
      <c r="KOI2" s="1858"/>
      <c r="KOJ2" s="1858"/>
      <c r="KOK2" s="1858"/>
      <c r="KOL2" s="1858"/>
      <c r="KOM2" s="1858"/>
      <c r="KON2" s="1858"/>
      <c r="KOO2" s="1858"/>
      <c r="KOP2" s="1858"/>
      <c r="KOQ2" s="1858"/>
      <c r="KOR2" s="1858"/>
      <c r="KOS2" s="1858"/>
      <c r="KOT2" s="1858"/>
      <c r="KOU2" s="1858"/>
      <c r="KOV2" s="1858"/>
      <c r="KOW2" s="1858"/>
      <c r="KOX2" s="1858"/>
      <c r="KOY2" s="1858"/>
      <c r="KOZ2" s="1858"/>
      <c r="KPA2" s="1858"/>
      <c r="KPB2" s="1858"/>
      <c r="KPC2" s="1858"/>
      <c r="KPD2" s="1858"/>
      <c r="KPE2" s="1858"/>
      <c r="KPF2" s="1858"/>
      <c r="KPG2" s="1858"/>
      <c r="KPH2" s="1858"/>
      <c r="KPI2" s="1858"/>
      <c r="KPJ2" s="1858"/>
      <c r="KPK2" s="1858"/>
      <c r="KPL2" s="1858"/>
      <c r="KPM2" s="1858"/>
      <c r="KPN2" s="1858"/>
      <c r="KPO2" s="1858"/>
      <c r="KPP2" s="1858"/>
      <c r="KPQ2" s="1858"/>
      <c r="KPR2" s="1858"/>
      <c r="KPS2" s="1858"/>
      <c r="KPT2" s="1858"/>
      <c r="KPU2" s="1858"/>
      <c r="KPV2" s="1858"/>
      <c r="KPW2" s="1858"/>
      <c r="KPX2" s="1858"/>
      <c r="KPY2" s="1858"/>
      <c r="KPZ2" s="1858"/>
      <c r="KQA2" s="1858"/>
      <c r="KQB2" s="1858"/>
      <c r="KQC2" s="1858"/>
      <c r="KQD2" s="1858"/>
      <c r="KQE2" s="1858"/>
      <c r="KQF2" s="1858"/>
      <c r="KQG2" s="1858"/>
      <c r="KQH2" s="1858"/>
      <c r="KQI2" s="1858"/>
      <c r="KQJ2" s="1858"/>
      <c r="KQK2" s="1858"/>
      <c r="KQL2" s="1858"/>
      <c r="KQM2" s="1858"/>
      <c r="KQN2" s="1858"/>
      <c r="KQO2" s="1858"/>
      <c r="KQP2" s="1858"/>
      <c r="KQQ2" s="1858"/>
      <c r="KQR2" s="1858"/>
      <c r="KQS2" s="1858"/>
      <c r="KQT2" s="1858"/>
      <c r="KQU2" s="1858"/>
      <c r="KQV2" s="1858"/>
      <c r="KQW2" s="1858"/>
      <c r="KQX2" s="1858"/>
      <c r="KQY2" s="1858"/>
      <c r="KQZ2" s="1858"/>
      <c r="KRA2" s="1858"/>
      <c r="KRB2" s="1858"/>
      <c r="KRC2" s="1858"/>
      <c r="KRD2" s="1858"/>
      <c r="KRE2" s="1858"/>
      <c r="KRF2" s="1858"/>
      <c r="KRG2" s="1858"/>
      <c r="KRH2" s="1858"/>
      <c r="KRI2" s="1858"/>
      <c r="KRJ2" s="1858"/>
      <c r="KRK2" s="1858"/>
      <c r="KRL2" s="1858"/>
      <c r="KRM2" s="1858"/>
      <c r="KRN2" s="1858"/>
      <c r="KRO2" s="1858"/>
      <c r="KRP2" s="1858"/>
      <c r="KRQ2" s="1858"/>
      <c r="KRR2" s="1858"/>
      <c r="KRS2" s="1858"/>
      <c r="KRT2" s="1858"/>
      <c r="KRU2" s="1858"/>
      <c r="KRV2" s="1858"/>
      <c r="KRW2" s="1858"/>
      <c r="KRX2" s="1858"/>
      <c r="KRY2" s="1858"/>
      <c r="KRZ2" s="1858"/>
      <c r="KSA2" s="1858"/>
      <c r="KSB2" s="1858"/>
      <c r="KSC2" s="1858"/>
      <c r="KSD2" s="1858"/>
      <c r="KSE2" s="1858"/>
      <c r="KSF2" s="1858"/>
      <c r="KSG2" s="1858"/>
      <c r="KSH2" s="1858"/>
      <c r="KSI2" s="1858"/>
      <c r="KSJ2" s="1858"/>
      <c r="KSK2" s="1858"/>
      <c r="KSL2" s="1858"/>
      <c r="KSM2" s="1858"/>
      <c r="KSN2" s="1858"/>
      <c r="KSO2" s="1858"/>
      <c r="KSP2" s="1858"/>
      <c r="KSQ2" s="1858"/>
      <c r="KSR2" s="1858"/>
      <c r="KSS2" s="1858"/>
      <c r="KST2" s="1858"/>
      <c r="KSU2" s="1858"/>
      <c r="KSV2" s="1858"/>
      <c r="KSW2" s="1858"/>
      <c r="KSX2" s="1858"/>
      <c r="KSY2" s="1858"/>
      <c r="KSZ2" s="1858"/>
      <c r="KTA2" s="1858"/>
      <c r="KTB2" s="1858"/>
      <c r="KTC2" s="1858"/>
      <c r="KTD2" s="1858"/>
      <c r="KTE2" s="1858"/>
      <c r="KTF2" s="1858"/>
      <c r="KTG2" s="1858"/>
      <c r="KTH2" s="1858"/>
      <c r="KTI2" s="1858"/>
      <c r="KTJ2" s="1858"/>
      <c r="KTK2" s="1858"/>
      <c r="KTL2" s="1858"/>
      <c r="KTM2" s="1858"/>
      <c r="KTN2" s="1858"/>
      <c r="KTO2" s="1858"/>
      <c r="KTP2" s="1858"/>
      <c r="KTQ2" s="1858"/>
      <c r="KTR2" s="1858"/>
      <c r="KTS2" s="1858"/>
      <c r="KTT2" s="1858"/>
      <c r="KTU2" s="1858"/>
      <c r="KTV2" s="1858"/>
      <c r="KTW2" s="1858"/>
      <c r="KTX2" s="1858"/>
      <c r="KTY2" s="1858"/>
      <c r="KTZ2" s="1858"/>
      <c r="KUA2" s="1858"/>
      <c r="KUB2" s="1858"/>
      <c r="KUC2" s="1858"/>
      <c r="KUD2" s="1858"/>
      <c r="KUE2" s="1858"/>
      <c r="KUF2" s="1858"/>
      <c r="KUG2" s="1858"/>
      <c r="KUH2" s="1858"/>
      <c r="KUI2" s="1858"/>
      <c r="KUJ2" s="1858"/>
      <c r="KUK2" s="1858"/>
      <c r="KUL2" s="1858"/>
      <c r="KUM2" s="1858"/>
      <c r="KUN2" s="1858"/>
      <c r="KUO2" s="1858"/>
      <c r="KUP2" s="1858"/>
      <c r="KUQ2" s="1858"/>
      <c r="KUR2" s="1858"/>
      <c r="KUS2" s="1858"/>
      <c r="KUT2" s="1858"/>
      <c r="KUU2" s="1858"/>
      <c r="KUV2" s="1858"/>
      <c r="KUW2" s="1858"/>
      <c r="KUX2" s="1858"/>
      <c r="KUY2" s="1858"/>
      <c r="KUZ2" s="1858"/>
      <c r="KVA2" s="1858"/>
      <c r="KVB2" s="1858"/>
      <c r="KVC2" s="1858"/>
      <c r="KVD2" s="1858"/>
      <c r="KVE2" s="1858"/>
      <c r="KVF2" s="1858"/>
      <c r="KVG2" s="1858"/>
      <c r="KVH2" s="1858"/>
      <c r="KVI2" s="1858"/>
      <c r="KVJ2" s="1858"/>
      <c r="KVK2" s="1858"/>
      <c r="KVL2" s="1858"/>
      <c r="KVM2" s="1858"/>
      <c r="KVN2" s="1858"/>
      <c r="KVO2" s="1858"/>
      <c r="KVP2" s="1858"/>
      <c r="KVQ2" s="1858"/>
      <c r="KVR2" s="1858"/>
      <c r="KVS2" s="1858"/>
      <c r="KVT2" s="1858"/>
      <c r="KVU2" s="1858"/>
      <c r="KVV2" s="1858"/>
      <c r="KVW2" s="1858"/>
      <c r="KVX2" s="1858"/>
      <c r="KVY2" s="1858"/>
      <c r="KVZ2" s="1858"/>
      <c r="KWA2" s="1858"/>
      <c r="KWB2" s="1858"/>
      <c r="KWC2" s="1858"/>
      <c r="KWD2" s="1858"/>
      <c r="KWE2" s="1858"/>
      <c r="KWF2" s="1858"/>
      <c r="KWG2" s="1858"/>
      <c r="KWH2" s="1858"/>
      <c r="KWI2" s="1858"/>
      <c r="KWJ2" s="1858"/>
      <c r="KWK2" s="1858"/>
      <c r="KWL2" s="1858"/>
      <c r="KWM2" s="1858"/>
      <c r="KWN2" s="1858"/>
      <c r="KWO2" s="1858"/>
      <c r="KWP2" s="1858"/>
      <c r="KWQ2" s="1858"/>
      <c r="KWR2" s="1858"/>
      <c r="KWS2" s="1858"/>
      <c r="KWT2" s="1858"/>
      <c r="KWU2" s="1858"/>
      <c r="KWV2" s="1858"/>
      <c r="KWW2" s="1858"/>
      <c r="KWX2" s="1858"/>
      <c r="KWY2" s="1858"/>
      <c r="KWZ2" s="1858"/>
      <c r="KXA2" s="1858"/>
      <c r="KXB2" s="1858"/>
      <c r="KXC2" s="1858"/>
      <c r="KXD2" s="1858"/>
      <c r="KXE2" s="1858"/>
      <c r="KXF2" s="1858"/>
      <c r="KXG2" s="1858"/>
      <c r="KXH2" s="1858"/>
      <c r="KXI2" s="1858"/>
      <c r="KXJ2" s="1858"/>
      <c r="KXK2" s="1858"/>
      <c r="KXL2" s="1858"/>
      <c r="KXM2" s="1858"/>
      <c r="KXN2" s="1858"/>
      <c r="KXO2" s="1858"/>
      <c r="KXP2" s="1858"/>
      <c r="KXQ2" s="1858"/>
      <c r="KXR2" s="1858"/>
      <c r="KXS2" s="1858"/>
      <c r="KXT2" s="1858"/>
      <c r="KXU2" s="1858"/>
      <c r="KXV2" s="1858"/>
      <c r="KXW2" s="1858"/>
      <c r="KXX2" s="1858"/>
      <c r="KXY2" s="1858"/>
      <c r="KXZ2" s="1858"/>
      <c r="KYA2" s="1858"/>
      <c r="KYB2" s="1858"/>
      <c r="KYC2" s="1858"/>
      <c r="KYD2" s="1858"/>
      <c r="KYE2" s="1858"/>
      <c r="KYF2" s="1858"/>
      <c r="KYG2" s="1858"/>
      <c r="KYH2" s="1858"/>
      <c r="KYI2" s="1858"/>
      <c r="KYJ2" s="1858"/>
      <c r="KYK2" s="1858"/>
      <c r="KYL2" s="1858"/>
      <c r="KYM2" s="1858"/>
      <c r="KYN2" s="1858"/>
      <c r="KYO2" s="1858"/>
      <c r="KYP2" s="1858"/>
      <c r="KYQ2" s="1858"/>
      <c r="KYR2" s="1858"/>
      <c r="KYS2" s="1858"/>
      <c r="KYT2" s="1858"/>
      <c r="KYU2" s="1858"/>
      <c r="KYV2" s="1858"/>
      <c r="KYW2" s="1858"/>
      <c r="KYX2" s="1858"/>
      <c r="KYY2" s="1858"/>
      <c r="KYZ2" s="1858"/>
      <c r="KZA2" s="1858"/>
      <c r="KZB2" s="1858"/>
      <c r="KZC2" s="1858"/>
      <c r="KZD2" s="1858"/>
      <c r="KZE2" s="1858"/>
      <c r="KZF2" s="1858"/>
      <c r="KZG2" s="1858"/>
      <c r="KZH2" s="1858"/>
      <c r="KZI2" s="1858"/>
      <c r="KZJ2" s="1858"/>
      <c r="KZK2" s="1858"/>
      <c r="KZL2" s="1858"/>
      <c r="KZM2" s="1858"/>
      <c r="KZN2" s="1858"/>
      <c r="KZO2" s="1858"/>
      <c r="KZP2" s="1858"/>
      <c r="KZQ2" s="1858"/>
      <c r="KZR2" s="1858"/>
      <c r="KZS2" s="1858"/>
      <c r="KZT2" s="1858"/>
      <c r="KZU2" s="1858"/>
      <c r="KZV2" s="1858"/>
      <c r="KZW2" s="1858"/>
      <c r="KZX2" s="1858"/>
      <c r="KZY2" s="1858"/>
      <c r="KZZ2" s="1858"/>
      <c r="LAA2" s="1858"/>
      <c r="LAB2" s="1858"/>
      <c r="LAC2" s="1858"/>
      <c r="LAD2" s="1858"/>
      <c r="LAE2" s="1858"/>
      <c r="LAF2" s="1858"/>
      <c r="LAG2" s="1858"/>
      <c r="LAH2" s="1858"/>
      <c r="LAI2" s="1858"/>
      <c r="LAJ2" s="1858"/>
      <c r="LAK2" s="1858"/>
      <c r="LAL2" s="1858"/>
      <c r="LAM2" s="1858"/>
      <c r="LAN2" s="1858"/>
      <c r="LAO2" s="1858"/>
      <c r="LAP2" s="1858"/>
      <c r="LAQ2" s="1858"/>
      <c r="LAR2" s="1858"/>
      <c r="LAS2" s="1858"/>
      <c r="LAT2" s="1858"/>
      <c r="LAU2" s="1858"/>
      <c r="LAV2" s="1858"/>
      <c r="LAW2" s="1858"/>
      <c r="LAX2" s="1858"/>
      <c r="LAY2" s="1858"/>
      <c r="LAZ2" s="1858"/>
      <c r="LBA2" s="1858"/>
      <c r="LBB2" s="1858"/>
      <c r="LBC2" s="1858"/>
      <c r="LBD2" s="1858"/>
      <c r="LBE2" s="1858"/>
      <c r="LBF2" s="1858"/>
      <c r="LBG2" s="1858"/>
      <c r="LBH2" s="1858"/>
      <c r="LBI2" s="1858"/>
      <c r="LBJ2" s="1858"/>
      <c r="LBK2" s="1858"/>
      <c r="LBL2" s="1858"/>
      <c r="LBM2" s="1858"/>
      <c r="LBN2" s="1858"/>
      <c r="LBO2" s="1858"/>
      <c r="LBP2" s="1858"/>
      <c r="LBQ2" s="1858"/>
      <c r="LBR2" s="1858"/>
      <c r="LBS2" s="1858"/>
      <c r="LBT2" s="1858"/>
      <c r="LBU2" s="1858"/>
      <c r="LBV2" s="1858"/>
      <c r="LBW2" s="1858"/>
      <c r="LBX2" s="1858"/>
      <c r="LBY2" s="1858"/>
      <c r="LBZ2" s="1858"/>
      <c r="LCA2" s="1858"/>
      <c r="LCB2" s="1858"/>
      <c r="LCC2" s="1858"/>
      <c r="LCD2" s="1858"/>
      <c r="LCE2" s="1858"/>
      <c r="LCF2" s="1858"/>
      <c r="LCG2" s="1858"/>
      <c r="LCH2" s="1858"/>
      <c r="LCI2" s="1858"/>
      <c r="LCJ2" s="1858"/>
      <c r="LCK2" s="1858"/>
      <c r="LCL2" s="1858"/>
      <c r="LCM2" s="1858"/>
      <c r="LCN2" s="1858"/>
      <c r="LCO2" s="1858"/>
      <c r="LCP2" s="1858"/>
      <c r="LCQ2" s="1858"/>
      <c r="LCR2" s="1858"/>
      <c r="LCS2" s="1858"/>
      <c r="LCT2" s="1858"/>
      <c r="LCU2" s="1858"/>
      <c r="LCV2" s="1858"/>
      <c r="LCW2" s="1858"/>
      <c r="LCX2" s="1858"/>
      <c r="LCY2" s="1858"/>
      <c r="LCZ2" s="1858"/>
      <c r="LDA2" s="1858"/>
      <c r="LDB2" s="1858"/>
      <c r="LDC2" s="1858"/>
      <c r="LDD2" s="1858"/>
      <c r="LDE2" s="1858"/>
      <c r="LDF2" s="1858"/>
      <c r="LDG2" s="1858"/>
      <c r="LDH2" s="1858"/>
      <c r="LDI2" s="1858"/>
      <c r="LDJ2" s="1858"/>
      <c r="LDK2" s="1858"/>
      <c r="LDL2" s="1858"/>
      <c r="LDM2" s="1858"/>
      <c r="LDN2" s="1858"/>
      <c r="LDO2" s="1858"/>
      <c r="LDP2" s="1858"/>
      <c r="LDQ2" s="1858"/>
      <c r="LDR2" s="1858"/>
      <c r="LDS2" s="1858"/>
      <c r="LDT2" s="1858"/>
      <c r="LDU2" s="1858"/>
      <c r="LDV2" s="1858"/>
      <c r="LDW2" s="1858"/>
      <c r="LDX2" s="1858"/>
      <c r="LDY2" s="1858"/>
      <c r="LDZ2" s="1858"/>
      <c r="LEA2" s="1858"/>
      <c r="LEB2" s="1858"/>
      <c r="LEC2" s="1858"/>
      <c r="LED2" s="1858"/>
      <c r="LEE2" s="1858"/>
      <c r="LEF2" s="1858"/>
      <c r="LEG2" s="1858"/>
      <c r="LEH2" s="1858"/>
      <c r="LEI2" s="1858"/>
      <c r="LEJ2" s="1858"/>
      <c r="LEK2" s="1858"/>
      <c r="LEL2" s="1858"/>
      <c r="LEM2" s="1858"/>
      <c r="LEN2" s="1858"/>
      <c r="LEO2" s="1858"/>
      <c r="LEP2" s="1858"/>
      <c r="LEQ2" s="1858"/>
      <c r="LER2" s="1858"/>
      <c r="LES2" s="1858"/>
      <c r="LET2" s="1858"/>
      <c r="LEU2" s="1858"/>
      <c r="LEV2" s="1858"/>
      <c r="LEW2" s="1858"/>
      <c r="LEX2" s="1858"/>
      <c r="LEY2" s="1858"/>
      <c r="LEZ2" s="1858"/>
      <c r="LFA2" s="1858"/>
      <c r="LFB2" s="1858"/>
      <c r="LFC2" s="1858"/>
      <c r="LFD2" s="1858"/>
      <c r="LFE2" s="1858"/>
      <c r="LFF2" s="1858"/>
      <c r="LFG2" s="1858"/>
      <c r="LFH2" s="1858"/>
      <c r="LFI2" s="1858"/>
      <c r="LFJ2" s="1858"/>
      <c r="LFK2" s="1858"/>
      <c r="LFL2" s="1858"/>
      <c r="LFM2" s="1858"/>
      <c r="LFN2" s="1858"/>
      <c r="LFO2" s="1858"/>
      <c r="LFP2" s="1858"/>
      <c r="LFQ2" s="1858"/>
      <c r="LFR2" s="1858"/>
      <c r="LFS2" s="1858"/>
      <c r="LFT2" s="1858"/>
      <c r="LFU2" s="1858"/>
      <c r="LFV2" s="1858"/>
      <c r="LFW2" s="1858"/>
      <c r="LFX2" s="1858"/>
      <c r="LFY2" s="1858"/>
      <c r="LFZ2" s="1858"/>
      <c r="LGA2" s="1858"/>
      <c r="LGB2" s="1858"/>
      <c r="LGC2" s="1858"/>
      <c r="LGD2" s="1858"/>
      <c r="LGE2" s="1858"/>
      <c r="LGF2" s="1858"/>
      <c r="LGG2" s="1858"/>
      <c r="LGH2" s="1858"/>
      <c r="LGI2" s="1858"/>
      <c r="LGJ2" s="1858"/>
      <c r="LGK2" s="1858"/>
      <c r="LGL2" s="1858"/>
      <c r="LGM2" s="1858"/>
      <c r="LGN2" s="1858"/>
      <c r="LGO2" s="1858"/>
      <c r="LGP2" s="1858"/>
      <c r="LGQ2" s="1858"/>
      <c r="LGR2" s="1858"/>
      <c r="LGS2" s="1858"/>
      <c r="LGT2" s="1858"/>
      <c r="LGU2" s="1858"/>
      <c r="LGV2" s="1858"/>
      <c r="LGW2" s="1858"/>
      <c r="LGX2" s="1858"/>
      <c r="LGY2" s="1858"/>
      <c r="LGZ2" s="1858"/>
      <c r="LHA2" s="1858"/>
      <c r="LHB2" s="1858"/>
      <c r="LHC2" s="1858"/>
      <c r="LHD2" s="1858"/>
      <c r="LHE2" s="1858"/>
      <c r="LHF2" s="1858"/>
      <c r="LHG2" s="1858"/>
      <c r="LHH2" s="1858"/>
      <c r="LHI2" s="1858"/>
      <c r="LHJ2" s="1858"/>
      <c r="LHK2" s="1858"/>
      <c r="LHL2" s="1858"/>
      <c r="LHM2" s="1858"/>
      <c r="LHN2" s="1858"/>
      <c r="LHO2" s="1858"/>
      <c r="LHP2" s="1858"/>
      <c r="LHQ2" s="1858"/>
      <c r="LHR2" s="1858"/>
      <c r="LHS2" s="1858"/>
      <c r="LHT2" s="1858"/>
      <c r="LHU2" s="1858"/>
      <c r="LHV2" s="1858"/>
      <c r="LHW2" s="1858"/>
      <c r="LHX2" s="1858"/>
      <c r="LHY2" s="1858"/>
      <c r="LHZ2" s="1858"/>
      <c r="LIA2" s="1858"/>
      <c r="LIB2" s="1858"/>
      <c r="LIC2" s="1858"/>
      <c r="LID2" s="1858"/>
      <c r="LIE2" s="1858"/>
      <c r="LIF2" s="1858"/>
      <c r="LIG2" s="1858"/>
      <c r="LIH2" s="1858"/>
      <c r="LII2" s="1858"/>
      <c r="LIJ2" s="1858"/>
      <c r="LIK2" s="1858"/>
      <c r="LIL2" s="1858"/>
      <c r="LIM2" s="1858"/>
      <c r="LIN2" s="1858"/>
      <c r="LIO2" s="1858"/>
      <c r="LIP2" s="1858"/>
      <c r="LIQ2" s="1858"/>
      <c r="LIR2" s="1858"/>
      <c r="LIS2" s="1858"/>
      <c r="LIT2" s="1858"/>
      <c r="LIU2" s="1858"/>
      <c r="LIV2" s="1858"/>
      <c r="LIW2" s="1858"/>
      <c r="LIX2" s="1858"/>
      <c r="LIY2" s="1858"/>
      <c r="LIZ2" s="1858"/>
      <c r="LJA2" s="1858"/>
      <c r="LJB2" s="1858"/>
      <c r="LJC2" s="1858"/>
      <c r="LJD2" s="1858"/>
      <c r="LJE2" s="1858"/>
      <c r="LJF2" s="1858"/>
      <c r="LJG2" s="1858"/>
      <c r="LJH2" s="1858"/>
      <c r="LJI2" s="1858"/>
      <c r="LJJ2" s="1858"/>
      <c r="LJK2" s="1858"/>
      <c r="LJL2" s="1858"/>
      <c r="LJM2" s="1858"/>
      <c r="LJN2" s="1858"/>
      <c r="LJO2" s="1858"/>
      <c r="LJP2" s="1858"/>
      <c r="LJQ2" s="1858"/>
      <c r="LJR2" s="1858"/>
      <c r="LJS2" s="1858"/>
      <c r="LJT2" s="1858"/>
      <c r="LJU2" s="1858"/>
      <c r="LJV2" s="1858"/>
      <c r="LJW2" s="1858"/>
      <c r="LJX2" s="1858"/>
      <c r="LJY2" s="1858"/>
      <c r="LJZ2" s="1858"/>
      <c r="LKA2" s="1858"/>
      <c r="LKB2" s="1858"/>
      <c r="LKC2" s="1858"/>
      <c r="LKD2" s="1858"/>
      <c r="LKE2" s="1858"/>
      <c r="LKF2" s="1858"/>
      <c r="LKG2" s="1858"/>
      <c r="LKH2" s="1858"/>
      <c r="LKI2" s="1858"/>
      <c r="LKJ2" s="1858"/>
      <c r="LKK2" s="1858"/>
      <c r="LKL2" s="1858"/>
      <c r="LKM2" s="1858"/>
      <c r="LKN2" s="1858"/>
      <c r="LKO2" s="1858"/>
      <c r="LKP2" s="1858"/>
      <c r="LKQ2" s="1858"/>
      <c r="LKR2" s="1858"/>
      <c r="LKS2" s="1858"/>
      <c r="LKT2" s="1858"/>
      <c r="LKU2" s="1858"/>
      <c r="LKV2" s="1858"/>
      <c r="LKW2" s="1858"/>
      <c r="LKX2" s="1858"/>
      <c r="LKY2" s="1858"/>
      <c r="LKZ2" s="1858"/>
      <c r="LLA2" s="1858"/>
      <c r="LLB2" s="1858"/>
      <c r="LLC2" s="1858"/>
      <c r="LLD2" s="1858"/>
      <c r="LLE2" s="1858"/>
      <c r="LLF2" s="1858"/>
      <c r="LLG2" s="1858"/>
      <c r="LLH2" s="1858"/>
      <c r="LLI2" s="1858"/>
      <c r="LLJ2" s="1858"/>
      <c r="LLK2" s="1858"/>
      <c r="LLL2" s="1858"/>
      <c r="LLM2" s="1858"/>
      <c r="LLN2" s="1858"/>
      <c r="LLO2" s="1858"/>
      <c r="LLP2" s="1858"/>
      <c r="LLQ2" s="1858"/>
      <c r="LLR2" s="1858"/>
      <c r="LLS2" s="1858"/>
      <c r="LLT2" s="1858"/>
      <c r="LLU2" s="1858"/>
      <c r="LLV2" s="1858"/>
      <c r="LLW2" s="1858"/>
      <c r="LLX2" s="1858"/>
      <c r="LLY2" s="1858"/>
      <c r="LLZ2" s="1858"/>
      <c r="LMA2" s="1858"/>
      <c r="LMB2" s="1858"/>
      <c r="LMC2" s="1858"/>
      <c r="LMD2" s="1858"/>
      <c r="LME2" s="1858"/>
      <c r="LMF2" s="1858"/>
      <c r="LMG2" s="1858"/>
      <c r="LMH2" s="1858"/>
      <c r="LMI2" s="1858"/>
      <c r="LMJ2" s="1858"/>
      <c r="LMK2" s="1858"/>
      <c r="LML2" s="1858"/>
      <c r="LMM2" s="1858"/>
      <c r="LMN2" s="1858"/>
      <c r="LMO2" s="1858"/>
      <c r="LMP2" s="1858"/>
      <c r="LMQ2" s="1858"/>
      <c r="LMR2" s="1858"/>
      <c r="LMS2" s="1858"/>
      <c r="LMT2" s="1858"/>
      <c r="LMU2" s="1858"/>
      <c r="LMV2" s="1858"/>
      <c r="LMW2" s="1858"/>
      <c r="LMX2" s="1858"/>
      <c r="LMY2" s="1858"/>
      <c r="LMZ2" s="1858"/>
      <c r="LNA2" s="1858"/>
      <c r="LNB2" s="1858"/>
      <c r="LNC2" s="1858"/>
      <c r="LND2" s="1858"/>
      <c r="LNE2" s="1858"/>
      <c r="LNF2" s="1858"/>
      <c r="LNG2" s="1858"/>
      <c r="LNH2" s="1858"/>
      <c r="LNI2" s="1858"/>
      <c r="LNJ2" s="1858"/>
      <c r="LNK2" s="1858"/>
      <c r="LNL2" s="1858"/>
      <c r="LNM2" s="1858"/>
      <c r="LNN2" s="1858"/>
      <c r="LNO2" s="1858"/>
      <c r="LNP2" s="1858"/>
      <c r="LNQ2" s="1858"/>
      <c r="LNR2" s="1858"/>
      <c r="LNS2" s="1858"/>
      <c r="LNT2" s="1858"/>
      <c r="LNU2" s="1858"/>
      <c r="LNV2" s="1858"/>
      <c r="LNW2" s="1858"/>
      <c r="LNX2" s="1858"/>
      <c r="LNY2" s="1858"/>
      <c r="LNZ2" s="1858"/>
      <c r="LOA2" s="1858"/>
      <c r="LOB2" s="1858"/>
      <c r="LOC2" s="1858"/>
      <c r="LOD2" s="1858"/>
      <c r="LOE2" s="1858"/>
      <c r="LOF2" s="1858"/>
      <c r="LOG2" s="1858"/>
      <c r="LOH2" s="1858"/>
      <c r="LOI2" s="1858"/>
      <c r="LOJ2" s="1858"/>
      <c r="LOK2" s="1858"/>
      <c r="LOL2" s="1858"/>
      <c r="LOM2" s="1858"/>
      <c r="LON2" s="1858"/>
      <c r="LOO2" s="1858"/>
      <c r="LOP2" s="1858"/>
      <c r="LOQ2" s="1858"/>
      <c r="LOR2" s="1858"/>
      <c r="LOS2" s="1858"/>
      <c r="LOT2" s="1858"/>
      <c r="LOU2" s="1858"/>
      <c r="LOV2" s="1858"/>
      <c r="LOW2" s="1858"/>
      <c r="LOX2" s="1858"/>
      <c r="LOY2" s="1858"/>
      <c r="LOZ2" s="1858"/>
      <c r="LPA2" s="1858"/>
      <c r="LPB2" s="1858"/>
      <c r="LPC2" s="1858"/>
      <c r="LPD2" s="1858"/>
      <c r="LPE2" s="1858"/>
      <c r="LPF2" s="1858"/>
      <c r="LPG2" s="1858"/>
      <c r="LPH2" s="1858"/>
      <c r="LPI2" s="1858"/>
      <c r="LPJ2" s="1858"/>
      <c r="LPK2" s="1858"/>
      <c r="LPL2" s="1858"/>
      <c r="LPM2" s="1858"/>
      <c r="LPN2" s="1858"/>
      <c r="LPO2" s="1858"/>
      <c r="LPP2" s="1858"/>
      <c r="LPQ2" s="1858"/>
      <c r="LPR2" s="1858"/>
      <c r="LPS2" s="1858"/>
      <c r="LPT2" s="1858"/>
      <c r="LPU2" s="1858"/>
      <c r="LPV2" s="1858"/>
      <c r="LPW2" s="1858"/>
      <c r="LPX2" s="1858"/>
      <c r="LPY2" s="1858"/>
      <c r="LPZ2" s="1858"/>
      <c r="LQA2" s="1858"/>
      <c r="LQB2" s="1858"/>
      <c r="LQC2" s="1858"/>
      <c r="LQD2" s="1858"/>
      <c r="LQE2" s="1858"/>
      <c r="LQF2" s="1858"/>
      <c r="LQG2" s="1858"/>
      <c r="LQH2" s="1858"/>
      <c r="LQI2" s="1858"/>
      <c r="LQJ2" s="1858"/>
      <c r="LQK2" s="1858"/>
      <c r="LQL2" s="1858"/>
      <c r="LQM2" s="1858"/>
      <c r="LQN2" s="1858"/>
      <c r="LQO2" s="1858"/>
      <c r="LQP2" s="1858"/>
      <c r="LQQ2" s="1858"/>
      <c r="LQR2" s="1858"/>
      <c r="LQS2" s="1858"/>
      <c r="LQT2" s="1858"/>
      <c r="LQU2" s="1858"/>
      <c r="LQV2" s="1858"/>
      <c r="LQW2" s="1858"/>
      <c r="LQX2" s="1858"/>
      <c r="LQY2" s="1858"/>
      <c r="LQZ2" s="1858"/>
      <c r="LRA2" s="1858"/>
      <c r="LRB2" s="1858"/>
      <c r="LRC2" s="1858"/>
      <c r="LRD2" s="1858"/>
      <c r="LRE2" s="1858"/>
      <c r="LRF2" s="1858"/>
      <c r="LRG2" s="1858"/>
      <c r="LRH2" s="1858"/>
      <c r="LRI2" s="1858"/>
      <c r="LRJ2" s="1858"/>
      <c r="LRK2" s="1858"/>
      <c r="LRL2" s="1858"/>
      <c r="LRM2" s="1858"/>
      <c r="LRN2" s="1858"/>
      <c r="LRO2" s="1858"/>
      <c r="LRP2" s="1858"/>
      <c r="LRQ2" s="1858"/>
      <c r="LRR2" s="1858"/>
      <c r="LRS2" s="1858"/>
      <c r="LRT2" s="1858"/>
      <c r="LRU2" s="1858"/>
      <c r="LRV2" s="1858"/>
      <c r="LRW2" s="1858"/>
      <c r="LRX2" s="1858"/>
      <c r="LRY2" s="1858"/>
      <c r="LRZ2" s="1858"/>
      <c r="LSA2" s="1858"/>
      <c r="LSB2" s="1858"/>
      <c r="LSC2" s="1858"/>
      <c r="LSD2" s="1858"/>
      <c r="LSE2" s="1858"/>
      <c r="LSF2" s="1858"/>
      <c r="LSG2" s="1858"/>
      <c r="LSH2" s="1858"/>
      <c r="LSI2" s="1858"/>
      <c r="LSJ2" s="1858"/>
      <c r="LSK2" s="1858"/>
      <c r="LSL2" s="1858"/>
      <c r="LSM2" s="1858"/>
      <c r="LSN2" s="1858"/>
      <c r="LSO2" s="1858"/>
      <c r="LSP2" s="1858"/>
      <c r="LSQ2" s="1858"/>
      <c r="LSR2" s="1858"/>
      <c r="LSS2" s="1858"/>
      <c r="LST2" s="1858"/>
      <c r="LSU2" s="1858"/>
      <c r="LSV2" s="1858"/>
      <c r="LSW2" s="1858"/>
      <c r="LSX2" s="1858"/>
      <c r="LSY2" s="1858"/>
      <c r="LSZ2" s="1858"/>
      <c r="LTA2" s="1858"/>
      <c r="LTB2" s="1858"/>
      <c r="LTC2" s="1858"/>
      <c r="LTD2" s="1858"/>
      <c r="LTE2" s="1858"/>
      <c r="LTF2" s="1858"/>
      <c r="LTG2" s="1858"/>
      <c r="LTH2" s="1858"/>
      <c r="LTI2" s="1858"/>
      <c r="LTJ2" s="1858"/>
      <c r="LTK2" s="1858"/>
      <c r="LTL2" s="1858"/>
      <c r="LTM2" s="1858"/>
      <c r="LTN2" s="1858"/>
      <c r="LTO2" s="1858"/>
      <c r="LTP2" s="1858"/>
      <c r="LTQ2" s="1858"/>
      <c r="LTR2" s="1858"/>
      <c r="LTS2" s="1858"/>
      <c r="LTT2" s="1858"/>
      <c r="LTU2" s="1858"/>
      <c r="LTV2" s="1858"/>
      <c r="LTW2" s="1858"/>
      <c r="LTX2" s="1858"/>
      <c r="LTY2" s="1858"/>
      <c r="LTZ2" s="1858"/>
      <c r="LUA2" s="1858"/>
      <c r="LUB2" s="1858"/>
      <c r="LUC2" s="1858"/>
      <c r="LUD2" s="1858"/>
      <c r="LUE2" s="1858"/>
      <c r="LUF2" s="1858"/>
      <c r="LUG2" s="1858"/>
      <c r="LUH2" s="1858"/>
      <c r="LUI2" s="1858"/>
      <c r="LUJ2" s="1858"/>
      <c r="LUK2" s="1858"/>
      <c r="LUL2" s="1858"/>
      <c r="LUM2" s="1858"/>
      <c r="LUN2" s="1858"/>
      <c r="LUO2" s="1858"/>
      <c r="LUP2" s="1858"/>
      <c r="LUQ2" s="1858"/>
      <c r="LUR2" s="1858"/>
      <c r="LUS2" s="1858"/>
      <c r="LUT2" s="1858"/>
      <c r="LUU2" s="1858"/>
      <c r="LUV2" s="1858"/>
      <c r="LUW2" s="1858"/>
      <c r="LUX2" s="1858"/>
      <c r="LUY2" s="1858"/>
      <c r="LUZ2" s="1858"/>
      <c r="LVA2" s="1858"/>
      <c r="LVB2" s="1858"/>
      <c r="LVC2" s="1858"/>
      <c r="LVD2" s="1858"/>
      <c r="LVE2" s="1858"/>
      <c r="LVF2" s="1858"/>
      <c r="LVG2" s="1858"/>
      <c r="LVH2" s="1858"/>
      <c r="LVI2" s="1858"/>
      <c r="LVJ2" s="1858"/>
      <c r="LVK2" s="1858"/>
      <c r="LVL2" s="1858"/>
      <c r="LVM2" s="1858"/>
      <c r="LVN2" s="1858"/>
      <c r="LVO2" s="1858"/>
      <c r="LVP2" s="1858"/>
      <c r="LVQ2" s="1858"/>
      <c r="LVR2" s="1858"/>
      <c r="LVS2" s="1858"/>
      <c r="LVT2" s="1858"/>
      <c r="LVU2" s="1858"/>
      <c r="LVV2" s="1858"/>
      <c r="LVW2" s="1858"/>
      <c r="LVX2" s="1858"/>
      <c r="LVY2" s="1858"/>
      <c r="LVZ2" s="1858"/>
      <c r="LWA2" s="1858"/>
      <c r="LWB2" s="1858"/>
      <c r="LWC2" s="1858"/>
      <c r="LWD2" s="1858"/>
      <c r="LWE2" s="1858"/>
      <c r="LWF2" s="1858"/>
      <c r="LWG2" s="1858"/>
      <c r="LWH2" s="1858"/>
      <c r="LWI2" s="1858"/>
      <c r="LWJ2" s="1858"/>
      <c r="LWK2" s="1858"/>
      <c r="LWL2" s="1858"/>
      <c r="LWM2" s="1858"/>
      <c r="LWN2" s="1858"/>
      <c r="LWO2" s="1858"/>
      <c r="LWP2" s="1858"/>
      <c r="LWQ2" s="1858"/>
      <c r="LWR2" s="1858"/>
      <c r="LWS2" s="1858"/>
      <c r="LWT2" s="1858"/>
      <c r="LWU2" s="1858"/>
      <c r="LWV2" s="1858"/>
      <c r="LWW2" s="1858"/>
      <c r="LWX2" s="1858"/>
      <c r="LWY2" s="1858"/>
      <c r="LWZ2" s="1858"/>
      <c r="LXA2" s="1858"/>
      <c r="LXB2" s="1858"/>
      <c r="LXC2" s="1858"/>
      <c r="LXD2" s="1858"/>
      <c r="LXE2" s="1858"/>
      <c r="LXF2" s="1858"/>
      <c r="LXG2" s="1858"/>
      <c r="LXH2" s="1858"/>
      <c r="LXI2" s="1858"/>
      <c r="LXJ2" s="1858"/>
      <c r="LXK2" s="1858"/>
      <c r="LXL2" s="1858"/>
      <c r="LXM2" s="1858"/>
      <c r="LXN2" s="1858"/>
      <c r="LXO2" s="1858"/>
      <c r="LXP2" s="1858"/>
      <c r="LXQ2" s="1858"/>
      <c r="LXR2" s="1858"/>
      <c r="LXS2" s="1858"/>
      <c r="LXT2" s="1858"/>
      <c r="LXU2" s="1858"/>
      <c r="LXV2" s="1858"/>
      <c r="LXW2" s="1858"/>
      <c r="LXX2" s="1858"/>
      <c r="LXY2" s="1858"/>
      <c r="LXZ2" s="1858"/>
      <c r="LYA2" s="1858"/>
      <c r="LYB2" s="1858"/>
      <c r="LYC2" s="1858"/>
      <c r="LYD2" s="1858"/>
      <c r="LYE2" s="1858"/>
      <c r="LYF2" s="1858"/>
      <c r="LYG2" s="1858"/>
      <c r="LYH2" s="1858"/>
      <c r="LYI2" s="1858"/>
      <c r="LYJ2" s="1858"/>
      <c r="LYK2" s="1858"/>
      <c r="LYL2" s="1858"/>
      <c r="LYM2" s="1858"/>
      <c r="LYN2" s="1858"/>
      <c r="LYO2" s="1858"/>
      <c r="LYP2" s="1858"/>
      <c r="LYQ2" s="1858"/>
      <c r="LYR2" s="1858"/>
      <c r="LYS2" s="1858"/>
      <c r="LYT2" s="1858"/>
      <c r="LYU2" s="1858"/>
      <c r="LYV2" s="1858"/>
      <c r="LYW2" s="1858"/>
      <c r="LYX2" s="1858"/>
      <c r="LYY2" s="1858"/>
      <c r="LYZ2" s="1858"/>
      <c r="LZA2" s="1858"/>
      <c r="LZB2" s="1858"/>
      <c r="LZC2" s="1858"/>
      <c r="LZD2" s="1858"/>
      <c r="LZE2" s="1858"/>
      <c r="LZF2" s="1858"/>
      <c r="LZG2" s="1858"/>
      <c r="LZH2" s="1858"/>
      <c r="LZI2" s="1858"/>
      <c r="LZJ2" s="1858"/>
      <c r="LZK2" s="1858"/>
      <c r="LZL2" s="1858"/>
      <c r="LZM2" s="1858"/>
      <c r="LZN2" s="1858"/>
      <c r="LZO2" s="1858"/>
      <c r="LZP2" s="1858"/>
      <c r="LZQ2" s="1858"/>
      <c r="LZR2" s="1858"/>
      <c r="LZS2" s="1858"/>
      <c r="LZT2" s="1858"/>
      <c r="LZU2" s="1858"/>
      <c r="LZV2" s="1858"/>
      <c r="LZW2" s="1858"/>
      <c r="LZX2" s="1858"/>
      <c r="LZY2" s="1858"/>
      <c r="LZZ2" s="1858"/>
      <c r="MAA2" s="1858"/>
      <c r="MAB2" s="1858"/>
      <c r="MAC2" s="1858"/>
      <c r="MAD2" s="1858"/>
      <c r="MAE2" s="1858"/>
      <c r="MAF2" s="1858"/>
      <c r="MAG2" s="1858"/>
      <c r="MAH2" s="1858"/>
      <c r="MAI2" s="1858"/>
      <c r="MAJ2" s="1858"/>
      <c r="MAK2" s="1858"/>
      <c r="MAL2" s="1858"/>
      <c r="MAM2" s="1858"/>
      <c r="MAN2" s="1858"/>
      <c r="MAO2" s="1858"/>
      <c r="MAP2" s="1858"/>
      <c r="MAQ2" s="1858"/>
      <c r="MAR2" s="1858"/>
      <c r="MAS2" s="1858"/>
      <c r="MAT2" s="1858"/>
      <c r="MAU2" s="1858"/>
      <c r="MAV2" s="1858"/>
      <c r="MAW2" s="1858"/>
      <c r="MAX2" s="1858"/>
      <c r="MAY2" s="1858"/>
      <c r="MAZ2" s="1858"/>
      <c r="MBA2" s="1858"/>
      <c r="MBB2" s="1858"/>
      <c r="MBC2" s="1858"/>
      <c r="MBD2" s="1858"/>
      <c r="MBE2" s="1858"/>
      <c r="MBF2" s="1858"/>
      <c r="MBG2" s="1858"/>
      <c r="MBH2" s="1858"/>
      <c r="MBI2" s="1858"/>
      <c r="MBJ2" s="1858"/>
      <c r="MBK2" s="1858"/>
      <c r="MBL2" s="1858"/>
      <c r="MBM2" s="1858"/>
      <c r="MBN2" s="1858"/>
      <c r="MBO2" s="1858"/>
      <c r="MBP2" s="1858"/>
      <c r="MBQ2" s="1858"/>
      <c r="MBR2" s="1858"/>
      <c r="MBS2" s="1858"/>
      <c r="MBT2" s="1858"/>
      <c r="MBU2" s="1858"/>
      <c r="MBV2" s="1858"/>
      <c r="MBW2" s="1858"/>
      <c r="MBX2" s="1858"/>
      <c r="MBY2" s="1858"/>
      <c r="MBZ2" s="1858"/>
      <c r="MCA2" s="1858"/>
      <c r="MCB2" s="1858"/>
      <c r="MCC2" s="1858"/>
      <c r="MCD2" s="1858"/>
      <c r="MCE2" s="1858"/>
      <c r="MCF2" s="1858"/>
      <c r="MCG2" s="1858"/>
      <c r="MCH2" s="1858"/>
      <c r="MCI2" s="1858"/>
      <c r="MCJ2" s="1858"/>
      <c r="MCK2" s="1858"/>
      <c r="MCL2" s="1858"/>
      <c r="MCM2" s="1858"/>
      <c r="MCN2" s="1858"/>
      <c r="MCO2" s="1858"/>
      <c r="MCP2" s="1858"/>
      <c r="MCQ2" s="1858"/>
      <c r="MCR2" s="1858"/>
      <c r="MCS2" s="1858"/>
      <c r="MCT2" s="1858"/>
      <c r="MCU2" s="1858"/>
      <c r="MCV2" s="1858"/>
      <c r="MCW2" s="1858"/>
      <c r="MCX2" s="1858"/>
      <c r="MCY2" s="1858"/>
      <c r="MCZ2" s="1858"/>
      <c r="MDA2" s="1858"/>
      <c r="MDB2" s="1858"/>
      <c r="MDC2" s="1858"/>
      <c r="MDD2" s="1858"/>
      <c r="MDE2" s="1858"/>
      <c r="MDF2" s="1858"/>
      <c r="MDG2" s="1858"/>
      <c r="MDH2" s="1858"/>
      <c r="MDI2" s="1858"/>
      <c r="MDJ2" s="1858"/>
      <c r="MDK2" s="1858"/>
      <c r="MDL2" s="1858"/>
      <c r="MDM2" s="1858"/>
      <c r="MDN2" s="1858"/>
      <c r="MDO2" s="1858"/>
      <c r="MDP2" s="1858"/>
      <c r="MDQ2" s="1858"/>
      <c r="MDR2" s="1858"/>
      <c r="MDS2" s="1858"/>
      <c r="MDT2" s="1858"/>
      <c r="MDU2" s="1858"/>
      <c r="MDV2" s="1858"/>
      <c r="MDW2" s="1858"/>
      <c r="MDX2" s="1858"/>
      <c r="MDY2" s="1858"/>
      <c r="MDZ2" s="1858"/>
      <c r="MEA2" s="1858"/>
      <c r="MEB2" s="1858"/>
      <c r="MEC2" s="1858"/>
      <c r="MED2" s="1858"/>
      <c r="MEE2" s="1858"/>
      <c r="MEF2" s="1858"/>
      <c r="MEG2" s="1858"/>
      <c r="MEH2" s="1858"/>
      <c r="MEI2" s="1858"/>
      <c r="MEJ2" s="1858"/>
      <c r="MEK2" s="1858"/>
      <c r="MEL2" s="1858"/>
      <c r="MEM2" s="1858"/>
      <c r="MEN2" s="1858"/>
      <c r="MEO2" s="1858"/>
      <c r="MEP2" s="1858"/>
      <c r="MEQ2" s="1858"/>
      <c r="MER2" s="1858"/>
      <c r="MES2" s="1858"/>
      <c r="MET2" s="1858"/>
      <c r="MEU2" s="1858"/>
      <c r="MEV2" s="1858"/>
      <c r="MEW2" s="1858"/>
      <c r="MEX2" s="1858"/>
      <c r="MEY2" s="1858"/>
      <c r="MEZ2" s="1858"/>
      <c r="MFA2" s="1858"/>
      <c r="MFB2" s="1858"/>
      <c r="MFC2" s="1858"/>
      <c r="MFD2" s="1858"/>
      <c r="MFE2" s="1858"/>
      <c r="MFF2" s="1858"/>
      <c r="MFG2" s="1858"/>
      <c r="MFH2" s="1858"/>
      <c r="MFI2" s="1858"/>
      <c r="MFJ2" s="1858"/>
      <c r="MFK2" s="1858"/>
      <c r="MFL2" s="1858"/>
      <c r="MFM2" s="1858"/>
      <c r="MFN2" s="1858"/>
      <c r="MFO2" s="1858"/>
      <c r="MFP2" s="1858"/>
      <c r="MFQ2" s="1858"/>
      <c r="MFR2" s="1858"/>
      <c r="MFS2" s="1858"/>
      <c r="MFT2" s="1858"/>
      <c r="MFU2" s="1858"/>
      <c r="MFV2" s="1858"/>
      <c r="MFW2" s="1858"/>
      <c r="MFX2" s="1858"/>
      <c r="MFY2" s="1858"/>
      <c r="MFZ2" s="1858"/>
      <c r="MGA2" s="1858"/>
      <c r="MGB2" s="1858"/>
      <c r="MGC2" s="1858"/>
      <c r="MGD2" s="1858"/>
      <c r="MGE2" s="1858"/>
      <c r="MGF2" s="1858"/>
      <c r="MGG2" s="1858"/>
      <c r="MGH2" s="1858"/>
      <c r="MGI2" s="1858"/>
      <c r="MGJ2" s="1858"/>
      <c r="MGK2" s="1858"/>
      <c r="MGL2" s="1858"/>
      <c r="MGM2" s="1858"/>
      <c r="MGN2" s="1858"/>
      <c r="MGO2" s="1858"/>
      <c r="MGP2" s="1858"/>
      <c r="MGQ2" s="1858"/>
      <c r="MGR2" s="1858"/>
      <c r="MGS2" s="1858"/>
      <c r="MGT2" s="1858"/>
      <c r="MGU2" s="1858"/>
      <c r="MGV2" s="1858"/>
      <c r="MGW2" s="1858"/>
      <c r="MGX2" s="1858"/>
      <c r="MGY2" s="1858"/>
      <c r="MGZ2" s="1858"/>
      <c r="MHA2" s="1858"/>
      <c r="MHB2" s="1858"/>
      <c r="MHC2" s="1858"/>
      <c r="MHD2" s="1858"/>
      <c r="MHE2" s="1858"/>
      <c r="MHF2" s="1858"/>
      <c r="MHG2" s="1858"/>
      <c r="MHH2" s="1858"/>
      <c r="MHI2" s="1858"/>
      <c r="MHJ2" s="1858"/>
      <c r="MHK2" s="1858"/>
      <c r="MHL2" s="1858"/>
      <c r="MHM2" s="1858"/>
      <c r="MHN2" s="1858"/>
      <c r="MHO2" s="1858"/>
      <c r="MHP2" s="1858"/>
      <c r="MHQ2" s="1858"/>
      <c r="MHR2" s="1858"/>
      <c r="MHS2" s="1858"/>
      <c r="MHT2" s="1858"/>
      <c r="MHU2" s="1858"/>
      <c r="MHV2" s="1858"/>
      <c r="MHW2" s="1858"/>
      <c r="MHX2" s="1858"/>
      <c r="MHY2" s="1858"/>
      <c r="MHZ2" s="1858"/>
      <c r="MIA2" s="1858"/>
      <c r="MIB2" s="1858"/>
      <c r="MIC2" s="1858"/>
      <c r="MID2" s="1858"/>
      <c r="MIE2" s="1858"/>
      <c r="MIF2" s="1858"/>
      <c r="MIG2" s="1858"/>
      <c r="MIH2" s="1858"/>
      <c r="MII2" s="1858"/>
      <c r="MIJ2" s="1858"/>
      <c r="MIK2" s="1858"/>
      <c r="MIL2" s="1858"/>
      <c r="MIM2" s="1858"/>
      <c r="MIN2" s="1858"/>
      <c r="MIO2" s="1858"/>
      <c r="MIP2" s="1858"/>
      <c r="MIQ2" s="1858"/>
      <c r="MIR2" s="1858"/>
      <c r="MIS2" s="1858"/>
      <c r="MIT2" s="1858"/>
      <c r="MIU2" s="1858"/>
      <c r="MIV2" s="1858"/>
      <c r="MIW2" s="1858"/>
      <c r="MIX2" s="1858"/>
      <c r="MIY2" s="1858"/>
      <c r="MIZ2" s="1858"/>
      <c r="MJA2" s="1858"/>
      <c r="MJB2" s="1858"/>
      <c r="MJC2" s="1858"/>
      <c r="MJD2" s="1858"/>
      <c r="MJE2" s="1858"/>
      <c r="MJF2" s="1858"/>
      <c r="MJG2" s="1858"/>
      <c r="MJH2" s="1858"/>
      <c r="MJI2" s="1858"/>
      <c r="MJJ2" s="1858"/>
      <c r="MJK2" s="1858"/>
      <c r="MJL2" s="1858"/>
      <c r="MJM2" s="1858"/>
      <c r="MJN2" s="1858"/>
      <c r="MJO2" s="1858"/>
      <c r="MJP2" s="1858"/>
      <c r="MJQ2" s="1858"/>
      <c r="MJR2" s="1858"/>
      <c r="MJS2" s="1858"/>
      <c r="MJT2" s="1858"/>
      <c r="MJU2" s="1858"/>
      <c r="MJV2" s="1858"/>
      <c r="MJW2" s="1858"/>
      <c r="MJX2" s="1858"/>
      <c r="MJY2" s="1858"/>
      <c r="MJZ2" s="1858"/>
      <c r="MKA2" s="1858"/>
      <c r="MKB2" s="1858"/>
      <c r="MKC2" s="1858"/>
      <c r="MKD2" s="1858"/>
      <c r="MKE2" s="1858"/>
      <c r="MKF2" s="1858"/>
      <c r="MKG2" s="1858"/>
      <c r="MKH2" s="1858"/>
      <c r="MKI2" s="1858"/>
      <c r="MKJ2" s="1858"/>
      <c r="MKK2" s="1858"/>
      <c r="MKL2" s="1858"/>
      <c r="MKM2" s="1858"/>
      <c r="MKN2" s="1858"/>
      <c r="MKO2" s="1858"/>
      <c r="MKP2" s="1858"/>
      <c r="MKQ2" s="1858"/>
      <c r="MKR2" s="1858"/>
      <c r="MKS2" s="1858"/>
      <c r="MKT2" s="1858"/>
      <c r="MKU2" s="1858"/>
      <c r="MKV2" s="1858"/>
      <c r="MKW2" s="1858"/>
      <c r="MKX2" s="1858"/>
      <c r="MKY2" s="1858"/>
      <c r="MKZ2" s="1858"/>
      <c r="MLA2" s="1858"/>
      <c r="MLB2" s="1858"/>
      <c r="MLC2" s="1858"/>
      <c r="MLD2" s="1858"/>
      <c r="MLE2" s="1858"/>
      <c r="MLF2" s="1858"/>
      <c r="MLG2" s="1858"/>
      <c r="MLH2" s="1858"/>
      <c r="MLI2" s="1858"/>
      <c r="MLJ2" s="1858"/>
      <c r="MLK2" s="1858"/>
      <c r="MLL2" s="1858"/>
      <c r="MLM2" s="1858"/>
      <c r="MLN2" s="1858"/>
      <c r="MLO2" s="1858"/>
      <c r="MLP2" s="1858"/>
      <c r="MLQ2" s="1858"/>
      <c r="MLR2" s="1858"/>
      <c r="MLS2" s="1858"/>
      <c r="MLT2" s="1858"/>
      <c r="MLU2" s="1858"/>
      <c r="MLV2" s="1858"/>
      <c r="MLW2" s="1858"/>
      <c r="MLX2" s="1858"/>
      <c r="MLY2" s="1858"/>
      <c r="MLZ2" s="1858"/>
      <c r="MMA2" s="1858"/>
      <c r="MMB2" s="1858"/>
      <c r="MMC2" s="1858"/>
      <c r="MMD2" s="1858"/>
      <c r="MME2" s="1858"/>
      <c r="MMF2" s="1858"/>
      <c r="MMG2" s="1858"/>
      <c r="MMH2" s="1858"/>
      <c r="MMI2" s="1858"/>
      <c r="MMJ2" s="1858"/>
      <c r="MMK2" s="1858"/>
      <c r="MML2" s="1858"/>
      <c r="MMM2" s="1858"/>
      <c r="MMN2" s="1858"/>
      <c r="MMO2" s="1858"/>
      <c r="MMP2" s="1858"/>
      <c r="MMQ2" s="1858"/>
      <c r="MMR2" s="1858"/>
      <c r="MMS2" s="1858"/>
      <c r="MMT2" s="1858"/>
      <c r="MMU2" s="1858"/>
      <c r="MMV2" s="1858"/>
      <c r="MMW2" s="1858"/>
      <c r="MMX2" s="1858"/>
      <c r="MMY2" s="1858"/>
      <c r="MMZ2" s="1858"/>
      <c r="MNA2" s="1858"/>
      <c r="MNB2" s="1858"/>
      <c r="MNC2" s="1858"/>
      <c r="MND2" s="1858"/>
      <c r="MNE2" s="1858"/>
      <c r="MNF2" s="1858"/>
      <c r="MNG2" s="1858"/>
      <c r="MNH2" s="1858"/>
      <c r="MNI2" s="1858"/>
      <c r="MNJ2" s="1858"/>
      <c r="MNK2" s="1858"/>
      <c r="MNL2" s="1858"/>
      <c r="MNM2" s="1858"/>
      <c r="MNN2" s="1858"/>
      <c r="MNO2" s="1858"/>
      <c r="MNP2" s="1858"/>
      <c r="MNQ2" s="1858"/>
      <c r="MNR2" s="1858"/>
      <c r="MNS2" s="1858"/>
      <c r="MNT2" s="1858"/>
      <c r="MNU2" s="1858"/>
      <c r="MNV2" s="1858"/>
      <c r="MNW2" s="1858"/>
      <c r="MNX2" s="1858"/>
      <c r="MNY2" s="1858"/>
      <c r="MNZ2" s="1858"/>
      <c r="MOA2" s="1858"/>
      <c r="MOB2" s="1858"/>
      <c r="MOC2" s="1858"/>
      <c r="MOD2" s="1858"/>
      <c r="MOE2" s="1858"/>
      <c r="MOF2" s="1858"/>
      <c r="MOG2" s="1858"/>
      <c r="MOH2" s="1858"/>
      <c r="MOI2" s="1858"/>
      <c r="MOJ2" s="1858"/>
      <c r="MOK2" s="1858"/>
      <c r="MOL2" s="1858"/>
      <c r="MOM2" s="1858"/>
      <c r="MON2" s="1858"/>
      <c r="MOO2" s="1858"/>
      <c r="MOP2" s="1858"/>
      <c r="MOQ2" s="1858"/>
      <c r="MOR2" s="1858"/>
      <c r="MOS2" s="1858"/>
      <c r="MOT2" s="1858"/>
      <c r="MOU2" s="1858"/>
      <c r="MOV2" s="1858"/>
      <c r="MOW2" s="1858"/>
      <c r="MOX2" s="1858"/>
      <c r="MOY2" s="1858"/>
      <c r="MOZ2" s="1858"/>
      <c r="MPA2" s="1858"/>
      <c r="MPB2" s="1858"/>
      <c r="MPC2" s="1858"/>
      <c r="MPD2" s="1858"/>
      <c r="MPE2" s="1858"/>
      <c r="MPF2" s="1858"/>
      <c r="MPG2" s="1858"/>
      <c r="MPH2" s="1858"/>
      <c r="MPI2" s="1858"/>
      <c r="MPJ2" s="1858"/>
      <c r="MPK2" s="1858"/>
      <c r="MPL2" s="1858"/>
      <c r="MPM2" s="1858"/>
      <c r="MPN2" s="1858"/>
      <c r="MPO2" s="1858"/>
      <c r="MPP2" s="1858"/>
      <c r="MPQ2" s="1858"/>
      <c r="MPR2" s="1858"/>
      <c r="MPS2" s="1858"/>
      <c r="MPT2" s="1858"/>
      <c r="MPU2" s="1858"/>
      <c r="MPV2" s="1858"/>
      <c r="MPW2" s="1858"/>
      <c r="MPX2" s="1858"/>
      <c r="MPY2" s="1858"/>
      <c r="MPZ2" s="1858"/>
      <c r="MQA2" s="1858"/>
      <c r="MQB2" s="1858"/>
      <c r="MQC2" s="1858"/>
      <c r="MQD2" s="1858"/>
      <c r="MQE2" s="1858"/>
      <c r="MQF2" s="1858"/>
      <c r="MQG2" s="1858"/>
      <c r="MQH2" s="1858"/>
      <c r="MQI2" s="1858"/>
      <c r="MQJ2" s="1858"/>
      <c r="MQK2" s="1858"/>
      <c r="MQL2" s="1858"/>
      <c r="MQM2" s="1858"/>
      <c r="MQN2" s="1858"/>
      <c r="MQO2" s="1858"/>
      <c r="MQP2" s="1858"/>
      <c r="MQQ2" s="1858"/>
      <c r="MQR2" s="1858"/>
      <c r="MQS2" s="1858"/>
      <c r="MQT2" s="1858"/>
      <c r="MQU2" s="1858"/>
      <c r="MQV2" s="1858"/>
      <c r="MQW2" s="1858"/>
      <c r="MQX2" s="1858"/>
      <c r="MQY2" s="1858"/>
      <c r="MQZ2" s="1858"/>
      <c r="MRA2" s="1858"/>
      <c r="MRB2" s="1858"/>
      <c r="MRC2" s="1858"/>
      <c r="MRD2" s="1858"/>
      <c r="MRE2" s="1858"/>
      <c r="MRF2" s="1858"/>
      <c r="MRG2" s="1858"/>
      <c r="MRH2" s="1858"/>
      <c r="MRI2" s="1858"/>
      <c r="MRJ2" s="1858"/>
      <c r="MRK2" s="1858"/>
      <c r="MRL2" s="1858"/>
      <c r="MRM2" s="1858"/>
      <c r="MRN2" s="1858"/>
      <c r="MRO2" s="1858"/>
      <c r="MRP2" s="1858"/>
      <c r="MRQ2" s="1858"/>
      <c r="MRR2" s="1858"/>
      <c r="MRS2" s="1858"/>
      <c r="MRT2" s="1858"/>
      <c r="MRU2" s="1858"/>
      <c r="MRV2" s="1858"/>
      <c r="MRW2" s="1858"/>
      <c r="MRX2" s="1858"/>
      <c r="MRY2" s="1858"/>
      <c r="MRZ2" s="1858"/>
      <c r="MSA2" s="1858"/>
      <c r="MSB2" s="1858"/>
      <c r="MSC2" s="1858"/>
      <c r="MSD2" s="1858"/>
      <c r="MSE2" s="1858"/>
      <c r="MSF2" s="1858"/>
      <c r="MSG2" s="1858"/>
      <c r="MSH2" s="1858"/>
      <c r="MSI2" s="1858"/>
      <c r="MSJ2" s="1858"/>
      <c r="MSK2" s="1858"/>
      <c r="MSL2" s="1858"/>
      <c r="MSM2" s="1858"/>
      <c r="MSN2" s="1858"/>
      <c r="MSO2" s="1858"/>
      <c r="MSP2" s="1858"/>
      <c r="MSQ2" s="1858"/>
      <c r="MSR2" s="1858"/>
      <c r="MSS2" s="1858"/>
      <c r="MST2" s="1858"/>
      <c r="MSU2" s="1858"/>
      <c r="MSV2" s="1858"/>
      <c r="MSW2" s="1858"/>
      <c r="MSX2" s="1858"/>
      <c r="MSY2" s="1858"/>
      <c r="MSZ2" s="1858"/>
      <c r="MTA2" s="1858"/>
      <c r="MTB2" s="1858"/>
      <c r="MTC2" s="1858"/>
      <c r="MTD2" s="1858"/>
      <c r="MTE2" s="1858"/>
      <c r="MTF2" s="1858"/>
      <c r="MTG2" s="1858"/>
      <c r="MTH2" s="1858"/>
      <c r="MTI2" s="1858"/>
      <c r="MTJ2" s="1858"/>
      <c r="MTK2" s="1858"/>
      <c r="MTL2" s="1858"/>
      <c r="MTM2" s="1858"/>
      <c r="MTN2" s="1858"/>
      <c r="MTO2" s="1858"/>
      <c r="MTP2" s="1858"/>
      <c r="MTQ2" s="1858"/>
      <c r="MTR2" s="1858"/>
      <c r="MTS2" s="1858"/>
      <c r="MTT2" s="1858"/>
      <c r="MTU2" s="1858"/>
      <c r="MTV2" s="1858"/>
      <c r="MTW2" s="1858"/>
      <c r="MTX2" s="1858"/>
      <c r="MTY2" s="1858"/>
      <c r="MTZ2" s="1858"/>
      <c r="MUA2" s="1858"/>
      <c r="MUB2" s="1858"/>
      <c r="MUC2" s="1858"/>
      <c r="MUD2" s="1858"/>
      <c r="MUE2" s="1858"/>
      <c r="MUF2" s="1858"/>
      <c r="MUG2" s="1858"/>
      <c r="MUH2" s="1858"/>
      <c r="MUI2" s="1858"/>
      <c r="MUJ2" s="1858"/>
      <c r="MUK2" s="1858"/>
      <c r="MUL2" s="1858"/>
      <c r="MUM2" s="1858"/>
      <c r="MUN2" s="1858"/>
      <c r="MUO2" s="1858"/>
      <c r="MUP2" s="1858"/>
      <c r="MUQ2" s="1858"/>
      <c r="MUR2" s="1858"/>
      <c r="MUS2" s="1858"/>
      <c r="MUT2" s="1858"/>
      <c r="MUU2" s="1858"/>
      <c r="MUV2" s="1858"/>
      <c r="MUW2" s="1858"/>
      <c r="MUX2" s="1858"/>
      <c r="MUY2" s="1858"/>
      <c r="MUZ2" s="1858"/>
      <c r="MVA2" s="1858"/>
      <c r="MVB2" s="1858"/>
      <c r="MVC2" s="1858"/>
      <c r="MVD2" s="1858"/>
      <c r="MVE2" s="1858"/>
      <c r="MVF2" s="1858"/>
      <c r="MVG2" s="1858"/>
      <c r="MVH2" s="1858"/>
      <c r="MVI2" s="1858"/>
      <c r="MVJ2" s="1858"/>
      <c r="MVK2" s="1858"/>
      <c r="MVL2" s="1858"/>
      <c r="MVM2" s="1858"/>
      <c r="MVN2" s="1858"/>
      <c r="MVO2" s="1858"/>
      <c r="MVP2" s="1858"/>
      <c r="MVQ2" s="1858"/>
      <c r="MVR2" s="1858"/>
      <c r="MVS2" s="1858"/>
      <c r="MVT2" s="1858"/>
      <c r="MVU2" s="1858"/>
      <c r="MVV2" s="1858"/>
      <c r="MVW2" s="1858"/>
      <c r="MVX2" s="1858"/>
      <c r="MVY2" s="1858"/>
      <c r="MVZ2" s="1858"/>
      <c r="MWA2" s="1858"/>
      <c r="MWB2" s="1858"/>
      <c r="MWC2" s="1858"/>
      <c r="MWD2" s="1858"/>
      <c r="MWE2" s="1858"/>
      <c r="MWF2" s="1858"/>
      <c r="MWG2" s="1858"/>
      <c r="MWH2" s="1858"/>
      <c r="MWI2" s="1858"/>
      <c r="MWJ2" s="1858"/>
      <c r="MWK2" s="1858"/>
      <c r="MWL2" s="1858"/>
      <c r="MWM2" s="1858"/>
      <c r="MWN2" s="1858"/>
      <c r="MWO2" s="1858"/>
      <c r="MWP2" s="1858"/>
      <c r="MWQ2" s="1858"/>
      <c r="MWR2" s="1858"/>
      <c r="MWS2" s="1858"/>
      <c r="MWT2" s="1858"/>
      <c r="MWU2" s="1858"/>
      <c r="MWV2" s="1858"/>
      <c r="MWW2" s="1858"/>
      <c r="MWX2" s="1858"/>
      <c r="MWY2" s="1858"/>
      <c r="MWZ2" s="1858"/>
      <c r="MXA2" s="1858"/>
      <c r="MXB2" s="1858"/>
      <c r="MXC2" s="1858"/>
      <c r="MXD2" s="1858"/>
      <c r="MXE2" s="1858"/>
      <c r="MXF2" s="1858"/>
      <c r="MXG2" s="1858"/>
      <c r="MXH2" s="1858"/>
      <c r="MXI2" s="1858"/>
      <c r="MXJ2" s="1858"/>
      <c r="MXK2" s="1858"/>
      <c r="MXL2" s="1858"/>
      <c r="MXM2" s="1858"/>
      <c r="MXN2" s="1858"/>
      <c r="MXO2" s="1858"/>
      <c r="MXP2" s="1858"/>
      <c r="MXQ2" s="1858"/>
      <c r="MXR2" s="1858"/>
      <c r="MXS2" s="1858"/>
      <c r="MXT2" s="1858"/>
      <c r="MXU2" s="1858"/>
      <c r="MXV2" s="1858"/>
      <c r="MXW2" s="1858"/>
      <c r="MXX2" s="1858"/>
      <c r="MXY2" s="1858"/>
      <c r="MXZ2" s="1858"/>
      <c r="MYA2" s="1858"/>
      <c r="MYB2" s="1858"/>
      <c r="MYC2" s="1858"/>
      <c r="MYD2" s="1858"/>
      <c r="MYE2" s="1858"/>
      <c r="MYF2" s="1858"/>
      <c r="MYG2" s="1858"/>
      <c r="MYH2" s="1858"/>
      <c r="MYI2" s="1858"/>
      <c r="MYJ2" s="1858"/>
      <c r="MYK2" s="1858"/>
      <c r="MYL2" s="1858"/>
      <c r="MYM2" s="1858"/>
      <c r="MYN2" s="1858"/>
      <c r="MYO2" s="1858"/>
      <c r="MYP2" s="1858"/>
      <c r="MYQ2" s="1858"/>
      <c r="MYR2" s="1858"/>
      <c r="MYS2" s="1858"/>
      <c r="MYT2" s="1858"/>
      <c r="MYU2" s="1858"/>
      <c r="MYV2" s="1858"/>
      <c r="MYW2" s="1858"/>
      <c r="MYX2" s="1858"/>
      <c r="MYY2" s="1858"/>
      <c r="MYZ2" s="1858"/>
      <c r="MZA2" s="1858"/>
      <c r="MZB2" s="1858"/>
      <c r="MZC2" s="1858"/>
      <c r="MZD2" s="1858"/>
      <c r="MZE2" s="1858"/>
      <c r="MZF2" s="1858"/>
      <c r="MZG2" s="1858"/>
      <c r="MZH2" s="1858"/>
      <c r="MZI2" s="1858"/>
      <c r="MZJ2" s="1858"/>
      <c r="MZK2" s="1858"/>
      <c r="MZL2" s="1858"/>
      <c r="MZM2" s="1858"/>
      <c r="MZN2" s="1858"/>
      <c r="MZO2" s="1858"/>
      <c r="MZP2" s="1858"/>
      <c r="MZQ2" s="1858"/>
      <c r="MZR2" s="1858"/>
      <c r="MZS2" s="1858"/>
      <c r="MZT2" s="1858"/>
      <c r="MZU2" s="1858"/>
      <c r="MZV2" s="1858"/>
      <c r="MZW2" s="1858"/>
      <c r="MZX2" s="1858"/>
      <c r="MZY2" s="1858"/>
      <c r="MZZ2" s="1858"/>
      <c r="NAA2" s="1858"/>
      <c r="NAB2" s="1858"/>
      <c r="NAC2" s="1858"/>
      <c r="NAD2" s="1858"/>
      <c r="NAE2" s="1858"/>
      <c r="NAF2" s="1858"/>
      <c r="NAG2" s="1858"/>
      <c r="NAH2" s="1858"/>
      <c r="NAI2" s="1858"/>
      <c r="NAJ2" s="1858"/>
      <c r="NAK2" s="1858"/>
      <c r="NAL2" s="1858"/>
      <c r="NAM2" s="1858"/>
      <c r="NAN2" s="1858"/>
      <c r="NAO2" s="1858"/>
      <c r="NAP2" s="1858"/>
      <c r="NAQ2" s="1858"/>
      <c r="NAR2" s="1858"/>
      <c r="NAS2" s="1858"/>
      <c r="NAT2" s="1858"/>
      <c r="NAU2" s="1858"/>
      <c r="NAV2" s="1858"/>
      <c r="NAW2" s="1858"/>
      <c r="NAX2" s="1858"/>
      <c r="NAY2" s="1858"/>
      <c r="NAZ2" s="1858"/>
      <c r="NBA2" s="1858"/>
      <c r="NBB2" s="1858"/>
      <c r="NBC2" s="1858"/>
      <c r="NBD2" s="1858"/>
      <c r="NBE2" s="1858"/>
      <c r="NBF2" s="1858"/>
      <c r="NBG2" s="1858"/>
      <c r="NBH2" s="1858"/>
      <c r="NBI2" s="1858"/>
      <c r="NBJ2" s="1858"/>
      <c r="NBK2" s="1858"/>
      <c r="NBL2" s="1858"/>
      <c r="NBM2" s="1858"/>
      <c r="NBN2" s="1858"/>
      <c r="NBO2" s="1858"/>
      <c r="NBP2" s="1858"/>
      <c r="NBQ2" s="1858"/>
      <c r="NBR2" s="1858"/>
      <c r="NBS2" s="1858"/>
      <c r="NBT2" s="1858"/>
      <c r="NBU2" s="1858"/>
      <c r="NBV2" s="1858"/>
      <c r="NBW2" s="1858"/>
      <c r="NBX2" s="1858"/>
      <c r="NBY2" s="1858"/>
      <c r="NBZ2" s="1858"/>
      <c r="NCA2" s="1858"/>
      <c r="NCB2" s="1858"/>
      <c r="NCC2" s="1858"/>
      <c r="NCD2" s="1858"/>
      <c r="NCE2" s="1858"/>
      <c r="NCF2" s="1858"/>
      <c r="NCG2" s="1858"/>
      <c r="NCH2" s="1858"/>
      <c r="NCI2" s="1858"/>
      <c r="NCJ2" s="1858"/>
      <c r="NCK2" s="1858"/>
      <c r="NCL2" s="1858"/>
      <c r="NCM2" s="1858"/>
      <c r="NCN2" s="1858"/>
      <c r="NCO2" s="1858"/>
      <c r="NCP2" s="1858"/>
      <c r="NCQ2" s="1858"/>
      <c r="NCR2" s="1858"/>
      <c r="NCS2" s="1858"/>
      <c r="NCT2" s="1858"/>
      <c r="NCU2" s="1858"/>
      <c r="NCV2" s="1858"/>
      <c r="NCW2" s="1858"/>
      <c r="NCX2" s="1858"/>
      <c r="NCY2" s="1858"/>
      <c r="NCZ2" s="1858"/>
      <c r="NDA2" s="1858"/>
      <c r="NDB2" s="1858"/>
      <c r="NDC2" s="1858"/>
      <c r="NDD2" s="1858"/>
      <c r="NDE2" s="1858"/>
      <c r="NDF2" s="1858"/>
      <c r="NDG2" s="1858"/>
      <c r="NDH2" s="1858"/>
      <c r="NDI2" s="1858"/>
      <c r="NDJ2" s="1858"/>
      <c r="NDK2" s="1858"/>
      <c r="NDL2" s="1858"/>
      <c r="NDM2" s="1858"/>
      <c r="NDN2" s="1858"/>
      <c r="NDO2" s="1858"/>
      <c r="NDP2" s="1858"/>
      <c r="NDQ2" s="1858"/>
      <c r="NDR2" s="1858"/>
      <c r="NDS2" s="1858"/>
      <c r="NDT2" s="1858"/>
      <c r="NDU2" s="1858"/>
      <c r="NDV2" s="1858"/>
      <c r="NDW2" s="1858"/>
      <c r="NDX2" s="1858"/>
      <c r="NDY2" s="1858"/>
      <c r="NDZ2" s="1858"/>
      <c r="NEA2" s="1858"/>
      <c r="NEB2" s="1858"/>
      <c r="NEC2" s="1858"/>
      <c r="NED2" s="1858"/>
      <c r="NEE2" s="1858"/>
      <c r="NEF2" s="1858"/>
      <c r="NEG2" s="1858"/>
      <c r="NEH2" s="1858"/>
      <c r="NEI2" s="1858"/>
      <c r="NEJ2" s="1858"/>
      <c r="NEK2" s="1858"/>
      <c r="NEL2" s="1858"/>
      <c r="NEM2" s="1858"/>
      <c r="NEN2" s="1858"/>
      <c r="NEO2" s="1858"/>
      <c r="NEP2" s="1858"/>
      <c r="NEQ2" s="1858"/>
      <c r="NER2" s="1858"/>
      <c r="NES2" s="1858"/>
      <c r="NET2" s="1858"/>
      <c r="NEU2" s="1858"/>
      <c r="NEV2" s="1858"/>
      <c r="NEW2" s="1858"/>
      <c r="NEX2" s="1858"/>
      <c r="NEY2" s="1858"/>
      <c r="NEZ2" s="1858"/>
      <c r="NFA2" s="1858"/>
      <c r="NFB2" s="1858"/>
      <c r="NFC2" s="1858"/>
      <c r="NFD2" s="1858"/>
      <c r="NFE2" s="1858"/>
      <c r="NFF2" s="1858"/>
      <c r="NFG2" s="1858"/>
      <c r="NFH2" s="1858"/>
      <c r="NFI2" s="1858"/>
      <c r="NFJ2" s="1858"/>
      <c r="NFK2" s="1858"/>
      <c r="NFL2" s="1858"/>
      <c r="NFM2" s="1858"/>
      <c r="NFN2" s="1858"/>
      <c r="NFO2" s="1858"/>
      <c r="NFP2" s="1858"/>
      <c r="NFQ2" s="1858"/>
      <c r="NFR2" s="1858"/>
      <c r="NFS2" s="1858"/>
      <c r="NFT2" s="1858"/>
      <c r="NFU2" s="1858"/>
      <c r="NFV2" s="1858"/>
      <c r="NFW2" s="1858"/>
      <c r="NFX2" s="1858"/>
      <c r="NFY2" s="1858"/>
      <c r="NFZ2" s="1858"/>
      <c r="NGA2" s="1858"/>
      <c r="NGB2" s="1858"/>
      <c r="NGC2" s="1858"/>
      <c r="NGD2" s="1858"/>
      <c r="NGE2" s="1858"/>
      <c r="NGF2" s="1858"/>
      <c r="NGG2" s="1858"/>
      <c r="NGH2" s="1858"/>
      <c r="NGI2" s="1858"/>
      <c r="NGJ2" s="1858"/>
      <c r="NGK2" s="1858"/>
      <c r="NGL2" s="1858"/>
      <c r="NGM2" s="1858"/>
      <c r="NGN2" s="1858"/>
      <c r="NGO2" s="1858"/>
      <c r="NGP2" s="1858"/>
      <c r="NGQ2" s="1858"/>
      <c r="NGR2" s="1858"/>
      <c r="NGS2" s="1858"/>
      <c r="NGT2" s="1858"/>
      <c r="NGU2" s="1858"/>
      <c r="NGV2" s="1858"/>
      <c r="NGW2" s="1858"/>
      <c r="NGX2" s="1858"/>
      <c r="NGY2" s="1858"/>
      <c r="NGZ2" s="1858"/>
      <c r="NHA2" s="1858"/>
      <c r="NHB2" s="1858"/>
      <c r="NHC2" s="1858"/>
      <c r="NHD2" s="1858"/>
      <c r="NHE2" s="1858"/>
      <c r="NHF2" s="1858"/>
      <c r="NHG2" s="1858"/>
      <c r="NHH2" s="1858"/>
      <c r="NHI2" s="1858"/>
      <c r="NHJ2" s="1858"/>
      <c r="NHK2" s="1858"/>
      <c r="NHL2" s="1858"/>
      <c r="NHM2" s="1858"/>
      <c r="NHN2" s="1858"/>
      <c r="NHO2" s="1858"/>
      <c r="NHP2" s="1858"/>
      <c r="NHQ2" s="1858"/>
      <c r="NHR2" s="1858"/>
      <c r="NHS2" s="1858"/>
      <c r="NHT2" s="1858"/>
      <c r="NHU2" s="1858"/>
      <c r="NHV2" s="1858"/>
      <c r="NHW2" s="1858"/>
      <c r="NHX2" s="1858"/>
      <c r="NHY2" s="1858"/>
      <c r="NHZ2" s="1858"/>
      <c r="NIA2" s="1858"/>
      <c r="NIB2" s="1858"/>
      <c r="NIC2" s="1858"/>
      <c r="NID2" s="1858"/>
      <c r="NIE2" s="1858"/>
      <c r="NIF2" s="1858"/>
      <c r="NIG2" s="1858"/>
      <c r="NIH2" s="1858"/>
      <c r="NII2" s="1858"/>
      <c r="NIJ2" s="1858"/>
      <c r="NIK2" s="1858"/>
      <c r="NIL2" s="1858"/>
      <c r="NIM2" s="1858"/>
      <c r="NIN2" s="1858"/>
      <c r="NIO2" s="1858"/>
      <c r="NIP2" s="1858"/>
      <c r="NIQ2" s="1858"/>
      <c r="NIR2" s="1858"/>
      <c r="NIS2" s="1858"/>
      <c r="NIT2" s="1858"/>
      <c r="NIU2" s="1858"/>
      <c r="NIV2" s="1858"/>
      <c r="NIW2" s="1858"/>
      <c r="NIX2" s="1858"/>
      <c r="NIY2" s="1858"/>
      <c r="NIZ2" s="1858"/>
      <c r="NJA2" s="1858"/>
      <c r="NJB2" s="1858"/>
      <c r="NJC2" s="1858"/>
      <c r="NJD2" s="1858"/>
      <c r="NJE2" s="1858"/>
      <c r="NJF2" s="1858"/>
      <c r="NJG2" s="1858"/>
      <c r="NJH2" s="1858"/>
      <c r="NJI2" s="1858"/>
      <c r="NJJ2" s="1858"/>
      <c r="NJK2" s="1858"/>
      <c r="NJL2" s="1858"/>
      <c r="NJM2" s="1858"/>
      <c r="NJN2" s="1858"/>
      <c r="NJO2" s="1858"/>
      <c r="NJP2" s="1858"/>
      <c r="NJQ2" s="1858"/>
      <c r="NJR2" s="1858"/>
      <c r="NJS2" s="1858"/>
      <c r="NJT2" s="1858"/>
      <c r="NJU2" s="1858"/>
      <c r="NJV2" s="1858"/>
      <c r="NJW2" s="1858"/>
      <c r="NJX2" s="1858"/>
      <c r="NJY2" s="1858"/>
      <c r="NJZ2" s="1858"/>
      <c r="NKA2" s="1858"/>
      <c r="NKB2" s="1858"/>
      <c r="NKC2" s="1858"/>
      <c r="NKD2" s="1858"/>
      <c r="NKE2" s="1858"/>
      <c r="NKF2" s="1858"/>
      <c r="NKG2" s="1858"/>
      <c r="NKH2" s="1858"/>
      <c r="NKI2" s="1858"/>
      <c r="NKJ2" s="1858"/>
      <c r="NKK2" s="1858"/>
      <c r="NKL2" s="1858"/>
      <c r="NKM2" s="1858"/>
      <c r="NKN2" s="1858"/>
      <c r="NKO2" s="1858"/>
      <c r="NKP2" s="1858"/>
      <c r="NKQ2" s="1858"/>
      <c r="NKR2" s="1858"/>
      <c r="NKS2" s="1858"/>
      <c r="NKT2" s="1858"/>
      <c r="NKU2" s="1858"/>
      <c r="NKV2" s="1858"/>
      <c r="NKW2" s="1858"/>
      <c r="NKX2" s="1858"/>
      <c r="NKY2" s="1858"/>
      <c r="NKZ2" s="1858"/>
      <c r="NLA2" s="1858"/>
      <c r="NLB2" s="1858"/>
      <c r="NLC2" s="1858"/>
      <c r="NLD2" s="1858"/>
      <c r="NLE2" s="1858"/>
      <c r="NLF2" s="1858"/>
      <c r="NLG2" s="1858"/>
      <c r="NLH2" s="1858"/>
      <c r="NLI2" s="1858"/>
      <c r="NLJ2" s="1858"/>
      <c r="NLK2" s="1858"/>
      <c r="NLL2" s="1858"/>
      <c r="NLM2" s="1858"/>
      <c r="NLN2" s="1858"/>
      <c r="NLO2" s="1858"/>
      <c r="NLP2" s="1858"/>
      <c r="NLQ2" s="1858"/>
      <c r="NLR2" s="1858"/>
      <c r="NLS2" s="1858"/>
      <c r="NLT2" s="1858"/>
      <c r="NLU2" s="1858"/>
      <c r="NLV2" s="1858"/>
      <c r="NLW2" s="1858"/>
      <c r="NLX2" s="1858"/>
      <c r="NLY2" s="1858"/>
      <c r="NLZ2" s="1858"/>
      <c r="NMA2" s="1858"/>
      <c r="NMB2" s="1858"/>
      <c r="NMC2" s="1858"/>
      <c r="NMD2" s="1858"/>
      <c r="NME2" s="1858"/>
      <c r="NMF2" s="1858"/>
      <c r="NMG2" s="1858"/>
      <c r="NMH2" s="1858"/>
      <c r="NMI2" s="1858"/>
      <c r="NMJ2" s="1858"/>
      <c r="NMK2" s="1858"/>
      <c r="NML2" s="1858"/>
      <c r="NMM2" s="1858"/>
      <c r="NMN2" s="1858"/>
      <c r="NMO2" s="1858"/>
      <c r="NMP2" s="1858"/>
      <c r="NMQ2" s="1858"/>
      <c r="NMR2" s="1858"/>
      <c r="NMS2" s="1858"/>
      <c r="NMT2" s="1858"/>
      <c r="NMU2" s="1858"/>
      <c r="NMV2" s="1858"/>
      <c r="NMW2" s="1858"/>
      <c r="NMX2" s="1858"/>
      <c r="NMY2" s="1858"/>
      <c r="NMZ2" s="1858"/>
      <c r="NNA2" s="1858"/>
      <c r="NNB2" s="1858"/>
      <c r="NNC2" s="1858"/>
      <c r="NND2" s="1858"/>
      <c r="NNE2" s="1858"/>
      <c r="NNF2" s="1858"/>
      <c r="NNG2" s="1858"/>
      <c r="NNH2" s="1858"/>
      <c r="NNI2" s="1858"/>
      <c r="NNJ2" s="1858"/>
      <c r="NNK2" s="1858"/>
      <c r="NNL2" s="1858"/>
      <c r="NNM2" s="1858"/>
      <c r="NNN2" s="1858"/>
      <c r="NNO2" s="1858"/>
      <c r="NNP2" s="1858"/>
      <c r="NNQ2" s="1858"/>
      <c r="NNR2" s="1858"/>
      <c r="NNS2" s="1858"/>
      <c r="NNT2" s="1858"/>
      <c r="NNU2" s="1858"/>
      <c r="NNV2" s="1858"/>
      <c r="NNW2" s="1858"/>
      <c r="NNX2" s="1858"/>
      <c r="NNY2" s="1858"/>
      <c r="NNZ2" s="1858"/>
      <c r="NOA2" s="1858"/>
      <c r="NOB2" s="1858"/>
      <c r="NOC2" s="1858"/>
      <c r="NOD2" s="1858"/>
      <c r="NOE2" s="1858"/>
      <c r="NOF2" s="1858"/>
      <c r="NOG2" s="1858"/>
      <c r="NOH2" s="1858"/>
      <c r="NOI2" s="1858"/>
      <c r="NOJ2" s="1858"/>
      <c r="NOK2" s="1858"/>
      <c r="NOL2" s="1858"/>
      <c r="NOM2" s="1858"/>
      <c r="NON2" s="1858"/>
      <c r="NOO2" s="1858"/>
      <c r="NOP2" s="1858"/>
      <c r="NOQ2" s="1858"/>
      <c r="NOR2" s="1858"/>
      <c r="NOS2" s="1858"/>
      <c r="NOT2" s="1858"/>
      <c r="NOU2" s="1858"/>
      <c r="NOV2" s="1858"/>
      <c r="NOW2" s="1858"/>
      <c r="NOX2" s="1858"/>
      <c r="NOY2" s="1858"/>
      <c r="NOZ2" s="1858"/>
      <c r="NPA2" s="1858"/>
      <c r="NPB2" s="1858"/>
      <c r="NPC2" s="1858"/>
      <c r="NPD2" s="1858"/>
      <c r="NPE2" s="1858"/>
      <c r="NPF2" s="1858"/>
      <c r="NPG2" s="1858"/>
      <c r="NPH2" s="1858"/>
      <c r="NPI2" s="1858"/>
      <c r="NPJ2" s="1858"/>
      <c r="NPK2" s="1858"/>
      <c r="NPL2" s="1858"/>
      <c r="NPM2" s="1858"/>
      <c r="NPN2" s="1858"/>
      <c r="NPO2" s="1858"/>
      <c r="NPP2" s="1858"/>
      <c r="NPQ2" s="1858"/>
      <c r="NPR2" s="1858"/>
      <c r="NPS2" s="1858"/>
      <c r="NPT2" s="1858"/>
      <c r="NPU2" s="1858"/>
      <c r="NPV2" s="1858"/>
      <c r="NPW2" s="1858"/>
      <c r="NPX2" s="1858"/>
      <c r="NPY2" s="1858"/>
      <c r="NPZ2" s="1858"/>
      <c r="NQA2" s="1858"/>
      <c r="NQB2" s="1858"/>
      <c r="NQC2" s="1858"/>
      <c r="NQD2" s="1858"/>
      <c r="NQE2" s="1858"/>
      <c r="NQF2" s="1858"/>
      <c r="NQG2" s="1858"/>
      <c r="NQH2" s="1858"/>
      <c r="NQI2" s="1858"/>
      <c r="NQJ2" s="1858"/>
      <c r="NQK2" s="1858"/>
      <c r="NQL2" s="1858"/>
      <c r="NQM2" s="1858"/>
      <c r="NQN2" s="1858"/>
      <c r="NQO2" s="1858"/>
      <c r="NQP2" s="1858"/>
      <c r="NQQ2" s="1858"/>
      <c r="NQR2" s="1858"/>
      <c r="NQS2" s="1858"/>
      <c r="NQT2" s="1858"/>
      <c r="NQU2" s="1858"/>
      <c r="NQV2" s="1858"/>
      <c r="NQW2" s="1858"/>
      <c r="NQX2" s="1858"/>
      <c r="NQY2" s="1858"/>
      <c r="NQZ2" s="1858"/>
      <c r="NRA2" s="1858"/>
      <c r="NRB2" s="1858"/>
      <c r="NRC2" s="1858"/>
      <c r="NRD2" s="1858"/>
      <c r="NRE2" s="1858"/>
      <c r="NRF2" s="1858"/>
      <c r="NRG2" s="1858"/>
      <c r="NRH2" s="1858"/>
      <c r="NRI2" s="1858"/>
      <c r="NRJ2" s="1858"/>
      <c r="NRK2" s="1858"/>
      <c r="NRL2" s="1858"/>
      <c r="NRM2" s="1858"/>
      <c r="NRN2" s="1858"/>
      <c r="NRO2" s="1858"/>
      <c r="NRP2" s="1858"/>
      <c r="NRQ2" s="1858"/>
      <c r="NRR2" s="1858"/>
      <c r="NRS2" s="1858"/>
      <c r="NRT2" s="1858"/>
      <c r="NRU2" s="1858"/>
      <c r="NRV2" s="1858"/>
      <c r="NRW2" s="1858"/>
      <c r="NRX2" s="1858"/>
      <c r="NRY2" s="1858"/>
      <c r="NRZ2" s="1858"/>
      <c r="NSA2" s="1858"/>
      <c r="NSB2" s="1858"/>
      <c r="NSC2" s="1858"/>
      <c r="NSD2" s="1858"/>
      <c r="NSE2" s="1858"/>
      <c r="NSF2" s="1858"/>
      <c r="NSG2" s="1858"/>
      <c r="NSH2" s="1858"/>
      <c r="NSI2" s="1858"/>
      <c r="NSJ2" s="1858"/>
      <c r="NSK2" s="1858"/>
      <c r="NSL2" s="1858"/>
      <c r="NSM2" s="1858"/>
      <c r="NSN2" s="1858"/>
      <c r="NSO2" s="1858"/>
      <c r="NSP2" s="1858"/>
      <c r="NSQ2" s="1858"/>
      <c r="NSR2" s="1858"/>
      <c r="NSS2" s="1858"/>
      <c r="NST2" s="1858"/>
      <c r="NSU2" s="1858"/>
      <c r="NSV2" s="1858"/>
      <c r="NSW2" s="1858"/>
      <c r="NSX2" s="1858"/>
      <c r="NSY2" s="1858"/>
      <c r="NSZ2" s="1858"/>
      <c r="NTA2" s="1858"/>
      <c r="NTB2" s="1858"/>
      <c r="NTC2" s="1858"/>
      <c r="NTD2" s="1858"/>
      <c r="NTE2" s="1858"/>
      <c r="NTF2" s="1858"/>
      <c r="NTG2" s="1858"/>
      <c r="NTH2" s="1858"/>
      <c r="NTI2" s="1858"/>
      <c r="NTJ2" s="1858"/>
      <c r="NTK2" s="1858"/>
      <c r="NTL2" s="1858"/>
      <c r="NTM2" s="1858"/>
      <c r="NTN2" s="1858"/>
      <c r="NTO2" s="1858"/>
      <c r="NTP2" s="1858"/>
      <c r="NTQ2" s="1858"/>
      <c r="NTR2" s="1858"/>
      <c r="NTS2" s="1858"/>
      <c r="NTT2" s="1858"/>
      <c r="NTU2" s="1858"/>
      <c r="NTV2" s="1858"/>
      <c r="NTW2" s="1858"/>
      <c r="NTX2" s="1858"/>
      <c r="NTY2" s="1858"/>
      <c r="NTZ2" s="1858"/>
      <c r="NUA2" s="1858"/>
      <c r="NUB2" s="1858"/>
      <c r="NUC2" s="1858"/>
      <c r="NUD2" s="1858"/>
      <c r="NUE2" s="1858"/>
      <c r="NUF2" s="1858"/>
      <c r="NUG2" s="1858"/>
      <c r="NUH2" s="1858"/>
      <c r="NUI2" s="1858"/>
      <c r="NUJ2" s="1858"/>
      <c r="NUK2" s="1858"/>
      <c r="NUL2" s="1858"/>
      <c r="NUM2" s="1858"/>
      <c r="NUN2" s="1858"/>
      <c r="NUO2" s="1858"/>
      <c r="NUP2" s="1858"/>
      <c r="NUQ2" s="1858"/>
      <c r="NUR2" s="1858"/>
      <c r="NUS2" s="1858"/>
      <c r="NUT2" s="1858"/>
      <c r="NUU2" s="1858"/>
      <c r="NUV2" s="1858"/>
      <c r="NUW2" s="1858"/>
      <c r="NUX2" s="1858"/>
      <c r="NUY2" s="1858"/>
      <c r="NUZ2" s="1858"/>
      <c r="NVA2" s="1858"/>
      <c r="NVB2" s="1858"/>
      <c r="NVC2" s="1858"/>
      <c r="NVD2" s="1858"/>
      <c r="NVE2" s="1858"/>
      <c r="NVF2" s="1858"/>
      <c r="NVG2" s="1858"/>
      <c r="NVH2" s="1858"/>
      <c r="NVI2" s="1858"/>
      <c r="NVJ2" s="1858"/>
      <c r="NVK2" s="1858"/>
      <c r="NVL2" s="1858"/>
      <c r="NVM2" s="1858"/>
      <c r="NVN2" s="1858"/>
      <c r="NVO2" s="1858"/>
      <c r="NVP2" s="1858"/>
      <c r="NVQ2" s="1858"/>
      <c r="NVR2" s="1858"/>
      <c r="NVS2" s="1858"/>
      <c r="NVT2" s="1858"/>
      <c r="NVU2" s="1858"/>
      <c r="NVV2" s="1858"/>
      <c r="NVW2" s="1858"/>
      <c r="NVX2" s="1858"/>
      <c r="NVY2" s="1858"/>
      <c r="NVZ2" s="1858"/>
      <c r="NWA2" s="1858"/>
      <c r="NWB2" s="1858"/>
      <c r="NWC2" s="1858"/>
      <c r="NWD2" s="1858"/>
      <c r="NWE2" s="1858"/>
      <c r="NWF2" s="1858"/>
      <c r="NWG2" s="1858"/>
      <c r="NWH2" s="1858"/>
      <c r="NWI2" s="1858"/>
      <c r="NWJ2" s="1858"/>
      <c r="NWK2" s="1858"/>
      <c r="NWL2" s="1858"/>
      <c r="NWM2" s="1858"/>
      <c r="NWN2" s="1858"/>
      <c r="NWO2" s="1858"/>
      <c r="NWP2" s="1858"/>
      <c r="NWQ2" s="1858"/>
      <c r="NWR2" s="1858"/>
      <c r="NWS2" s="1858"/>
      <c r="NWT2" s="1858"/>
      <c r="NWU2" s="1858"/>
      <c r="NWV2" s="1858"/>
      <c r="NWW2" s="1858"/>
      <c r="NWX2" s="1858"/>
      <c r="NWY2" s="1858"/>
      <c r="NWZ2" s="1858"/>
      <c r="NXA2" s="1858"/>
      <c r="NXB2" s="1858"/>
      <c r="NXC2" s="1858"/>
      <c r="NXD2" s="1858"/>
      <c r="NXE2" s="1858"/>
      <c r="NXF2" s="1858"/>
      <c r="NXG2" s="1858"/>
      <c r="NXH2" s="1858"/>
      <c r="NXI2" s="1858"/>
      <c r="NXJ2" s="1858"/>
      <c r="NXK2" s="1858"/>
      <c r="NXL2" s="1858"/>
      <c r="NXM2" s="1858"/>
      <c r="NXN2" s="1858"/>
      <c r="NXO2" s="1858"/>
      <c r="NXP2" s="1858"/>
      <c r="NXQ2" s="1858"/>
      <c r="NXR2" s="1858"/>
      <c r="NXS2" s="1858"/>
      <c r="NXT2" s="1858"/>
      <c r="NXU2" s="1858"/>
      <c r="NXV2" s="1858"/>
      <c r="NXW2" s="1858"/>
      <c r="NXX2" s="1858"/>
      <c r="NXY2" s="1858"/>
      <c r="NXZ2" s="1858"/>
      <c r="NYA2" s="1858"/>
      <c r="NYB2" s="1858"/>
      <c r="NYC2" s="1858"/>
      <c r="NYD2" s="1858"/>
      <c r="NYE2" s="1858"/>
      <c r="NYF2" s="1858"/>
      <c r="NYG2" s="1858"/>
      <c r="NYH2" s="1858"/>
      <c r="NYI2" s="1858"/>
      <c r="NYJ2" s="1858"/>
      <c r="NYK2" s="1858"/>
      <c r="NYL2" s="1858"/>
      <c r="NYM2" s="1858"/>
      <c r="NYN2" s="1858"/>
      <c r="NYO2" s="1858"/>
      <c r="NYP2" s="1858"/>
      <c r="NYQ2" s="1858"/>
      <c r="NYR2" s="1858"/>
      <c r="NYS2" s="1858"/>
      <c r="NYT2" s="1858"/>
      <c r="NYU2" s="1858"/>
      <c r="NYV2" s="1858"/>
      <c r="NYW2" s="1858"/>
      <c r="NYX2" s="1858"/>
      <c r="NYY2" s="1858"/>
      <c r="NYZ2" s="1858"/>
      <c r="NZA2" s="1858"/>
      <c r="NZB2" s="1858"/>
      <c r="NZC2" s="1858"/>
      <c r="NZD2" s="1858"/>
      <c r="NZE2" s="1858"/>
      <c r="NZF2" s="1858"/>
      <c r="NZG2" s="1858"/>
      <c r="NZH2" s="1858"/>
      <c r="NZI2" s="1858"/>
      <c r="NZJ2" s="1858"/>
      <c r="NZK2" s="1858"/>
      <c r="NZL2" s="1858"/>
      <c r="NZM2" s="1858"/>
      <c r="NZN2" s="1858"/>
      <c r="NZO2" s="1858"/>
      <c r="NZP2" s="1858"/>
      <c r="NZQ2" s="1858"/>
      <c r="NZR2" s="1858"/>
      <c r="NZS2" s="1858"/>
      <c r="NZT2" s="1858"/>
      <c r="NZU2" s="1858"/>
      <c r="NZV2" s="1858"/>
      <c r="NZW2" s="1858"/>
      <c r="NZX2" s="1858"/>
      <c r="NZY2" s="1858"/>
      <c r="NZZ2" s="1858"/>
      <c r="OAA2" s="1858"/>
      <c r="OAB2" s="1858"/>
      <c r="OAC2" s="1858"/>
      <c r="OAD2" s="1858"/>
      <c r="OAE2" s="1858"/>
      <c r="OAF2" s="1858"/>
      <c r="OAG2" s="1858"/>
      <c r="OAH2" s="1858"/>
      <c r="OAI2" s="1858"/>
      <c r="OAJ2" s="1858"/>
      <c r="OAK2" s="1858"/>
      <c r="OAL2" s="1858"/>
      <c r="OAM2" s="1858"/>
      <c r="OAN2" s="1858"/>
      <c r="OAO2" s="1858"/>
      <c r="OAP2" s="1858"/>
      <c r="OAQ2" s="1858"/>
      <c r="OAR2" s="1858"/>
      <c r="OAS2" s="1858"/>
      <c r="OAT2" s="1858"/>
      <c r="OAU2" s="1858"/>
      <c r="OAV2" s="1858"/>
      <c r="OAW2" s="1858"/>
      <c r="OAX2" s="1858"/>
      <c r="OAY2" s="1858"/>
      <c r="OAZ2" s="1858"/>
      <c r="OBA2" s="1858"/>
      <c r="OBB2" s="1858"/>
      <c r="OBC2" s="1858"/>
      <c r="OBD2" s="1858"/>
      <c r="OBE2" s="1858"/>
      <c r="OBF2" s="1858"/>
      <c r="OBG2" s="1858"/>
      <c r="OBH2" s="1858"/>
      <c r="OBI2" s="1858"/>
      <c r="OBJ2" s="1858"/>
      <c r="OBK2" s="1858"/>
      <c r="OBL2" s="1858"/>
      <c r="OBM2" s="1858"/>
      <c r="OBN2" s="1858"/>
      <c r="OBO2" s="1858"/>
      <c r="OBP2" s="1858"/>
      <c r="OBQ2" s="1858"/>
      <c r="OBR2" s="1858"/>
      <c r="OBS2" s="1858"/>
      <c r="OBT2" s="1858"/>
      <c r="OBU2" s="1858"/>
      <c r="OBV2" s="1858"/>
      <c r="OBW2" s="1858"/>
      <c r="OBX2" s="1858"/>
      <c r="OBY2" s="1858"/>
      <c r="OBZ2" s="1858"/>
      <c r="OCA2" s="1858"/>
      <c r="OCB2" s="1858"/>
      <c r="OCC2" s="1858"/>
      <c r="OCD2" s="1858"/>
      <c r="OCE2" s="1858"/>
      <c r="OCF2" s="1858"/>
      <c r="OCG2" s="1858"/>
      <c r="OCH2" s="1858"/>
      <c r="OCI2" s="1858"/>
      <c r="OCJ2" s="1858"/>
      <c r="OCK2" s="1858"/>
      <c r="OCL2" s="1858"/>
      <c r="OCM2" s="1858"/>
      <c r="OCN2" s="1858"/>
      <c r="OCO2" s="1858"/>
      <c r="OCP2" s="1858"/>
      <c r="OCQ2" s="1858"/>
      <c r="OCR2" s="1858"/>
      <c r="OCS2" s="1858"/>
      <c r="OCT2" s="1858"/>
      <c r="OCU2" s="1858"/>
      <c r="OCV2" s="1858"/>
      <c r="OCW2" s="1858"/>
      <c r="OCX2" s="1858"/>
      <c r="OCY2" s="1858"/>
      <c r="OCZ2" s="1858"/>
      <c r="ODA2" s="1858"/>
      <c r="ODB2" s="1858"/>
      <c r="ODC2" s="1858"/>
      <c r="ODD2" s="1858"/>
      <c r="ODE2" s="1858"/>
      <c r="ODF2" s="1858"/>
      <c r="ODG2" s="1858"/>
      <c r="ODH2" s="1858"/>
      <c r="ODI2" s="1858"/>
      <c r="ODJ2" s="1858"/>
      <c r="ODK2" s="1858"/>
      <c r="ODL2" s="1858"/>
      <c r="ODM2" s="1858"/>
      <c r="ODN2" s="1858"/>
      <c r="ODO2" s="1858"/>
      <c r="ODP2" s="1858"/>
      <c r="ODQ2" s="1858"/>
      <c r="ODR2" s="1858"/>
      <c r="ODS2" s="1858"/>
      <c r="ODT2" s="1858"/>
      <c r="ODU2" s="1858"/>
      <c r="ODV2" s="1858"/>
      <c r="ODW2" s="1858"/>
      <c r="ODX2" s="1858"/>
      <c r="ODY2" s="1858"/>
      <c r="ODZ2" s="1858"/>
      <c r="OEA2" s="1858"/>
      <c r="OEB2" s="1858"/>
      <c r="OEC2" s="1858"/>
      <c r="OED2" s="1858"/>
      <c r="OEE2" s="1858"/>
      <c r="OEF2" s="1858"/>
      <c r="OEG2" s="1858"/>
      <c r="OEH2" s="1858"/>
      <c r="OEI2" s="1858"/>
      <c r="OEJ2" s="1858"/>
      <c r="OEK2" s="1858"/>
      <c r="OEL2" s="1858"/>
      <c r="OEM2" s="1858"/>
      <c r="OEN2" s="1858"/>
      <c r="OEO2" s="1858"/>
      <c r="OEP2" s="1858"/>
      <c r="OEQ2" s="1858"/>
      <c r="OER2" s="1858"/>
      <c r="OES2" s="1858"/>
      <c r="OET2" s="1858"/>
      <c r="OEU2" s="1858"/>
      <c r="OEV2" s="1858"/>
      <c r="OEW2" s="1858"/>
      <c r="OEX2" s="1858"/>
      <c r="OEY2" s="1858"/>
      <c r="OEZ2" s="1858"/>
      <c r="OFA2" s="1858"/>
      <c r="OFB2" s="1858"/>
      <c r="OFC2" s="1858"/>
      <c r="OFD2" s="1858"/>
      <c r="OFE2" s="1858"/>
      <c r="OFF2" s="1858"/>
      <c r="OFG2" s="1858"/>
      <c r="OFH2" s="1858"/>
      <c r="OFI2" s="1858"/>
      <c r="OFJ2" s="1858"/>
      <c r="OFK2" s="1858"/>
      <c r="OFL2" s="1858"/>
      <c r="OFM2" s="1858"/>
      <c r="OFN2" s="1858"/>
      <c r="OFO2" s="1858"/>
      <c r="OFP2" s="1858"/>
      <c r="OFQ2" s="1858"/>
      <c r="OFR2" s="1858"/>
      <c r="OFS2" s="1858"/>
      <c r="OFT2" s="1858"/>
      <c r="OFU2" s="1858"/>
      <c r="OFV2" s="1858"/>
      <c r="OFW2" s="1858"/>
      <c r="OFX2" s="1858"/>
      <c r="OFY2" s="1858"/>
      <c r="OFZ2" s="1858"/>
      <c r="OGA2" s="1858"/>
      <c r="OGB2" s="1858"/>
      <c r="OGC2" s="1858"/>
      <c r="OGD2" s="1858"/>
      <c r="OGE2" s="1858"/>
      <c r="OGF2" s="1858"/>
      <c r="OGG2" s="1858"/>
      <c r="OGH2" s="1858"/>
      <c r="OGI2" s="1858"/>
      <c r="OGJ2" s="1858"/>
      <c r="OGK2" s="1858"/>
      <c r="OGL2" s="1858"/>
      <c r="OGM2" s="1858"/>
      <c r="OGN2" s="1858"/>
      <c r="OGO2" s="1858"/>
      <c r="OGP2" s="1858"/>
      <c r="OGQ2" s="1858"/>
      <c r="OGR2" s="1858"/>
      <c r="OGS2" s="1858"/>
      <c r="OGT2" s="1858"/>
      <c r="OGU2" s="1858"/>
      <c r="OGV2" s="1858"/>
      <c r="OGW2" s="1858"/>
      <c r="OGX2" s="1858"/>
      <c r="OGY2" s="1858"/>
      <c r="OGZ2" s="1858"/>
      <c r="OHA2" s="1858"/>
      <c r="OHB2" s="1858"/>
      <c r="OHC2" s="1858"/>
      <c r="OHD2" s="1858"/>
      <c r="OHE2" s="1858"/>
      <c r="OHF2" s="1858"/>
      <c r="OHG2" s="1858"/>
      <c r="OHH2" s="1858"/>
      <c r="OHI2" s="1858"/>
      <c r="OHJ2" s="1858"/>
      <c r="OHK2" s="1858"/>
      <c r="OHL2" s="1858"/>
      <c r="OHM2" s="1858"/>
      <c r="OHN2" s="1858"/>
      <c r="OHO2" s="1858"/>
      <c r="OHP2" s="1858"/>
      <c r="OHQ2" s="1858"/>
      <c r="OHR2" s="1858"/>
      <c r="OHS2" s="1858"/>
      <c r="OHT2" s="1858"/>
      <c r="OHU2" s="1858"/>
      <c r="OHV2" s="1858"/>
      <c r="OHW2" s="1858"/>
      <c r="OHX2" s="1858"/>
      <c r="OHY2" s="1858"/>
      <c r="OHZ2" s="1858"/>
      <c r="OIA2" s="1858"/>
      <c r="OIB2" s="1858"/>
      <c r="OIC2" s="1858"/>
      <c r="OID2" s="1858"/>
      <c r="OIE2" s="1858"/>
      <c r="OIF2" s="1858"/>
      <c r="OIG2" s="1858"/>
      <c r="OIH2" s="1858"/>
      <c r="OII2" s="1858"/>
      <c r="OIJ2" s="1858"/>
      <c r="OIK2" s="1858"/>
      <c r="OIL2" s="1858"/>
      <c r="OIM2" s="1858"/>
      <c r="OIN2" s="1858"/>
      <c r="OIO2" s="1858"/>
      <c r="OIP2" s="1858"/>
      <c r="OIQ2" s="1858"/>
      <c r="OIR2" s="1858"/>
      <c r="OIS2" s="1858"/>
      <c r="OIT2" s="1858"/>
      <c r="OIU2" s="1858"/>
      <c r="OIV2" s="1858"/>
      <c r="OIW2" s="1858"/>
      <c r="OIX2" s="1858"/>
      <c r="OIY2" s="1858"/>
      <c r="OIZ2" s="1858"/>
      <c r="OJA2" s="1858"/>
      <c r="OJB2" s="1858"/>
      <c r="OJC2" s="1858"/>
      <c r="OJD2" s="1858"/>
      <c r="OJE2" s="1858"/>
      <c r="OJF2" s="1858"/>
      <c r="OJG2" s="1858"/>
      <c r="OJH2" s="1858"/>
      <c r="OJI2" s="1858"/>
      <c r="OJJ2" s="1858"/>
      <c r="OJK2" s="1858"/>
      <c r="OJL2" s="1858"/>
      <c r="OJM2" s="1858"/>
      <c r="OJN2" s="1858"/>
      <c r="OJO2" s="1858"/>
      <c r="OJP2" s="1858"/>
      <c r="OJQ2" s="1858"/>
      <c r="OJR2" s="1858"/>
      <c r="OJS2" s="1858"/>
      <c r="OJT2" s="1858"/>
      <c r="OJU2" s="1858"/>
      <c r="OJV2" s="1858"/>
      <c r="OJW2" s="1858"/>
      <c r="OJX2" s="1858"/>
      <c r="OJY2" s="1858"/>
      <c r="OJZ2" s="1858"/>
      <c r="OKA2" s="1858"/>
      <c r="OKB2" s="1858"/>
      <c r="OKC2" s="1858"/>
      <c r="OKD2" s="1858"/>
      <c r="OKE2" s="1858"/>
      <c r="OKF2" s="1858"/>
      <c r="OKG2" s="1858"/>
      <c r="OKH2" s="1858"/>
      <c r="OKI2" s="1858"/>
      <c r="OKJ2" s="1858"/>
      <c r="OKK2" s="1858"/>
      <c r="OKL2" s="1858"/>
      <c r="OKM2" s="1858"/>
      <c r="OKN2" s="1858"/>
      <c r="OKO2" s="1858"/>
      <c r="OKP2" s="1858"/>
      <c r="OKQ2" s="1858"/>
      <c r="OKR2" s="1858"/>
      <c r="OKS2" s="1858"/>
      <c r="OKT2" s="1858"/>
      <c r="OKU2" s="1858"/>
      <c r="OKV2" s="1858"/>
      <c r="OKW2" s="1858"/>
      <c r="OKX2" s="1858"/>
      <c r="OKY2" s="1858"/>
      <c r="OKZ2" s="1858"/>
      <c r="OLA2" s="1858"/>
      <c r="OLB2" s="1858"/>
      <c r="OLC2" s="1858"/>
      <c r="OLD2" s="1858"/>
      <c r="OLE2" s="1858"/>
      <c r="OLF2" s="1858"/>
      <c r="OLG2" s="1858"/>
      <c r="OLH2" s="1858"/>
      <c r="OLI2" s="1858"/>
      <c r="OLJ2" s="1858"/>
      <c r="OLK2" s="1858"/>
      <c r="OLL2" s="1858"/>
      <c r="OLM2" s="1858"/>
      <c r="OLN2" s="1858"/>
      <c r="OLO2" s="1858"/>
      <c r="OLP2" s="1858"/>
      <c r="OLQ2" s="1858"/>
      <c r="OLR2" s="1858"/>
      <c r="OLS2" s="1858"/>
      <c r="OLT2" s="1858"/>
      <c r="OLU2" s="1858"/>
      <c r="OLV2" s="1858"/>
      <c r="OLW2" s="1858"/>
      <c r="OLX2" s="1858"/>
      <c r="OLY2" s="1858"/>
      <c r="OLZ2" s="1858"/>
      <c r="OMA2" s="1858"/>
      <c r="OMB2" s="1858"/>
      <c r="OMC2" s="1858"/>
      <c r="OMD2" s="1858"/>
      <c r="OME2" s="1858"/>
      <c r="OMF2" s="1858"/>
      <c r="OMG2" s="1858"/>
      <c r="OMH2" s="1858"/>
      <c r="OMI2" s="1858"/>
      <c r="OMJ2" s="1858"/>
      <c r="OMK2" s="1858"/>
      <c r="OML2" s="1858"/>
      <c r="OMM2" s="1858"/>
      <c r="OMN2" s="1858"/>
      <c r="OMO2" s="1858"/>
      <c r="OMP2" s="1858"/>
      <c r="OMQ2" s="1858"/>
      <c r="OMR2" s="1858"/>
      <c r="OMS2" s="1858"/>
      <c r="OMT2" s="1858"/>
      <c r="OMU2" s="1858"/>
      <c r="OMV2" s="1858"/>
      <c r="OMW2" s="1858"/>
      <c r="OMX2" s="1858"/>
      <c r="OMY2" s="1858"/>
      <c r="OMZ2" s="1858"/>
      <c r="ONA2" s="1858"/>
      <c r="ONB2" s="1858"/>
      <c r="ONC2" s="1858"/>
      <c r="OND2" s="1858"/>
      <c r="ONE2" s="1858"/>
      <c r="ONF2" s="1858"/>
      <c r="ONG2" s="1858"/>
      <c r="ONH2" s="1858"/>
      <c r="ONI2" s="1858"/>
      <c r="ONJ2" s="1858"/>
      <c r="ONK2" s="1858"/>
      <c r="ONL2" s="1858"/>
      <c r="ONM2" s="1858"/>
      <c r="ONN2" s="1858"/>
      <c r="ONO2" s="1858"/>
      <c r="ONP2" s="1858"/>
      <c r="ONQ2" s="1858"/>
      <c r="ONR2" s="1858"/>
      <c r="ONS2" s="1858"/>
      <c r="ONT2" s="1858"/>
      <c r="ONU2" s="1858"/>
      <c r="ONV2" s="1858"/>
      <c r="ONW2" s="1858"/>
      <c r="ONX2" s="1858"/>
      <c r="ONY2" s="1858"/>
      <c r="ONZ2" s="1858"/>
      <c r="OOA2" s="1858"/>
      <c r="OOB2" s="1858"/>
      <c r="OOC2" s="1858"/>
      <c r="OOD2" s="1858"/>
      <c r="OOE2" s="1858"/>
      <c r="OOF2" s="1858"/>
      <c r="OOG2" s="1858"/>
      <c r="OOH2" s="1858"/>
      <c r="OOI2" s="1858"/>
      <c r="OOJ2" s="1858"/>
      <c r="OOK2" s="1858"/>
      <c r="OOL2" s="1858"/>
      <c r="OOM2" s="1858"/>
      <c r="OON2" s="1858"/>
      <c r="OOO2" s="1858"/>
      <c r="OOP2" s="1858"/>
      <c r="OOQ2" s="1858"/>
      <c r="OOR2" s="1858"/>
      <c r="OOS2" s="1858"/>
      <c r="OOT2" s="1858"/>
      <c r="OOU2" s="1858"/>
      <c r="OOV2" s="1858"/>
      <c r="OOW2" s="1858"/>
      <c r="OOX2" s="1858"/>
      <c r="OOY2" s="1858"/>
      <c r="OOZ2" s="1858"/>
      <c r="OPA2" s="1858"/>
      <c r="OPB2" s="1858"/>
      <c r="OPC2" s="1858"/>
      <c r="OPD2" s="1858"/>
      <c r="OPE2" s="1858"/>
      <c r="OPF2" s="1858"/>
      <c r="OPG2" s="1858"/>
      <c r="OPH2" s="1858"/>
      <c r="OPI2" s="1858"/>
      <c r="OPJ2" s="1858"/>
      <c r="OPK2" s="1858"/>
      <c r="OPL2" s="1858"/>
      <c r="OPM2" s="1858"/>
      <c r="OPN2" s="1858"/>
      <c r="OPO2" s="1858"/>
      <c r="OPP2" s="1858"/>
      <c r="OPQ2" s="1858"/>
      <c r="OPR2" s="1858"/>
      <c r="OPS2" s="1858"/>
      <c r="OPT2" s="1858"/>
      <c r="OPU2" s="1858"/>
      <c r="OPV2" s="1858"/>
      <c r="OPW2" s="1858"/>
      <c r="OPX2" s="1858"/>
      <c r="OPY2" s="1858"/>
      <c r="OPZ2" s="1858"/>
      <c r="OQA2" s="1858"/>
      <c r="OQB2" s="1858"/>
      <c r="OQC2" s="1858"/>
      <c r="OQD2" s="1858"/>
      <c r="OQE2" s="1858"/>
      <c r="OQF2" s="1858"/>
      <c r="OQG2" s="1858"/>
      <c r="OQH2" s="1858"/>
      <c r="OQI2" s="1858"/>
      <c r="OQJ2" s="1858"/>
      <c r="OQK2" s="1858"/>
      <c r="OQL2" s="1858"/>
      <c r="OQM2" s="1858"/>
      <c r="OQN2" s="1858"/>
      <c r="OQO2" s="1858"/>
      <c r="OQP2" s="1858"/>
      <c r="OQQ2" s="1858"/>
      <c r="OQR2" s="1858"/>
      <c r="OQS2" s="1858"/>
      <c r="OQT2" s="1858"/>
      <c r="OQU2" s="1858"/>
      <c r="OQV2" s="1858"/>
      <c r="OQW2" s="1858"/>
      <c r="OQX2" s="1858"/>
      <c r="OQY2" s="1858"/>
      <c r="OQZ2" s="1858"/>
      <c r="ORA2" s="1858"/>
      <c r="ORB2" s="1858"/>
      <c r="ORC2" s="1858"/>
      <c r="ORD2" s="1858"/>
      <c r="ORE2" s="1858"/>
      <c r="ORF2" s="1858"/>
      <c r="ORG2" s="1858"/>
      <c r="ORH2" s="1858"/>
      <c r="ORI2" s="1858"/>
      <c r="ORJ2" s="1858"/>
      <c r="ORK2" s="1858"/>
      <c r="ORL2" s="1858"/>
      <c r="ORM2" s="1858"/>
      <c r="ORN2" s="1858"/>
      <c r="ORO2" s="1858"/>
      <c r="ORP2" s="1858"/>
      <c r="ORQ2" s="1858"/>
      <c r="ORR2" s="1858"/>
      <c r="ORS2" s="1858"/>
      <c r="ORT2" s="1858"/>
      <c r="ORU2" s="1858"/>
      <c r="ORV2" s="1858"/>
      <c r="ORW2" s="1858"/>
      <c r="ORX2" s="1858"/>
      <c r="ORY2" s="1858"/>
      <c r="ORZ2" s="1858"/>
      <c r="OSA2" s="1858"/>
      <c r="OSB2" s="1858"/>
      <c r="OSC2" s="1858"/>
      <c r="OSD2" s="1858"/>
      <c r="OSE2" s="1858"/>
      <c r="OSF2" s="1858"/>
      <c r="OSG2" s="1858"/>
      <c r="OSH2" s="1858"/>
      <c r="OSI2" s="1858"/>
      <c r="OSJ2" s="1858"/>
      <c r="OSK2" s="1858"/>
      <c r="OSL2" s="1858"/>
      <c r="OSM2" s="1858"/>
      <c r="OSN2" s="1858"/>
      <c r="OSO2" s="1858"/>
      <c r="OSP2" s="1858"/>
      <c r="OSQ2" s="1858"/>
      <c r="OSR2" s="1858"/>
      <c r="OSS2" s="1858"/>
      <c r="OST2" s="1858"/>
      <c r="OSU2" s="1858"/>
      <c r="OSV2" s="1858"/>
      <c r="OSW2" s="1858"/>
      <c r="OSX2" s="1858"/>
      <c r="OSY2" s="1858"/>
      <c r="OSZ2" s="1858"/>
      <c r="OTA2" s="1858"/>
      <c r="OTB2" s="1858"/>
      <c r="OTC2" s="1858"/>
      <c r="OTD2" s="1858"/>
      <c r="OTE2" s="1858"/>
      <c r="OTF2" s="1858"/>
      <c r="OTG2" s="1858"/>
      <c r="OTH2" s="1858"/>
      <c r="OTI2" s="1858"/>
      <c r="OTJ2" s="1858"/>
      <c r="OTK2" s="1858"/>
      <c r="OTL2" s="1858"/>
      <c r="OTM2" s="1858"/>
      <c r="OTN2" s="1858"/>
      <c r="OTO2" s="1858"/>
      <c r="OTP2" s="1858"/>
      <c r="OTQ2" s="1858"/>
      <c r="OTR2" s="1858"/>
      <c r="OTS2" s="1858"/>
      <c r="OTT2" s="1858"/>
      <c r="OTU2" s="1858"/>
      <c r="OTV2" s="1858"/>
      <c r="OTW2" s="1858"/>
      <c r="OTX2" s="1858"/>
      <c r="OTY2" s="1858"/>
      <c r="OTZ2" s="1858"/>
      <c r="OUA2" s="1858"/>
      <c r="OUB2" s="1858"/>
      <c r="OUC2" s="1858"/>
      <c r="OUD2" s="1858"/>
      <c r="OUE2" s="1858"/>
      <c r="OUF2" s="1858"/>
      <c r="OUG2" s="1858"/>
      <c r="OUH2" s="1858"/>
      <c r="OUI2" s="1858"/>
      <c r="OUJ2" s="1858"/>
      <c r="OUK2" s="1858"/>
      <c r="OUL2" s="1858"/>
      <c r="OUM2" s="1858"/>
      <c r="OUN2" s="1858"/>
      <c r="OUO2" s="1858"/>
      <c r="OUP2" s="1858"/>
      <c r="OUQ2" s="1858"/>
      <c r="OUR2" s="1858"/>
      <c r="OUS2" s="1858"/>
      <c r="OUT2" s="1858"/>
      <c r="OUU2" s="1858"/>
      <c r="OUV2" s="1858"/>
      <c r="OUW2" s="1858"/>
      <c r="OUX2" s="1858"/>
      <c r="OUY2" s="1858"/>
      <c r="OUZ2" s="1858"/>
      <c r="OVA2" s="1858"/>
      <c r="OVB2" s="1858"/>
      <c r="OVC2" s="1858"/>
      <c r="OVD2" s="1858"/>
      <c r="OVE2" s="1858"/>
      <c r="OVF2" s="1858"/>
      <c r="OVG2" s="1858"/>
      <c r="OVH2" s="1858"/>
      <c r="OVI2" s="1858"/>
      <c r="OVJ2" s="1858"/>
      <c r="OVK2" s="1858"/>
      <c r="OVL2" s="1858"/>
      <c r="OVM2" s="1858"/>
      <c r="OVN2" s="1858"/>
      <c r="OVO2" s="1858"/>
      <c r="OVP2" s="1858"/>
      <c r="OVQ2" s="1858"/>
      <c r="OVR2" s="1858"/>
      <c r="OVS2" s="1858"/>
      <c r="OVT2" s="1858"/>
      <c r="OVU2" s="1858"/>
      <c r="OVV2" s="1858"/>
      <c r="OVW2" s="1858"/>
      <c r="OVX2" s="1858"/>
      <c r="OVY2" s="1858"/>
      <c r="OVZ2" s="1858"/>
      <c r="OWA2" s="1858"/>
      <c r="OWB2" s="1858"/>
      <c r="OWC2" s="1858"/>
      <c r="OWD2" s="1858"/>
      <c r="OWE2" s="1858"/>
      <c r="OWF2" s="1858"/>
      <c r="OWG2" s="1858"/>
      <c r="OWH2" s="1858"/>
      <c r="OWI2" s="1858"/>
      <c r="OWJ2" s="1858"/>
      <c r="OWK2" s="1858"/>
      <c r="OWL2" s="1858"/>
      <c r="OWM2" s="1858"/>
      <c r="OWN2" s="1858"/>
      <c r="OWO2" s="1858"/>
      <c r="OWP2" s="1858"/>
      <c r="OWQ2" s="1858"/>
      <c r="OWR2" s="1858"/>
      <c r="OWS2" s="1858"/>
      <c r="OWT2" s="1858"/>
      <c r="OWU2" s="1858"/>
      <c r="OWV2" s="1858"/>
      <c r="OWW2" s="1858"/>
      <c r="OWX2" s="1858"/>
      <c r="OWY2" s="1858"/>
      <c r="OWZ2" s="1858"/>
      <c r="OXA2" s="1858"/>
      <c r="OXB2" s="1858"/>
      <c r="OXC2" s="1858"/>
      <c r="OXD2" s="1858"/>
      <c r="OXE2" s="1858"/>
      <c r="OXF2" s="1858"/>
      <c r="OXG2" s="1858"/>
      <c r="OXH2" s="1858"/>
      <c r="OXI2" s="1858"/>
      <c r="OXJ2" s="1858"/>
      <c r="OXK2" s="1858"/>
      <c r="OXL2" s="1858"/>
      <c r="OXM2" s="1858"/>
      <c r="OXN2" s="1858"/>
      <c r="OXO2" s="1858"/>
      <c r="OXP2" s="1858"/>
      <c r="OXQ2" s="1858"/>
      <c r="OXR2" s="1858"/>
      <c r="OXS2" s="1858"/>
      <c r="OXT2" s="1858"/>
      <c r="OXU2" s="1858"/>
      <c r="OXV2" s="1858"/>
      <c r="OXW2" s="1858"/>
      <c r="OXX2" s="1858"/>
      <c r="OXY2" s="1858"/>
      <c r="OXZ2" s="1858"/>
      <c r="OYA2" s="1858"/>
      <c r="OYB2" s="1858"/>
      <c r="OYC2" s="1858"/>
      <c r="OYD2" s="1858"/>
      <c r="OYE2" s="1858"/>
      <c r="OYF2" s="1858"/>
      <c r="OYG2" s="1858"/>
      <c r="OYH2" s="1858"/>
      <c r="OYI2" s="1858"/>
      <c r="OYJ2" s="1858"/>
      <c r="OYK2" s="1858"/>
      <c r="OYL2" s="1858"/>
      <c r="OYM2" s="1858"/>
      <c r="OYN2" s="1858"/>
      <c r="OYO2" s="1858"/>
      <c r="OYP2" s="1858"/>
      <c r="OYQ2" s="1858"/>
      <c r="OYR2" s="1858"/>
      <c r="OYS2" s="1858"/>
      <c r="OYT2" s="1858"/>
      <c r="OYU2" s="1858"/>
      <c r="OYV2" s="1858"/>
      <c r="OYW2" s="1858"/>
      <c r="OYX2" s="1858"/>
      <c r="OYY2" s="1858"/>
      <c r="OYZ2" s="1858"/>
      <c r="OZA2" s="1858"/>
      <c r="OZB2" s="1858"/>
      <c r="OZC2" s="1858"/>
      <c r="OZD2" s="1858"/>
      <c r="OZE2" s="1858"/>
      <c r="OZF2" s="1858"/>
      <c r="OZG2" s="1858"/>
      <c r="OZH2" s="1858"/>
      <c r="OZI2" s="1858"/>
      <c r="OZJ2" s="1858"/>
      <c r="OZK2" s="1858"/>
      <c r="OZL2" s="1858"/>
      <c r="OZM2" s="1858"/>
      <c r="OZN2" s="1858"/>
      <c r="OZO2" s="1858"/>
      <c r="OZP2" s="1858"/>
      <c r="OZQ2" s="1858"/>
      <c r="OZR2" s="1858"/>
      <c r="OZS2" s="1858"/>
      <c r="OZT2" s="1858"/>
      <c r="OZU2" s="1858"/>
      <c r="OZV2" s="1858"/>
      <c r="OZW2" s="1858"/>
      <c r="OZX2" s="1858"/>
      <c r="OZY2" s="1858"/>
      <c r="OZZ2" s="1858"/>
      <c r="PAA2" s="1858"/>
      <c r="PAB2" s="1858"/>
      <c r="PAC2" s="1858"/>
      <c r="PAD2" s="1858"/>
      <c r="PAE2" s="1858"/>
      <c r="PAF2" s="1858"/>
      <c r="PAG2" s="1858"/>
      <c r="PAH2" s="1858"/>
      <c r="PAI2" s="1858"/>
      <c r="PAJ2" s="1858"/>
      <c r="PAK2" s="1858"/>
      <c r="PAL2" s="1858"/>
      <c r="PAM2" s="1858"/>
      <c r="PAN2" s="1858"/>
      <c r="PAO2" s="1858"/>
      <c r="PAP2" s="1858"/>
      <c r="PAQ2" s="1858"/>
      <c r="PAR2" s="1858"/>
      <c r="PAS2" s="1858"/>
      <c r="PAT2" s="1858"/>
      <c r="PAU2" s="1858"/>
      <c r="PAV2" s="1858"/>
      <c r="PAW2" s="1858"/>
      <c r="PAX2" s="1858"/>
      <c r="PAY2" s="1858"/>
      <c r="PAZ2" s="1858"/>
      <c r="PBA2" s="1858"/>
      <c r="PBB2" s="1858"/>
      <c r="PBC2" s="1858"/>
      <c r="PBD2" s="1858"/>
      <c r="PBE2" s="1858"/>
      <c r="PBF2" s="1858"/>
      <c r="PBG2" s="1858"/>
      <c r="PBH2" s="1858"/>
      <c r="PBI2" s="1858"/>
      <c r="PBJ2" s="1858"/>
      <c r="PBK2" s="1858"/>
      <c r="PBL2" s="1858"/>
      <c r="PBM2" s="1858"/>
      <c r="PBN2" s="1858"/>
      <c r="PBO2" s="1858"/>
      <c r="PBP2" s="1858"/>
      <c r="PBQ2" s="1858"/>
      <c r="PBR2" s="1858"/>
      <c r="PBS2" s="1858"/>
      <c r="PBT2" s="1858"/>
      <c r="PBU2" s="1858"/>
      <c r="PBV2" s="1858"/>
      <c r="PBW2" s="1858"/>
      <c r="PBX2" s="1858"/>
      <c r="PBY2" s="1858"/>
      <c r="PBZ2" s="1858"/>
      <c r="PCA2" s="1858"/>
      <c r="PCB2" s="1858"/>
      <c r="PCC2" s="1858"/>
      <c r="PCD2" s="1858"/>
      <c r="PCE2" s="1858"/>
      <c r="PCF2" s="1858"/>
      <c r="PCG2" s="1858"/>
      <c r="PCH2" s="1858"/>
      <c r="PCI2" s="1858"/>
      <c r="PCJ2" s="1858"/>
      <c r="PCK2" s="1858"/>
      <c r="PCL2" s="1858"/>
      <c r="PCM2" s="1858"/>
      <c r="PCN2" s="1858"/>
      <c r="PCO2" s="1858"/>
      <c r="PCP2" s="1858"/>
      <c r="PCQ2" s="1858"/>
      <c r="PCR2" s="1858"/>
      <c r="PCS2" s="1858"/>
      <c r="PCT2" s="1858"/>
      <c r="PCU2" s="1858"/>
      <c r="PCV2" s="1858"/>
      <c r="PCW2" s="1858"/>
      <c r="PCX2" s="1858"/>
      <c r="PCY2" s="1858"/>
      <c r="PCZ2" s="1858"/>
      <c r="PDA2" s="1858"/>
      <c r="PDB2" s="1858"/>
      <c r="PDC2" s="1858"/>
      <c r="PDD2" s="1858"/>
      <c r="PDE2" s="1858"/>
      <c r="PDF2" s="1858"/>
      <c r="PDG2" s="1858"/>
      <c r="PDH2" s="1858"/>
      <c r="PDI2" s="1858"/>
      <c r="PDJ2" s="1858"/>
      <c r="PDK2" s="1858"/>
      <c r="PDL2" s="1858"/>
      <c r="PDM2" s="1858"/>
      <c r="PDN2" s="1858"/>
      <c r="PDO2" s="1858"/>
      <c r="PDP2" s="1858"/>
      <c r="PDQ2" s="1858"/>
      <c r="PDR2" s="1858"/>
      <c r="PDS2" s="1858"/>
      <c r="PDT2" s="1858"/>
      <c r="PDU2" s="1858"/>
      <c r="PDV2" s="1858"/>
      <c r="PDW2" s="1858"/>
      <c r="PDX2" s="1858"/>
      <c r="PDY2" s="1858"/>
      <c r="PDZ2" s="1858"/>
      <c r="PEA2" s="1858"/>
      <c r="PEB2" s="1858"/>
      <c r="PEC2" s="1858"/>
      <c r="PED2" s="1858"/>
      <c r="PEE2" s="1858"/>
      <c r="PEF2" s="1858"/>
      <c r="PEG2" s="1858"/>
      <c r="PEH2" s="1858"/>
      <c r="PEI2" s="1858"/>
      <c r="PEJ2" s="1858"/>
      <c r="PEK2" s="1858"/>
      <c r="PEL2" s="1858"/>
      <c r="PEM2" s="1858"/>
      <c r="PEN2" s="1858"/>
      <c r="PEO2" s="1858"/>
      <c r="PEP2" s="1858"/>
      <c r="PEQ2" s="1858"/>
      <c r="PER2" s="1858"/>
      <c r="PES2" s="1858"/>
      <c r="PET2" s="1858"/>
      <c r="PEU2" s="1858"/>
      <c r="PEV2" s="1858"/>
      <c r="PEW2" s="1858"/>
      <c r="PEX2" s="1858"/>
      <c r="PEY2" s="1858"/>
      <c r="PEZ2" s="1858"/>
      <c r="PFA2" s="1858"/>
      <c r="PFB2" s="1858"/>
      <c r="PFC2" s="1858"/>
      <c r="PFD2" s="1858"/>
      <c r="PFE2" s="1858"/>
      <c r="PFF2" s="1858"/>
      <c r="PFG2" s="1858"/>
      <c r="PFH2" s="1858"/>
      <c r="PFI2" s="1858"/>
      <c r="PFJ2" s="1858"/>
      <c r="PFK2" s="1858"/>
      <c r="PFL2" s="1858"/>
      <c r="PFM2" s="1858"/>
      <c r="PFN2" s="1858"/>
      <c r="PFO2" s="1858"/>
      <c r="PFP2" s="1858"/>
      <c r="PFQ2" s="1858"/>
      <c r="PFR2" s="1858"/>
      <c r="PFS2" s="1858"/>
      <c r="PFT2" s="1858"/>
      <c r="PFU2" s="1858"/>
      <c r="PFV2" s="1858"/>
      <c r="PFW2" s="1858"/>
      <c r="PFX2" s="1858"/>
      <c r="PFY2" s="1858"/>
      <c r="PFZ2" s="1858"/>
      <c r="PGA2" s="1858"/>
      <c r="PGB2" s="1858"/>
      <c r="PGC2" s="1858"/>
      <c r="PGD2" s="1858"/>
      <c r="PGE2" s="1858"/>
      <c r="PGF2" s="1858"/>
      <c r="PGG2" s="1858"/>
      <c r="PGH2" s="1858"/>
      <c r="PGI2" s="1858"/>
      <c r="PGJ2" s="1858"/>
      <c r="PGK2" s="1858"/>
      <c r="PGL2" s="1858"/>
      <c r="PGM2" s="1858"/>
      <c r="PGN2" s="1858"/>
      <c r="PGO2" s="1858"/>
      <c r="PGP2" s="1858"/>
      <c r="PGQ2" s="1858"/>
      <c r="PGR2" s="1858"/>
      <c r="PGS2" s="1858"/>
      <c r="PGT2" s="1858"/>
      <c r="PGU2" s="1858"/>
      <c r="PGV2" s="1858"/>
      <c r="PGW2" s="1858"/>
      <c r="PGX2" s="1858"/>
      <c r="PGY2" s="1858"/>
      <c r="PGZ2" s="1858"/>
      <c r="PHA2" s="1858"/>
      <c r="PHB2" s="1858"/>
      <c r="PHC2" s="1858"/>
      <c r="PHD2" s="1858"/>
      <c r="PHE2" s="1858"/>
      <c r="PHF2" s="1858"/>
      <c r="PHG2" s="1858"/>
      <c r="PHH2" s="1858"/>
      <c r="PHI2" s="1858"/>
      <c r="PHJ2" s="1858"/>
      <c r="PHK2" s="1858"/>
      <c r="PHL2" s="1858"/>
      <c r="PHM2" s="1858"/>
      <c r="PHN2" s="1858"/>
      <c r="PHO2" s="1858"/>
      <c r="PHP2" s="1858"/>
      <c r="PHQ2" s="1858"/>
      <c r="PHR2" s="1858"/>
      <c r="PHS2" s="1858"/>
      <c r="PHT2" s="1858"/>
      <c r="PHU2" s="1858"/>
      <c r="PHV2" s="1858"/>
      <c r="PHW2" s="1858"/>
      <c r="PHX2" s="1858"/>
      <c r="PHY2" s="1858"/>
      <c r="PHZ2" s="1858"/>
      <c r="PIA2" s="1858"/>
      <c r="PIB2" s="1858"/>
      <c r="PIC2" s="1858"/>
      <c r="PID2" s="1858"/>
      <c r="PIE2" s="1858"/>
      <c r="PIF2" s="1858"/>
      <c r="PIG2" s="1858"/>
      <c r="PIH2" s="1858"/>
      <c r="PII2" s="1858"/>
      <c r="PIJ2" s="1858"/>
      <c r="PIK2" s="1858"/>
      <c r="PIL2" s="1858"/>
      <c r="PIM2" s="1858"/>
      <c r="PIN2" s="1858"/>
      <c r="PIO2" s="1858"/>
      <c r="PIP2" s="1858"/>
      <c r="PIQ2" s="1858"/>
      <c r="PIR2" s="1858"/>
      <c r="PIS2" s="1858"/>
      <c r="PIT2" s="1858"/>
      <c r="PIU2" s="1858"/>
      <c r="PIV2" s="1858"/>
      <c r="PIW2" s="1858"/>
      <c r="PIX2" s="1858"/>
      <c r="PIY2" s="1858"/>
      <c r="PIZ2" s="1858"/>
      <c r="PJA2" s="1858"/>
      <c r="PJB2" s="1858"/>
      <c r="PJC2" s="1858"/>
      <c r="PJD2" s="1858"/>
      <c r="PJE2" s="1858"/>
      <c r="PJF2" s="1858"/>
      <c r="PJG2" s="1858"/>
      <c r="PJH2" s="1858"/>
      <c r="PJI2" s="1858"/>
      <c r="PJJ2" s="1858"/>
      <c r="PJK2" s="1858"/>
      <c r="PJL2" s="1858"/>
      <c r="PJM2" s="1858"/>
      <c r="PJN2" s="1858"/>
      <c r="PJO2" s="1858"/>
      <c r="PJP2" s="1858"/>
      <c r="PJQ2" s="1858"/>
      <c r="PJR2" s="1858"/>
      <c r="PJS2" s="1858"/>
      <c r="PJT2" s="1858"/>
      <c r="PJU2" s="1858"/>
      <c r="PJV2" s="1858"/>
      <c r="PJW2" s="1858"/>
      <c r="PJX2" s="1858"/>
      <c r="PJY2" s="1858"/>
      <c r="PJZ2" s="1858"/>
      <c r="PKA2" s="1858"/>
      <c r="PKB2" s="1858"/>
      <c r="PKC2" s="1858"/>
      <c r="PKD2" s="1858"/>
      <c r="PKE2" s="1858"/>
      <c r="PKF2" s="1858"/>
      <c r="PKG2" s="1858"/>
      <c r="PKH2" s="1858"/>
      <c r="PKI2" s="1858"/>
      <c r="PKJ2" s="1858"/>
      <c r="PKK2" s="1858"/>
      <c r="PKL2" s="1858"/>
      <c r="PKM2" s="1858"/>
      <c r="PKN2" s="1858"/>
      <c r="PKO2" s="1858"/>
      <c r="PKP2" s="1858"/>
      <c r="PKQ2" s="1858"/>
      <c r="PKR2" s="1858"/>
      <c r="PKS2" s="1858"/>
      <c r="PKT2" s="1858"/>
      <c r="PKU2" s="1858"/>
      <c r="PKV2" s="1858"/>
      <c r="PKW2" s="1858"/>
      <c r="PKX2" s="1858"/>
      <c r="PKY2" s="1858"/>
      <c r="PKZ2" s="1858"/>
      <c r="PLA2" s="1858"/>
      <c r="PLB2" s="1858"/>
      <c r="PLC2" s="1858"/>
      <c r="PLD2" s="1858"/>
      <c r="PLE2" s="1858"/>
      <c r="PLF2" s="1858"/>
      <c r="PLG2" s="1858"/>
      <c r="PLH2" s="1858"/>
      <c r="PLI2" s="1858"/>
      <c r="PLJ2" s="1858"/>
      <c r="PLK2" s="1858"/>
      <c r="PLL2" s="1858"/>
      <c r="PLM2" s="1858"/>
      <c r="PLN2" s="1858"/>
      <c r="PLO2" s="1858"/>
      <c r="PLP2" s="1858"/>
      <c r="PLQ2" s="1858"/>
      <c r="PLR2" s="1858"/>
      <c r="PLS2" s="1858"/>
      <c r="PLT2" s="1858"/>
      <c r="PLU2" s="1858"/>
      <c r="PLV2" s="1858"/>
      <c r="PLW2" s="1858"/>
      <c r="PLX2" s="1858"/>
      <c r="PLY2" s="1858"/>
      <c r="PLZ2" s="1858"/>
      <c r="PMA2" s="1858"/>
      <c r="PMB2" s="1858"/>
      <c r="PMC2" s="1858"/>
      <c r="PMD2" s="1858"/>
      <c r="PME2" s="1858"/>
      <c r="PMF2" s="1858"/>
      <c r="PMG2" s="1858"/>
      <c r="PMH2" s="1858"/>
      <c r="PMI2" s="1858"/>
      <c r="PMJ2" s="1858"/>
      <c r="PMK2" s="1858"/>
      <c r="PML2" s="1858"/>
      <c r="PMM2" s="1858"/>
      <c r="PMN2" s="1858"/>
      <c r="PMO2" s="1858"/>
      <c r="PMP2" s="1858"/>
      <c r="PMQ2" s="1858"/>
      <c r="PMR2" s="1858"/>
      <c r="PMS2" s="1858"/>
      <c r="PMT2" s="1858"/>
      <c r="PMU2" s="1858"/>
      <c r="PMV2" s="1858"/>
      <c r="PMW2" s="1858"/>
      <c r="PMX2" s="1858"/>
      <c r="PMY2" s="1858"/>
      <c r="PMZ2" s="1858"/>
      <c r="PNA2" s="1858"/>
      <c r="PNB2" s="1858"/>
      <c r="PNC2" s="1858"/>
      <c r="PND2" s="1858"/>
      <c r="PNE2" s="1858"/>
      <c r="PNF2" s="1858"/>
      <c r="PNG2" s="1858"/>
      <c r="PNH2" s="1858"/>
      <c r="PNI2" s="1858"/>
      <c r="PNJ2" s="1858"/>
      <c r="PNK2" s="1858"/>
      <c r="PNL2" s="1858"/>
      <c r="PNM2" s="1858"/>
      <c r="PNN2" s="1858"/>
      <c r="PNO2" s="1858"/>
      <c r="PNP2" s="1858"/>
      <c r="PNQ2" s="1858"/>
      <c r="PNR2" s="1858"/>
      <c r="PNS2" s="1858"/>
      <c r="PNT2" s="1858"/>
      <c r="PNU2" s="1858"/>
      <c r="PNV2" s="1858"/>
      <c r="PNW2" s="1858"/>
      <c r="PNX2" s="1858"/>
      <c r="PNY2" s="1858"/>
      <c r="PNZ2" s="1858"/>
      <c r="POA2" s="1858"/>
      <c r="POB2" s="1858"/>
      <c r="POC2" s="1858"/>
      <c r="POD2" s="1858"/>
      <c r="POE2" s="1858"/>
      <c r="POF2" s="1858"/>
      <c r="POG2" s="1858"/>
      <c r="POH2" s="1858"/>
      <c r="POI2" s="1858"/>
      <c r="POJ2" s="1858"/>
      <c r="POK2" s="1858"/>
      <c r="POL2" s="1858"/>
      <c r="POM2" s="1858"/>
      <c r="PON2" s="1858"/>
      <c r="POO2" s="1858"/>
      <c r="POP2" s="1858"/>
      <c r="POQ2" s="1858"/>
      <c r="POR2" s="1858"/>
      <c r="POS2" s="1858"/>
      <c r="POT2" s="1858"/>
      <c r="POU2" s="1858"/>
      <c r="POV2" s="1858"/>
      <c r="POW2" s="1858"/>
      <c r="POX2" s="1858"/>
      <c r="POY2" s="1858"/>
      <c r="POZ2" s="1858"/>
      <c r="PPA2" s="1858"/>
      <c r="PPB2" s="1858"/>
      <c r="PPC2" s="1858"/>
      <c r="PPD2" s="1858"/>
      <c r="PPE2" s="1858"/>
      <c r="PPF2" s="1858"/>
      <c r="PPG2" s="1858"/>
      <c r="PPH2" s="1858"/>
      <c r="PPI2" s="1858"/>
      <c r="PPJ2" s="1858"/>
      <c r="PPK2" s="1858"/>
      <c r="PPL2" s="1858"/>
      <c r="PPM2" s="1858"/>
      <c r="PPN2" s="1858"/>
      <c r="PPO2" s="1858"/>
      <c r="PPP2" s="1858"/>
      <c r="PPQ2" s="1858"/>
      <c r="PPR2" s="1858"/>
      <c r="PPS2" s="1858"/>
      <c r="PPT2" s="1858"/>
      <c r="PPU2" s="1858"/>
      <c r="PPV2" s="1858"/>
      <c r="PPW2" s="1858"/>
      <c r="PPX2" s="1858"/>
      <c r="PPY2" s="1858"/>
      <c r="PPZ2" s="1858"/>
      <c r="PQA2" s="1858"/>
      <c r="PQB2" s="1858"/>
      <c r="PQC2" s="1858"/>
      <c r="PQD2" s="1858"/>
      <c r="PQE2" s="1858"/>
      <c r="PQF2" s="1858"/>
      <c r="PQG2" s="1858"/>
      <c r="PQH2" s="1858"/>
      <c r="PQI2" s="1858"/>
      <c r="PQJ2" s="1858"/>
      <c r="PQK2" s="1858"/>
      <c r="PQL2" s="1858"/>
      <c r="PQM2" s="1858"/>
      <c r="PQN2" s="1858"/>
      <c r="PQO2" s="1858"/>
      <c r="PQP2" s="1858"/>
      <c r="PQQ2" s="1858"/>
      <c r="PQR2" s="1858"/>
      <c r="PQS2" s="1858"/>
      <c r="PQT2" s="1858"/>
      <c r="PQU2" s="1858"/>
      <c r="PQV2" s="1858"/>
      <c r="PQW2" s="1858"/>
      <c r="PQX2" s="1858"/>
      <c r="PQY2" s="1858"/>
      <c r="PQZ2" s="1858"/>
      <c r="PRA2" s="1858"/>
      <c r="PRB2" s="1858"/>
      <c r="PRC2" s="1858"/>
      <c r="PRD2" s="1858"/>
      <c r="PRE2" s="1858"/>
      <c r="PRF2" s="1858"/>
      <c r="PRG2" s="1858"/>
      <c r="PRH2" s="1858"/>
      <c r="PRI2" s="1858"/>
      <c r="PRJ2" s="1858"/>
      <c r="PRK2" s="1858"/>
      <c r="PRL2" s="1858"/>
      <c r="PRM2" s="1858"/>
      <c r="PRN2" s="1858"/>
      <c r="PRO2" s="1858"/>
      <c r="PRP2" s="1858"/>
      <c r="PRQ2" s="1858"/>
      <c r="PRR2" s="1858"/>
      <c r="PRS2" s="1858"/>
      <c r="PRT2" s="1858"/>
      <c r="PRU2" s="1858"/>
      <c r="PRV2" s="1858"/>
      <c r="PRW2" s="1858"/>
      <c r="PRX2" s="1858"/>
      <c r="PRY2" s="1858"/>
      <c r="PRZ2" s="1858"/>
      <c r="PSA2" s="1858"/>
      <c r="PSB2" s="1858"/>
      <c r="PSC2" s="1858"/>
      <c r="PSD2" s="1858"/>
      <c r="PSE2" s="1858"/>
      <c r="PSF2" s="1858"/>
      <c r="PSG2" s="1858"/>
      <c r="PSH2" s="1858"/>
      <c r="PSI2" s="1858"/>
      <c r="PSJ2" s="1858"/>
      <c r="PSK2" s="1858"/>
      <c r="PSL2" s="1858"/>
      <c r="PSM2" s="1858"/>
      <c r="PSN2" s="1858"/>
      <c r="PSO2" s="1858"/>
      <c r="PSP2" s="1858"/>
      <c r="PSQ2" s="1858"/>
      <c r="PSR2" s="1858"/>
      <c r="PSS2" s="1858"/>
      <c r="PST2" s="1858"/>
      <c r="PSU2" s="1858"/>
      <c r="PSV2" s="1858"/>
      <c r="PSW2" s="1858"/>
      <c r="PSX2" s="1858"/>
      <c r="PSY2" s="1858"/>
      <c r="PSZ2" s="1858"/>
      <c r="PTA2" s="1858"/>
      <c r="PTB2" s="1858"/>
      <c r="PTC2" s="1858"/>
      <c r="PTD2" s="1858"/>
      <c r="PTE2" s="1858"/>
      <c r="PTF2" s="1858"/>
      <c r="PTG2" s="1858"/>
      <c r="PTH2" s="1858"/>
      <c r="PTI2" s="1858"/>
      <c r="PTJ2" s="1858"/>
      <c r="PTK2" s="1858"/>
      <c r="PTL2" s="1858"/>
      <c r="PTM2" s="1858"/>
      <c r="PTN2" s="1858"/>
      <c r="PTO2" s="1858"/>
      <c r="PTP2" s="1858"/>
      <c r="PTQ2" s="1858"/>
      <c r="PTR2" s="1858"/>
      <c r="PTS2" s="1858"/>
      <c r="PTT2" s="1858"/>
      <c r="PTU2" s="1858"/>
      <c r="PTV2" s="1858"/>
      <c r="PTW2" s="1858"/>
      <c r="PTX2" s="1858"/>
      <c r="PTY2" s="1858"/>
      <c r="PTZ2" s="1858"/>
      <c r="PUA2" s="1858"/>
      <c r="PUB2" s="1858"/>
      <c r="PUC2" s="1858"/>
      <c r="PUD2" s="1858"/>
      <c r="PUE2" s="1858"/>
      <c r="PUF2" s="1858"/>
      <c r="PUG2" s="1858"/>
      <c r="PUH2" s="1858"/>
      <c r="PUI2" s="1858"/>
      <c r="PUJ2" s="1858"/>
      <c r="PUK2" s="1858"/>
      <c r="PUL2" s="1858"/>
      <c r="PUM2" s="1858"/>
      <c r="PUN2" s="1858"/>
      <c r="PUO2" s="1858"/>
      <c r="PUP2" s="1858"/>
      <c r="PUQ2" s="1858"/>
      <c r="PUR2" s="1858"/>
      <c r="PUS2" s="1858"/>
      <c r="PUT2" s="1858"/>
      <c r="PUU2" s="1858"/>
      <c r="PUV2" s="1858"/>
      <c r="PUW2" s="1858"/>
      <c r="PUX2" s="1858"/>
      <c r="PUY2" s="1858"/>
      <c r="PUZ2" s="1858"/>
      <c r="PVA2" s="1858"/>
      <c r="PVB2" s="1858"/>
      <c r="PVC2" s="1858"/>
      <c r="PVD2" s="1858"/>
      <c r="PVE2" s="1858"/>
      <c r="PVF2" s="1858"/>
      <c r="PVG2" s="1858"/>
      <c r="PVH2" s="1858"/>
      <c r="PVI2" s="1858"/>
      <c r="PVJ2" s="1858"/>
      <c r="PVK2" s="1858"/>
      <c r="PVL2" s="1858"/>
      <c r="PVM2" s="1858"/>
      <c r="PVN2" s="1858"/>
      <c r="PVO2" s="1858"/>
      <c r="PVP2" s="1858"/>
      <c r="PVQ2" s="1858"/>
      <c r="PVR2" s="1858"/>
      <c r="PVS2" s="1858"/>
      <c r="PVT2" s="1858"/>
      <c r="PVU2" s="1858"/>
      <c r="PVV2" s="1858"/>
      <c r="PVW2" s="1858"/>
      <c r="PVX2" s="1858"/>
      <c r="PVY2" s="1858"/>
      <c r="PVZ2" s="1858"/>
      <c r="PWA2" s="1858"/>
      <c r="PWB2" s="1858"/>
      <c r="PWC2" s="1858"/>
      <c r="PWD2" s="1858"/>
      <c r="PWE2" s="1858"/>
      <c r="PWF2" s="1858"/>
      <c r="PWG2" s="1858"/>
      <c r="PWH2" s="1858"/>
      <c r="PWI2" s="1858"/>
      <c r="PWJ2" s="1858"/>
      <c r="PWK2" s="1858"/>
      <c r="PWL2" s="1858"/>
      <c r="PWM2" s="1858"/>
      <c r="PWN2" s="1858"/>
      <c r="PWO2" s="1858"/>
      <c r="PWP2" s="1858"/>
      <c r="PWQ2" s="1858"/>
      <c r="PWR2" s="1858"/>
      <c r="PWS2" s="1858"/>
      <c r="PWT2" s="1858"/>
      <c r="PWU2" s="1858"/>
      <c r="PWV2" s="1858"/>
      <c r="PWW2" s="1858"/>
      <c r="PWX2" s="1858"/>
      <c r="PWY2" s="1858"/>
      <c r="PWZ2" s="1858"/>
      <c r="PXA2" s="1858"/>
      <c r="PXB2" s="1858"/>
      <c r="PXC2" s="1858"/>
      <c r="PXD2" s="1858"/>
      <c r="PXE2" s="1858"/>
      <c r="PXF2" s="1858"/>
      <c r="PXG2" s="1858"/>
      <c r="PXH2" s="1858"/>
      <c r="PXI2" s="1858"/>
      <c r="PXJ2" s="1858"/>
      <c r="PXK2" s="1858"/>
      <c r="PXL2" s="1858"/>
      <c r="PXM2" s="1858"/>
      <c r="PXN2" s="1858"/>
      <c r="PXO2" s="1858"/>
      <c r="PXP2" s="1858"/>
      <c r="PXQ2" s="1858"/>
      <c r="PXR2" s="1858"/>
      <c r="PXS2" s="1858"/>
      <c r="PXT2" s="1858"/>
      <c r="PXU2" s="1858"/>
      <c r="PXV2" s="1858"/>
      <c r="PXW2" s="1858"/>
      <c r="PXX2" s="1858"/>
      <c r="PXY2" s="1858"/>
      <c r="PXZ2" s="1858"/>
      <c r="PYA2" s="1858"/>
      <c r="PYB2" s="1858"/>
      <c r="PYC2" s="1858"/>
      <c r="PYD2" s="1858"/>
      <c r="PYE2" s="1858"/>
      <c r="PYF2" s="1858"/>
      <c r="PYG2" s="1858"/>
      <c r="PYH2" s="1858"/>
      <c r="PYI2" s="1858"/>
      <c r="PYJ2" s="1858"/>
      <c r="PYK2" s="1858"/>
      <c r="PYL2" s="1858"/>
      <c r="PYM2" s="1858"/>
      <c r="PYN2" s="1858"/>
      <c r="PYO2" s="1858"/>
      <c r="PYP2" s="1858"/>
      <c r="PYQ2" s="1858"/>
      <c r="PYR2" s="1858"/>
      <c r="PYS2" s="1858"/>
      <c r="PYT2" s="1858"/>
      <c r="PYU2" s="1858"/>
      <c r="PYV2" s="1858"/>
      <c r="PYW2" s="1858"/>
      <c r="PYX2" s="1858"/>
      <c r="PYY2" s="1858"/>
      <c r="PYZ2" s="1858"/>
      <c r="PZA2" s="1858"/>
      <c r="PZB2" s="1858"/>
      <c r="PZC2" s="1858"/>
      <c r="PZD2" s="1858"/>
      <c r="PZE2" s="1858"/>
      <c r="PZF2" s="1858"/>
      <c r="PZG2" s="1858"/>
      <c r="PZH2" s="1858"/>
      <c r="PZI2" s="1858"/>
      <c r="PZJ2" s="1858"/>
      <c r="PZK2" s="1858"/>
      <c r="PZL2" s="1858"/>
      <c r="PZM2" s="1858"/>
      <c r="PZN2" s="1858"/>
      <c r="PZO2" s="1858"/>
      <c r="PZP2" s="1858"/>
      <c r="PZQ2" s="1858"/>
      <c r="PZR2" s="1858"/>
      <c r="PZS2" s="1858"/>
      <c r="PZT2" s="1858"/>
      <c r="PZU2" s="1858"/>
      <c r="PZV2" s="1858"/>
      <c r="PZW2" s="1858"/>
      <c r="PZX2" s="1858"/>
      <c r="PZY2" s="1858"/>
      <c r="PZZ2" s="1858"/>
      <c r="QAA2" s="1858"/>
      <c r="QAB2" s="1858"/>
      <c r="QAC2" s="1858"/>
      <c r="QAD2" s="1858"/>
      <c r="QAE2" s="1858"/>
      <c r="QAF2" s="1858"/>
      <c r="QAG2" s="1858"/>
      <c r="QAH2" s="1858"/>
      <c r="QAI2" s="1858"/>
      <c r="QAJ2" s="1858"/>
      <c r="QAK2" s="1858"/>
      <c r="QAL2" s="1858"/>
      <c r="QAM2" s="1858"/>
      <c r="QAN2" s="1858"/>
      <c r="QAO2" s="1858"/>
      <c r="QAP2" s="1858"/>
      <c r="QAQ2" s="1858"/>
      <c r="QAR2" s="1858"/>
      <c r="QAS2" s="1858"/>
      <c r="QAT2" s="1858"/>
      <c r="QAU2" s="1858"/>
      <c r="QAV2" s="1858"/>
      <c r="QAW2" s="1858"/>
      <c r="QAX2" s="1858"/>
      <c r="QAY2" s="1858"/>
      <c r="QAZ2" s="1858"/>
      <c r="QBA2" s="1858"/>
      <c r="QBB2" s="1858"/>
      <c r="QBC2" s="1858"/>
      <c r="QBD2" s="1858"/>
      <c r="QBE2" s="1858"/>
      <c r="QBF2" s="1858"/>
      <c r="QBG2" s="1858"/>
      <c r="QBH2" s="1858"/>
      <c r="QBI2" s="1858"/>
      <c r="QBJ2" s="1858"/>
      <c r="QBK2" s="1858"/>
      <c r="QBL2" s="1858"/>
      <c r="QBM2" s="1858"/>
      <c r="QBN2" s="1858"/>
      <c r="QBO2" s="1858"/>
      <c r="QBP2" s="1858"/>
      <c r="QBQ2" s="1858"/>
      <c r="QBR2" s="1858"/>
      <c r="QBS2" s="1858"/>
      <c r="QBT2" s="1858"/>
      <c r="QBU2" s="1858"/>
      <c r="QBV2" s="1858"/>
      <c r="QBW2" s="1858"/>
      <c r="QBX2" s="1858"/>
      <c r="QBY2" s="1858"/>
      <c r="QBZ2" s="1858"/>
      <c r="QCA2" s="1858"/>
      <c r="QCB2" s="1858"/>
      <c r="QCC2" s="1858"/>
      <c r="QCD2" s="1858"/>
      <c r="QCE2" s="1858"/>
      <c r="QCF2" s="1858"/>
      <c r="QCG2" s="1858"/>
      <c r="QCH2" s="1858"/>
      <c r="QCI2" s="1858"/>
      <c r="QCJ2" s="1858"/>
      <c r="QCK2" s="1858"/>
      <c r="QCL2" s="1858"/>
      <c r="QCM2" s="1858"/>
      <c r="QCN2" s="1858"/>
      <c r="QCO2" s="1858"/>
      <c r="QCP2" s="1858"/>
      <c r="QCQ2" s="1858"/>
      <c r="QCR2" s="1858"/>
      <c r="QCS2" s="1858"/>
      <c r="QCT2" s="1858"/>
      <c r="QCU2" s="1858"/>
      <c r="QCV2" s="1858"/>
      <c r="QCW2" s="1858"/>
      <c r="QCX2" s="1858"/>
      <c r="QCY2" s="1858"/>
      <c r="QCZ2" s="1858"/>
      <c r="QDA2" s="1858"/>
      <c r="QDB2" s="1858"/>
      <c r="QDC2" s="1858"/>
      <c r="QDD2" s="1858"/>
      <c r="QDE2" s="1858"/>
      <c r="QDF2" s="1858"/>
      <c r="QDG2" s="1858"/>
      <c r="QDH2" s="1858"/>
      <c r="QDI2" s="1858"/>
      <c r="QDJ2" s="1858"/>
      <c r="QDK2" s="1858"/>
      <c r="QDL2" s="1858"/>
      <c r="QDM2" s="1858"/>
      <c r="QDN2" s="1858"/>
      <c r="QDO2" s="1858"/>
      <c r="QDP2" s="1858"/>
      <c r="QDQ2" s="1858"/>
      <c r="QDR2" s="1858"/>
      <c r="QDS2" s="1858"/>
      <c r="QDT2" s="1858"/>
      <c r="QDU2" s="1858"/>
      <c r="QDV2" s="1858"/>
      <c r="QDW2" s="1858"/>
      <c r="QDX2" s="1858"/>
      <c r="QDY2" s="1858"/>
      <c r="QDZ2" s="1858"/>
      <c r="QEA2" s="1858"/>
      <c r="QEB2" s="1858"/>
      <c r="QEC2" s="1858"/>
      <c r="QED2" s="1858"/>
      <c r="QEE2" s="1858"/>
      <c r="QEF2" s="1858"/>
      <c r="QEG2" s="1858"/>
      <c r="QEH2" s="1858"/>
      <c r="QEI2" s="1858"/>
      <c r="QEJ2" s="1858"/>
      <c r="QEK2" s="1858"/>
      <c r="QEL2" s="1858"/>
      <c r="QEM2" s="1858"/>
      <c r="QEN2" s="1858"/>
      <c r="QEO2" s="1858"/>
      <c r="QEP2" s="1858"/>
      <c r="QEQ2" s="1858"/>
      <c r="QER2" s="1858"/>
      <c r="QES2" s="1858"/>
      <c r="QET2" s="1858"/>
      <c r="QEU2" s="1858"/>
      <c r="QEV2" s="1858"/>
      <c r="QEW2" s="1858"/>
      <c r="QEX2" s="1858"/>
      <c r="QEY2" s="1858"/>
      <c r="QEZ2" s="1858"/>
      <c r="QFA2" s="1858"/>
      <c r="QFB2" s="1858"/>
      <c r="QFC2" s="1858"/>
      <c r="QFD2" s="1858"/>
      <c r="QFE2" s="1858"/>
      <c r="QFF2" s="1858"/>
      <c r="QFG2" s="1858"/>
      <c r="QFH2" s="1858"/>
      <c r="QFI2" s="1858"/>
      <c r="QFJ2" s="1858"/>
      <c r="QFK2" s="1858"/>
      <c r="QFL2" s="1858"/>
      <c r="QFM2" s="1858"/>
      <c r="QFN2" s="1858"/>
      <c r="QFO2" s="1858"/>
      <c r="QFP2" s="1858"/>
      <c r="QFQ2" s="1858"/>
      <c r="QFR2" s="1858"/>
      <c r="QFS2" s="1858"/>
      <c r="QFT2" s="1858"/>
      <c r="QFU2" s="1858"/>
      <c r="QFV2" s="1858"/>
      <c r="QFW2" s="1858"/>
      <c r="QFX2" s="1858"/>
      <c r="QFY2" s="1858"/>
      <c r="QFZ2" s="1858"/>
      <c r="QGA2" s="1858"/>
      <c r="QGB2" s="1858"/>
      <c r="QGC2" s="1858"/>
      <c r="QGD2" s="1858"/>
      <c r="QGE2" s="1858"/>
      <c r="QGF2" s="1858"/>
      <c r="QGG2" s="1858"/>
      <c r="QGH2" s="1858"/>
      <c r="QGI2" s="1858"/>
      <c r="QGJ2" s="1858"/>
      <c r="QGK2" s="1858"/>
      <c r="QGL2" s="1858"/>
      <c r="QGM2" s="1858"/>
      <c r="QGN2" s="1858"/>
      <c r="QGO2" s="1858"/>
      <c r="QGP2" s="1858"/>
      <c r="QGQ2" s="1858"/>
      <c r="QGR2" s="1858"/>
      <c r="QGS2" s="1858"/>
      <c r="QGT2" s="1858"/>
      <c r="QGU2" s="1858"/>
      <c r="QGV2" s="1858"/>
      <c r="QGW2" s="1858"/>
      <c r="QGX2" s="1858"/>
      <c r="QGY2" s="1858"/>
      <c r="QGZ2" s="1858"/>
      <c r="QHA2" s="1858"/>
      <c r="QHB2" s="1858"/>
      <c r="QHC2" s="1858"/>
      <c r="QHD2" s="1858"/>
      <c r="QHE2" s="1858"/>
      <c r="QHF2" s="1858"/>
      <c r="QHG2" s="1858"/>
      <c r="QHH2" s="1858"/>
      <c r="QHI2" s="1858"/>
      <c r="QHJ2" s="1858"/>
      <c r="QHK2" s="1858"/>
      <c r="QHL2" s="1858"/>
      <c r="QHM2" s="1858"/>
      <c r="QHN2" s="1858"/>
      <c r="QHO2" s="1858"/>
      <c r="QHP2" s="1858"/>
      <c r="QHQ2" s="1858"/>
      <c r="QHR2" s="1858"/>
      <c r="QHS2" s="1858"/>
      <c r="QHT2" s="1858"/>
      <c r="QHU2" s="1858"/>
      <c r="QHV2" s="1858"/>
      <c r="QHW2" s="1858"/>
      <c r="QHX2" s="1858"/>
      <c r="QHY2" s="1858"/>
      <c r="QHZ2" s="1858"/>
      <c r="QIA2" s="1858"/>
      <c r="QIB2" s="1858"/>
      <c r="QIC2" s="1858"/>
      <c r="QID2" s="1858"/>
      <c r="QIE2" s="1858"/>
      <c r="QIF2" s="1858"/>
      <c r="QIG2" s="1858"/>
      <c r="QIH2" s="1858"/>
      <c r="QII2" s="1858"/>
      <c r="QIJ2" s="1858"/>
      <c r="QIK2" s="1858"/>
      <c r="QIL2" s="1858"/>
      <c r="QIM2" s="1858"/>
      <c r="QIN2" s="1858"/>
      <c r="QIO2" s="1858"/>
      <c r="QIP2" s="1858"/>
      <c r="QIQ2" s="1858"/>
      <c r="QIR2" s="1858"/>
      <c r="QIS2" s="1858"/>
      <c r="QIT2" s="1858"/>
      <c r="QIU2" s="1858"/>
      <c r="QIV2" s="1858"/>
      <c r="QIW2" s="1858"/>
      <c r="QIX2" s="1858"/>
      <c r="QIY2" s="1858"/>
      <c r="QIZ2" s="1858"/>
      <c r="QJA2" s="1858"/>
      <c r="QJB2" s="1858"/>
      <c r="QJC2" s="1858"/>
      <c r="QJD2" s="1858"/>
      <c r="QJE2" s="1858"/>
      <c r="QJF2" s="1858"/>
      <c r="QJG2" s="1858"/>
      <c r="QJH2" s="1858"/>
      <c r="QJI2" s="1858"/>
      <c r="QJJ2" s="1858"/>
      <c r="QJK2" s="1858"/>
      <c r="QJL2" s="1858"/>
      <c r="QJM2" s="1858"/>
      <c r="QJN2" s="1858"/>
      <c r="QJO2" s="1858"/>
      <c r="QJP2" s="1858"/>
      <c r="QJQ2" s="1858"/>
      <c r="QJR2" s="1858"/>
      <c r="QJS2" s="1858"/>
      <c r="QJT2" s="1858"/>
      <c r="QJU2" s="1858"/>
      <c r="QJV2" s="1858"/>
      <c r="QJW2" s="1858"/>
      <c r="QJX2" s="1858"/>
      <c r="QJY2" s="1858"/>
      <c r="QJZ2" s="1858"/>
      <c r="QKA2" s="1858"/>
      <c r="QKB2" s="1858"/>
      <c r="QKC2" s="1858"/>
      <c r="QKD2" s="1858"/>
      <c r="QKE2" s="1858"/>
      <c r="QKF2" s="1858"/>
      <c r="QKG2" s="1858"/>
      <c r="QKH2" s="1858"/>
      <c r="QKI2" s="1858"/>
      <c r="QKJ2" s="1858"/>
      <c r="QKK2" s="1858"/>
      <c r="QKL2" s="1858"/>
      <c r="QKM2" s="1858"/>
      <c r="QKN2" s="1858"/>
      <c r="QKO2" s="1858"/>
      <c r="QKP2" s="1858"/>
      <c r="QKQ2" s="1858"/>
      <c r="QKR2" s="1858"/>
      <c r="QKS2" s="1858"/>
      <c r="QKT2" s="1858"/>
      <c r="QKU2" s="1858"/>
      <c r="QKV2" s="1858"/>
      <c r="QKW2" s="1858"/>
      <c r="QKX2" s="1858"/>
      <c r="QKY2" s="1858"/>
      <c r="QKZ2" s="1858"/>
      <c r="QLA2" s="1858"/>
      <c r="QLB2" s="1858"/>
      <c r="QLC2" s="1858"/>
      <c r="QLD2" s="1858"/>
      <c r="QLE2" s="1858"/>
      <c r="QLF2" s="1858"/>
      <c r="QLG2" s="1858"/>
      <c r="QLH2" s="1858"/>
      <c r="QLI2" s="1858"/>
      <c r="QLJ2" s="1858"/>
      <c r="QLK2" s="1858"/>
      <c r="QLL2" s="1858"/>
      <c r="QLM2" s="1858"/>
      <c r="QLN2" s="1858"/>
      <c r="QLO2" s="1858"/>
      <c r="QLP2" s="1858"/>
      <c r="QLQ2" s="1858"/>
      <c r="QLR2" s="1858"/>
      <c r="QLS2" s="1858"/>
      <c r="QLT2" s="1858"/>
      <c r="QLU2" s="1858"/>
      <c r="QLV2" s="1858"/>
      <c r="QLW2" s="1858"/>
      <c r="QLX2" s="1858"/>
      <c r="QLY2" s="1858"/>
      <c r="QLZ2" s="1858"/>
      <c r="QMA2" s="1858"/>
      <c r="QMB2" s="1858"/>
      <c r="QMC2" s="1858"/>
      <c r="QMD2" s="1858"/>
      <c r="QME2" s="1858"/>
      <c r="QMF2" s="1858"/>
      <c r="QMG2" s="1858"/>
      <c r="QMH2" s="1858"/>
      <c r="QMI2" s="1858"/>
      <c r="QMJ2" s="1858"/>
      <c r="QMK2" s="1858"/>
      <c r="QML2" s="1858"/>
      <c r="QMM2" s="1858"/>
      <c r="QMN2" s="1858"/>
      <c r="QMO2" s="1858"/>
      <c r="QMP2" s="1858"/>
      <c r="QMQ2" s="1858"/>
      <c r="QMR2" s="1858"/>
      <c r="QMS2" s="1858"/>
      <c r="QMT2" s="1858"/>
      <c r="QMU2" s="1858"/>
      <c r="QMV2" s="1858"/>
      <c r="QMW2" s="1858"/>
      <c r="QMX2" s="1858"/>
      <c r="QMY2" s="1858"/>
      <c r="QMZ2" s="1858"/>
      <c r="QNA2" s="1858"/>
      <c r="QNB2" s="1858"/>
      <c r="QNC2" s="1858"/>
      <c r="QND2" s="1858"/>
      <c r="QNE2" s="1858"/>
      <c r="QNF2" s="1858"/>
      <c r="QNG2" s="1858"/>
      <c r="QNH2" s="1858"/>
      <c r="QNI2" s="1858"/>
      <c r="QNJ2" s="1858"/>
      <c r="QNK2" s="1858"/>
      <c r="QNL2" s="1858"/>
      <c r="QNM2" s="1858"/>
      <c r="QNN2" s="1858"/>
      <c r="QNO2" s="1858"/>
      <c r="QNP2" s="1858"/>
      <c r="QNQ2" s="1858"/>
      <c r="QNR2" s="1858"/>
      <c r="QNS2" s="1858"/>
      <c r="QNT2" s="1858"/>
      <c r="QNU2" s="1858"/>
      <c r="QNV2" s="1858"/>
      <c r="QNW2" s="1858"/>
      <c r="QNX2" s="1858"/>
      <c r="QNY2" s="1858"/>
      <c r="QNZ2" s="1858"/>
      <c r="QOA2" s="1858"/>
      <c r="QOB2" s="1858"/>
      <c r="QOC2" s="1858"/>
      <c r="QOD2" s="1858"/>
      <c r="QOE2" s="1858"/>
      <c r="QOF2" s="1858"/>
      <c r="QOG2" s="1858"/>
      <c r="QOH2" s="1858"/>
      <c r="QOI2" s="1858"/>
      <c r="QOJ2" s="1858"/>
      <c r="QOK2" s="1858"/>
      <c r="QOL2" s="1858"/>
      <c r="QOM2" s="1858"/>
      <c r="QON2" s="1858"/>
      <c r="QOO2" s="1858"/>
      <c r="QOP2" s="1858"/>
      <c r="QOQ2" s="1858"/>
      <c r="QOR2" s="1858"/>
      <c r="QOS2" s="1858"/>
      <c r="QOT2" s="1858"/>
      <c r="QOU2" s="1858"/>
      <c r="QOV2" s="1858"/>
      <c r="QOW2" s="1858"/>
      <c r="QOX2" s="1858"/>
      <c r="QOY2" s="1858"/>
      <c r="QOZ2" s="1858"/>
      <c r="QPA2" s="1858"/>
      <c r="QPB2" s="1858"/>
      <c r="QPC2" s="1858"/>
      <c r="QPD2" s="1858"/>
      <c r="QPE2" s="1858"/>
      <c r="QPF2" s="1858"/>
      <c r="QPG2" s="1858"/>
      <c r="QPH2" s="1858"/>
      <c r="QPI2" s="1858"/>
      <c r="QPJ2" s="1858"/>
      <c r="QPK2" s="1858"/>
      <c r="QPL2" s="1858"/>
      <c r="QPM2" s="1858"/>
      <c r="QPN2" s="1858"/>
      <c r="QPO2" s="1858"/>
      <c r="QPP2" s="1858"/>
      <c r="QPQ2" s="1858"/>
      <c r="QPR2" s="1858"/>
      <c r="QPS2" s="1858"/>
      <c r="QPT2" s="1858"/>
      <c r="QPU2" s="1858"/>
      <c r="QPV2" s="1858"/>
      <c r="QPW2" s="1858"/>
      <c r="QPX2" s="1858"/>
      <c r="QPY2" s="1858"/>
      <c r="QPZ2" s="1858"/>
      <c r="QQA2" s="1858"/>
      <c r="QQB2" s="1858"/>
      <c r="QQC2" s="1858"/>
      <c r="QQD2" s="1858"/>
      <c r="QQE2" s="1858"/>
      <c r="QQF2" s="1858"/>
      <c r="QQG2" s="1858"/>
      <c r="QQH2" s="1858"/>
      <c r="QQI2" s="1858"/>
      <c r="QQJ2" s="1858"/>
      <c r="QQK2" s="1858"/>
      <c r="QQL2" s="1858"/>
      <c r="QQM2" s="1858"/>
      <c r="QQN2" s="1858"/>
      <c r="QQO2" s="1858"/>
      <c r="QQP2" s="1858"/>
      <c r="QQQ2" s="1858"/>
      <c r="QQR2" s="1858"/>
      <c r="QQS2" s="1858"/>
      <c r="QQT2" s="1858"/>
      <c r="QQU2" s="1858"/>
      <c r="QQV2" s="1858"/>
      <c r="QQW2" s="1858"/>
      <c r="QQX2" s="1858"/>
      <c r="QQY2" s="1858"/>
      <c r="QQZ2" s="1858"/>
      <c r="QRA2" s="1858"/>
      <c r="QRB2" s="1858"/>
      <c r="QRC2" s="1858"/>
      <c r="QRD2" s="1858"/>
      <c r="QRE2" s="1858"/>
      <c r="QRF2" s="1858"/>
      <c r="QRG2" s="1858"/>
      <c r="QRH2" s="1858"/>
      <c r="QRI2" s="1858"/>
      <c r="QRJ2" s="1858"/>
      <c r="QRK2" s="1858"/>
      <c r="QRL2" s="1858"/>
      <c r="QRM2" s="1858"/>
      <c r="QRN2" s="1858"/>
      <c r="QRO2" s="1858"/>
      <c r="QRP2" s="1858"/>
      <c r="QRQ2" s="1858"/>
      <c r="QRR2" s="1858"/>
      <c r="QRS2" s="1858"/>
      <c r="QRT2" s="1858"/>
      <c r="QRU2" s="1858"/>
      <c r="QRV2" s="1858"/>
      <c r="QRW2" s="1858"/>
      <c r="QRX2" s="1858"/>
      <c r="QRY2" s="1858"/>
      <c r="QRZ2" s="1858"/>
      <c r="QSA2" s="1858"/>
      <c r="QSB2" s="1858"/>
      <c r="QSC2" s="1858"/>
      <c r="QSD2" s="1858"/>
      <c r="QSE2" s="1858"/>
      <c r="QSF2" s="1858"/>
      <c r="QSG2" s="1858"/>
      <c r="QSH2" s="1858"/>
      <c r="QSI2" s="1858"/>
      <c r="QSJ2" s="1858"/>
      <c r="QSK2" s="1858"/>
      <c r="QSL2" s="1858"/>
      <c r="QSM2" s="1858"/>
      <c r="QSN2" s="1858"/>
      <c r="QSO2" s="1858"/>
      <c r="QSP2" s="1858"/>
      <c r="QSQ2" s="1858"/>
      <c r="QSR2" s="1858"/>
      <c r="QSS2" s="1858"/>
      <c r="QST2" s="1858"/>
      <c r="QSU2" s="1858"/>
      <c r="QSV2" s="1858"/>
      <c r="QSW2" s="1858"/>
      <c r="QSX2" s="1858"/>
      <c r="QSY2" s="1858"/>
      <c r="QSZ2" s="1858"/>
      <c r="QTA2" s="1858"/>
      <c r="QTB2" s="1858"/>
      <c r="QTC2" s="1858"/>
      <c r="QTD2" s="1858"/>
      <c r="QTE2" s="1858"/>
      <c r="QTF2" s="1858"/>
      <c r="QTG2" s="1858"/>
      <c r="QTH2" s="1858"/>
      <c r="QTI2" s="1858"/>
      <c r="QTJ2" s="1858"/>
      <c r="QTK2" s="1858"/>
      <c r="QTL2" s="1858"/>
      <c r="QTM2" s="1858"/>
      <c r="QTN2" s="1858"/>
      <c r="QTO2" s="1858"/>
      <c r="QTP2" s="1858"/>
      <c r="QTQ2" s="1858"/>
      <c r="QTR2" s="1858"/>
      <c r="QTS2" s="1858"/>
      <c r="QTT2" s="1858"/>
      <c r="QTU2" s="1858"/>
      <c r="QTV2" s="1858"/>
      <c r="QTW2" s="1858"/>
      <c r="QTX2" s="1858"/>
      <c r="QTY2" s="1858"/>
      <c r="QTZ2" s="1858"/>
      <c r="QUA2" s="1858"/>
      <c r="QUB2" s="1858"/>
      <c r="QUC2" s="1858"/>
      <c r="QUD2" s="1858"/>
      <c r="QUE2" s="1858"/>
      <c r="QUF2" s="1858"/>
      <c r="QUG2" s="1858"/>
      <c r="QUH2" s="1858"/>
      <c r="QUI2" s="1858"/>
      <c r="QUJ2" s="1858"/>
      <c r="QUK2" s="1858"/>
      <c r="QUL2" s="1858"/>
      <c r="QUM2" s="1858"/>
      <c r="QUN2" s="1858"/>
      <c r="QUO2" s="1858"/>
      <c r="QUP2" s="1858"/>
      <c r="QUQ2" s="1858"/>
      <c r="QUR2" s="1858"/>
      <c r="QUS2" s="1858"/>
      <c r="QUT2" s="1858"/>
      <c r="QUU2" s="1858"/>
      <c r="QUV2" s="1858"/>
      <c r="QUW2" s="1858"/>
      <c r="QUX2" s="1858"/>
      <c r="QUY2" s="1858"/>
      <c r="QUZ2" s="1858"/>
      <c r="QVA2" s="1858"/>
      <c r="QVB2" s="1858"/>
      <c r="QVC2" s="1858"/>
      <c r="QVD2" s="1858"/>
      <c r="QVE2" s="1858"/>
      <c r="QVF2" s="1858"/>
      <c r="QVG2" s="1858"/>
      <c r="QVH2" s="1858"/>
      <c r="QVI2" s="1858"/>
      <c r="QVJ2" s="1858"/>
      <c r="QVK2" s="1858"/>
      <c r="QVL2" s="1858"/>
      <c r="QVM2" s="1858"/>
      <c r="QVN2" s="1858"/>
      <c r="QVO2" s="1858"/>
      <c r="QVP2" s="1858"/>
      <c r="QVQ2" s="1858"/>
      <c r="QVR2" s="1858"/>
      <c r="QVS2" s="1858"/>
      <c r="QVT2" s="1858"/>
      <c r="QVU2" s="1858"/>
      <c r="QVV2" s="1858"/>
      <c r="QVW2" s="1858"/>
      <c r="QVX2" s="1858"/>
      <c r="QVY2" s="1858"/>
      <c r="QVZ2" s="1858"/>
      <c r="QWA2" s="1858"/>
      <c r="QWB2" s="1858"/>
      <c r="QWC2" s="1858"/>
      <c r="QWD2" s="1858"/>
      <c r="QWE2" s="1858"/>
      <c r="QWF2" s="1858"/>
      <c r="QWG2" s="1858"/>
      <c r="QWH2" s="1858"/>
      <c r="QWI2" s="1858"/>
      <c r="QWJ2" s="1858"/>
      <c r="QWK2" s="1858"/>
      <c r="QWL2" s="1858"/>
      <c r="QWM2" s="1858"/>
      <c r="QWN2" s="1858"/>
      <c r="QWO2" s="1858"/>
      <c r="QWP2" s="1858"/>
      <c r="QWQ2" s="1858"/>
      <c r="QWR2" s="1858"/>
      <c r="QWS2" s="1858"/>
      <c r="QWT2" s="1858"/>
      <c r="QWU2" s="1858"/>
      <c r="QWV2" s="1858"/>
      <c r="QWW2" s="1858"/>
      <c r="QWX2" s="1858"/>
      <c r="QWY2" s="1858"/>
      <c r="QWZ2" s="1858"/>
      <c r="QXA2" s="1858"/>
      <c r="QXB2" s="1858"/>
      <c r="QXC2" s="1858"/>
      <c r="QXD2" s="1858"/>
      <c r="QXE2" s="1858"/>
      <c r="QXF2" s="1858"/>
      <c r="QXG2" s="1858"/>
      <c r="QXH2" s="1858"/>
      <c r="QXI2" s="1858"/>
      <c r="QXJ2" s="1858"/>
      <c r="QXK2" s="1858"/>
      <c r="QXL2" s="1858"/>
      <c r="QXM2" s="1858"/>
      <c r="QXN2" s="1858"/>
      <c r="QXO2" s="1858"/>
      <c r="QXP2" s="1858"/>
      <c r="QXQ2" s="1858"/>
      <c r="QXR2" s="1858"/>
      <c r="QXS2" s="1858"/>
      <c r="QXT2" s="1858"/>
      <c r="QXU2" s="1858"/>
      <c r="QXV2" s="1858"/>
      <c r="QXW2" s="1858"/>
      <c r="QXX2" s="1858"/>
      <c r="QXY2" s="1858"/>
      <c r="QXZ2" s="1858"/>
      <c r="QYA2" s="1858"/>
      <c r="QYB2" s="1858"/>
      <c r="QYC2" s="1858"/>
      <c r="QYD2" s="1858"/>
      <c r="QYE2" s="1858"/>
      <c r="QYF2" s="1858"/>
      <c r="QYG2" s="1858"/>
      <c r="QYH2" s="1858"/>
      <c r="QYI2" s="1858"/>
      <c r="QYJ2" s="1858"/>
      <c r="QYK2" s="1858"/>
      <c r="QYL2" s="1858"/>
      <c r="QYM2" s="1858"/>
      <c r="QYN2" s="1858"/>
      <c r="QYO2" s="1858"/>
      <c r="QYP2" s="1858"/>
      <c r="QYQ2" s="1858"/>
      <c r="QYR2" s="1858"/>
      <c r="QYS2" s="1858"/>
      <c r="QYT2" s="1858"/>
      <c r="QYU2" s="1858"/>
      <c r="QYV2" s="1858"/>
      <c r="QYW2" s="1858"/>
      <c r="QYX2" s="1858"/>
      <c r="QYY2" s="1858"/>
      <c r="QYZ2" s="1858"/>
      <c r="QZA2" s="1858"/>
      <c r="QZB2" s="1858"/>
      <c r="QZC2" s="1858"/>
      <c r="QZD2" s="1858"/>
      <c r="QZE2" s="1858"/>
      <c r="QZF2" s="1858"/>
      <c r="QZG2" s="1858"/>
      <c r="QZH2" s="1858"/>
      <c r="QZI2" s="1858"/>
      <c r="QZJ2" s="1858"/>
      <c r="QZK2" s="1858"/>
      <c r="QZL2" s="1858"/>
      <c r="QZM2" s="1858"/>
      <c r="QZN2" s="1858"/>
      <c r="QZO2" s="1858"/>
      <c r="QZP2" s="1858"/>
      <c r="QZQ2" s="1858"/>
      <c r="QZR2" s="1858"/>
      <c r="QZS2" s="1858"/>
      <c r="QZT2" s="1858"/>
      <c r="QZU2" s="1858"/>
      <c r="QZV2" s="1858"/>
      <c r="QZW2" s="1858"/>
      <c r="QZX2" s="1858"/>
      <c r="QZY2" s="1858"/>
      <c r="QZZ2" s="1858"/>
      <c r="RAA2" s="1858"/>
      <c r="RAB2" s="1858"/>
      <c r="RAC2" s="1858"/>
      <c r="RAD2" s="1858"/>
      <c r="RAE2" s="1858"/>
      <c r="RAF2" s="1858"/>
      <c r="RAG2" s="1858"/>
      <c r="RAH2" s="1858"/>
      <c r="RAI2" s="1858"/>
      <c r="RAJ2" s="1858"/>
      <c r="RAK2" s="1858"/>
      <c r="RAL2" s="1858"/>
      <c r="RAM2" s="1858"/>
      <c r="RAN2" s="1858"/>
      <c r="RAO2" s="1858"/>
      <c r="RAP2" s="1858"/>
      <c r="RAQ2" s="1858"/>
      <c r="RAR2" s="1858"/>
      <c r="RAS2" s="1858"/>
      <c r="RAT2" s="1858"/>
      <c r="RAU2" s="1858"/>
      <c r="RAV2" s="1858"/>
      <c r="RAW2" s="1858"/>
      <c r="RAX2" s="1858"/>
      <c r="RAY2" s="1858"/>
      <c r="RAZ2" s="1858"/>
      <c r="RBA2" s="1858"/>
      <c r="RBB2" s="1858"/>
      <c r="RBC2" s="1858"/>
      <c r="RBD2" s="1858"/>
      <c r="RBE2" s="1858"/>
      <c r="RBF2" s="1858"/>
      <c r="RBG2" s="1858"/>
      <c r="RBH2" s="1858"/>
      <c r="RBI2" s="1858"/>
      <c r="RBJ2" s="1858"/>
      <c r="RBK2" s="1858"/>
      <c r="RBL2" s="1858"/>
      <c r="RBM2" s="1858"/>
      <c r="RBN2" s="1858"/>
      <c r="RBO2" s="1858"/>
      <c r="RBP2" s="1858"/>
      <c r="RBQ2" s="1858"/>
      <c r="RBR2" s="1858"/>
      <c r="RBS2" s="1858"/>
      <c r="RBT2" s="1858"/>
      <c r="RBU2" s="1858"/>
      <c r="RBV2" s="1858"/>
      <c r="RBW2" s="1858"/>
      <c r="RBX2" s="1858"/>
      <c r="RBY2" s="1858"/>
      <c r="RBZ2" s="1858"/>
      <c r="RCA2" s="1858"/>
      <c r="RCB2" s="1858"/>
      <c r="RCC2" s="1858"/>
      <c r="RCD2" s="1858"/>
      <c r="RCE2" s="1858"/>
      <c r="RCF2" s="1858"/>
      <c r="RCG2" s="1858"/>
      <c r="RCH2" s="1858"/>
      <c r="RCI2" s="1858"/>
      <c r="RCJ2" s="1858"/>
      <c r="RCK2" s="1858"/>
      <c r="RCL2" s="1858"/>
      <c r="RCM2" s="1858"/>
      <c r="RCN2" s="1858"/>
      <c r="RCO2" s="1858"/>
      <c r="RCP2" s="1858"/>
      <c r="RCQ2" s="1858"/>
      <c r="RCR2" s="1858"/>
      <c r="RCS2" s="1858"/>
      <c r="RCT2" s="1858"/>
      <c r="RCU2" s="1858"/>
      <c r="RCV2" s="1858"/>
      <c r="RCW2" s="1858"/>
      <c r="RCX2" s="1858"/>
      <c r="RCY2" s="1858"/>
      <c r="RCZ2" s="1858"/>
      <c r="RDA2" s="1858"/>
      <c r="RDB2" s="1858"/>
      <c r="RDC2" s="1858"/>
      <c r="RDD2" s="1858"/>
      <c r="RDE2" s="1858"/>
      <c r="RDF2" s="1858"/>
      <c r="RDG2" s="1858"/>
      <c r="RDH2" s="1858"/>
      <c r="RDI2" s="1858"/>
      <c r="RDJ2" s="1858"/>
      <c r="RDK2" s="1858"/>
      <c r="RDL2" s="1858"/>
      <c r="RDM2" s="1858"/>
      <c r="RDN2" s="1858"/>
      <c r="RDO2" s="1858"/>
      <c r="RDP2" s="1858"/>
      <c r="RDQ2" s="1858"/>
      <c r="RDR2" s="1858"/>
      <c r="RDS2" s="1858"/>
      <c r="RDT2" s="1858"/>
      <c r="RDU2" s="1858"/>
      <c r="RDV2" s="1858"/>
      <c r="RDW2" s="1858"/>
      <c r="RDX2" s="1858"/>
      <c r="RDY2" s="1858"/>
      <c r="RDZ2" s="1858"/>
      <c r="REA2" s="1858"/>
      <c r="REB2" s="1858"/>
      <c r="REC2" s="1858"/>
      <c r="RED2" s="1858"/>
      <c r="REE2" s="1858"/>
      <c r="REF2" s="1858"/>
      <c r="REG2" s="1858"/>
      <c r="REH2" s="1858"/>
      <c r="REI2" s="1858"/>
      <c r="REJ2" s="1858"/>
      <c r="REK2" s="1858"/>
      <c r="REL2" s="1858"/>
      <c r="REM2" s="1858"/>
      <c r="REN2" s="1858"/>
      <c r="REO2" s="1858"/>
      <c r="REP2" s="1858"/>
      <c r="REQ2" s="1858"/>
      <c r="RER2" s="1858"/>
      <c r="RES2" s="1858"/>
      <c r="RET2" s="1858"/>
      <c r="REU2" s="1858"/>
      <c r="REV2" s="1858"/>
      <c r="REW2" s="1858"/>
      <c r="REX2" s="1858"/>
      <c r="REY2" s="1858"/>
      <c r="REZ2" s="1858"/>
      <c r="RFA2" s="1858"/>
      <c r="RFB2" s="1858"/>
      <c r="RFC2" s="1858"/>
      <c r="RFD2" s="1858"/>
      <c r="RFE2" s="1858"/>
      <c r="RFF2" s="1858"/>
      <c r="RFG2" s="1858"/>
      <c r="RFH2" s="1858"/>
      <c r="RFI2" s="1858"/>
      <c r="RFJ2" s="1858"/>
      <c r="RFK2" s="1858"/>
      <c r="RFL2" s="1858"/>
      <c r="RFM2" s="1858"/>
      <c r="RFN2" s="1858"/>
      <c r="RFO2" s="1858"/>
      <c r="RFP2" s="1858"/>
      <c r="RFQ2" s="1858"/>
      <c r="RFR2" s="1858"/>
      <c r="RFS2" s="1858"/>
      <c r="RFT2" s="1858"/>
      <c r="RFU2" s="1858"/>
      <c r="RFV2" s="1858"/>
      <c r="RFW2" s="1858"/>
      <c r="RFX2" s="1858"/>
      <c r="RFY2" s="1858"/>
      <c r="RFZ2" s="1858"/>
      <c r="RGA2" s="1858"/>
      <c r="RGB2" s="1858"/>
      <c r="RGC2" s="1858"/>
      <c r="RGD2" s="1858"/>
      <c r="RGE2" s="1858"/>
      <c r="RGF2" s="1858"/>
      <c r="RGG2" s="1858"/>
      <c r="RGH2" s="1858"/>
      <c r="RGI2" s="1858"/>
      <c r="RGJ2" s="1858"/>
      <c r="RGK2" s="1858"/>
      <c r="RGL2" s="1858"/>
      <c r="RGM2" s="1858"/>
      <c r="RGN2" s="1858"/>
      <c r="RGO2" s="1858"/>
      <c r="RGP2" s="1858"/>
      <c r="RGQ2" s="1858"/>
      <c r="RGR2" s="1858"/>
      <c r="RGS2" s="1858"/>
      <c r="RGT2" s="1858"/>
      <c r="RGU2" s="1858"/>
      <c r="RGV2" s="1858"/>
      <c r="RGW2" s="1858"/>
      <c r="RGX2" s="1858"/>
      <c r="RGY2" s="1858"/>
      <c r="RGZ2" s="1858"/>
      <c r="RHA2" s="1858"/>
      <c r="RHB2" s="1858"/>
      <c r="RHC2" s="1858"/>
      <c r="RHD2" s="1858"/>
      <c r="RHE2" s="1858"/>
      <c r="RHF2" s="1858"/>
      <c r="RHG2" s="1858"/>
      <c r="RHH2" s="1858"/>
      <c r="RHI2" s="1858"/>
      <c r="RHJ2" s="1858"/>
      <c r="RHK2" s="1858"/>
      <c r="RHL2" s="1858"/>
      <c r="RHM2" s="1858"/>
      <c r="RHN2" s="1858"/>
      <c r="RHO2" s="1858"/>
      <c r="RHP2" s="1858"/>
      <c r="RHQ2" s="1858"/>
      <c r="RHR2" s="1858"/>
      <c r="RHS2" s="1858"/>
      <c r="RHT2" s="1858"/>
      <c r="RHU2" s="1858"/>
      <c r="RHV2" s="1858"/>
      <c r="RHW2" s="1858"/>
      <c r="RHX2" s="1858"/>
      <c r="RHY2" s="1858"/>
      <c r="RHZ2" s="1858"/>
      <c r="RIA2" s="1858"/>
      <c r="RIB2" s="1858"/>
      <c r="RIC2" s="1858"/>
      <c r="RID2" s="1858"/>
      <c r="RIE2" s="1858"/>
      <c r="RIF2" s="1858"/>
      <c r="RIG2" s="1858"/>
      <c r="RIH2" s="1858"/>
      <c r="RII2" s="1858"/>
      <c r="RIJ2" s="1858"/>
      <c r="RIK2" s="1858"/>
      <c r="RIL2" s="1858"/>
      <c r="RIM2" s="1858"/>
      <c r="RIN2" s="1858"/>
      <c r="RIO2" s="1858"/>
      <c r="RIP2" s="1858"/>
      <c r="RIQ2" s="1858"/>
      <c r="RIR2" s="1858"/>
      <c r="RIS2" s="1858"/>
      <c r="RIT2" s="1858"/>
      <c r="RIU2" s="1858"/>
      <c r="RIV2" s="1858"/>
      <c r="RIW2" s="1858"/>
      <c r="RIX2" s="1858"/>
      <c r="RIY2" s="1858"/>
      <c r="RIZ2" s="1858"/>
      <c r="RJA2" s="1858"/>
      <c r="RJB2" s="1858"/>
      <c r="RJC2" s="1858"/>
      <c r="RJD2" s="1858"/>
      <c r="RJE2" s="1858"/>
      <c r="RJF2" s="1858"/>
      <c r="RJG2" s="1858"/>
      <c r="RJH2" s="1858"/>
      <c r="RJI2" s="1858"/>
      <c r="RJJ2" s="1858"/>
      <c r="RJK2" s="1858"/>
      <c r="RJL2" s="1858"/>
      <c r="RJM2" s="1858"/>
      <c r="RJN2" s="1858"/>
      <c r="RJO2" s="1858"/>
      <c r="RJP2" s="1858"/>
      <c r="RJQ2" s="1858"/>
      <c r="RJR2" s="1858"/>
      <c r="RJS2" s="1858"/>
      <c r="RJT2" s="1858"/>
      <c r="RJU2" s="1858"/>
      <c r="RJV2" s="1858"/>
      <c r="RJW2" s="1858"/>
      <c r="RJX2" s="1858"/>
      <c r="RJY2" s="1858"/>
      <c r="RJZ2" s="1858"/>
      <c r="RKA2" s="1858"/>
      <c r="RKB2" s="1858"/>
      <c r="RKC2" s="1858"/>
      <c r="RKD2" s="1858"/>
      <c r="RKE2" s="1858"/>
      <c r="RKF2" s="1858"/>
      <c r="RKG2" s="1858"/>
      <c r="RKH2" s="1858"/>
      <c r="RKI2" s="1858"/>
      <c r="RKJ2" s="1858"/>
      <c r="RKK2" s="1858"/>
      <c r="RKL2" s="1858"/>
      <c r="RKM2" s="1858"/>
      <c r="RKN2" s="1858"/>
      <c r="RKO2" s="1858"/>
      <c r="RKP2" s="1858"/>
      <c r="RKQ2" s="1858"/>
      <c r="RKR2" s="1858"/>
      <c r="RKS2" s="1858"/>
      <c r="RKT2" s="1858"/>
      <c r="RKU2" s="1858"/>
      <c r="RKV2" s="1858"/>
      <c r="RKW2" s="1858"/>
      <c r="RKX2" s="1858"/>
      <c r="RKY2" s="1858"/>
      <c r="RKZ2" s="1858"/>
      <c r="RLA2" s="1858"/>
      <c r="RLB2" s="1858"/>
      <c r="RLC2" s="1858"/>
      <c r="RLD2" s="1858"/>
      <c r="RLE2" s="1858"/>
      <c r="RLF2" s="1858"/>
      <c r="RLG2" s="1858"/>
      <c r="RLH2" s="1858"/>
      <c r="RLI2" s="1858"/>
      <c r="RLJ2" s="1858"/>
      <c r="RLK2" s="1858"/>
      <c r="RLL2" s="1858"/>
      <c r="RLM2" s="1858"/>
      <c r="RLN2" s="1858"/>
      <c r="RLO2" s="1858"/>
      <c r="RLP2" s="1858"/>
      <c r="RLQ2" s="1858"/>
      <c r="RLR2" s="1858"/>
      <c r="RLS2" s="1858"/>
      <c r="RLT2" s="1858"/>
      <c r="RLU2" s="1858"/>
      <c r="RLV2" s="1858"/>
      <c r="RLW2" s="1858"/>
      <c r="RLX2" s="1858"/>
      <c r="RLY2" s="1858"/>
      <c r="RLZ2" s="1858"/>
      <c r="RMA2" s="1858"/>
      <c r="RMB2" s="1858"/>
      <c r="RMC2" s="1858"/>
      <c r="RMD2" s="1858"/>
      <c r="RME2" s="1858"/>
      <c r="RMF2" s="1858"/>
      <c r="RMG2" s="1858"/>
      <c r="RMH2" s="1858"/>
      <c r="RMI2" s="1858"/>
      <c r="RMJ2" s="1858"/>
      <c r="RMK2" s="1858"/>
      <c r="RML2" s="1858"/>
      <c r="RMM2" s="1858"/>
      <c r="RMN2" s="1858"/>
      <c r="RMO2" s="1858"/>
      <c r="RMP2" s="1858"/>
      <c r="RMQ2" s="1858"/>
      <c r="RMR2" s="1858"/>
      <c r="RMS2" s="1858"/>
      <c r="RMT2" s="1858"/>
      <c r="RMU2" s="1858"/>
      <c r="RMV2" s="1858"/>
      <c r="RMW2" s="1858"/>
      <c r="RMX2" s="1858"/>
      <c r="RMY2" s="1858"/>
      <c r="RMZ2" s="1858"/>
      <c r="RNA2" s="1858"/>
      <c r="RNB2" s="1858"/>
      <c r="RNC2" s="1858"/>
      <c r="RND2" s="1858"/>
      <c r="RNE2" s="1858"/>
      <c r="RNF2" s="1858"/>
      <c r="RNG2" s="1858"/>
      <c r="RNH2" s="1858"/>
      <c r="RNI2" s="1858"/>
      <c r="RNJ2" s="1858"/>
      <c r="RNK2" s="1858"/>
      <c r="RNL2" s="1858"/>
      <c r="RNM2" s="1858"/>
      <c r="RNN2" s="1858"/>
      <c r="RNO2" s="1858"/>
      <c r="RNP2" s="1858"/>
      <c r="RNQ2" s="1858"/>
      <c r="RNR2" s="1858"/>
      <c r="RNS2" s="1858"/>
      <c r="RNT2" s="1858"/>
      <c r="RNU2" s="1858"/>
      <c r="RNV2" s="1858"/>
      <c r="RNW2" s="1858"/>
      <c r="RNX2" s="1858"/>
      <c r="RNY2" s="1858"/>
      <c r="RNZ2" s="1858"/>
      <c r="ROA2" s="1858"/>
      <c r="ROB2" s="1858"/>
      <c r="ROC2" s="1858"/>
      <c r="ROD2" s="1858"/>
      <c r="ROE2" s="1858"/>
      <c r="ROF2" s="1858"/>
      <c r="ROG2" s="1858"/>
      <c r="ROH2" s="1858"/>
      <c r="ROI2" s="1858"/>
      <c r="ROJ2" s="1858"/>
      <c r="ROK2" s="1858"/>
      <c r="ROL2" s="1858"/>
      <c r="ROM2" s="1858"/>
      <c r="RON2" s="1858"/>
      <c r="ROO2" s="1858"/>
      <c r="ROP2" s="1858"/>
      <c r="ROQ2" s="1858"/>
      <c r="ROR2" s="1858"/>
      <c r="ROS2" s="1858"/>
      <c r="ROT2" s="1858"/>
      <c r="ROU2" s="1858"/>
      <c r="ROV2" s="1858"/>
      <c r="ROW2" s="1858"/>
      <c r="ROX2" s="1858"/>
      <c r="ROY2" s="1858"/>
      <c r="ROZ2" s="1858"/>
      <c r="RPA2" s="1858"/>
      <c r="RPB2" s="1858"/>
      <c r="RPC2" s="1858"/>
      <c r="RPD2" s="1858"/>
      <c r="RPE2" s="1858"/>
      <c r="RPF2" s="1858"/>
      <c r="RPG2" s="1858"/>
      <c r="RPH2" s="1858"/>
      <c r="RPI2" s="1858"/>
      <c r="RPJ2" s="1858"/>
      <c r="RPK2" s="1858"/>
      <c r="RPL2" s="1858"/>
      <c r="RPM2" s="1858"/>
      <c r="RPN2" s="1858"/>
      <c r="RPO2" s="1858"/>
      <c r="RPP2" s="1858"/>
      <c r="RPQ2" s="1858"/>
      <c r="RPR2" s="1858"/>
      <c r="RPS2" s="1858"/>
      <c r="RPT2" s="1858"/>
      <c r="RPU2" s="1858"/>
      <c r="RPV2" s="1858"/>
      <c r="RPW2" s="1858"/>
      <c r="RPX2" s="1858"/>
      <c r="RPY2" s="1858"/>
      <c r="RPZ2" s="1858"/>
      <c r="RQA2" s="1858"/>
      <c r="RQB2" s="1858"/>
      <c r="RQC2" s="1858"/>
      <c r="RQD2" s="1858"/>
      <c r="RQE2" s="1858"/>
      <c r="RQF2" s="1858"/>
      <c r="RQG2" s="1858"/>
      <c r="RQH2" s="1858"/>
      <c r="RQI2" s="1858"/>
      <c r="RQJ2" s="1858"/>
      <c r="RQK2" s="1858"/>
      <c r="RQL2" s="1858"/>
      <c r="RQM2" s="1858"/>
      <c r="RQN2" s="1858"/>
      <c r="RQO2" s="1858"/>
      <c r="RQP2" s="1858"/>
      <c r="RQQ2" s="1858"/>
      <c r="RQR2" s="1858"/>
      <c r="RQS2" s="1858"/>
      <c r="RQT2" s="1858"/>
      <c r="RQU2" s="1858"/>
      <c r="RQV2" s="1858"/>
      <c r="RQW2" s="1858"/>
      <c r="RQX2" s="1858"/>
      <c r="RQY2" s="1858"/>
      <c r="RQZ2" s="1858"/>
      <c r="RRA2" s="1858"/>
      <c r="RRB2" s="1858"/>
      <c r="RRC2" s="1858"/>
      <c r="RRD2" s="1858"/>
      <c r="RRE2" s="1858"/>
      <c r="RRF2" s="1858"/>
      <c r="RRG2" s="1858"/>
      <c r="RRH2" s="1858"/>
      <c r="RRI2" s="1858"/>
      <c r="RRJ2" s="1858"/>
      <c r="RRK2" s="1858"/>
      <c r="RRL2" s="1858"/>
      <c r="RRM2" s="1858"/>
      <c r="RRN2" s="1858"/>
      <c r="RRO2" s="1858"/>
      <c r="RRP2" s="1858"/>
      <c r="RRQ2" s="1858"/>
      <c r="RRR2" s="1858"/>
      <c r="RRS2" s="1858"/>
      <c r="RRT2" s="1858"/>
      <c r="RRU2" s="1858"/>
      <c r="RRV2" s="1858"/>
      <c r="RRW2" s="1858"/>
      <c r="RRX2" s="1858"/>
      <c r="RRY2" s="1858"/>
      <c r="RRZ2" s="1858"/>
      <c r="RSA2" s="1858"/>
      <c r="RSB2" s="1858"/>
      <c r="RSC2" s="1858"/>
      <c r="RSD2" s="1858"/>
      <c r="RSE2" s="1858"/>
      <c r="RSF2" s="1858"/>
      <c r="RSG2" s="1858"/>
      <c r="RSH2" s="1858"/>
      <c r="RSI2" s="1858"/>
      <c r="RSJ2" s="1858"/>
      <c r="RSK2" s="1858"/>
      <c r="RSL2" s="1858"/>
      <c r="RSM2" s="1858"/>
      <c r="RSN2" s="1858"/>
      <c r="RSO2" s="1858"/>
      <c r="RSP2" s="1858"/>
      <c r="RSQ2" s="1858"/>
      <c r="RSR2" s="1858"/>
      <c r="RSS2" s="1858"/>
      <c r="RST2" s="1858"/>
      <c r="RSU2" s="1858"/>
      <c r="RSV2" s="1858"/>
      <c r="RSW2" s="1858"/>
      <c r="RSX2" s="1858"/>
      <c r="RSY2" s="1858"/>
      <c r="RSZ2" s="1858"/>
      <c r="RTA2" s="1858"/>
      <c r="RTB2" s="1858"/>
      <c r="RTC2" s="1858"/>
      <c r="RTD2" s="1858"/>
      <c r="RTE2" s="1858"/>
      <c r="RTF2" s="1858"/>
      <c r="RTG2" s="1858"/>
      <c r="RTH2" s="1858"/>
      <c r="RTI2" s="1858"/>
      <c r="RTJ2" s="1858"/>
      <c r="RTK2" s="1858"/>
      <c r="RTL2" s="1858"/>
      <c r="RTM2" s="1858"/>
      <c r="RTN2" s="1858"/>
      <c r="RTO2" s="1858"/>
      <c r="RTP2" s="1858"/>
      <c r="RTQ2" s="1858"/>
      <c r="RTR2" s="1858"/>
      <c r="RTS2" s="1858"/>
      <c r="RTT2" s="1858"/>
      <c r="RTU2" s="1858"/>
      <c r="RTV2" s="1858"/>
      <c r="RTW2" s="1858"/>
      <c r="RTX2" s="1858"/>
      <c r="RTY2" s="1858"/>
      <c r="RTZ2" s="1858"/>
      <c r="RUA2" s="1858"/>
      <c r="RUB2" s="1858"/>
      <c r="RUC2" s="1858"/>
      <c r="RUD2" s="1858"/>
      <c r="RUE2" s="1858"/>
      <c r="RUF2" s="1858"/>
      <c r="RUG2" s="1858"/>
      <c r="RUH2" s="1858"/>
      <c r="RUI2" s="1858"/>
      <c r="RUJ2" s="1858"/>
      <c r="RUK2" s="1858"/>
      <c r="RUL2" s="1858"/>
      <c r="RUM2" s="1858"/>
      <c r="RUN2" s="1858"/>
      <c r="RUO2" s="1858"/>
      <c r="RUP2" s="1858"/>
      <c r="RUQ2" s="1858"/>
      <c r="RUR2" s="1858"/>
      <c r="RUS2" s="1858"/>
      <c r="RUT2" s="1858"/>
      <c r="RUU2" s="1858"/>
      <c r="RUV2" s="1858"/>
      <c r="RUW2" s="1858"/>
      <c r="RUX2" s="1858"/>
      <c r="RUY2" s="1858"/>
      <c r="RUZ2" s="1858"/>
      <c r="RVA2" s="1858"/>
      <c r="RVB2" s="1858"/>
      <c r="RVC2" s="1858"/>
      <c r="RVD2" s="1858"/>
      <c r="RVE2" s="1858"/>
      <c r="RVF2" s="1858"/>
      <c r="RVG2" s="1858"/>
      <c r="RVH2" s="1858"/>
      <c r="RVI2" s="1858"/>
      <c r="RVJ2" s="1858"/>
      <c r="RVK2" s="1858"/>
      <c r="RVL2" s="1858"/>
      <c r="RVM2" s="1858"/>
      <c r="RVN2" s="1858"/>
      <c r="RVO2" s="1858"/>
      <c r="RVP2" s="1858"/>
      <c r="RVQ2" s="1858"/>
      <c r="RVR2" s="1858"/>
      <c r="RVS2" s="1858"/>
      <c r="RVT2" s="1858"/>
      <c r="RVU2" s="1858"/>
      <c r="RVV2" s="1858"/>
      <c r="RVW2" s="1858"/>
      <c r="RVX2" s="1858"/>
      <c r="RVY2" s="1858"/>
      <c r="RVZ2" s="1858"/>
      <c r="RWA2" s="1858"/>
      <c r="RWB2" s="1858"/>
      <c r="RWC2" s="1858"/>
      <c r="RWD2" s="1858"/>
      <c r="RWE2" s="1858"/>
      <c r="RWF2" s="1858"/>
      <c r="RWG2" s="1858"/>
      <c r="RWH2" s="1858"/>
      <c r="RWI2" s="1858"/>
      <c r="RWJ2" s="1858"/>
      <c r="RWK2" s="1858"/>
      <c r="RWL2" s="1858"/>
      <c r="RWM2" s="1858"/>
      <c r="RWN2" s="1858"/>
      <c r="RWO2" s="1858"/>
      <c r="RWP2" s="1858"/>
      <c r="RWQ2" s="1858"/>
      <c r="RWR2" s="1858"/>
      <c r="RWS2" s="1858"/>
      <c r="RWT2" s="1858"/>
      <c r="RWU2" s="1858"/>
      <c r="RWV2" s="1858"/>
      <c r="RWW2" s="1858"/>
      <c r="RWX2" s="1858"/>
      <c r="RWY2" s="1858"/>
      <c r="RWZ2" s="1858"/>
      <c r="RXA2" s="1858"/>
      <c r="RXB2" s="1858"/>
      <c r="RXC2" s="1858"/>
      <c r="RXD2" s="1858"/>
      <c r="RXE2" s="1858"/>
      <c r="RXF2" s="1858"/>
      <c r="RXG2" s="1858"/>
      <c r="RXH2" s="1858"/>
      <c r="RXI2" s="1858"/>
      <c r="RXJ2" s="1858"/>
      <c r="RXK2" s="1858"/>
      <c r="RXL2" s="1858"/>
      <c r="RXM2" s="1858"/>
      <c r="RXN2" s="1858"/>
      <c r="RXO2" s="1858"/>
      <c r="RXP2" s="1858"/>
      <c r="RXQ2" s="1858"/>
      <c r="RXR2" s="1858"/>
      <c r="RXS2" s="1858"/>
      <c r="RXT2" s="1858"/>
      <c r="RXU2" s="1858"/>
      <c r="RXV2" s="1858"/>
      <c r="RXW2" s="1858"/>
      <c r="RXX2" s="1858"/>
      <c r="RXY2" s="1858"/>
      <c r="RXZ2" s="1858"/>
      <c r="RYA2" s="1858"/>
      <c r="RYB2" s="1858"/>
      <c r="RYC2" s="1858"/>
      <c r="RYD2" s="1858"/>
      <c r="RYE2" s="1858"/>
      <c r="RYF2" s="1858"/>
      <c r="RYG2" s="1858"/>
      <c r="RYH2" s="1858"/>
      <c r="RYI2" s="1858"/>
      <c r="RYJ2" s="1858"/>
      <c r="RYK2" s="1858"/>
      <c r="RYL2" s="1858"/>
      <c r="RYM2" s="1858"/>
      <c r="RYN2" s="1858"/>
      <c r="RYO2" s="1858"/>
      <c r="RYP2" s="1858"/>
      <c r="RYQ2" s="1858"/>
      <c r="RYR2" s="1858"/>
      <c r="RYS2" s="1858"/>
      <c r="RYT2" s="1858"/>
      <c r="RYU2" s="1858"/>
      <c r="RYV2" s="1858"/>
      <c r="RYW2" s="1858"/>
      <c r="RYX2" s="1858"/>
      <c r="RYY2" s="1858"/>
      <c r="RYZ2" s="1858"/>
      <c r="RZA2" s="1858"/>
      <c r="RZB2" s="1858"/>
      <c r="RZC2" s="1858"/>
      <c r="RZD2" s="1858"/>
      <c r="RZE2" s="1858"/>
      <c r="RZF2" s="1858"/>
      <c r="RZG2" s="1858"/>
      <c r="RZH2" s="1858"/>
      <c r="RZI2" s="1858"/>
      <c r="RZJ2" s="1858"/>
      <c r="RZK2" s="1858"/>
      <c r="RZL2" s="1858"/>
      <c r="RZM2" s="1858"/>
      <c r="RZN2" s="1858"/>
      <c r="RZO2" s="1858"/>
      <c r="RZP2" s="1858"/>
      <c r="RZQ2" s="1858"/>
      <c r="RZR2" s="1858"/>
      <c r="RZS2" s="1858"/>
      <c r="RZT2" s="1858"/>
      <c r="RZU2" s="1858"/>
      <c r="RZV2" s="1858"/>
      <c r="RZW2" s="1858"/>
      <c r="RZX2" s="1858"/>
      <c r="RZY2" s="1858"/>
      <c r="RZZ2" s="1858"/>
      <c r="SAA2" s="1858"/>
      <c r="SAB2" s="1858"/>
      <c r="SAC2" s="1858"/>
      <c r="SAD2" s="1858"/>
      <c r="SAE2" s="1858"/>
      <c r="SAF2" s="1858"/>
      <c r="SAG2" s="1858"/>
      <c r="SAH2" s="1858"/>
      <c r="SAI2" s="1858"/>
      <c r="SAJ2" s="1858"/>
      <c r="SAK2" s="1858"/>
      <c r="SAL2" s="1858"/>
      <c r="SAM2" s="1858"/>
      <c r="SAN2" s="1858"/>
      <c r="SAO2" s="1858"/>
      <c r="SAP2" s="1858"/>
      <c r="SAQ2" s="1858"/>
      <c r="SAR2" s="1858"/>
      <c r="SAS2" s="1858"/>
      <c r="SAT2" s="1858"/>
      <c r="SAU2" s="1858"/>
      <c r="SAV2" s="1858"/>
      <c r="SAW2" s="1858"/>
      <c r="SAX2" s="1858"/>
      <c r="SAY2" s="1858"/>
      <c r="SAZ2" s="1858"/>
      <c r="SBA2" s="1858"/>
      <c r="SBB2" s="1858"/>
      <c r="SBC2" s="1858"/>
      <c r="SBD2" s="1858"/>
      <c r="SBE2" s="1858"/>
      <c r="SBF2" s="1858"/>
      <c r="SBG2" s="1858"/>
      <c r="SBH2" s="1858"/>
      <c r="SBI2" s="1858"/>
      <c r="SBJ2" s="1858"/>
      <c r="SBK2" s="1858"/>
      <c r="SBL2" s="1858"/>
      <c r="SBM2" s="1858"/>
      <c r="SBN2" s="1858"/>
      <c r="SBO2" s="1858"/>
      <c r="SBP2" s="1858"/>
      <c r="SBQ2" s="1858"/>
      <c r="SBR2" s="1858"/>
      <c r="SBS2" s="1858"/>
      <c r="SBT2" s="1858"/>
      <c r="SBU2" s="1858"/>
      <c r="SBV2" s="1858"/>
      <c r="SBW2" s="1858"/>
      <c r="SBX2" s="1858"/>
      <c r="SBY2" s="1858"/>
      <c r="SBZ2" s="1858"/>
      <c r="SCA2" s="1858"/>
      <c r="SCB2" s="1858"/>
      <c r="SCC2" s="1858"/>
      <c r="SCD2" s="1858"/>
      <c r="SCE2" s="1858"/>
      <c r="SCF2" s="1858"/>
      <c r="SCG2" s="1858"/>
      <c r="SCH2" s="1858"/>
      <c r="SCI2" s="1858"/>
      <c r="SCJ2" s="1858"/>
      <c r="SCK2" s="1858"/>
      <c r="SCL2" s="1858"/>
      <c r="SCM2" s="1858"/>
      <c r="SCN2" s="1858"/>
      <c r="SCO2" s="1858"/>
      <c r="SCP2" s="1858"/>
      <c r="SCQ2" s="1858"/>
      <c r="SCR2" s="1858"/>
      <c r="SCS2" s="1858"/>
      <c r="SCT2" s="1858"/>
      <c r="SCU2" s="1858"/>
      <c r="SCV2" s="1858"/>
      <c r="SCW2" s="1858"/>
      <c r="SCX2" s="1858"/>
      <c r="SCY2" s="1858"/>
      <c r="SCZ2" s="1858"/>
      <c r="SDA2" s="1858"/>
      <c r="SDB2" s="1858"/>
      <c r="SDC2" s="1858"/>
      <c r="SDD2" s="1858"/>
      <c r="SDE2" s="1858"/>
      <c r="SDF2" s="1858"/>
      <c r="SDG2" s="1858"/>
      <c r="SDH2" s="1858"/>
      <c r="SDI2" s="1858"/>
      <c r="SDJ2" s="1858"/>
      <c r="SDK2" s="1858"/>
      <c r="SDL2" s="1858"/>
      <c r="SDM2" s="1858"/>
      <c r="SDN2" s="1858"/>
      <c r="SDO2" s="1858"/>
      <c r="SDP2" s="1858"/>
      <c r="SDQ2" s="1858"/>
      <c r="SDR2" s="1858"/>
      <c r="SDS2" s="1858"/>
      <c r="SDT2" s="1858"/>
      <c r="SDU2" s="1858"/>
      <c r="SDV2" s="1858"/>
      <c r="SDW2" s="1858"/>
      <c r="SDX2" s="1858"/>
      <c r="SDY2" s="1858"/>
      <c r="SDZ2" s="1858"/>
      <c r="SEA2" s="1858"/>
      <c r="SEB2" s="1858"/>
      <c r="SEC2" s="1858"/>
      <c r="SED2" s="1858"/>
      <c r="SEE2" s="1858"/>
      <c r="SEF2" s="1858"/>
      <c r="SEG2" s="1858"/>
      <c r="SEH2" s="1858"/>
      <c r="SEI2" s="1858"/>
      <c r="SEJ2" s="1858"/>
      <c r="SEK2" s="1858"/>
      <c r="SEL2" s="1858"/>
      <c r="SEM2" s="1858"/>
      <c r="SEN2" s="1858"/>
      <c r="SEO2" s="1858"/>
      <c r="SEP2" s="1858"/>
      <c r="SEQ2" s="1858"/>
      <c r="SER2" s="1858"/>
      <c r="SES2" s="1858"/>
      <c r="SET2" s="1858"/>
      <c r="SEU2" s="1858"/>
      <c r="SEV2" s="1858"/>
      <c r="SEW2" s="1858"/>
      <c r="SEX2" s="1858"/>
      <c r="SEY2" s="1858"/>
      <c r="SEZ2" s="1858"/>
      <c r="SFA2" s="1858"/>
      <c r="SFB2" s="1858"/>
      <c r="SFC2" s="1858"/>
      <c r="SFD2" s="1858"/>
      <c r="SFE2" s="1858"/>
      <c r="SFF2" s="1858"/>
      <c r="SFG2" s="1858"/>
      <c r="SFH2" s="1858"/>
      <c r="SFI2" s="1858"/>
      <c r="SFJ2" s="1858"/>
      <c r="SFK2" s="1858"/>
      <c r="SFL2" s="1858"/>
      <c r="SFM2" s="1858"/>
      <c r="SFN2" s="1858"/>
      <c r="SFO2" s="1858"/>
      <c r="SFP2" s="1858"/>
      <c r="SFQ2" s="1858"/>
      <c r="SFR2" s="1858"/>
      <c r="SFS2" s="1858"/>
      <c r="SFT2" s="1858"/>
      <c r="SFU2" s="1858"/>
      <c r="SFV2" s="1858"/>
      <c r="SFW2" s="1858"/>
      <c r="SFX2" s="1858"/>
      <c r="SFY2" s="1858"/>
      <c r="SFZ2" s="1858"/>
      <c r="SGA2" s="1858"/>
      <c r="SGB2" s="1858"/>
      <c r="SGC2" s="1858"/>
      <c r="SGD2" s="1858"/>
      <c r="SGE2" s="1858"/>
      <c r="SGF2" s="1858"/>
      <c r="SGG2" s="1858"/>
      <c r="SGH2" s="1858"/>
      <c r="SGI2" s="1858"/>
      <c r="SGJ2" s="1858"/>
      <c r="SGK2" s="1858"/>
      <c r="SGL2" s="1858"/>
      <c r="SGM2" s="1858"/>
      <c r="SGN2" s="1858"/>
      <c r="SGO2" s="1858"/>
      <c r="SGP2" s="1858"/>
      <c r="SGQ2" s="1858"/>
      <c r="SGR2" s="1858"/>
      <c r="SGS2" s="1858"/>
      <c r="SGT2" s="1858"/>
      <c r="SGU2" s="1858"/>
      <c r="SGV2" s="1858"/>
      <c r="SGW2" s="1858"/>
      <c r="SGX2" s="1858"/>
      <c r="SGY2" s="1858"/>
      <c r="SGZ2" s="1858"/>
      <c r="SHA2" s="1858"/>
      <c r="SHB2" s="1858"/>
      <c r="SHC2" s="1858"/>
      <c r="SHD2" s="1858"/>
      <c r="SHE2" s="1858"/>
      <c r="SHF2" s="1858"/>
      <c r="SHG2" s="1858"/>
      <c r="SHH2" s="1858"/>
      <c r="SHI2" s="1858"/>
      <c r="SHJ2" s="1858"/>
      <c r="SHK2" s="1858"/>
      <c r="SHL2" s="1858"/>
      <c r="SHM2" s="1858"/>
      <c r="SHN2" s="1858"/>
      <c r="SHO2" s="1858"/>
      <c r="SHP2" s="1858"/>
      <c r="SHQ2" s="1858"/>
      <c r="SHR2" s="1858"/>
      <c r="SHS2" s="1858"/>
      <c r="SHT2" s="1858"/>
      <c r="SHU2" s="1858"/>
      <c r="SHV2" s="1858"/>
      <c r="SHW2" s="1858"/>
      <c r="SHX2" s="1858"/>
      <c r="SHY2" s="1858"/>
      <c r="SHZ2" s="1858"/>
      <c r="SIA2" s="1858"/>
      <c r="SIB2" s="1858"/>
      <c r="SIC2" s="1858"/>
      <c r="SID2" s="1858"/>
      <c r="SIE2" s="1858"/>
      <c r="SIF2" s="1858"/>
      <c r="SIG2" s="1858"/>
      <c r="SIH2" s="1858"/>
      <c r="SII2" s="1858"/>
      <c r="SIJ2" s="1858"/>
      <c r="SIK2" s="1858"/>
      <c r="SIL2" s="1858"/>
      <c r="SIM2" s="1858"/>
      <c r="SIN2" s="1858"/>
      <c r="SIO2" s="1858"/>
      <c r="SIP2" s="1858"/>
      <c r="SIQ2" s="1858"/>
      <c r="SIR2" s="1858"/>
      <c r="SIS2" s="1858"/>
      <c r="SIT2" s="1858"/>
      <c r="SIU2" s="1858"/>
      <c r="SIV2" s="1858"/>
      <c r="SIW2" s="1858"/>
      <c r="SIX2" s="1858"/>
      <c r="SIY2" s="1858"/>
      <c r="SIZ2" s="1858"/>
      <c r="SJA2" s="1858"/>
      <c r="SJB2" s="1858"/>
      <c r="SJC2" s="1858"/>
      <c r="SJD2" s="1858"/>
      <c r="SJE2" s="1858"/>
      <c r="SJF2" s="1858"/>
      <c r="SJG2" s="1858"/>
      <c r="SJH2" s="1858"/>
      <c r="SJI2" s="1858"/>
      <c r="SJJ2" s="1858"/>
      <c r="SJK2" s="1858"/>
      <c r="SJL2" s="1858"/>
      <c r="SJM2" s="1858"/>
      <c r="SJN2" s="1858"/>
      <c r="SJO2" s="1858"/>
      <c r="SJP2" s="1858"/>
      <c r="SJQ2" s="1858"/>
      <c r="SJR2" s="1858"/>
      <c r="SJS2" s="1858"/>
      <c r="SJT2" s="1858"/>
      <c r="SJU2" s="1858"/>
      <c r="SJV2" s="1858"/>
      <c r="SJW2" s="1858"/>
      <c r="SJX2" s="1858"/>
      <c r="SJY2" s="1858"/>
      <c r="SJZ2" s="1858"/>
      <c r="SKA2" s="1858"/>
      <c r="SKB2" s="1858"/>
      <c r="SKC2" s="1858"/>
      <c r="SKD2" s="1858"/>
      <c r="SKE2" s="1858"/>
      <c r="SKF2" s="1858"/>
      <c r="SKG2" s="1858"/>
      <c r="SKH2" s="1858"/>
      <c r="SKI2" s="1858"/>
      <c r="SKJ2" s="1858"/>
      <c r="SKK2" s="1858"/>
      <c r="SKL2" s="1858"/>
      <c r="SKM2" s="1858"/>
      <c r="SKN2" s="1858"/>
      <c r="SKO2" s="1858"/>
      <c r="SKP2" s="1858"/>
      <c r="SKQ2" s="1858"/>
      <c r="SKR2" s="1858"/>
      <c r="SKS2" s="1858"/>
      <c r="SKT2" s="1858"/>
      <c r="SKU2" s="1858"/>
      <c r="SKV2" s="1858"/>
      <c r="SKW2" s="1858"/>
      <c r="SKX2" s="1858"/>
      <c r="SKY2" s="1858"/>
      <c r="SKZ2" s="1858"/>
      <c r="SLA2" s="1858"/>
      <c r="SLB2" s="1858"/>
      <c r="SLC2" s="1858"/>
      <c r="SLD2" s="1858"/>
      <c r="SLE2" s="1858"/>
      <c r="SLF2" s="1858"/>
      <c r="SLG2" s="1858"/>
      <c r="SLH2" s="1858"/>
      <c r="SLI2" s="1858"/>
      <c r="SLJ2" s="1858"/>
      <c r="SLK2" s="1858"/>
      <c r="SLL2" s="1858"/>
      <c r="SLM2" s="1858"/>
      <c r="SLN2" s="1858"/>
      <c r="SLO2" s="1858"/>
      <c r="SLP2" s="1858"/>
      <c r="SLQ2" s="1858"/>
      <c r="SLR2" s="1858"/>
      <c r="SLS2" s="1858"/>
      <c r="SLT2" s="1858"/>
      <c r="SLU2" s="1858"/>
      <c r="SLV2" s="1858"/>
      <c r="SLW2" s="1858"/>
      <c r="SLX2" s="1858"/>
      <c r="SLY2" s="1858"/>
      <c r="SLZ2" s="1858"/>
      <c r="SMA2" s="1858"/>
      <c r="SMB2" s="1858"/>
      <c r="SMC2" s="1858"/>
      <c r="SMD2" s="1858"/>
      <c r="SME2" s="1858"/>
      <c r="SMF2" s="1858"/>
      <c r="SMG2" s="1858"/>
      <c r="SMH2" s="1858"/>
      <c r="SMI2" s="1858"/>
      <c r="SMJ2" s="1858"/>
      <c r="SMK2" s="1858"/>
      <c r="SML2" s="1858"/>
      <c r="SMM2" s="1858"/>
      <c r="SMN2" s="1858"/>
      <c r="SMO2" s="1858"/>
      <c r="SMP2" s="1858"/>
      <c r="SMQ2" s="1858"/>
      <c r="SMR2" s="1858"/>
      <c r="SMS2" s="1858"/>
      <c r="SMT2" s="1858"/>
      <c r="SMU2" s="1858"/>
      <c r="SMV2" s="1858"/>
      <c r="SMW2" s="1858"/>
      <c r="SMX2" s="1858"/>
      <c r="SMY2" s="1858"/>
      <c r="SMZ2" s="1858"/>
      <c r="SNA2" s="1858"/>
      <c r="SNB2" s="1858"/>
      <c r="SNC2" s="1858"/>
      <c r="SND2" s="1858"/>
      <c r="SNE2" s="1858"/>
      <c r="SNF2" s="1858"/>
      <c r="SNG2" s="1858"/>
      <c r="SNH2" s="1858"/>
      <c r="SNI2" s="1858"/>
      <c r="SNJ2" s="1858"/>
      <c r="SNK2" s="1858"/>
      <c r="SNL2" s="1858"/>
      <c r="SNM2" s="1858"/>
      <c r="SNN2" s="1858"/>
      <c r="SNO2" s="1858"/>
      <c r="SNP2" s="1858"/>
      <c r="SNQ2" s="1858"/>
      <c r="SNR2" s="1858"/>
      <c r="SNS2" s="1858"/>
      <c r="SNT2" s="1858"/>
      <c r="SNU2" s="1858"/>
      <c r="SNV2" s="1858"/>
      <c r="SNW2" s="1858"/>
      <c r="SNX2" s="1858"/>
      <c r="SNY2" s="1858"/>
      <c r="SNZ2" s="1858"/>
      <c r="SOA2" s="1858"/>
      <c r="SOB2" s="1858"/>
      <c r="SOC2" s="1858"/>
      <c r="SOD2" s="1858"/>
      <c r="SOE2" s="1858"/>
      <c r="SOF2" s="1858"/>
      <c r="SOG2" s="1858"/>
      <c r="SOH2" s="1858"/>
      <c r="SOI2" s="1858"/>
      <c r="SOJ2" s="1858"/>
      <c r="SOK2" s="1858"/>
      <c r="SOL2" s="1858"/>
      <c r="SOM2" s="1858"/>
      <c r="SON2" s="1858"/>
      <c r="SOO2" s="1858"/>
      <c r="SOP2" s="1858"/>
      <c r="SOQ2" s="1858"/>
      <c r="SOR2" s="1858"/>
      <c r="SOS2" s="1858"/>
      <c r="SOT2" s="1858"/>
      <c r="SOU2" s="1858"/>
      <c r="SOV2" s="1858"/>
      <c r="SOW2" s="1858"/>
      <c r="SOX2" s="1858"/>
      <c r="SOY2" s="1858"/>
      <c r="SOZ2" s="1858"/>
      <c r="SPA2" s="1858"/>
      <c r="SPB2" s="1858"/>
      <c r="SPC2" s="1858"/>
      <c r="SPD2" s="1858"/>
      <c r="SPE2" s="1858"/>
      <c r="SPF2" s="1858"/>
      <c r="SPG2" s="1858"/>
      <c r="SPH2" s="1858"/>
      <c r="SPI2" s="1858"/>
      <c r="SPJ2" s="1858"/>
      <c r="SPK2" s="1858"/>
      <c r="SPL2" s="1858"/>
      <c r="SPM2" s="1858"/>
      <c r="SPN2" s="1858"/>
      <c r="SPO2" s="1858"/>
      <c r="SPP2" s="1858"/>
      <c r="SPQ2" s="1858"/>
      <c r="SPR2" s="1858"/>
      <c r="SPS2" s="1858"/>
      <c r="SPT2" s="1858"/>
      <c r="SPU2" s="1858"/>
      <c r="SPV2" s="1858"/>
      <c r="SPW2" s="1858"/>
      <c r="SPX2" s="1858"/>
      <c r="SPY2" s="1858"/>
      <c r="SPZ2" s="1858"/>
      <c r="SQA2" s="1858"/>
      <c r="SQB2" s="1858"/>
      <c r="SQC2" s="1858"/>
      <c r="SQD2" s="1858"/>
      <c r="SQE2" s="1858"/>
      <c r="SQF2" s="1858"/>
      <c r="SQG2" s="1858"/>
      <c r="SQH2" s="1858"/>
      <c r="SQI2" s="1858"/>
      <c r="SQJ2" s="1858"/>
      <c r="SQK2" s="1858"/>
      <c r="SQL2" s="1858"/>
      <c r="SQM2" s="1858"/>
      <c r="SQN2" s="1858"/>
      <c r="SQO2" s="1858"/>
      <c r="SQP2" s="1858"/>
      <c r="SQQ2" s="1858"/>
      <c r="SQR2" s="1858"/>
      <c r="SQS2" s="1858"/>
      <c r="SQT2" s="1858"/>
      <c r="SQU2" s="1858"/>
      <c r="SQV2" s="1858"/>
      <c r="SQW2" s="1858"/>
      <c r="SQX2" s="1858"/>
      <c r="SQY2" s="1858"/>
      <c r="SQZ2" s="1858"/>
      <c r="SRA2" s="1858"/>
      <c r="SRB2" s="1858"/>
      <c r="SRC2" s="1858"/>
      <c r="SRD2" s="1858"/>
      <c r="SRE2" s="1858"/>
      <c r="SRF2" s="1858"/>
      <c r="SRG2" s="1858"/>
      <c r="SRH2" s="1858"/>
      <c r="SRI2" s="1858"/>
      <c r="SRJ2" s="1858"/>
      <c r="SRK2" s="1858"/>
      <c r="SRL2" s="1858"/>
      <c r="SRM2" s="1858"/>
      <c r="SRN2" s="1858"/>
      <c r="SRO2" s="1858"/>
      <c r="SRP2" s="1858"/>
      <c r="SRQ2" s="1858"/>
      <c r="SRR2" s="1858"/>
      <c r="SRS2" s="1858"/>
      <c r="SRT2" s="1858"/>
      <c r="SRU2" s="1858"/>
      <c r="SRV2" s="1858"/>
      <c r="SRW2" s="1858"/>
      <c r="SRX2" s="1858"/>
      <c r="SRY2" s="1858"/>
      <c r="SRZ2" s="1858"/>
      <c r="SSA2" s="1858"/>
      <c r="SSB2" s="1858"/>
      <c r="SSC2" s="1858"/>
      <c r="SSD2" s="1858"/>
      <c r="SSE2" s="1858"/>
      <c r="SSF2" s="1858"/>
      <c r="SSG2" s="1858"/>
      <c r="SSH2" s="1858"/>
      <c r="SSI2" s="1858"/>
      <c r="SSJ2" s="1858"/>
      <c r="SSK2" s="1858"/>
      <c r="SSL2" s="1858"/>
      <c r="SSM2" s="1858"/>
      <c r="SSN2" s="1858"/>
      <c r="SSO2" s="1858"/>
      <c r="SSP2" s="1858"/>
      <c r="SSQ2" s="1858"/>
      <c r="SSR2" s="1858"/>
      <c r="SSS2" s="1858"/>
      <c r="SST2" s="1858"/>
      <c r="SSU2" s="1858"/>
      <c r="SSV2" s="1858"/>
      <c r="SSW2" s="1858"/>
      <c r="SSX2" s="1858"/>
      <c r="SSY2" s="1858"/>
      <c r="SSZ2" s="1858"/>
      <c r="STA2" s="1858"/>
      <c r="STB2" s="1858"/>
      <c r="STC2" s="1858"/>
      <c r="STD2" s="1858"/>
      <c r="STE2" s="1858"/>
      <c r="STF2" s="1858"/>
      <c r="STG2" s="1858"/>
      <c r="STH2" s="1858"/>
      <c r="STI2" s="1858"/>
      <c r="STJ2" s="1858"/>
      <c r="STK2" s="1858"/>
      <c r="STL2" s="1858"/>
      <c r="STM2" s="1858"/>
      <c r="STN2" s="1858"/>
      <c r="STO2" s="1858"/>
      <c r="STP2" s="1858"/>
      <c r="STQ2" s="1858"/>
      <c r="STR2" s="1858"/>
      <c r="STS2" s="1858"/>
      <c r="STT2" s="1858"/>
      <c r="STU2" s="1858"/>
      <c r="STV2" s="1858"/>
      <c r="STW2" s="1858"/>
      <c r="STX2" s="1858"/>
      <c r="STY2" s="1858"/>
      <c r="STZ2" s="1858"/>
      <c r="SUA2" s="1858"/>
      <c r="SUB2" s="1858"/>
      <c r="SUC2" s="1858"/>
      <c r="SUD2" s="1858"/>
      <c r="SUE2" s="1858"/>
      <c r="SUF2" s="1858"/>
      <c r="SUG2" s="1858"/>
      <c r="SUH2" s="1858"/>
      <c r="SUI2" s="1858"/>
      <c r="SUJ2" s="1858"/>
      <c r="SUK2" s="1858"/>
      <c r="SUL2" s="1858"/>
      <c r="SUM2" s="1858"/>
      <c r="SUN2" s="1858"/>
      <c r="SUO2" s="1858"/>
      <c r="SUP2" s="1858"/>
      <c r="SUQ2" s="1858"/>
      <c r="SUR2" s="1858"/>
      <c r="SUS2" s="1858"/>
      <c r="SUT2" s="1858"/>
      <c r="SUU2" s="1858"/>
      <c r="SUV2" s="1858"/>
      <c r="SUW2" s="1858"/>
      <c r="SUX2" s="1858"/>
      <c r="SUY2" s="1858"/>
      <c r="SUZ2" s="1858"/>
      <c r="SVA2" s="1858"/>
      <c r="SVB2" s="1858"/>
      <c r="SVC2" s="1858"/>
      <c r="SVD2" s="1858"/>
      <c r="SVE2" s="1858"/>
      <c r="SVF2" s="1858"/>
      <c r="SVG2" s="1858"/>
      <c r="SVH2" s="1858"/>
      <c r="SVI2" s="1858"/>
      <c r="SVJ2" s="1858"/>
      <c r="SVK2" s="1858"/>
      <c r="SVL2" s="1858"/>
      <c r="SVM2" s="1858"/>
      <c r="SVN2" s="1858"/>
      <c r="SVO2" s="1858"/>
      <c r="SVP2" s="1858"/>
      <c r="SVQ2" s="1858"/>
      <c r="SVR2" s="1858"/>
      <c r="SVS2" s="1858"/>
      <c r="SVT2" s="1858"/>
      <c r="SVU2" s="1858"/>
      <c r="SVV2" s="1858"/>
      <c r="SVW2" s="1858"/>
      <c r="SVX2" s="1858"/>
      <c r="SVY2" s="1858"/>
      <c r="SVZ2" s="1858"/>
      <c r="SWA2" s="1858"/>
      <c r="SWB2" s="1858"/>
      <c r="SWC2" s="1858"/>
      <c r="SWD2" s="1858"/>
      <c r="SWE2" s="1858"/>
      <c r="SWF2" s="1858"/>
      <c r="SWG2" s="1858"/>
      <c r="SWH2" s="1858"/>
      <c r="SWI2" s="1858"/>
      <c r="SWJ2" s="1858"/>
      <c r="SWK2" s="1858"/>
      <c r="SWL2" s="1858"/>
      <c r="SWM2" s="1858"/>
      <c r="SWN2" s="1858"/>
      <c r="SWO2" s="1858"/>
      <c r="SWP2" s="1858"/>
      <c r="SWQ2" s="1858"/>
      <c r="SWR2" s="1858"/>
      <c r="SWS2" s="1858"/>
      <c r="SWT2" s="1858"/>
      <c r="SWU2" s="1858"/>
      <c r="SWV2" s="1858"/>
      <c r="SWW2" s="1858"/>
      <c r="SWX2" s="1858"/>
      <c r="SWY2" s="1858"/>
      <c r="SWZ2" s="1858"/>
      <c r="SXA2" s="1858"/>
      <c r="SXB2" s="1858"/>
      <c r="SXC2" s="1858"/>
      <c r="SXD2" s="1858"/>
      <c r="SXE2" s="1858"/>
      <c r="SXF2" s="1858"/>
      <c r="SXG2" s="1858"/>
      <c r="SXH2" s="1858"/>
      <c r="SXI2" s="1858"/>
      <c r="SXJ2" s="1858"/>
      <c r="SXK2" s="1858"/>
      <c r="SXL2" s="1858"/>
      <c r="SXM2" s="1858"/>
      <c r="SXN2" s="1858"/>
      <c r="SXO2" s="1858"/>
      <c r="SXP2" s="1858"/>
      <c r="SXQ2" s="1858"/>
      <c r="SXR2" s="1858"/>
      <c r="SXS2" s="1858"/>
      <c r="SXT2" s="1858"/>
      <c r="SXU2" s="1858"/>
      <c r="SXV2" s="1858"/>
      <c r="SXW2" s="1858"/>
      <c r="SXX2" s="1858"/>
      <c r="SXY2" s="1858"/>
      <c r="SXZ2" s="1858"/>
      <c r="SYA2" s="1858"/>
      <c r="SYB2" s="1858"/>
      <c r="SYC2" s="1858"/>
      <c r="SYD2" s="1858"/>
      <c r="SYE2" s="1858"/>
      <c r="SYF2" s="1858"/>
      <c r="SYG2" s="1858"/>
      <c r="SYH2" s="1858"/>
      <c r="SYI2" s="1858"/>
      <c r="SYJ2" s="1858"/>
      <c r="SYK2" s="1858"/>
      <c r="SYL2" s="1858"/>
      <c r="SYM2" s="1858"/>
      <c r="SYN2" s="1858"/>
      <c r="SYO2" s="1858"/>
      <c r="SYP2" s="1858"/>
      <c r="SYQ2" s="1858"/>
      <c r="SYR2" s="1858"/>
      <c r="SYS2" s="1858"/>
      <c r="SYT2" s="1858"/>
      <c r="SYU2" s="1858"/>
      <c r="SYV2" s="1858"/>
      <c r="SYW2" s="1858"/>
      <c r="SYX2" s="1858"/>
      <c r="SYY2" s="1858"/>
      <c r="SYZ2" s="1858"/>
      <c r="SZA2" s="1858"/>
      <c r="SZB2" s="1858"/>
      <c r="SZC2" s="1858"/>
      <c r="SZD2" s="1858"/>
      <c r="SZE2" s="1858"/>
      <c r="SZF2" s="1858"/>
      <c r="SZG2" s="1858"/>
      <c r="SZH2" s="1858"/>
      <c r="SZI2" s="1858"/>
      <c r="SZJ2" s="1858"/>
      <c r="SZK2" s="1858"/>
      <c r="SZL2" s="1858"/>
      <c r="SZM2" s="1858"/>
      <c r="SZN2" s="1858"/>
      <c r="SZO2" s="1858"/>
      <c r="SZP2" s="1858"/>
      <c r="SZQ2" s="1858"/>
      <c r="SZR2" s="1858"/>
      <c r="SZS2" s="1858"/>
      <c r="SZT2" s="1858"/>
      <c r="SZU2" s="1858"/>
      <c r="SZV2" s="1858"/>
      <c r="SZW2" s="1858"/>
      <c r="SZX2" s="1858"/>
      <c r="SZY2" s="1858"/>
      <c r="SZZ2" s="1858"/>
      <c r="TAA2" s="1858"/>
      <c r="TAB2" s="1858"/>
      <c r="TAC2" s="1858"/>
      <c r="TAD2" s="1858"/>
      <c r="TAE2" s="1858"/>
      <c r="TAF2" s="1858"/>
      <c r="TAG2" s="1858"/>
      <c r="TAH2" s="1858"/>
      <c r="TAI2" s="1858"/>
      <c r="TAJ2" s="1858"/>
      <c r="TAK2" s="1858"/>
      <c r="TAL2" s="1858"/>
      <c r="TAM2" s="1858"/>
      <c r="TAN2" s="1858"/>
      <c r="TAO2" s="1858"/>
      <c r="TAP2" s="1858"/>
      <c r="TAQ2" s="1858"/>
      <c r="TAR2" s="1858"/>
      <c r="TAS2" s="1858"/>
      <c r="TAT2" s="1858"/>
      <c r="TAU2" s="1858"/>
      <c r="TAV2" s="1858"/>
      <c r="TAW2" s="1858"/>
      <c r="TAX2" s="1858"/>
      <c r="TAY2" s="1858"/>
      <c r="TAZ2" s="1858"/>
      <c r="TBA2" s="1858"/>
      <c r="TBB2" s="1858"/>
      <c r="TBC2" s="1858"/>
      <c r="TBD2" s="1858"/>
      <c r="TBE2" s="1858"/>
      <c r="TBF2" s="1858"/>
      <c r="TBG2" s="1858"/>
      <c r="TBH2" s="1858"/>
      <c r="TBI2" s="1858"/>
      <c r="TBJ2" s="1858"/>
      <c r="TBK2" s="1858"/>
      <c r="TBL2" s="1858"/>
      <c r="TBM2" s="1858"/>
      <c r="TBN2" s="1858"/>
      <c r="TBO2" s="1858"/>
      <c r="TBP2" s="1858"/>
      <c r="TBQ2" s="1858"/>
      <c r="TBR2" s="1858"/>
      <c r="TBS2" s="1858"/>
      <c r="TBT2" s="1858"/>
      <c r="TBU2" s="1858"/>
      <c r="TBV2" s="1858"/>
      <c r="TBW2" s="1858"/>
      <c r="TBX2" s="1858"/>
      <c r="TBY2" s="1858"/>
      <c r="TBZ2" s="1858"/>
      <c r="TCA2" s="1858"/>
      <c r="TCB2" s="1858"/>
      <c r="TCC2" s="1858"/>
      <c r="TCD2" s="1858"/>
      <c r="TCE2" s="1858"/>
      <c r="TCF2" s="1858"/>
      <c r="TCG2" s="1858"/>
      <c r="TCH2" s="1858"/>
      <c r="TCI2" s="1858"/>
      <c r="TCJ2" s="1858"/>
      <c r="TCK2" s="1858"/>
      <c r="TCL2" s="1858"/>
      <c r="TCM2" s="1858"/>
      <c r="TCN2" s="1858"/>
      <c r="TCO2" s="1858"/>
      <c r="TCP2" s="1858"/>
      <c r="TCQ2" s="1858"/>
      <c r="TCR2" s="1858"/>
      <c r="TCS2" s="1858"/>
      <c r="TCT2" s="1858"/>
      <c r="TCU2" s="1858"/>
      <c r="TCV2" s="1858"/>
      <c r="TCW2" s="1858"/>
      <c r="TCX2" s="1858"/>
      <c r="TCY2" s="1858"/>
      <c r="TCZ2" s="1858"/>
      <c r="TDA2" s="1858"/>
      <c r="TDB2" s="1858"/>
      <c r="TDC2" s="1858"/>
      <c r="TDD2" s="1858"/>
      <c r="TDE2" s="1858"/>
      <c r="TDF2" s="1858"/>
      <c r="TDG2" s="1858"/>
      <c r="TDH2" s="1858"/>
      <c r="TDI2" s="1858"/>
      <c r="TDJ2" s="1858"/>
      <c r="TDK2" s="1858"/>
      <c r="TDL2" s="1858"/>
      <c r="TDM2" s="1858"/>
      <c r="TDN2" s="1858"/>
      <c r="TDO2" s="1858"/>
      <c r="TDP2" s="1858"/>
      <c r="TDQ2" s="1858"/>
      <c r="TDR2" s="1858"/>
      <c r="TDS2" s="1858"/>
      <c r="TDT2" s="1858"/>
      <c r="TDU2" s="1858"/>
      <c r="TDV2" s="1858"/>
      <c r="TDW2" s="1858"/>
      <c r="TDX2" s="1858"/>
      <c r="TDY2" s="1858"/>
      <c r="TDZ2" s="1858"/>
      <c r="TEA2" s="1858"/>
      <c r="TEB2" s="1858"/>
      <c r="TEC2" s="1858"/>
      <c r="TED2" s="1858"/>
      <c r="TEE2" s="1858"/>
      <c r="TEF2" s="1858"/>
      <c r="TEG2" s="1858"/>
      <c r="TEH2" s="1858"/>
      <c r="TEI2" s="1858"/>
      <c r="TEJ2" s="1858"/>
      <c r="TEK2" s="1858"/>
      <c r="TEL2" s="1858"/>
      <c r="TEM2" s="1858"/>
      <c r="TEN2" s="1858"/>
      <c r="TEO2" s="1858"/>
      <c r="TEP2" s="1858"/>
      <c r="TEQ2" s="1858"/>
      <c r="TER2" s="1858"/>
      <c r="TES2" s="1858"/>
      <c r="TET2" s="1858"/>
      <c r="TEU2" s="1858"/>
      <c r="TEV2" s="1858"/>
      <c r="TEW2" s="1858"/>
      <c r="TEX2" s="1858"/>
      <c r="TEY2" s="1858"/>
      <c r="TEZ2" s="1858"/>
      <c r="TFA2" s="1858"/>
      <c r="TFB2" s="1858"/>
      <c r="TFC2" s="1858"/>
      <c r="TFD2" s="1858"/>
      <c r="TFE2" s="1858"/>
      <c r="TFF2" s="1858"/>
      <c r="TFG2" s="1858"/>
      <c r="TFH2" s="1858"/>
      <c r="TFI2" s="1858"/>
      <c r="TFJ2" s="1858"/>
      <c r="TFK2" s="1858"/>
      <c r="TFL2" s="1858"/>
      <c r="TFM2" s="1858"/>
      <c r="TFN2" s="1858"/>
      <c r="TFO2" s="1858"/>
      <c r="TFP2" s="1858"/>
      <c r="TFQ2" s="1858"/>
      <c r="TFR2" s="1858"/>
      <c r="TFS2" s="1858"/>
      <c r="TFT2" s="1858"/>
      <c r="TFU2" s="1858"/>
      <c r="TFV2" s="1858"/>
      <c r="TFW2" s="1858"/>
      <c r="TFX2" s="1858"/>
      <c r="TFY2" s="1858"/>
      <c r="TFZ2" s="1858"/>
      <c r="TGA2" s="1858"/>
      <c r="TGB2" s="1858"/>
      <c r="TGC2" s="1858"/>
      <c r="TGD2" s="1858"/>
      <c r="TGE2" s="1858"/>
      <c r="TGF2" s="1858"/>
      <c r="TGG2" s="1858"/>
      <c r="TGH2" s="1858"/>
      <c r="TGI2" s="1858"/>
      <c r="TGJ2" s="1858"/>
      <c r="TGK2" s="1858"/>
      <c r="TGL2" s="1858"/>
      <c r="TGM2" s="1858"/>
      <c r="TGN2" s="1858"/>
      <c r="TGO2" s="1858"/>
      <c r="TGP2" s="1858"/>
      <c r="TGQ2" s="1858"/>
      <c r="TGR2" s="1858"/>
      <c r="TGS2" s="1858"/>
      <c r="TGT2" s="1858"/>
      <c r="TGU2" s="1858"/>
      <c r="TGV2" s="1858"/>
      <c r="TGW2" s="1858"/>
      <c r="TGX2" s="1858"/>
      <c r="TGY2" s="1858"/>
      <c r="TGZ2" s="1858"/>
      <c r="THA2" s="1858"/>
      <c r="THB2" s="1858"/>
      <c r="THC2" s="1858"/>
      <c r="THD2" s="1858"/>
      <c r="THE2" s="1858"/>
      <c r="THF2" s="1858"/>
      <c r="THG2" s="1858"/>
      <c r="THH2" s="1858"/>
      <c r="THI2" s="1858"/>
      <c r="THJ2" s="1858"/>
      <c r="THK2" s="1858"/>
      <c r="THL2" s="1858"/>
      <c r="THM2" s="1858"/>
      <c r="THN2" s="1858"/>
      <c r="THO2" s="1858"/>
      <c r="THP2" s="1858"/>
      <c r="THQ2" s="1858"/>
      <c r="THR2" s="1858"/>
      <c r="THS2" s="1858"/>
      <c r="THT2" s="1858"/>
      <c r="THU2" s="1858"/>
      <c r="THV2" s="1858"/>
      <c r="THW2" s="1858"/>
      <c r="THX2" s="1858"/>
      <c r="THY2" s="1858"/>
      <c r="THZ2" s="1858"/>
      <c r="TIA2" s="1858"/>
      <c r="TIB2" s="1858"/>
      <c r="TIC2" s="1858"/>
      <c r="TID2" s="1858"/>
      <c r="TIE2" s="1858"/>
      <c r="TIF2" s="1858"/>
      <c r="TIG2" s="1858"/>
      <c r="TIH2" s="1858"/>
      <c r="TII2" s="1858"/>
      <c r="TIJ2" s="1858"/>
      <c r="TIK2" s="1858"/>
      <c r="TIL2" s="1858"/>
      <c r="TIM2" s="1858"/>
      <c r="TIN2" s="1858"/>
      <c r="TIO2" s="1858"/>
      <c r="TIP2" s="1858"/>
      <c r="TIQ2" s="1858"/>
      <c r="TIR2" s="1858"/>
      <c r="TIS2" s="1858"/>
      <c r="TIT2" s="1858"/>
      <c r="TIU2" s="1858"/>
      <c r="TIV2" s="1858"/>
      <c r="TIW2" s="1858"/>
      <c r="TIX2" s="1858"/>
      <c r="TIY2" s="1858"/>
      <c r="TIZ2" s="1858"/>
      <c r="TJA2" s="1858"/>
      <c r="TJB2" s="1858"/>
      <c r="TJC2" s="1858"/>
      <c r="TJD2" s="1858"/>
      <c r="TJE2" s="1858"/>
      <c r="TJF2" s="1858"/>
      <c r="TJG2" s="1858"/>
      <c r="TJH2" s="1858"/>
      <c r="TJI2" s="1858"/>
      <c r="TJJ2" s="1858"/>
      <c r="TJK2" s="1858"/>
      <c r="TJL2" s="1858"/>
      <c r="TJM2" s="1858"/>
      <c r="TJN2" s="1858"/>
      <c r="TJO2" s="1858"/>
      <c r="TJP2" s="1858"/>
      <c r="TJQ2" s="1858"/>
      <c r="TJR2" s="1858"/>
      <c r="TJS2" s="1858"/>
      <c r="TJT2" s="1858"/>
      <c r="TJU2" s="1858"/>
      <c r="TJV2" s="1858"/>
      <c r="TJW2" s="1858"/>
      <c r="TJX2" s="1858"/>
      <c r="TJY2" s="1858"/>
      <c r="TJZ2" s="1858"/>
      <c r="TKA2" s="1858"/>
      <c r="TKB2" s="1858"/>
      <c r="TKC2" s="1858"/>
      <c r="TKD2" s="1858"/>
      <c r="TKE2" s="1858"/>
      <c r="TKF2" s="1858"/>
      <c r="TKG2" s="1858"/>
      <c r="TKH2" s="1858"/>
      <c r="TKI2" s="1858"/>
      <c r="TKJ2" s="1858"/>
      <c r="TKK2" s="1858"/>
      <c r="TKL2" s="1858"/>
      <c r="TKM2" s="1858"/>
      <c r="TKN2" s="1858"/>
      <c r="TKO2" s="1858"/>
      <c r="TKP2" s="1858"/>
      <c r="TKQ2" s="1858"/>
      <c r="TKR2" s="1858"/>
      <c r="TKS2" s="1858"/>
      <c r="TKT2" s="1858"/>
      <c r="TKU2" s="1858"/>
      <c r="TKV2" s="1858"/>
      <c r="TKW2" s="1858"/>
      <c r="TKX2" s="1858"/>
      <c r="TKY2" s="1858"/>
      <c r="TKZ2" s="1858"/>
      <c r="TLA2" s="1858"/>
      <c r="TLB2" s="1858"/>
      <c r="TLC2" s="1858"/>
      <c r="TLD2" s="1858"/>
      <c r="TLE2" s="1858"/>
      <c r="TLF2" s="1858"/>
      <c r="TLG2" s="1858"/>
      <c r="TLH2" s="1858"/>
      <c r="TLI2" s="1858"/>
      <c r="TLJ2" s="1858"/>
      <c r="TLK2" s="1858"/>
      <c r="TLL2" s="1858"/>
      <c r="TLM2" s="1858"/>
      <c r="TLN2" s="1858"/>
      <c r="TLO2" s="1858"/>
      <c r="TLP2" s="1858"/>
      <c r="TLQ2" s="1858"/>
      <c r="TLR2" s="1858"/>
      <c r="TLS2" s="1858"/>
      <c r="TLT2" s="1858"/>
      <c r="TLU2" s="1858"/>
      <c r="TLV2" s="1858"/>
      <c r="TLW2" s="1858"/>
      <c r="TLX2" s="1858"/>
      <c r="TLY2" s="1858"/>
      <c r="TLZ2" s="1858"/>
      <c r="TMA2" s="1858"/>
      <c r="TMB2" s="1858"/>
      <c r="TMC2" s="1858"/>
      <c r="TMD2" s="1858"/>
      <c r="TME2" s="1858"/>
      <c r="TMF2" s="1858"/>
      <c r="TMG2" s="1858"/>
      <c r="TMH2" s="1858"/>
      <c r="TMI2" s="1858"/>
      <c r="TMJ2" s="1858"/>
      <c r="TMK2" s="1858"/>
      <c r="TML2" s="1858"/>
      <c r="TMM2" s="1858"/>
      <c r="TMN2" s="1858"/>
      <c r="TMO2" s="1858"/>
      <c r="TMP2" s="1858"/>
      <c r="TMQ2" s="1858"/>
      <c r="TMR2" s="1858"/>
      <c r="TMS2" s="1858"/>
      <c r="TMT2" s="1858"/>
      <c r="TMU2" s="1858"/>
      <c r="TMV2" s="1858"/>
      <c r="TMW2" s="1858"/>
      <c r="TMX2" s="1858"/>
      <c r="TMY2" s="1858"/>
      <c r="TMZ2" s="1858"/>
      <c r="TNA2" s="1858"/>
      <c r="TNB2" s="1858"/>
      <c r="TNC2" s="1858"/>
      <c r="TND2" s="1858"/>
      <c r="TNE2" s="1858"/>
      <c r="TNF2" s="1858"/>
      <c r="TNG2" s="1858"/>
      <c r="TNH2" s="1858"/>
      <c r="TNI2" s="1858"/>
      <c r="TNJ2" s="1858"/>
      <c r="TNK2" s="1858"/>
      <c r="TNL2" s="1858"/>
      <c r="TNM2" s="1858"/>
      <c r="TNN2" s="1858"/>
      <c r="TNO2" s="1858"/>
      <c r="TNP2" s="1858"/>
      <c r="TNQ2" s="1858"/>
      <c r="TNR2" s="1858"/>
      <c r="TNS2" s="1858"/>
      <c r="TNT2" s="1858"/>
      <c r="TNU2" s="1858"/>
      <c r="TNV2" s="1858"/>
      <c r="TNW2" s="1858"/>
      <c r="TNX2" s="1858"/>
      <c r="TNY2" s="1858"/>
      <c r="TNZ2" s="1858"/>
      <c r="TOA2" s="1858"/>
      <c r="TOB2" s="1858"/>
      <c r="TOC2" s="1858"/>
      <c r="TOD2" s="1858"/>
      <c r="TOE2" s="1858"/>
      <c r="TOF2" s="1858"/>
      <c r="TOG2" s="1858"/>
      <c r="TOH2" s="1858"/>
      <c r="TOI2" s="1858"/>
      <c r="TOJ2" s="1858"/>
      <c r="TOK2" s="1858"/>
      <c r="TOL2" s="1858"/>
      <c r="TOM2" s="1858"/>
      <c r="TON2" s="1858"/>
      <c r="TOO2" s="1858"/>
      <c r="TOP2" s="1858"/>
      <c r="TOQ2" s="1858"/>
      <c r="TOR2" s="1858"/>
      <c r="TOS2" s="1858"/>
      <c r="TOT2" s="1858"/>
      <c r="TOU2" s="1858"/>
      <c r="TOV2" s="1858"/>
      <c r="TOW2" s="1858"/>
      <c r="TOX2" s="1858"/>
      <c r="TOY2" s="1858"/>
      <c r="TOZ2" s="1858"/>
      <c r="TPA2" s="1858"/>
      <c r="TPB2" s="1858"/>
      <c r="TPC2" s="1858"/>
      <c r="TPD2" s="1858"/>
      <c r="TPE2" s="1858"/>
      <c r="TPF2" s="1858"/>
      <c r="TPG2" s="1858"/>
      <c r="TPH2" s="1858"/>
      <c r="TPI2" s="1858"/>
      <c r="TPJ2" s="1858"/>
      <c r="TPK2" s="1858"/>
      <c r="TPL2" s="1858"/>
      <c r="TPM2" s="1858"/>
      <c r="TPN2" s="1858"/>
      <c r="TPO2" s="1858"/>
      <c r="TPP2" s="1858"/>
      <c r="TPQ2" s="1858"/>
      <c r="TPR2" s="1858"/>
      <c r="TPS2" s="1858"/>
      <c r="TPT2" s="1858"/>
      <c r="TPU2" s="1858"/>
      <c r="TPV2" s="1858"/>
      <c r="TPW2" s="1858"/>
      <c r="TPX2" s="1858"/>
      <c r="TPY2" s="1858"/>
      <c r="TPZ2" s="1858"/>
      <c r="TQA2" s="1858"/>
      <c r="TQB2" s="1858"/>
      <c r="TQC2" s="1858"/>
      <c r="TQD2" s="1858"/>
      <c r="TQE2" s="1858"/>
      <c r="TQF2" s="1858"/>
      <c r="TQG2" s="1858"/>
      <c r="TQH2" s="1858"/>
      <c r="TQI2" s="1858"/>
      <c r="TQJ2" s="1858"/>
      <c r="TQK2" s="1858"/>
      <c r="TQL2" s="1858"/>
      <c r="TQM2" s="1858"/>
      <c r="TQN2" s="1858"/>
      <c r="TQO2" s="1858"/>
      <c r="TQP2" s="1858"/>
      <c r="TQQ2" s="1858"/>
      <c r="TQR2" s="1858"/>
      <c r="TQS2" s="1858"/>
      <c r="TQT2" s="1858"/>
      <c r="TQU2" s="1858"/>
      <c r="TQV2" s="1858"/>
      <c r="TQW2" s="1858"/>
      <c r="TQX2" s="1858"/>
      <c r="TQY2" s="1858"/>
      <c r="TQZ2" s="1858"/>
      <c r="TRA2" s="1858"/>
      <c r="TRB2" s="1858"/>
      <c r="TRC2" s="1858"/>
      <c r="TRD2" s="1858"/>
      <c r="TRE2" s="1858"/>
      <c r="TRF2" s="1858"/>
      <c r="TRG2" s="1858"/>
      <c r="TRH2" s="1858"/>
      <c r="TRI2" s="1858"/>
      <c r="TRJ2" s="1858"/>
      <c r="TRK2" s="1858"/>
      <c r="TRL2" s="1858"/>
      <c r="TRM2" s="1858"/>
      <c r="TRN2" s="1858"/>
      <c r="TRO2" s="1858"/>
      <c r="TRP2" s="1858"/>
      <c r="TRQ2" s="1858"/>
      <c r="TRR2" s="1858"/>
      <c r="TRS2" s="1858"/>
      <c r="TRT2" s="1858"/>
      <c r="TRU2" s="1858"/>
      <c r="TRV2" s="1858"/>
      <c r="TRW2" s="1858"/>
      <c r="TRX2" s="1858"/>
      <c r="TRY2" s="1858"/>
      <c r="TRZ2" s="1858"/>
      <c r="TSA2" s="1858"/>
      <c r="TSB2" s="1858"/>
      <c r="TSC2" s="1858"/>
      <c r="TSD2" s="1858"/>
      <c r="TSE2" s="1858"/>
      <c r="TSF2" s="1858"/>
      <c r="TSG2" s="1858"/>
      <c r="TSH2" s="1858"/>
      <c r="TSI2" s="1858"/>
      <c r="TSJ2" s="1858"/>
      <c r="TSK2" s="1858"/>
      <c r="TSL2" s="1858"/>
      <c r="TSM2" s="1858"/>
      <c r="TSN2" s="1858"/>
      <c r="TSO2" s="1858"/>
      <c r="TSP2" s="1858"/>
      <c r="TSQ2" s="1858"/>
      <c r="TSR2" s="1858"/>
      <c r="TSS2" s="1858"/>
      <c r="TST2" s="1858"/>
      <c r="TSU2" s="1858"/>
      <c r="TSV2" s="1858"/>
      <c r="TSW2" s="1858"/>
      <c r="TSX2" s="1858"/>
      <c r="TSY2" s="1858"/>
      <c r="TSZ2" s="1858"/>
      <c r="TTA2" s="1858"/>
      <c r="TTB2" s="1858"/>
      <c r="TTC2" s="1858"/>
      <c r="TTD2" s="1858"/>
      <c r="TTE2" s="1858"/>
      <c r="TTF2" s="1858"/>
      <c r="TTG2" s="1858"/>
      <c r="TTH2" s="1858"/>
      <c r="TTI2" s="1858"/>
      <c r="TTJ2" s="1858"/>
      <c r="TTK2" s="1858"/>
      <c r="TTL2" s="1858"/>
      <c r="TTM2" s="1858"/>
      <c r="TTN2" s="1858"/>
      <c r="TTO2" s="1858"/>
      <c r="TTP2" s="1858"/>
      <c r="TTQ2" s="1858"/>
      <c r="TTR2" s="1858"/>
      <c r="TTS2" s="1858"/>
      <c r="TTT2" s="1858"/>
      <c r="TTU2" s="1858"/>
      <c r="TTV2" s="1858"/>
      <c r="TTW2" s="1858"/>
      <c r="TTX2" s="1858"/>
      <c r="TTY2" s="1858"/>
      <c r="TTZ2" s="1858"/>
      <c r="TUA2" s="1858"/>
      <c r="TUB2" s="1858"/>
      <c r="TUC2" s="1858"/>
      <c r="TUD2" s="1858"/>
      <c r="TUE2" s="1858"/>
      <c r="TUF2" s="1858"/>
      <c r="TUG2" s="1858"/>
      <c r="TUH2" s="1858"/>
      <c r="TUI2" s="1858"/>
      <c r="TUJ2" s="1858"/>
      <c r="TUK2" s="1858"/>
      <c r="TUL2" s="1858"/>
      <c r="TUM2" s="1858"/>
      <c r="TUN2" s="1858"/>
      <c r="TUO2" s="1858"/>
      <c r="TUP2" s="1858"/>
      <c r="TUQ2" s="1858"/>
      <c r="TUR2" s="1858"/>
      <c r="TUS2" s="1858"/>
      <c r="TUT2" s="1858"/>
      <c r="TUU2" s="1858"/>
      <c r="TUV2" s="1858"/>
      <c r="TUW2" s="1858"/>
      <c r="TUX2" s="1858"/>
      <c r="TUY2" s="1858"/>
      <c r="TUZ2" s="1858"/>
      <c r="TVA2" s="1858"/>
      <c r="TVB2" s="1858"/>
      <c r="TVC2" s="1858"/>
      <c r="TVD2" s="1858"/>
      <c r="TVE2" s="1858"/>
      <c r="TVF2" s="1858"/>
      <c r="TVG2" s="1858"/>
      <c r="TVH2" s="1858"/>
      <c r="TVI2" s="1858"/>
      <c r="TVJ2" s="1858"/>
      <c r="TVK2" s="1858"/>
      <c r="TVL2" s="1858"/>
      <c r="TVM2" s="1858"/>
      <c r="TVN2" s="1858"/>
      <c r="TVO2" s="1858"/>
      <c r="TVP2" s="1858"/>
      <c r="TVQ2" s="1858"/>
      <c r="TVR2" s="1858"/>
      <c r="TVS2" s="1858"/>
      <c r="TVT2" s="1858"/>
      <c r="TVU2" s="1858"/>
      <c r="TVV2" s="1858"/>
      <c r="TVW2" s="1858"/>
      <c r="TVX2" s="1858"/>
      <c r="TVY2" s="1858"/>
      <c r="TVZ2" s="1858"/>
      <c r="TWA2" s="1858"/>
      <c r="TWB2" s="1858"/>
      <c r="TWC2" s="1858"/>
      <c r="TWD2" s="1858"/>
      <c r="TWE2" s="1858"/>
      <c r="TWF2" s="1858"/>
      <c r="TWG2" s="1858"/>
      <c r="TWH2" s="1858"/>
      <c r="TWI2" s="1858"/>
      <c r="TWJ2" s="1858"/>
      <c r="TWK2" s="1858"/>
      <c r="TWL2" s="1858"/>
      <c r="TWM2" s="1858"/>
      <c r="TWN2" s="1858"/>
      <c r="TWO2" s="1858"/>
      <c r="TWP2" s="1858"/>
      <c r="TWQ2" s="1858"/>
      <c r="TWR2" s="1858"/>
      <c r="TWS2" s="1858"/>
      <c r="TWT2" s="1858"/>
      <c r="TWU2" s="1858"/>
      <c r="TWV2" s="1858"/>
      <c r="TWW2" s="1858"/>
      <c r="TWX2" s="1858"/>
      <c r="TWY2" s="1858"/>
      <c r="TWZ2" s="1858"/>
      <c r="TXA2" s="1858"/>
      <c r="TXB2" s="1858"/>
      <c r="TXC2" s="1858"/>
      <c r="TXD2" s="1858"/>
      <c r="TXE2" s="1858"/>
      <c r="TXF2" s="1858"/>
      <c r="TXG2" s="1858"/>
      <c r="TXH2" s="1858"/>
      <c r="TXI2" s="1858"/>
      <c r="TXJ2" s="1858"/>
      <c r="TXK2" s="1858"/>
      <c r="TXL2" s="1858"/>
      <c r="TXM2" s="1858"/>
      <c r="TXN2" s="1858"/>
      <c r="TXO2" s="1858"/>
      <c r="TXP2" s="1858"/>
      <c r="TXQ2" s="1858"/>
      <c r="TXR2" s="1858"/>
      <c r="TXS2" s="1858"/>
      <c r="TXT2" s="1858"/>
      <c r="TXU2" s="1858"/>
      <c r="TXV2" s="1858"/>
      <c r="TXW2" s="1858"/>
      <c r="TXX2" s="1858"/>
      <c r="TXY2" s="1858"/>
      <c r="TXZ2" s="1858"/>
      <c r="TYA2" s="1858"/>
      <c r="TYB2" s="1858"/>
      <c r="TYC2" s="1858"/>
      <c r="TYD2" s="1858"/>
      <c r="TYE2" s="1858"/>
      <c r="TYF2" s="1858"/>
      <c r="TYG2" s="1858"/>
      <c r="TYH2" s="1858"/>
      <c r="TYI2" s="1858"/>
      <c r="TYJ2" s="1858"/>
      <c r="TYK2" s="1858"/>
      <c r="TYL2" s="1858"/>
      <c r="TYM2" s="1858"/>
      <c r="TYN2" s="1858"/>
      <c r="TYO2" s="1858"/>
      <c r="TYP2" s="1858"/>
      <c r="TYQ2" s="1858"/>
      <c r="TYR2" s="1858"/>
      <c r="TYS2" s="1858"/>
      <c r="TYT2" s="1858"/>
      <c r="TYU2" s="1858"/>
      <c r="TYV2" s="1858"/>
      <c r="TYW2" s="1858"/>
      <c r="TYX2" s="1858"/>
      <c r="TYY2" s="1858"/>
      <c r="TYZ2" s="1858"/>
      <c r="TZA2" s="1858"/>
      <c r="TZB2" s="1858"/>
      <c r="TZC2" s="1858"/>
      <c r="TZD2" s="1858"/>
      <c r="TZE2" s="1858"/>
      <c r="TZF2" s="1858"/>
      <c r="TZG2" s="1858"/>
      <c r="TZH2" s="1858"/>
      <c r="TZI2" s="1858"/>
      <c r="TZJ2" s="1858"/>
      <c r="TZK2" s="1858"/>
      <c r="TZL2" s="1858"/>
      <c r="TZM2" s="1858"/>
      <c r="TZN2" s="1858"/>
      <c r="TZO2" s="1858"/>
      <c r="TZP2" s="1858"/>
      <c r="TZQ2" s="1858"/>
      <c r="TZR2" s="1858"/>
      <c r="TZS2" s="1858"/>
      <c r="TZT2" s="1858"/>
      <c r="TZU2" s="1858"/>
      <c r="TZV2" s="1858"/>
      <c r="TZW2" s="1858"/>
      <c r="TZX2" s="1858"/>
      <c r="TZY2" s="1858"/>
      <c r="TZZ2" s="1858"/>
      <c r="UAA2" s="1858"/>
      <c r="UAB2" s="1858"/>
      <c r="UAC2" s="1858"/>
      <c r="UAD2" s="1858"/>
      <c r="UAE2" s="1858"/>
      <c r="UAF2" s="1858"/>
      <c r="UAG2" s="1858"/>
      <c r="UAH2" s="1858"/>
      <c r="UAI2" s="1858"/>
      <c r="UAJ2" s="1858"/>
      <c r="UAK2" s="1858"/>
      <c r="UAL2" s="1858"/>
      <c r="UAM2" s="1858"/>
      <c r="UAN2" s="1858"/>
      <c r="UAO2" s="1858"/>
      <c r="UAP2" s="1858"/>
      <c r="UAQ2" s="1858"/>
      <c r="UAR2" s="1858"/>
      <c r="UAS2" s="1858"/>
      <c r="UAT2" s="1858"/>
      <c r="UAU2" s="1858"/>
      <c r="UAV2" s="1858"/>
      <c r="UAW2" s="1858"/>
      <c r="UAX2" s="1858"/>
      <c r="UAY2" s="1858"/>
      <c r="UAZ2" s="1858"/>
      <c r="UBA2" s="1858"/>
      <c r="UBB2" s="1858"/>
      <c r="UBC2" s="1858"/>
      <c r="UBD2" s="1858"/>
      <c r="UBE2" s="1858"/>
      <c r="UBF2" s="1858"/>
      <c r="UBG2" s="1858"/>
      <c r="UBH2" s="1858"/>
      <c r="UBI2" s="1858"/>
      <c r="UBJ2" s="1858"/>
      <c r="UBK2" s="1858"/>
      <c r="UBL2" s="1858"/>
      <c r="UBM2" s="1858"/>
      <c r="UBN2" s="1858"/>
      <c r="UBO2" s="1858"/>
      <c r="UBP2" s="1858"/>
      <c r="UBQ2" s="1858"/>
      <c r="UBR2" s="1858"/>
      <c r="UBS2" s="1858"/>
      <c r="UBT2" s="1858"/>
      <c r="UBU2" s="1858"/>
      <c r="UBV2" s="1858"/>
      <c r="UBW2" s="1858"/>
      <c r="UBX2" s="1858"/>
      <c r="UBY2" s="1858"/>
      <c r="UBZ2" s="1858"/>
      <c r="UCA2" s="1858"/>
      <c r="UCB2" s="1858"/>
      <c r="UCC2" s="1858"/>
      <c r="UCD2" s="1858"/>
      <c r="UCE2" s="1858"/>
      <c r="UCF2" s="1858"/>
      <c r="UCG2" s="1858"/>
      <c r="UCH2" s="1858"/>
      <c r="UCI2" s="1858"/>
      <c r="UCJ2" s="1858"/>
      <c r="UCK2" s="1858"/>
      <c r="UCL2" s="1858"/>
      <c r="UCM2" s="1858"/>
      <c r="UCN2" s="1858"/>
      <c r="UCO2" s="1858"/>
      <c r="UCP2" s="1858"/>
      <c r="UCQ2" s="1858"/>
      <c r="UCR2" s="1858"/>
      <c r="UCS2" s="1858"/>
      <c r="UCT2" s="1858"/>
      <c r="UCU2" s="1858"/>
      <c r="UCV2" s="1858"/>
      <c r="UCW2" s="1858"/>
      <c r="UCX2" s="1858"/>
      <c r="UCY2" s="1858"/>
      <c r="UCZ2" s="1858"/>
      <c r="UDA2" s="1858"/>
      <c r="UDB2" s="1858"/>
      <c r="UDC2" s="1858"/>
      <c r="UDD2" s="1858"/>
      <c r="UDE2" s="1858"/>
      <c r="UDF2" s="1858"/>
      <c r="UDG2" s="1858"/>
      <c r="UDH2" s="1858"/>
      <c r="UDI2" s="1858"/>
      <c r="UDJ2" s="1858"/>
      <c r="UDK2" s="1858"/>
      <c r="UDL2" s="1858"/>
      <c r="UDM2" s="1858"/>
      <c r="UDN2" s="1858"/>
      <c r="UDO2" s="1858"/>
      <c r="UDP2" s="1858"/>
      <c r="UDQ2" s="1858"/>
      <c r="UDR2" s="1858"/>
      <c r="UDS2" s="1858"/>
      <c r="UDT2" s="1858"/>
      <c r="UDU2" s="1858"/>
      <c r="UDV2" s="1858"/>
      <c r="UDW2" s="1858"/>
      <c r="UDX2" s="1858"/>
      <c r="UDY2" s="1858"/>
      <c r="UDZ2" s="1858"/>
      <c r="UEA2" s="1858"/>
      <c r="UEB2" s="1858"/>
      <c r="UEC2" s="1858"/>
      <c r="UED2" s="1858"/>
      <c r="UEE2" s="1858"/>
      <c r="UEF2" s="1858"/>
      <c r="UEG2" s="1858"/>
      <c r="UEH2" s="1858"/>
      <c r="UEI2" s="1858"/>
      <c r="UEJ2" s="1858"/>
      <c r="UEK2" s="1858"/>
      <c r="UEL2" s="1858"/>
      <c r="UEM2" s="1858"/>
      <c r="UEN2" s="1858"/>
      <c r="UEO2" s="1858"/>
      <c r="UEP2" s="1858"/>
      <c r="UEQ2" s="1858"/>
      <c r="UER2" s="1858"/>
      <c r="UES2" s="1858"/>
      <c r="UET2" s="1858"/>
      <c r="UEU2" s="1858"/>
      <c r="UEV2" s="1858"/>
      <c r="UEW2" s="1858"/>
      <c r="UEX2" s="1858"/>
      <c r="UEY2" s="1858"/>
      <c r="UEZ2" s="1858"/>
      <c r="UFA2" s="1858"/>
      <c r="UFB2" s="1858"/>
      <c r="UFC2" s="1858"/>
      <c r="UFD2" s="1858"/>
      <c r="UFE2" s="1858"/>
      <c r="UFF2" s="1858"/>
      <c r="UFG2" s="1858"/>
      <c r="UFH2" s="1858"/>
      <c r="UFI2" s="1858"/>
      <c r="UFJ2" s="1858"/>
      <c r="UFK2" s="1858"/>
      <c r="UFL2" s="1858"/>
      <c r="UFM2" s="1858"/>
      <c r="UFN2" s="1858"/>
      <c r="UFO2" s="1858"/>
      <c r="UFP2" s="1858"/>
      <c r="UFQ2" s="1858"/>
      <c r="UFR2" s="1858"/>
      <c r="UFS2" s="1858"/>
      <c r="UFT2" s="1858"/>
      <c r="UFU2" s="1858"/>
      <c r="UFV2" s="1858"/>
      <c r="UFW2" s="1858"/>
      <c r="UFX2" s="1858"/>
      <c r="UFY2" s="1858"/>
      <c r="UFZ2" s="1858"/>
      <c r="UGA2" s="1858"/>
      <c r="UGB2" s="1858"/>
      <c r="UGC2" s="1858"/>
      <c r="UGD2" s="1858"/>
      <c r="UGE2" s="1858"/>
      <c r="UGF2" s="1858"/>
      <c r="UGG2" s="1858"/>
      <c r="UGH2" s="1858"/>
      <c r="UGI2" s="1858"/>
      <c r="UGJ2" s="1858"/>
      <c r="UGK2" s="1858"/>
      <c r="UGL2" s="1858"/>
      <c r="UGM2" s="1858"/>
      <c r="UGN2" s="1858"/>
      <c r="UGO2" s="1858"/>
      <c r="UGP2" s="1858"/>
      <c r="UGQ2" s="1858"/>
      <c r="UGR2" s="1858"/>
      <c r="UGS2" s="1858"/>
      <c r="UGT2" s="1858"/>
      <c r="UGU2" s="1858"/>
      <c r="UGV2" s="1858"/>
      <c r="UGW2" s="1858"/>
      <c r="UGX2" s="1858"/>
      <c r="UGY2" s="1858"/>
      <c r="UGZ2" s="1858"/>
      <c r="UHA2" s="1858"/>
      <c r="UHB2" s="1858"/>
      <c r="UHC2" s="1858"/>
      <c r="UHD2" s="1858"/>
      <c r="UHE2" s="1858"/>
      <c r="UHF2" s="1858"/>
      <c r="UHG2" s="1858"/>
      <c r="UHH2" s="1858"/>
      <c r="UHI2" s="1858"/>
      <c r="UHJ2" s="1858"/>
      <c r="UHK2" s="1858"/>
      <c r="UHL2" s="1858"/>
      <c r="UHM2" s="1858"/>
      <c r="UHN2" s="1858"/>
      <c r="UHO2" s="1858"/>
      <c r="UHP2" s="1858"/>
      <c r="UHQ2" s="1858"/>
      <c r="UHR2" s="1858"/>
      <c r="UHS2" s="1858"/>
      <c r="UHT2" s="1858"/>
      <c r="UHU2" s="1858"/>
      <c r="UHV2" s="1858"/>
      <c r="UHW2" s="1858"/>
      <c r="UHX2" s="1858"/>
      <c r="UHY2" s="1858"/>
      <c r="UHZ2" s="1858"/>
      <c r="UIA2" s="1858"/>
      <c r="UIB2" s="1858"/>
      <c r="UIC2" s="1858"/>
      <c r="UID2" s="1858"/>
      <c r="UIE2" s="1858"/>
      <c r="UIF2" s="1858"/>
      <c r="UIG2" s="1858"/>
      <c r="UIH2" s="1858"/>
      <c r="UII2" s="1858"/>
      <c r="UIJ2" s="1858"/>
      <c r="UIK2" s="1858"/>
      <c r="UIL2" s="1858"/>
      <c r="UIM2" s="1858"/>
      <c r="UIN2" s="1858"/>
      <c r="UIO2" s="1858"/>
      <c r="UIP2" s="1858"/>
      <c r="UIQ2" s="1858"/>
      <c r="UIR2" s="1858"/>
      <c r="UIS2" s="1858"/>
      <c r="UIT2" s="1858"/>
      <c r="UIU2" s="1858"/>
      <c r="UIV2" s="1858"/>
      <c r="UIW2" s="1858"/>
      <c r="UIX2" s="1858"/>
      <c r="UIY2" s="1858"/>
      <c r="UIZ2" s="1858"/>
      <c r="UJA2" s="1858"/>
      <c r="UJB2" s="1858"/>
      <c r="UJC2" s="1858"/>
      <c r="UJD2" s="1858"/>
      <c r="UJE2" s="1858"/>
      <c r="UJF2" s="1858"/>
      <c r="UJG2" s="1858"/>
      <c r="UJH2" s="1858"/>
      <c r="UJI2" s="1858"/>
      <c r="UJJ2" s="1858"/>
      <c r="UJK2" s="1858"/>
      <c r="UJL2" s="1858"/>
      <c r="UJM2" s="1858"/>
      <c r="UJN2" s="1858"/>
      <c r="UJO2" s="1858"/>
      <c r="UJP2" s="1858"/>
      <c r="UJQ2" s="1858"/>
      <c r="UJR2" s="1858"/>
      <c r="UJS2" s="1858"/>
      <c r="UJT2" s="1858"/>
      <c r="UJU2" s="1858"/>
      <c r="UJV2" s="1858"/>
      <c r="UJW2" s="1858"/>
      <c r="UJX2" s="1858"/>
      <c r="UJY2" s="1858"/>
      <c r="UJZ2" s="1858"/>
      <c r="UKA2" s="1858"/>
      <c r="UKB2" s="1858"/>
      <c r="UKC2" s="1858"/>
      <c r="UKD2" s="1858"/>
      <c r="UKE2" s="1858"/>
      <c r="UKF2" s="1858"/>
      <c r="UKG2" s="1858"/>
      <c r="UKH2" s="1858"/>
      <c r="UKI2" s="1858"/>
      <c r="UKJ2" s="1858"/>
      <c r="UKK2" s="1858"/>
      <c r="UKL2" s="1858"/>
      <c r="UKM2" s="1858"/>
      <c r="UKN2" s="1858"/>
      <c r="UKO2" s="1858"/>
      <c r="UKP2" s="1858"/>
      <c r="UKQ2" s="1858"/>
      <c r="UKR2" s="1858"/>
      <c r="UKS2" s="1858"/>
      <c r="UKT2" s="1858"/>
      <c r="UKU2" s="1858"/>
      <c r="UKV2" s="1858"/>
      <c r="UKW2" s="1858"/>
      <c r="UKX2" s="1858"/>
      <c r="UKY2" s="1858"/>
      <c r="UKZ2" s="1858"/>
      <c r="ULA2" s="1858"/>
      <c r="ULB2" s="1858"/>
      <c r="ULC2" s="1858"/>
      <c r="ULD2" s="1858"/>
      <c r="ULE2" s="1858"/>
      <c r="ULF2" s="1858"/>
      <c r="ULG2" s="1858"/>
      <c r="ULH2" s="1858"/>
      <c r="ULI2" s="1858"/>
      <c r="ULJ2" s="1858"/>
      <c r="ULK2" s="1858"/>
      <c r="ULL2" s="1858"/>
      <c r="ULM2" s="1858"/>
      <c r="ULN2" s="1858"/>
      <c r="ULO2" s="1858"/>
      <c r="ULP2" s="1858"/>
      <c r="ULQ2" s="1858"/>
      <c r="ULR2" s="1858"/>
      <c r="ULS2" s="1858"/>
      <c r="ULT2" s="1858"/>
      <c r="ULU2" s="1858"/>
      <c r="ULV2" s="1858"/>
      <c r="ULW2" s="1858"/>
      <c r="ULX2" s="1858"/>
      <c r="ULY2" s="1858"/>
      <c r="ULZ2" s="1858"/>
      <c r="UMA2" s="1858"/>
      <c r="UMB2" s="1858"/>
      <c r="UMC2" s="1858"/>
      <c r="UMD2" s="1858"/>
      <c r="UME2" s="1858"/>
      <c r="UMF2" s="1858"/>
      <c r="UMG2" s="1858"/>
      <c r="UMH2" s="1858"/>
      <c r="UMI2" s="1858"/>
      <c r="UMJ2" s="1858"/>
      <c r="UMK2" s="1858"/>
      <c r="UML2" s="1858"/>
      <c r="UMM2" s="1858"/>
      <c r="UMN2" s="1858"/>
      <c r="UMO2" s="1858"/>
      <c r="UMP2" s="1858"/>
      <c r="UMQ2" s="1858"/>
      <c r="UMR2" s="1858"/>
      <c r="UMS2" s="1858"/>
      <c r="UMT2" s="1858"/>
      <c r="UMU2" s="1858"/>
      <c r="UMV2" s="1858"/>
      <c r="UMW2" s="1858"/>
      <c r="UMX2" s="1858"/>
      <c r="UMY2" s="1858"/>
      <c r="UMZ2" s="1858"/>
      <c r="UNA2" s="1858"/>
      <c r="UNB2" s="1858"/>
      <c r="UNC2" s="1858"/>
      <c r="UND2" s="1858"/>
      <c r="UNE2" s="1858"/>
      <c r="UNF2" s="1858"/>
      <c r="UNG2" s="1858"/>
      <c r="UNH2" s="1858"/>
      <c r="UNI2" s="1858"/>
      <c r="UNJ2" s="1858"/>
      <c r="UNK2" s="1858"/>
      <c r="UNL2" s="1858"/>
      <c r="UNM2" s="1858"/>
      <c r="UNN2" s="1858"/>
      <c r="UNO2" s="1858"/>
      <c r="UNP2" s="1858"/>
      <c r="UNQ2" s="1858"/>
      <c r="UNR2" s="1858"/>
      <c r="UNS2" s="1858"/>
      <c r="UNT2" s="1858"/>
      <c r="UNU2" s="1858"/>
      <c r="UNV2" s="1858"/>
      <c r="UNW2" s="1858"/>
      <c r="UNX2" s="1858"/>
      <c r="UNY2" s="1858"/>
      <c r="UNZ2" s="1858"/>
      <c r="UOA2" s="1858"/>
      <c r="UOB2" s="1858"/>
      <c r="UOC2" s="1858"/>
      <c r="UOD2" s="1858"/>
      <c r="UOE2" s="1858"/>
      <c r="UOF2" s="1858"/>
      <c r="UOG2" s="1858"/>
      <c r="UOH2" s="1858"/>
      <c r="UOI2" s="1858"/>
      <c r="UOJ2" s="1858"/>
      <c r="UOK2" s="1858"/>
      <c r="UOL2" s="1858"/>
      <c r="UOM2" s="1858"/>
      <c r="UON2" s="1858"/>
      <c r="UOO2" s="1858"/>
      <c r="UOP2" s="1858"/>
      <c r="UOQ2" s="1858"/>
      <c r="UOR2" s="1858"/>
      <c r="UOS2" s="1858"/>
      <c r="UOT2" s="1858"/>
      <c r="UOU2" s="1858"/>
      <c r="UOV2" s="1858"/>
      <c r="UOW2" s="1858"/>
      <c r="UOX2" s="1858"/>
      <c r="UOY2" s="1858"/>
      <c r="UOZ2" s="1858"/>
      <c r="UPA2" s="1858"/>
      <c r="UPB2" s="1858"/>
      <c r="UPC2" s="1858"/>
      <c r="UPD2" s="1858"/>
      <c r="UPE2" s="1858"/>
      <c r="UPF2" s="1858"/>
      <c r="UPG2" s="1858"/>
      <c r="UPH2" s="1858"/>
      <c r="UPI2" s="1858"/>
      <c r="UPJ2" s="1858"/>
      <c r="UPK2" s="1858"/>
      <c r="UPL2" s="1858"/>
      <c r="UPM2" s="1858"/>
      <c r="UPN2" s="1858"/>
      <c r="UPO2" s="1858"/>
      <c r="UPP2" s="1858"/>
      <c r="UPQ2" s="1858"/>
      <c r="UPR2" s="1858"/>
      <c r="UPS2" s="1858"/>
      <c r="UPT2" s="1858"/>
      <c r="UPU2" s="1858"/>
      <c r="UPV2" s="1858"/>
      <c r="UPW2" s="1858"/>
      <c r="UPX2" s="1858"/>
      <c r="UPY2" s="1858"/>
      <c r="UPZ2" s="1858"/>
      <c r="UQA2" s="1858"/>
      <c r="UQB2" s="1858"/>
      <c r="UQC2" s="1858"/>
      <c r="UQD2" s="1858"/>
      <c r="UQE2" s="1858"/>
      <c r="UQF2" s="1858"/>
      <c r="UQG2" s="1858"/>
      <c r="UQH2" s="1858"/>
      <c r="UQI2" s="1858"/>
      <c r="UQJ2" s="1858"/>
      <c r="UQK2" s="1858"/>
      <c r="UQL2" s="1858"/>
      <c r="UQM2" s="1858"/>
      <c r="UQN2" s="1858"/>
      <c r="UQO2" s="1858"/>
      <c r="UQP2" s="1858"/>
      <c r="UQQ2" s="1858"/>
      <c r="UQR2" s="1858"/>
      <c r="UQS2" s="1858"/>
      <c r="UQT2" s="1858"/>
      <c r="UQU2" s="1858"/>
      <c r="UQV2" s="1858"/>
      <c r="UQW2" s="1858"/>
      <c r="UQX2" s="1858"/>
      <c r="UQY2" s="1858"/>
      <c r="UQZ2" s="1858"/>
      <c r="URA2" s="1858"/>
      <c r="URB2" s="1858"/>
      <c r="URC2" s="1858"/>
      <c r="URD2" s="1858"/>
      <c r="URE2" s="1858"/>
      <c r="URF2" s="1858"/>
      <c r="URG2" s="1858"/>
      <c r="URH2" s="1858"/>
      <c r="URI2" s="1858"/>
      <c r="URJ2" s="1858"/>
      <c r="URK2" s="1858"/>
      <c r="URL2" s="1858"/>
      <c r="URM2" s="1858"/>
      <c r="URN2" s="1858"/>
      <c r="URO2" s="1858"/>
      <c r="URP2" s="1858"/>
      <c r="URQ2" s="1858"/>
      <c r="URR2" s="1858"/>
      <c r="URS2" s="1858"/>
      <c r="URT2" s="1858"/>
      <c r="URU2" s="1858"/>
      <c r="URV2" s="1858"/>
      <c r="URW2" s="1858"/>
      <c r="URX2" s="1858"/>
      <c r="URY2" s="1858"/>
      <c r="URZ2" s="1858"/>
      <c r="USA2" s="1858"/>
      <c r="USB2" s="1858"/>
      <c r="USC2" s="1858"/>
      <c r="USD2" s="1858"/>
      <c r="USE2" s="1858"/>
      <c r="USF2" s="1858"/>
      <c r="USG2" s="1858"/>
      <c r="USH2" s="1858"/>
      <c r="USI2" s="1858"/>
      <c r="USJ2" s="1858"/>
      <c r="USK2" s="1858"/>
      <c r="USL2" s="1858"/>
      <c r="USM2" s="1858"/>
      <c r="USN2" s="1858"/>
      <c r="USO2" s="1858"/>
      <c r="USP2" s="1858"/>
      <c r="USQ2" s="1858"/>
      <c r="USR2" s="1858"/>
      <c r="USS2" s="1858"/>
      <c r="UST2" s="1858"/>
      <c r="USU2" s="1858"/>
      <c r="USV2" s="1858"/>
      <c r="USW2" s="1858"/>
      <c r="USX2" s="1858"/>
      <c r="USY2" s="1858"/>
      <c r="USZ2" s="1858"/>
      <c r="UTA2" s="1858"/>
      <c r="UTB2" s="1858"/>
      <c r="UTC2" s="1858"/>
      <c r="UTD2" s="1858"/>
      <c r="UTE2" s="1858"/>
      <c r="UTF2" s="1858"/>
      <c r="UTG2" s="1858"/>
      <c r="UTH2" s="1858"/>
      <c r="UTI2" s="1858"/>
      <c r="UTJ2" s="1858"/>
      <c r="UTK2" s="1858"/>
      <c r="UTL2" s="1858"/>
      <c r="UTM2" s="1858"/>
      <c r="UTN2" s="1858"/>
      <c r="UTO2" s="1858"/>
      <c r="UTP2" s="1858"/>
      <c r="UTQ2" s="1858"/>
      <c r="UTR2" s="1858"/>
      <c r="UTS2" s="1858"/>
      <c r="UTT2" s="1858"/>
      <c r="UTU2" s="1858"/>
      <c r="UTV2" s="1858"/>
      <c r="UTW2" s="1858"/>
      <c r="UTX2" s="1858"/>
      <c r="UTY2" s="1858"/>
      <c r="UTZ2" s="1858"/>
      <c r="UUA2" s="1858"/>
      <c r="UUB2" s="1858"/>
      <c r="UUC2" s="1858"/>
      <c r="UUD2" s="1858"/>
      <c r="UUE2" s="1858"/>
      <c r="UUF2" s="1858"/>
      <c r="UUG2" s="1858"/>
      <c r="UUH2" s="1858"/>
      <c r="UUI2" s="1858"/>
      <c r="UUJ2" s="1858"/>
      <c r="UUK2" s="1858"/>
      <c r="UUL2" s="1858"/>
      <c r="UUM2" s="1858"/>
      <c r="UUN2" s="1858"/>
      <c r="UUO2" s="1858"/>
      <c r="UUP2" s="1858"/>
      <c r="UUQ2" s="1858"/>
      <c r="UUR2" s="1858"/>
      <c r="UUS2" s="1858"/>
      <c r="UUT2" s="1858"/>
      <c r="UUU2" s="1858"/>
      <c r="UUV2" s="1858"/>
      <c r="UUW2" s="1858"/>
      <c r="UUX2" s="1858"/>
      <c r="UUY2" s="1858"/>
      <c r="UUZ2" s="1858"/>
      <c r="UVA2" s="1858"/>
      <c r="UVB2" s="1858"/>
      <c r="UVC2" s="1858"/>
      <c r="UVD2" s="1858"/>
      <c r="UVE2" s="1858"/>
      <c r="UVF2" s="1858"/>
      <c r="UVG2" s="1858"/>
      <c r="UVH2" s="1858"/>
      <c r="UVI2" s="1858"/>
      <c r="UVJ2" s="1858"/>
      <c r="UVK2" s="1858"/>
      <c r="UVL2" s="1858"/>
      <c r="UVM2" s="1858"/>
      <c r="UVN2" s="1858"/>
      <c r="UVO2" s="1858"/>
      <c r="UVP2" s="1858"/>
      <c r="UVQ2" s="1858"/>
      <c r="UVR2" s="1858"/>
      <c r="UVS2" s="1858"/>
      <c r="UVT2" s="1858"/>
      <c r="UVU2" s="1858"/>
      <c r="UVV2" s="1858"/>
      <c r="UVW2" s="1858"/>
      <c r="UVX2" s="1858"/>
      <c r="UVY2" s="1858"/>
      <c r="UVZ2" s="1858"/>
      <c r="UWA2" s="1858"/>
      <c r="UWB2" s="1858"/>
      <c r="UWC2" s="1858"/>
      <c r="UWD2" s="1858"/>
      <c r="UWE2" s="1858"/>
      <c r="UWF2" s="1858"/>
      <c r="UWG2" s="1858"/>
      <c r="UWH2" s="1858"/>
      <c r="UWI2" s="1858"/>
      <c r="UWJ2" s="1858"/>
      <c r="UWK2" s="1858"/>
      <c r="UWL2" s="1858"/>
      <c r="UWM2" s="1858"/>
      <c r="UWN2" s="1858"/>
      <c r="UWO2" s="1858"/>
      <c r="UWP2" s="1858"/>
      <c r="UWQ2" s="1858"/>
      <c r="UWR2" s="1858"/>
      <c r="UWS2" s="1858"/>
      <c r="UWT2" s="1858"/>
      <c r="UWU2" s="1858"/>
      <c r="UWV2" s="1858"/>
      <c r="UWW2" s="1858"/>
      <c r="UWX2" s="1858"/>
      <c r="UWY2" s="1858"/>
      <c r="UWZ2" s="1858"/>
      <c r="UXA2" s="1858"/>
      <c r="UXB2" s="1858"/>
      <c r="UXC2" s="1858"/>
      <c r="UXD2" s="1858"/>
      <c r="UXE2" s="1858"/>
      <c r="UXF2" s="1858"/>
      <c r="UXG2" s="1858"/>
      <c r="UXH2" s="1858"/>
      <c r="UXI2" s="1858"/>
      <c r="UXJ2" s="1858"/>
      <c r="UXK2" s="1858"/>
      <c r="UXL2" s="1858"/>
      <c r="UXM2" s="1858"/>
      <c r="UXN2" s="1858"/>
      <c r="UXO2" s="1858"/>
      <c r="UXP2" s="1858"/>
      <c r="UXQ2" s="1858"/>
      <c r="UXR2" s="1858"/>
      <c r="UXS2" s="1858"/>
      <c r="UXT2" s="1858"/>
      <c r="UXU2" s="1858"/>
      <c r="UXV2" s="1858"/>
      <c r="UXW2" s="1858"/>
      <c r="UXX2" s="1858"/>
      <c r="UXY2" s="1858"/>
      <c r="UXZ2" s="1858"/>
      <c r="UYA2" s="1858"/>
      <c r="UYB2" s="1858"/>
      <c r="UYC2" s="1858"/>
      <c r="UYD2" s="1858"/>
      <c r="UYE2" s="1858"/>
      <c r="UYF2" s="1858"/>
      <c r="UYG2" s="1858"/>
      <c r="UYH2" s="1858"/>
      <c r="UYI2" s="1858"/>
      <c r="UYJ2" s="1858"/>
      <c r="UYK2" s="1858"/>
      <c r="UYL2" s="1858"/>
      <c r="UYM2" s="1858"/>
      <c r="UYN2" s="1858"/>
      <c r="UYO2" s="1858"/>
      <c r="UYP2" s="1858"/>
      <c r="UYQ2" s="1858"/>
      <c r="UYR2" s="1858"/>
      <c r="UYS2" s="1858"/>
      <c r="UYT2" s="1858"/>
      <c r="UYU2" s="1858"/>
      <c r="UYV2" s="1858"/>
      <c r="UYW2" s="1858"/>
      <c r="UYX2" s="1858"/>
      <c r="UYY2" s="1858"/>
      <c r="UYZ2" s="1858"/>
      <c r="UZA2" s="1858"/>
      <c r="UZB2" s="1858"/>
      <c r="UZC2" s="1858"/>
      <c r="UZD2" s="1858"/>
      <c r="UZE2" s="1858"/>
      <c r="UZF2" s="1858"/>
      <c r="UZG2" s="1858"/>
      <c r="UZH2" s="1858"/>
      <c r="UZI2" s="1858"/>
      <c r="UZJ2" s="1858"/>
      <c r="UZK2" s="1858"/>
      <c r="UZL2" s="1858"/>
      <c r="UZM2" s="1858"/>
      <c r="UZN2" s="1858"/>
      <c r="UZO2" s="1858"/>
      <c r="UZP2" s="1858"/>
      <c r="UZQ2" s="1858"/>
      <c r="UZR2" s="1858"/>
      <c r="UZS2" s="1858"/>
      <c r="UZT2" s="1858"/>
      <c r="UZU2" s="1858"/>
      <c r="UZV2" s="1858"/>
      <c r="UZW2" s="1858"/>
      <c r="UZX2" s="1858"/>
      <c r="UZY2" s="1858"/>
      <c r="UZZ2" s="1858"/>
      <c r="VAA2" s="1858"/>
      <c r="VAB2" s="1858"/>
      <c r="VAC2" s="1858"/>
      <c r="VAD2" s="1858"/>
      <c r="VAE2" s="1858"/>
      <c r="VAF2" s="1858"/>
      <c r="VAG2" s="1858"/>
      <c r="VAH2" s="1858"/>
      <c r="VAI2" s="1858"/>
      <c r="VAJ2" s="1858"/>
      <c r="VAK2" s="1858"/>
      <c r="VAL2" s="1858"/>
      <c r="VAM2" s="1858"/>
      <c r="VAN2" s="1858"/>
      <c r="VAO2" s="1858"/>
      <c r="VAP2" s="1858"/>
      <c r="VAQ2" s="1858"/>
      <c r="VAR2" s="1858"/>
      <c r="VAS2" s="1858"/>
      <c r="VAT2" s="1858"/>
      <c r="VAU2" s="1858"/>
      <c r="VAV2" s="1858"/>
      <c r="VAW2" s="1858"/>
      <c r="VAX2" s="1858"/>
      <c r="VAY2" s="1858"/>
      <c r="VAZ2" s="1858"/>
      <c r="VBA2" s="1858"/>
      <c r="VBB2" s="1858"/>
      <c r="VBC2" s="1858"/>
      <c r="VBD2" s="1858"/>
      <c r="VBE2" s="1858"/>
      <c r="VBF2" s="1858"/>
      <c r="VBG2" s="1858"/>
      <c r="VBH2" s="1858"/>
      <c r="VBI2" s="1858"/>
      <c r="VBJ2" s="1858"/>
      <c r="VBK2" s="1858"/>
      <c r="VBL2" s="1858"/>
      <c r="VBM2" s="1858"/>
      <c r="VBN2" s="1858"/>
      <c r="VBO2" s="1858"/>
      <c r="VBP2" s="1858"/>
      <c r="VBQ2" s="1858"/>
      <c r="VBR2" s="1858"/>
      <c r="VBS2" s="1858"/>
      <c r="VBT2" s="1858"/>
      <c r="VBU2" s="1858"/>
      <c r="VBV2" s="1858"/>
      <c r="VBW2" s="1858"/>
      <c r="VBX2" s="1858"/>
      <c r="VBY2" s="1858"/>
      <c r="VBZ2" s="1858"/>
      <c r="VCA2" s="1858"/>
      <c r="VCB2" s="1858"/>
      <c r="VCC2" s="1858"/>
      <c r="VCD2" s="1858"/>
      <c r="VCE2" s="1858"/>
      <c r="VCF2" s="1858"/>
      <c r="VCG2" s="1858"/>
      <c r="VCH2" s="1858"/>
      <c r="VCI2" s="1858"/>
      <c r="VCJ2" s="1858"/>
      <c r="VCK2" s="1858"/>
      <c r="VCL2" s="1858"/>
      <c r="VCM2" s="1858"/>
      <c r="VCN2" s="1858"/>
      <c r="VCO2" s="1858"/>
      <c r="VCP2" s="1858"/>
      <c r="VCQ2" s="1858"/>
      <c r="VCR2" s="1858"/>
      <c r="VCS2" s="1858"/>
      <c r="VCT2" s="1858"/>
      <c r="VCU2" s="1858"/>
      <c r="VCV2" s="1858"/>
      <c r="VCW2" s="1858"/>
      <c r="VCX2" s="1858"/>
      <c r="VCY2" s="1858"/>
      <c r="VCZ2" s="1858"/>
      <c r="VDA2" s="1858"/>
      <c r="VDB2" s="1858"/>
      <c r="VDC2" s="1858"/>
      <c r="VDD2" s="1858"/>
      <c r="VDE2" s="1858"/>
      <c r="VDF2" s="1858"/>
      <c r="VDG2" s="1858"/>
      <c r="VDH2" s="1858"/>
      <c r="VDI2" s="1858"/>
      <c r="VDJ2" s="1858"/>
      <c r="VDK2" s="1858"/>
      <c r="VDL2" s="1858"/>
      <c r="VDM2" s="1858"/>
      <c r="VDN2" s="1858"/>
      <c r="VDO2" s="1858"/>
      <c r="VDP2" s="1858"/>
      <c r="VDQ2" s="1858"/>
      <c r="VDR2" s="1858"/>
      <c r="VDS2" s="1858"/>
      <c r="VDT2" s="1858"/>
      <c r="VDU2" s="1858"/>
      <c r="VDV2" s="1858"/>
      <c r="VDW2" s="1858"/>
      <c r="VDX2" s="1858"/>
      <c r="VDY2" s="1858"/>
      <c r="VDZ2" s="1858"/>
      <c r="VEA2" s="1858"/>
      <c r="VEB2" s="1858"/>
      <c r="VEC2" s="1858"/>
      <c r="VED2" s="1858"/>
      <c r="VEE2" s="1858"/>
      <c r="VEF2" s="1858"/>
      <c r="VEG2" s="1858"/>
      <c r="VEH2" s="1858"/>
      <c r="VEI2" s="1858"/>
      <c r="VEJ2" s="1858"/>
      <c r="VEK2" s="1858"/>
      <c r="VEL2" s="1858"/>
      <c r="VEM2" s="1858"/>
      <c r="VEN2" s="1858"/>
      <c r="VEO2" s="1858"/>
      <c r="VEP2" s="1858"/>
      <c r="VEQ2" s="1858"/>
      <c r="VER2" s="1858"/>
      <c r="VES2" s="1858"/>
      <c r="VET2" s="1858"/>
      <c r="VEU2" s="1858"/>
      <c r="VEV2" s="1858"/>
      <c r="VEW2" s="1858"/>
      <c r="VEX2" s="1858"/>
      <c r="VEY2" s="1858"/>
      <c r="VEZ2" s="1858"/>
      <c r="VFA2" s="1858"/>
      <c r="VFB2" s="1858"/>
      <c r="VFC2" s="1858"/>
      <c r="VFD2" s="1858"/>
      <c r="VFE2" s="1858"/>
      <c r="VFF2" s="1858"/>
      <c r="VFG2" s="1858"/>
      <c r="VFH2" s="1858"/>
      <c r="VFI2" s="1858"/>
      <c r="VFJ2" s="1858"/>
      <c r="VFK2" s="1858"/>
      <c r="VFL2" s="1858"/>
      <c r="VFM2" s="1858"/>
      <c r="VFN2" s="1858"/>
      <c r="VFO2" s="1858"/>
      <c r="VFP2" s="1858"/>
      <c r="VFQ2" s="1858"/>
      <c r="VFR2" s="1858"/>
      <c r="VFS2" s="1858"/>
      <c r="VFT2" s="1858"/>
      <c r="VFU2" s="1858"/>
      <c r="VFV2" s="1858"/>
      <c r="VFW2" s="1858"/>
      <c r="VFX2" s="1858"/>
      <c r="VFY2" s="1858"/>
      <c r="VFZ2" s="1858"/>
      <c r="VGA2" s="1858"/>
      <c r="VGB2" s="1858"/>
      <c r="VGC2" s="1858"/>
      <c r="VGD2" s="1858"/>
      <c r="VGE2" s="1858"/>
      <c r="VGF2" s="1858"/>
      <c r="VGG2" s="1858"/>
      <c r="VGH2" s="1858"/>
      <c r="VGI2" s="1858"/>
      <c r="VGJ2" s="1858"/>
      <c r="VGK2" s="1858"/>
      <c r="VGL2" s="1858"/>
      <c r="VGM2" s="1858"/>
      <c r="VGN2" s="1858"/>
      <c r="VGO2" s="1858"/>
      <c r="VGP2" s="1858"/>
      <c r="VGQ2" s="1858"/>
      <c r="VGR2" s="1858"/>
      <c r="VGS2" s="1858"/>
      <c r="VGT2" s="1858"/>
      <c r="VGU2" s="1858"/>
      <c r="VGV2" s="1858"/>
      <c r="VGW2" s="1858"/>
      <c r="VGX2" s="1858"/>
      <c r="VGY2" s="1858"/>
      <c r="VGZ2" s="1858"/>
      <c r="VHA2" s="1858"/>
      <c r="VHB2" s="1858"/>
      <c r="VHC2" s="1858"/>
      <c r="VHD2" s="1858"/>
      <c r="VHE2" s="1858"/>
      <c r="VHF2" s="1858"/>
      <c r="VHG2" s="1858"/>
      <c r="VHH2" s="1858"/>
      <c r="VHI2" s="1858"/>
      <c r="VHJ2" s="1858"/>
      <c r="VHK2" s="1858"/>
      <c r="VHL2" s="1858"/>
      <c r="VHM2" s="1858"/>
      <c r="VHN2" s="1858"/>
      <c r="VHO2" s="1858"/>
      <c r="VHP2" s="1858"/>
      <c r="VHQ2" s="1858"/>
      <c r="VHR2" s="1858"/>
      <c r="VHS2" s="1858"/>
      <c r="VHT2" s="1858"/>
      <c r="VHU2" s="1858"/>
      <c r="VHV2" s="1858"/>
      <c r="VHW2" s="1858"/>
      <c r="VHX2" s="1858"/>
      <c r="VHY2" s="1858"/>
      <c r="VHZ2" s="1858"/>
      <c r="VIA2" s="1858"/>
      <c r="VIB2" s="1858"/>
      <c r="VIC2" s="1858"/>
      <c r="VID2" s="1858"/>
      <c r="VIE2" s="1858"/>
      <c r="VIF2" s="1858"/>
      <c r="VIG2" s="1858"/>
      <c r="VIH2" s="1858"/>
      <c r="VII2" s="1858"/>
      <c r="VIJ2" s="1858"/>
      <c r="VIK2" s="1858"/>
      <c r="VIL2" s="1858"/>
      <c r="VIM2" s="1858"/>
      <c r="VIN2" s="1858"/>
      <c r="VIO2" s="1858"/>
      <c r="VIP2" s="1858"/>
      <c r="VIQ2" s="1858"/>
      <c r="VIR2" s="1858"/>
      <c r="VIS2" s="1858"/>
      <c r="VIT2" s="1858"/>
      <c r="VIU2" s="1858"/>
      <c r="VIV2" s="1858"/>
      <c r="VIW2" s="1858"/>
      <c r="VIX2" s="1858"/>
      <c r="VIY2" s="1858"/>
      <c r="VIZ2" s="1858"/>
      <c r="VJA2" s="1858"/>
      <c r="VJB2" s="1858"/>
      <c r="VJC2" s="1858"/>
      <c r="VJD2" s="1858"/>
      <c r="VJE2" s="1858"/>
      <c r="VJF2" s="1858"/>
      <c r="VJG2" s="1858"/>
      <c r="VJH2" s="1858"/>
      <c r="VJI2" s="1858"/>
      <c r="VJJ2" s="1858"/>
      <c r="VJK2" s="1858"/>
      <c r="VJL2" s="1858"/>
      <c r="VJM2" s="1858"/>
      <c r="VJN2" s="1858"/>
      <c r="VJO2" s="1858"/>
      <c r="VJP2" s="1858"/>
      <c r="VJQ2" s="1858"/>
      <c r="VJR2" s="1858"/>
      <c r="VJS2" s="1858"/>
      <c r="VJT2" s="1858"/>
      <c r="VJU2" s="1858"/>
      <c r="VJV2" s="1858"/>
      <c r="VJW2" s="1858"/>
      <c r="VJX2" s="1858"/>
      <c r="VJY2" s="1858"/>
      <c r="VJZ2" s="1858"/>
      <c r="VKA2" s="1858"/>
      <c r="VKB2" s="1858"/>
      <c r="VKC2" s="1858"/>
      <c r="VKD2" s="1858"/>
      <c r="VKE2" s="1858"/>
      <c r="VKF2" s="1858"/>
      <c r="VKG2" s="1858"/>
      <c r="VKH2" s="1858"/>
      <c r="VKI2" s="1858"/>
      <c r="VKJ2" s="1858"/>
      <c r="VKK2" s="1858"/>
      <c r="VKL2" s="1858"/>
      <c r="VKM2" s="1858"/>
      <c r="VKN2" s="1858"/>
      <c r="VKO2" s="1858"/>
      <c r="VKP2" s="1858"/>
      <c r="VKQ2" s="1858"/>
      <c r="VKR2" s="1858"/>
      <c r="VKS2" s="1858"/>
      <c r="VKT2" s="1858"/>
      <c r="VKU2" s="1858"/>
      <c r="VKV2" s="1858"/>
      <c r="VKW2" s="1858"/>
      <c r="VKX2" s="1858"/>
      <c r="VKY2" s="1858"/>
      <c r="VKZ2" s="1858"/>
      <c r="VLA2" s="1858"/>
      <c r="VLB2" s="1858"/>
      <c r="VLC2" s="1858"/>
      <c r="VLD2" s="1858"/>
      <c r="VLE2" s="1858"/>
      <c r="VLF2" s="1858"/>
      <c r="VLG2" s="1858"/>
      <c r="VLH2" s="1858"/>
      <c r="VLI2" s="1858"/>
      <c r="VLJ2" s="1858"/>
      <c r="VLK2" s="1858"/>
      <c r="VLL2" s="1858"/>
      <c r="VLM2" s="1858"/>
      <c r="VLN2" s="1858"/>
      <c r="VLO2" s="1858"/>
      <c r="VLP2" s="1858"/>
      <c r="VLQ2" s="1858"/>
      <c r="VLR2" s="1858"/>
      <c r="VLS2" s="1858"/>
      <c r="VLT2" s="1858"/>
      <c r="VLU2" s="1858"/>
      <c r="VLV2" s="1858"/>
      <c r="VLW2" s="1858"/>
      <c r="VLX2" s="1858"/>
      <c r="VLY2" s="1858"/>
      <c r="VLZ2" s="1858"/>
      <c r="VMA2" s="1858"/>
      <c r="VMB2" s="1858"/>
      <c r="VMC2" s="1858"/>
      <c r="VMD2" s="1858"/>
      <c r="VME2" s="1858"/>
      <c r="VMF2" s="1858"/>
      <c r="VMG2" s="1858"/>
      <c r="VMH2" s="1858"/>
      <c r="VMI2" s="1858"/>
      <c r="VMJ2" s="1858"/>
      <c r="VMK2" s="1858"/>
      <c r="VML2" s="1858"/>
      <c r="VMM2" s="1858"/>
      <c r="VMN2" s="1858"/>
      <c r="VMO2" s="1858"/>
      <c r="VMP2" s="1858"/>
      <c r="VMQ2" s="1858"/>
      <c r="VMR2" s="1858"/>
      <c r="VMS2" s="1858"/>
      <c r="VMT2" s="1858"/>
      <c r="VMU2" s="1858"/>
      <c r="VMV2" s="1858"/>
      <c r="VMW2" s="1858"/>
      <c r="VMX2" s="1858"/>
      <c r="VMY2" s="1858"/>
      <c r="VMZ2" s="1858"/>
      <c r="VNA2" s="1858"/>
      <c r="VNB2" s="1858"/>
      <c r="VNC2" s="1858"/>
      <c r="VND2" s="1858"/>
      <c r="VNE2" s="1858"/>
      <c r="VNF2" s="1858"/>
      <c r="VNG2" s="1858"/>
      <c r="VNH2" s="1858"/>
      <c r="VNI2" s="1858"/>
      <c r="VNJ2" s="1858"/>
      <c r="VNK2" s="1858"/>
      <c r="VNL2" s="1858"/>
      <c r="VNM2" s="1858"/>
      <c r="VNN2" s="1858"/>
      <c r="VNO2" s="1858"/>
      <c r="VNP2" s="1858"/>
      <c r="VNQ2" s="1858"/>
      <c r="VNR2" s="1858"/>
      <c r="VNS2" s="1858"/>
      <c r="VNT2" s="1858"/>
      <c r="VNU2" s="1858"/>
      <c r="VNV2" s="1858"/>
      <c r="VNW2" s="1858"/>
      <c r="VNX2" s="1858"/>
      <c r="VNY2" s="1858"/>
      <c r="VNZ2" s="1858"/>
      <c r="VOA2" s="1858"/>
      <c r="VOB2" s="1858"/>
      <c r="VOC2" s="1858"/>
      <c r="VOD2" s="1858"/>
      <c r="VOE2" s="1858"/>
      <c r="VOF2" s="1858"/>
      <c r="VOG2" s="1858"/>
      <c r="VOH2" s="1858"/>
      <c r="VOI2" s="1858"/>
      <c r="VOJ2" s="1858"/>
      <c r="VOK2" s="1858"/>
      <c r="VOL2" s="1858"/>
      <c r="VOM2" s="1858"/>
      <c r="VON2" s="1858"/>
      <c r="VOO2" s="1858"/>
      <c r="VOP2" s="1858"/>
      <c r="VOQ2" s="1858"/>
      <c r="VOR2" s="1858"/>
      <c r="VOS2" s="1858"/>
      <c r="VOT2" s="1858"/>
      <c r="VOU2" s="1858"/>
      <c r="VOV2" s="1858"/>
      <c r="VOW2" s="1858"/>
      <c r="VOX2" s="1858"/>
      <c r="VOY2" s="1858"/>
      <c r="VOZ2" s="1858"/>
      <c r="VPA2" s="1858"/>
      <c r="VPB2" s="1858"/>
      <c r="VPC2" s="1858"/>
      <c r="VPD2" s="1858"/>
      <c r="VPE2" s="1858"/>
      <c r="VPF2" s="1858"/>
      <c r="VPG2" s="1858"/>
      <c r="VPH2" s="1858"/>
      <c r="VPI2" s="1858"/>
      <c r="VPJ2" s="1858"/>
      <c r="VPK2" s="1858"/>
      <c r="VPL2" s="1858"/>
      <c r="VPM2" s="1858"/>
      <c r="VPN2" s="1858"/>
      <c r="VPO2" s="1858"/>
      <c r="VPP2" s="1858"/>
      <c r="VPQ2" s="1858"/>
      <c r="VPR2" s="1858"/>
      <c r="VPS2" s="1858"/>
      <c r="VPT2" s="1858"/>
      <c r="VPU2" s="1858"/>
      <c r="VPV2" s="1858"/>
      <c r="VPW2" s="1858"/>
      <c r="VPX2" s="1858"/>
      <c r="VPY2" s="1858"/>
      <c r="VPZ2" s="1858"/>
      <c r="VQA2" s="1858"/>
      <c r="VQB2" s="1858"/>
      <c r="VQC2" s="1858"/>
      <c r="VQD2" s="1858"/>
      <c r="VQE2" s="1858"/>
      <c r="VQF2" s="1858"/>
      <c r="VQG2" s="1858"/>
      <c r="VQH2" s="1858"/>
      <c r="VQI2" s="1858"/>
      <c r="VQJ2" s="1858"/>
      <c r="VQK2" s="1858"/>
      <c r="VQL2" s="1858"/>
      <c r="VQM2" s="1858"/>
      <c r="VQN2" s="1858"/>
      <c r="VQO2" s="1858"/>
      <c r="VQP2" s="1858"/>
      <c r="VQQ2" s="1858"/>
      <c r="VQR2" s="1858"/>
      <c r="VQS2" s="1858"/>
      <c r="VQT2" s="1858"/>
      <c r="VQU2" s="1858"/>
      <c r="VQV2" s="1858"/>
      <c r="VQW2" s="1858"/>
      <c r="VQX2" s="1858"/>
      <c r="VQY2" s="1858"/>
      <c r="VQZ2" s="1858"/>
      <c r="VRA2" s="1858"/>
      <c r="VRB2" s="1858"/>
      <c r="VRC2" s="1858"/>
      <c r="VRD2" s="1858"/>
      <c r="VRE2" s="1858"/>
      <c r="VRF2" s="1858"/>
      <c r="VRG2" s="1858"/>
      <c r="VRH2" s="1858"/>
      <c r="VRI2" s="1858"/>
      <c r="VRJ2" s="1858"/>
      <c r="VRK2" s="1858"/>
      <c r="VRL2" s="1858"/>
      <c r="VRM2" s="1858"/>
      <c r="VRN2" s="1858"/>
      <c r="VRO2" s="1858"/>
      <c r="VRP2" s="1858"/>
      <c r="VRQ2" s="1858"/>
      <c r="VRR2" s="1858"/>
      <c r="VRS2" s="1858"/>
      <c r="VRT2" s="1858"/>
      <c r="VRU2" s="1858"/>
      <c r="VRV2" s="1858"/>
      <c r="VRW2" s="1858"/>
      <c r="VRX2" s="1858"/>
      <c r="VRY2" s="1858"/>
      <c r="VRZ2" s="1858"/>
      <c r="VSA2" s="1858"/>
      <c r="VSB2" s="1858"/>
      <c r="VSC2" s="1858"/>
      <c r="VSD2" s="1858"/>
      <c r="VSE2" s="1858"/>
      <c r="VSF2" s="1858"/>
      <c r="VSG2" s="1858"/>
      <c r="VSH2" s="1858"/>
      <c r="VSI2" s="1858"/>
      <c r="VSJ2" s="1858"/>
      <c r="VSK2" s="1858"/>
      <c r="VSL2" s="1858"/>
      <c r="VSM2" s="1858"/>
      <c r="VSN2" s="1858"/>
      <c r="VSO2" s="1858"/>
      <c r="VSP2" s="1858"/>
      <c r="VSQ2" s="1858"/>
      <c r="VSR2" s="1858"/>
      <c r="VSS2" s="1858"/>
      <c r="VST2" s="1858"/>
      <c r="VSU2" s="1858"/>
      <c r="VSV2" s="1858"/>
      <c r="VSW2" s="1858"/>
      <c r="VSX2" s="1858"/>
      <c r="VSY2" s="1858"/>
      <c r="VSZ2" s="1858"/>
      <c r="VTA2" s="1858"/>
      <c r="VTB2" s="1858"/>
      <c r="VTC2" s="1858"/>
      <c r="VTD2" s="1858"/>
      <c r="VTE2" s="1858"/>
      <c r="VTF2" s="1858"/>
      <c r="VTG2" s="1858"/>
      <c r="VTH2" s="1858"/>
      <c r="VTI2" s="1858"/>
      <c r="VTJ2" s="1858"/>
      <c r="VTK2" s="1858"/>
      <c r="VTL2" s="1858"/>
      <c r="VTM2" s="1858"/>
      <c r="VTN2" s="1858"/>
      <c r="VTO2" s="1858"/>
      <c r="VTP2" s="1858"/>
      <c r="VTQ2" s="1858"/>
      <c r="VTR2" s="1858"/>
      <c r="VTS2" s="1858"/>
      <c r="VTT2" s="1858"/>
      <c r="VTU2" s="1858"/>
      <c r="VTV2" s="1858"/>
      <c r="VTW2" s="1858"/>
      <c r="VTX2" s="1858"/>
      <c r="VTY2" s="1858"/>
      <c r="VTZ2" s="1858"/>
      <c r="VUA2" s="1858"/>
      <c r="VUB2" s="1858"/>
      <c r="VUC2" s="1858"/>
      <c r="VUD2" s="1858"/>
      <c r="VUE2" s="1858"/>
      <c r="VUF2" s="1858"/>
      <c r="VUG2" s="1858"/>
      <c r="VUH2" s="1858"/>
      <c r="VUI2" s="1858"/>
      <c r="VUJ2" s="1858"/>
      <c r="VUK2" s="1858"/>
      <c r="VUL2" s="1858"/>
      <c r="VUM2" s="1858"/>
      <c r="VUN2" s="1858"/>
      <c r="VUO2" s="1858"/>
      <c r="VUP2" s="1858"/>
      <c r="VUQ2" s="1858"/>
      <c r="VUR2" s="1858"/>
      <c r="VUS2" s="1858"/>
      <c r="VUT2" s="1858"/>
      <c r="VUU2" s="1858"/>
      <c r="VUV2" s="1858"/>
      <c r="VUW2" s="1858"/>
      <c r="VUX2" s="1858"/>
      <c r="VUY2" s="1858"/>
      <c r="VUZ2" s="1858"/>
      <c r="VVA2" s="1858"/>
      <c r="VVB2" s="1858"/>
      <c r="VVC2" s="1858"/>
      <c r="VVD2" s="1858"/>
      <c r="VVE2" s="1858"/>
      <c r="VVF2" s="1858"/>
      <c r="VVG2" s="1858"/>
      <c r="VVH2" s="1858"/>
      <c r="VVI2" s="1858"/>
      <c r="VVJ2" s="1858"/>
      <c r="VVK2" s="1858"/>
      <c r="VVL2" s="1858"/>
      <c r="VVM2" s="1858"/>
      <c r="VVN2" s="1858"/>
      <c r="VVO2" s="1858"/>
      <c r="VVP2" s="1858"/>
      <c r="VVQ2" s="1858"/>
      <c r="VVR2" s="1858"/>
      <c r="VVS2" s="1858"/>
      <c r="VVT2" s="1858"/>
      <c r="VVU2" s="1858"/>
      <c r="VVV2" s="1858"/>
      <c r="VVW2" s="1858"/>
      <c r="VVX2" s="1858"/>
      <c r="VVY2" s="1858"/>
      <c r="VVZ2" s="1858"/>
      <c r="VWA2" s="1858"/>
      <c r="VWB2" s="1858"/>
      <c r="VWC2" s="1858"/>
      <c r="VWD2" s="1858"/>
      <c r="VWE2" s="1858"/>
      <c r="VWF2" s="1858"/>
      <c r="VWG2" s="1858"/>
      <c r="VWH2" s="1858"/>
      <c r="VWI2" s="1858"/>
      <c r="VWJ2" s="1858"/>
      <c r="VWK2" s="1858"/>
      <c r="VWL2" s="1858"/>
      <c r="VWM2" s="1858"/>
      <c r="VWN2" s="1858"/>
      <c r="VWO2" s="1858"/>
      <c r="VWP2" s="1858"/>
      <c r="VWQ2" s="1858"/>
      <c r="VWR2" s="1858"/>
      <c r="VWS2" s="1858"/>
      <c r="VWT2" s="1858"/>
      <c r="VWU2" s="1858"/>
      <c r="VWV2" s="1858"/>
      <c r="VWW2" s="1858"/>
      <c r="VWX2" s="1858"/>
      <c r="VWY2" s="1858"/>
      <c r="VWZ2" s="1858"/>
      <c r="VXA2" s="1858"/>
      <c r="VXB2" s="1858"/>
      <c r="VXC2" s="1858"/>
      <c r="VXD2" s="1858"/>
      <c r="VXE2" s="1858"/>
      <c r="VXF2" s="1858"/>
      <c r="VXG2" s="1858"/>
      <c r="VXH2" s="1858"/>
      <c r="VXI2" s="1858"/>
      <c r="VXJ2" s="1858"/>
      <c r="VXK2" s="1858"/>
      <c r="VXL2" s="1858"/>
      <c r="VXM2" s="1858"/>
      <c r="VXN2" s="1858"/>
      <c r="VXO2" s="1858"/>
      <c r="VXP2" s="1858"/>
      <c r="VXQ2" s="1858"/>
      <c r="VXR2" s="1858"/>
      <c r="VXS2" s="1858"/>
      <c r="VXT2" s="1858"/>
      <c r="VXU2" s="1858"/>
      <c r="VXV2" s="1858"/>
      <c r="VXW2" s="1858"/>
      <c r="VXX2" s="1858"/>
      <c r="VXY2" s="1858"/>
      <c r="VXZ2" s="1858"/>
      <c r="VYA2" s="1858"/>
      <c r="VYB2" s="1858"/>
      <c r="VYC2" s="1858"/>
      <c r="VYD2" s="1858"/>
      <c r="VYE2" s="1858"/>
      <c r="VYF2" s="1858"/>
      <c r="VYG2" s="1858"/>
      <c r="VYH2" s="1858"/>
      <c r="VYI2" s="1858"/>
      <c r="VYJ2" s="1858"/>
      <c r="VYK2" s="1858"/>
      <c r="VYL2" s="1858"/>
      <c r="VYM2" s="1858"/>
      <c r="VYN2" s="1858"/>
      <c r="VYO2" s="1858"/>
      <c r="VYP2" s="1858"/>
      <c r="VYQ2" s="1858"/>
      <c r="VYR2" s="1858"/>
      <c r="VYS2" s="1858"/>
      <c r="VYT2" s="1858"/>
      <c r="VYU2" s="1858"/>
      <c r="VYV2" s="1858"/>
      <c r="VYW2" s="1858"/>
      <c r="VYX2" s="1858"/>
      <c r="VYY2" s="1858"/>
      <c r="VYZ2" s="1858"/>
      <c r="VZA2" s="1858"/>
      <c r="VZB2" s="1858"/>
      <c r="VZC2" s="1858"/>
      <c r="VZD2" s="1858"/>
      <c r="VZE2" s="1858"/>
      <c r="VZF2" s="1858"/>
      <c r="VZG2" s="1858"/>
      <c r="VZH2" s="1858"/>
      <c r="VZI2" s="1858"/>
      <c r="VZJ2" s="1858"/>
      <c r="VZK2" s="1858"/>
      <c r="VZL2" s="1858"/>
      <c r="VZM2" s="1858"/>
      <c r="VZN2" s="1858"/>
      <c r="VZO2" s="1858"/>
      <c r="VZP2" s="1858"/>
      <c r="VZQ2" s="1858"/>
      <c r="VZR2" s="1858"/>
      <c r="VZS2" s="1858"/>
      <c r="VZT2" s="1858"/>
      <c r="VZU2" s="1858"/>
      <c r="VZV2" s="1858"/>
      <c r="VZW2" s="1858"/>
      <c r="VZX2" s="1858"/>
      <c r="VZY2" s="1858"/>
      <c r="VZZ2" s="1858"/>
      <c r="WAA2" s="1858"/>
      <c r="WAB2" s="1858"/>
      <c r="WAC2" s="1858"/>
      <c r="WAD2" s="1858"/>
      <c r="WAE2" s="1858"/>
      <c r="WAF2" s="1858"/>
      <c r="WAG2" s="1858"/>
      <c r="WAH2" s="1858"/>
      <c r="WAI2" s="1858"/>
      <c r="WAJ2" s="1858"/>
      <c r="WAK2" s="1858"/>
      <c r="WAL2" s="1858"/>
      <c r="WAM2" s="1858"/>
      <c r="WAN2" s="1858"/>
      <c r="WAO2" s="1858"/>
      <c r="WAP2" s="1858"/>
      <c r="WAQ2" s="1858"/>
      <c r="WAR2" s="1858"/>
      <c r="WAS2" s="1858"/>
      <c r="WAT2" s="1858"/>
      <c r="WAU2" s="1858"/>
      <c r="WAV2" s="1858"/>
      <c r="WAW2" s="1858"/>
      <c r="WAX2" s="1858"/>
      <c r="WAY2" s="1858"/>
      <c r="WAZ2" s="1858"/>
      <c r="WBA2" s="1858"/>
      <c r="WBB2" s="1858"/>
      <c r="WBC2" s="1858"/>
      <c r="WBD2" s="1858"/>
      <c r="WBE2" s="1858"/>
      <c r="WBF2" s="1858"/>
      <c r="WBG2" s="1858"/>
      <c r="WBH2" s="1858"/>
      <c r="WBI2" s="1858"/>
      <c r="WBJ2" s="1858"/>
      <c r="WBK2" s="1858"/>
      <c r="WBL2" s="1858"/>
      <c r="WBM2" s="1858"/>
      <c r="WBN2" s="1858"/>
      <c r="WBO2" s="1858"/>
      <c r="WBP2" s="1858"/>
      <c r="WBQ2" s="1858"/>
      <c r="WBR2" s="1858"/>
      <c r="WBS2" s="1858"/>
      <c r="WBT2" s="1858"/>
      <c r="WBU2" s="1858"/>
      <c r="WBV2" s="1858"/>
      <c r="WBW2" s="1858"/>
      <c r="WBX2" s="1858"/>
      <c r="WBY2" s="1858"/>
      <c r="WBZ2" s="1858"/>
      <c r="WCA2" s="1858"/>
      <c r="WCB2" s="1858"/>
      <c r="WCC2" s="1858"/>
      <c r="WCD2" s="1858"/>
      <c r="WCE2" s="1858"/>
      <c r="WCF2" s="1858"/>
      <c r="WCG2" s="1858"/>
      <c r="WCH2" s="1858"/>
      <c r="WCI2" s="1858"/>
      <c r="WCJ2" s="1858"/>
      <c r="WCK2" s="1858"/>
      <c r="WCL2" s="1858"/>
      <c r="WCM2" s="1858"/>
      <c r="WCN2" s="1858"/>
      <c r="WCO2" s="1858"/>
      <c r="WCP2" s="1858"/>
      <c r="WCQ2" s="1858"/>
      <c r="WCR2" s="1858"/>
      <c r="WCS2" s="1858"/>
      <c r="WCT2" s="1858"/>
      <c r="WCU2" s="1858"/>
      <c r="WCV2" s="1858"/>
      <c r="WCW2" s="1858"/>
      <c r="WCX2" s="1858"/>
      <c r="WCY2" s="1858"/>
      <c r="WCZ2" s="1858"/>
      <c r="WDA2" s="1858"/>
      <c r="WDB2" s="1858"/>
      <c r="WDC2" s="1858"/>
      <c r="WDD2" s="1858"/>
      <c r="WDE2" s="1858"/>
      <c r="WDF2" s="1858"/>
      <c r="WDG2" s="1858"/>
      <c r="WDH2" s="1858"/>
      <c r="WDI2" s="1858"/>
      <c r="WDJ2" s="1858"/>
      <c r="WDK2" s="1858"/>
      <c r="WDL2" s="1858"/>
      <c r="WDM2" s="1858"/>
      <c r="WDN2" s="1858"/>
      <c r="WDO2" s="1858"/>
      <c r="WDP2" s="1858"/>
      <c r="WDQ2" s="1858"/>
      <c r="WDR2" s="1858"/>
      <c r="WDS2" s="1858"/>
      <c r="WDT2" s="1858"/>
      <c r="WDU2" s="1858"/>
      <c r="WDV2" s="1858"/>
      <c r="WDW2" s="1858"/>
      <c r="WDX2" s="1858"/>
      <c r="WDY2" s="1858"/>
      <c r="WDZ2" s="1858"/>
      <c r="WEA2" s="1858"/>
      <c r="WEB2" s="1858"/>
      <c r="WEC2" s="1858"/>
      <c r="WED2" s="1858"/>
      <c r="WEE2" s="1858"/>
      <c r="WEF2" s="1858"/>
      <c r="WEG2" s="1858"/>
      <c r="WEH2" s="1858"/>
      <c r="WEI2" s="1858"/>
      <c r="WEJ2" s="1858"/>
      <c r="WEK2" s="1858"/>
      <c r="WEL2" s="1858"/>
      <c r="WEM2" s="1858"/>
      <c r="WEN2" s="1858"/>
      <c r="WEO2" s="1858"/>
      <c r="WEP2" s="1858"/>
      <c r="WEQ2" s="1858"/>
      <c r="WER2" s="1858"/>
      <c r="WES2" s="1858"/>
      <c r="WET2" s="1858"/>
      <c r="WEU2" s="1858"/>
      <c r="WEV2" s="1858"/>
      <c r="WEW2" s="1858"/>
      <c r="WEX2" s="1858"/>
      <c r="WEY2" s="1858"/>
      <c r="WEZ2" s="1858"/>
      <c r="WFA2" s="1858"/>
      <c r="WFB2" s="1858"/>
      <c r="WFC2" s="1858"/>
      <c r="WFD2" s="1858"/>
      <c r="WFE2" s="1858"/>
      <c r="WFF2" s="1858"/>
      <c r="WFG2" s="1858"/>
      <c r="WFH2" s="1858"/>
      <c r="WFI2" s="1858"/>
      <c r="WFJ2" s="1858"/>
      <c r="WFK2" s="1858"/>
      <c r="WFL2" s="1858"/>
      <c r="WFM2" s="1858"/>
      <c r="WFN2" s="1858"/>
      <c r="WFO2" s="1858"/>
      <c r="WFP2" s="1858"/>
      <c r="WFQ2" s="1858"/>
      <c r="WFR2" s="1858"/>
      <c r="WFS2" s="1858"/>
      <c r="WFT2" s="1858"/>
      <c r="WFU2" s="1858"/>
      <c r="WFV2" s="1858"/>
      <c r="WFW2" s="1858"/>
      <c r="WFX2" s="1858"/>
      <c r="WFY2" s="1858"/>
      <c r="WFZ2" s="1858"/>
      <c r="WGA2" s="1858"/>
      <c r="WGB2" s="1858"/>
      <c r="WGC2" s="1858"/>
      <c r="WGD2" s="1858"/>
      <c r="WGE2" s="1858"/>
      <c r="WGF2" s="1858"/>
      <c r="WGG2" s="1858"/>
      <c r="WGH2" s="1858"/>
      <c r="WGI2" s="1858"/>
      <c r="WGJ2" s="1858"/>
      <c r="WGK2" s="1858"/>
      <c r="WGL2" s="1858"/>
      <c r="WGM2" s="1858"/>
      <c r="WGN2" s="1858"/>
      <c r="WGO2" s="1858"/>
      <c r="WGP2" s="1858"/>
      <c r="WGQ2" s="1858"/>
      <c r="WGR2" s="1858"/>
      <c r="WGS2" s="1858"/>
      <c r="WGT2" s="1858"/>
      <c r="WGU2" s="1858"/>
      <c r="WGV2" s="1858"/>
      <c r="WGW2" s="1858"/>
      <c r="WGX2" s="1858"/>
      <c r="WGY2" s="1858"/>
      <c r="WGZ2" s="1858"/>
      <c r="WHA2" s="1858"/>
      <c r="WHB2" s="1858"/>
      <c r="WHC2" s="1858"/>
      <c r="WHD2" s="1858"/>
      <c r="WHE2" s="1858"/>
      <c r="WHF2" s="1858"/>
      <c r="WHG2" s="1858"/>
      <c r="WHH2" s="1858"/>
      <c r="WHI2" s="1858"/>
      <c r="WHJ2" s="1858"/>
      <c r="WHK2" s="1858"/>
      <c r="WHL2" s="1858"/>
      <c r="WHM2" s="1858"/>
      <c r="WHN2" s="1858"/>
      <c r="WHO2" s="1858"/>
      <c r="WHP2" s="1858"/>
      <c r="WHQ2" s="1858"/>
      <c r="WHR2" s="1858"/>
      <c r="WHS2" s="1858"/>
      <c r="WHT2" s="1858"/>
      <c r="WHU2" s="1858"/>
      <c r="WHV2" s="1858"/>
      <c r="WHW2" s="1858"/>
      <c r="WHX2" s="1858"/>
      <c r="WHY2" s="1858"/>
      <c r="WHZ2" s="1858"/>
      <c r="WIA2" s="1858"/>
      <c r="WIB2" s="1858"/>
      <c r="WIC2" s="1858"/>
      <c r="WID2" s="1858"/>
      <c r="WIE2" s="1858"/>
      <c r="WIF2" s="1858"/>
      <c r="WIG2" s="1858"/>
      <c r="WIH2" s="1858"/>
      <c r="WII2" s="1858"/>
      <c r="WIJ2" s="1858"/>
      <c r="WIK2" s="1858"/>
      <c r="WIL2" s="1858"/>
      <c r="WIM2" s="1858"/>
      <c r="WIN2" s="1858"/>
      <c r="WIO2" s="1858"/>
      <c r="WIP2" s="1858"/>
      <c r="WIQ2" s="1858"/>
      <c r="WIR2" s="1858"/>
      <c r="WIS2" s="1858"/>
      <c r="WIT2" s="1858"/>
      <c r="WIU2" s="1858"/>
      <c r="WIV2" s="1858"/>
      <c r="WIW2" s="1858"/>
      <c r="WIX2" s="1858"/>
      <c r="WIY2" s="1858"/>
      <c r="WIZ2" s="1858"/>
      <c r="WJA2" s="1858"/>
      <c r="WJB2" s="1858"/>
      <c r="WJC2" s="1858"/>
      <c r="WJD2" s="1858"/>
      <c r="WJE2" s="1858"/>
      <c r="WJF2" s="1858"/>
      <c r="WJG2" s="1858"/>
      <c r="WJH2" s="1858"/>
      <c r="WJI2" s="1858"/>
      <c r="WJJ2" s="1858"/>
      <c r="WJK2" s="1858"/>
      <c r="WJL2" s="1858"/>
      <c r="WJM2" s="1858"/>
      <c r="WJN2" s="1858"/>
      <c r="WJO2" s="1858"/>
      <c r="WJP2" s="1858"/>
      <c r="WJQ2" s="1858"/>
      <c r="WJR2" s="1858"/>
      <c r="WJS2" s="1858"/>
      <c r="WJT2" s="1858"/>
      <c r="WJU2" s="1858"/>
      <c r="WJV2" s="1858"/>
      <c r="WJW2" s="1858"/>
      <c r="WJX2" s="1858"/>
      <c r="WJY2" s="1858"/>
      <c r="WJZ2" s="1858"/>
      <c r="WKA2" s="1858"/>
      <c r="WKB2" s="1858"/>
      <c r="WKC2" s="1858"/>
      <c r="WKD2" s="1858"/>
      <c r="WKE2" s="1858"/>
      <c r="WKF2" s="1858"/>
      <c r="WKG2" s="1858"/>
      <c r="WKH2" s="1858"/>
      <c r="WKI2" s="1858"/>
      <c r="WKJ2" s="1858"/>
      <c r="WKK2" s="1858"/>
      <c r="WKL2" s="1858"/>
      <c r="WKM2" s="1858"/>
      <c r="WKN2" s="1858"/>
      <c r="WKO2" s="1858"/>
      <c r="WKP2" s="1858"/>
      <c r="WKQ2" s="1858"/>
      <c r="WKR2" s="1858"/>
      <c r="WKS2" s="1858"/>
      <c r="WKT2" s="1858"/>
      <c r="WKU2" s="1858"/>
      <c r="WKV2" s="1858"/>
      <c r="WKW2" s="1858"/>
      <c r="WKX2" s="1858"/>
      <c r="WKY2" s="1858"/>
      <c r="WKZ2" s="1858"/>
      <c r="WLA2" s="1858"/>
      <c r="WLB2" s="1858"/>
      <c r="WLC2" s="1858"/>
      <c r="WLD2" s="1858"/>
      <c r="WLE2" s="1858"/>
      <c r="WLF2" s="1858"/>
      <c r="WLG2" s="1858"/>
      <c r="WLH2" s="1858"/>
      <c r="WLI2" s="1858"/>
      <c r="WLJ2" s="1858"/>
      <c r="WLK2" s="1858"/>
      <c r="WLL2" s="1858"/>
      <c r="WLM2" s="1858"/>
      <c r="WLN2" s="1858"/>
      <c r="WLO2" s="1858"/>
      <c r="WLP2" s="1858"/>
      <c r="WLQ2" s="1858"/>
      <c r="WLR2" s="1858"/>
      <c r="WLS2" s="1858"/>
      <c r="WLT2" s="1858"/>
      <c r="WLU2" s="1858"/>
      <c r="WLV2" s="1858"/>
      <c r="WLW2" s="1858"/>
      <c r="WLX2" s="1858"/>
      <c r="WLY2" s="1858"/>
      <c r="WLZ2" s="1858"/>
      <c r="WMA2" s="1858"/>
      <c r="WMB2" s="1858"/>
      <c r="WMC2" s="1858"/>
      <c r="WMD2" s="1858"/>
      <c r="WME2" s="1858"/>
      <c r="WMF2" s="1858"/>
      <c r="WMG2" s="1858"/>
      <c r="WMH2" s="1858"/>
      <c r="WMI2" s="1858"/>
      <c r="WMJ2" s="1858"/>
      <c r="WMK2" s="1858"/>
      <c r="WML2" s="1858"/>
      <c r="WMM2" s="1858"/>
      <c r="WMN2" s="1858"/>
      <c r="WMO2" s="1858"/>
      <c r="WMP2" s="1858"/>
      <c r="WMQ2" s="1858"/>
      <c r="WMR2" s="1858"/>
      <c r="WMS2" s="1858"/>
      <c r="WMT2" s="1858"/>
      <c r="WMU2" s="1858"/>
      <c r="WMV2" s="1858"/>
      <c r="WMW2" s="1858"/>
      <c r="WMX2" s="1858"/>
      <c r="WMY2" s="1858"/>
      <c r="WMZ2" s="1858"/>
      <c r="WNA2" s="1858"/>
      <c r="WNB2" s="1858"/>
      <c r="WNC2" s="1858"/>
      <c r="WND2" s="1858"/>
      <c r="WNE2" s="1858"/>
      <c r="WNF2" s="1858"/>
      <c r="WNG2" s="1858"/>
      <c r="WNH2" s="1858"/>
      <c r="WNI2" s="1858"/>
      <c r="WNJ2" s="1858"/>
      <c r="WNK2" s="1858"/>
      <c r="WNL2" s="1858"/>
      <c r="WNM2" s="1858"/>
      <c r="WNN2" s="1858"/>
      <c r="WNO2" s="1858"/>
      <c r="WNP2" s="1858"/>
      <c r="WNQ2" s="1858"/>
      <c r="WNR2" s="1858"/>
      <c r="WNS2" s="1858"/>
      <c r="WNT2" s="1858"/>
      <c r="WNU2" s="1858"/>
      <c r="WNV2" s="1858"/>
      <c r="WNW2" s="1858"/>
      <c r="WNX2" s="1858"/>
      <c r="WNY2" s="1858"/>
      <c r="WNZ2" s="1858"/>
      <c r="WOA2" s="1858"/>
      <c r="WOB2" s="1858"/>
      <c r="WOC2" s="1858"/>
      <c r="WOD2" s="1858"/>
      <c r="WOE2" s="1858"/>
      <c r="WOF2" s="1858"/>
      <c r="WOG2" s="1858"/>
      <c r="WOH2" s="1858"/>
      <c r="WOI2" s="1858"/>
      <c r="WOJ2" s="1858"/>
      <c r="WOK2" s="1858"/>
      <c r="WOL2" s="1858"/>
      <c r="WOM2" s="1858"/>
      <c r="WON2" s="1858"/>
      <c r="WOO2" s="1858"/>
      <c r="WOP2" s="1858"/>
      <c r="WOQ2" s="1858"/>
      <c r="WOR2" s="1858"/>
      <c r="WOS2" s="1858"/>
      <c r="WOT2" s="1858"/>
      <c r="WOU2" s="1858"/>
      <c r="WOV2" s="1858"/>
      <c r="WOW2" s="1858"/>
      <c r="WOX2" s="1858"/>
      <c r="WOY2" s="1858"/>
      <c r="WOZ2" s="1858"/>
      <c r="WPA2" s="1858"/>
      <c r="WPB2" s="1858"/>
      <c r="WPC2" s="1858"/>
      <c r="WPD2" s="1858"/>
      <c r="WPE2" s="1858"/>
      <c r="WPF2" s="1858"/>
      <c r="WPG2" s="1858"/>
      <c r="WPH2" s="1858"/>
      <c r="WPI2" s="1858"/>
      <c r="WPJ2" s="1858"/>
      <c r="WPK2" s="1858"/>
      <c r="WPL2" s="1858"/>
      <c r="WPM2" s="1858"/>
      <c r="WPN2" s="1858"/>
      <c r="WPO2" s="1858"/>
      <c r="WPP2" s="1858"/>
      <c r="WPQ2" s="1858"/>
      <c r="WPR2" s="1858"/>
      <c r="WPS2" s="1858"/>
      <c r="WPT2" s="1858"/>
      <c r="WPU2" s="1858"/>
      <c r="WPV2" s="1858"/>
      <c r="WPW2" s="1858"/>
      <c r="WPX2" s="1858"/>
      <c r="WPY2" s="1858"/>
      <c r="WPZ2" s="1858"/>
      <c r="WQA2" s="1858"/>
      <c r="WQB2" s="1858"/>
      <c r="WQC2" s="1858"/>
      <c r="WQD2" s="1858"/>
      <c r="WQE2" s="1858"/>
      <c r="WQF2" s="1858"/>
      <c r="WQG2" s="1858"/>
      <c r="WQH2" s="1858"/>
      <c r="WQI2" s="1858"/>
      <c r="WQJ2" s="1858"/>
      <c r="WQK2" s="1858"/>
      <c r="WQL2" s="1858"/>
      <c r="WQM2" s="1858"/>
      <c r="WQN2" s="1858"/>
      <c r="WQO2" s="1858"/>
      <c r="WQP2" s="1858"/>
      <c r="WQQ2" s="1858"/>
      <c r="WQR2" s="1858"/>
      <c r="WQS2" s="1858"/>
      <c r="WQT2" s="1858"/>
      <c r="WQU2" s="1858"/>
      <c r="WQV2" s="1858"/>
      <c r="WQW2" s="1858"/>
      <c r="WQX2" s="1858"/>
      <c r="WQY2" s="1858"/>
      <c r="WQZ2" s="1858"/>
      <c r="WRA2" s="1858"/>
      <c r="WRB2" s="1858"/>
      <c r="WRC2" s="1858"/>
      <c r="WRD2" s="1858"/>
      <c r="WRE2" s="1858"/>
      <c r="WRF2" s="1858"/>
      <c r="WRG2" s="1858"/>
      <c r="WRH2" s="1858"/>
      <c r="WRI2" s="1858"/>
      <c r="WRJ2" s="1858"/>
      <c r="WRK2" s="1858"/>
      <c r="WRL2" s="1858"/>
      <c r="WRM2" s="1858"/>
      <c r="WRN2" s="1858"/>
      <c r="WRO2" s="1858"/>
      <c r="WRP2" s="1858"/>
      <c r="WRQ2" s="1858"/>
      <c r="WRR2" s="1858"/>
      <c r="WRS2" s="1858"/>
      <c r="WRT2" s="1858"/>
      <c r="WRU2" s="1858"/>
      <c r="WRV2" s="1858"/>
      <c r="WRW2" s="1858"/>
      <c r="WRX2" s="1858"/>
      <c r="WRY2" s="1858"/>
      <c r="WRZ2" s="1858"/>
      <c r="WSA2" s="1858"/>
      <c r="WSB2" s="1858"/>
      <c r="WSC2" s="1858"/>
      <c r="WSD2" s="1858"/>
      <c r="WSE2" s="1858"/>
      <c r="WSF2" s="1858"/>
      <c r="WSG2" s="1858"/>
      <c r="WSH2" s="1858"/>
      <c r="WSI2" s="1858"/>
      <c r="WSJ2" s="1858"/>
      <c r="WSK2" s="1858"/>
      <c r="WSL2" s="1858"/>
      <c r="WSM2" s="1858"/>
      <c r="WSN2" s="1858"/>
      <c r="WSO2" s="1858"/>
      <c r="WSP2" s="1858"/>
      <c r="WSQ2" s="1858"/>
      <c r="WSR2" s="1858"/>
      <c r="WSS2" s="1858"/>
      <c r="WST2" s="1858"/>
      <c r="WSU2" s="1858"/>
      <c r="WSV2" s="1858"/>
      <c r="WSW2" s="1858"/>
      <c r="WSX2" s="1858"/>
      <c r="WSY2" s="1858"/>
      <c r="WSZ2" s="1858"/>
      <c r="WTA2" s="1858"/>
      <c r="WTB2" s="1858"/>
      <c r="WTC2" s="1858"/>
      <c r="WTD2" s="1858"/>
      <c r="WTE2" s="1858"/>
      <c r="WTF2" s="1858"/>
      <c r="WTG2" s="1858"/>
      <c r="WTH2" s="1858"/>
      <c r="WTI2" s="1858"/>
      <c r="WTJ2" s="1858"/>
      <c r="WTK2" s="1858"/>
      <c r="WTL2" s="1858"/>
      <c r="WTM2" s="1858"/>
      <c r="WTN2" s="1858"/>
      <c r="WTO2" s="1858"/>
      <c r="WTP2" s="1858"/>
      <c r="WTQ2" s="1858"/>
      <c r="WTR2" s="1858"/>
      <c r="WTS2" s="1858"/>
      <c r="WTT2" s="1858"/>
      <c r="WTU2" s="1858"/>
      <c r="WTV2" s="1858"/>
      <c r="WTW2" s="1858"/>
      <c r="WTX2" s="1858"/>
      <c r="WTY2" s="1858"/>
      <c r="WTZ2" s="1858"/>
      <c r="WUA2" s="1858"/>
      <c r="WUB2" s="1858"/>
      <c r="WUC2" s="1858"/>
      <c r="WUD2" s="1858"/>
      <c r="WUE2" s="1858"/>
      <c r="WUF2" s="1858"/>
      <c r="WUG2" s="1858"/>
      <c r="WUH2" s="1858"/>
      <c r="WUI2" s="1858"/>
      <c r="WUJ2" s="1858"/>
      <c r="WUK2" s="1858"/>
      <c r="WUL2" s="1858"/>
      <c r="WUM2" s="1858"/>
      <c r="WUN2" s="1858"/>
      <c r="WUO2" s="1858"/>
      <c r="WUP2" s="1858"/>
      <c r="WUQ2" s="1858"/>
      <c r="WUR2" s="1858"/>
      <c r="WUS2" s="1858"/>
      <c r="WUT2" s="1858"/>
      <c r="WUU2" s="1858"/>
      <c r="WUV2" s="1858"/>
      <c r="WUW2" s="1858"/>
      <c r="WUX2" s="1858"/>
      <c r="WUY2" s="1858"/>
      <c r="WUZ2" s="1858"/>
      <c r="WVA2" s="1858"/>
      <c r="WVB2" s="1858"/>
      <c r="WVC2" s="1858"/>
      <c r="WVD2" s="1858"/>
      <c r="WVE2" s="1858"/>
      <c r="WVF2" s="1858"/>
      <c r="WVG2" s="1858"/>
      <c r="WVH2" s="1858"/>
      <c r="WVI2" s="1858"/>
      <c r="WVJ2" s="1858"/>
      <c r="WVK2" s="1858"/>
      <c r="WVL2" s="1858"/>
      <c r="WVM2" s="1858"/>
      <c r="WVN2" s="1858"/>
      <c r="WVO2" s="1858"/>
      <c r="WVP2" s="1858"/>
      <c r="WVQ2" s="1858"/>
      <c r="WVR2" s="1858"/>
      <c r="WVS2" s="1858"/>
      <c r="WVT2" s="1858"/>
      <c r="WVU2" s="1858"/>
      <c r="WVV2" s="1858"/>
      <c r="WVW2" s="1858"/>
      <c r="WVX2" s="1858"/>
      <c r="WVY2" s="1858"/>
      <c r="WVZ2" s="1858"/>
      <c r="WWA2" s="1858"/>
      <c r="WWB2" s="1858"/>
      <c r="WWC2" s="1858"/>
      <c r="WWD2" s="1858"/>
      <c r="WWE2" s="1858"/>
      <c r="WWF2" s="1858"/>
      <c r="WWG2" s="1858"/>
      <c r="WWH2" s="1858"/>
      <c r="WWI2" s="1858"/>
      <c r="WWJ2" s="1858"/>
      <c r="WWK2" s="1858"/>
      <c r="WWL2" s="1858"/>
      <c r="WWM2" s="1858"/>
      <c r="WWN2" s="1858"/>
      <c r="WWO2" s="1858"/>
      <c r="WWP2" s="1858"/>
      <c r="WWQ2" s="1858"/>
      <c r="WWR2" s="1858"/>
      <c r="WWS2" s="1858"/>
      <c r="WWT2" s="1858"/>
      <c r="WWU2" s="1858"/>
      <c r="WWV2" s="1858"/>
      <c r="WWW2" s="1858"/>
      <c r="WWX2" s="1858"/>
      <c r="WWY2" s="1858"/>
      <c r="WWZ2" s="1858"/>
      <c r="WXA2" s="1858"/>
      <c r="WXB2" s="1858"/>
      <c r="WXC2" s="1858"/>
      <c r="WXD2" s="1858"/>
      <c r="WXE2" s="1858"/>
      <c r="WXF2" s="1858"/>
      <c r="WXG2" s="1858"/>
      <c r="WXH2" s="1858"/>
      <c r="WXI2" s="1858"/>
      <c r="WXJ2" s="1858"/>
      <c r="WXK2" s="1858"/>
      <c r="WXL2" s="1858"/>
      <c r="WXM2" s="1858"/>
      <c r="WXN2" s="1858"/>
      <c r="WXO2" s="1858"/>
      <c r="WXP2" s="1858"/>
      <c r="WXQ2" s="1858"/>
      <c r="WXR2" s="1858"/>
      <c r="WXS2" s="1858"/>
      <c r="WXT2" s="1858"/>
      <c r="WXU2" s="1858"/>
      <c r="WXV2" s="1858"/>
      <c r="WXW2" s="1858"/>
      <c r="WXX2" s="1858"/>
      <c r="WXY2" s="1858"/>
      <c r="WXZ2" s="1858"/>
      <c r="WYA2" s="1858"/>
      <c r="WYB2" s="1858"/>
      <c r="WYC2" s="1858"/>
      <c r="WYD2" s="1858"/>
      <c r="WYE2" s="1858"/>
      <c r="WYF2" s="1858"/>
      <c r="WYG2" s="1858"/>
      <c r="WYH2" s="1858"/>
      <c r="WYI2" s="1858"/>
      <c r="WYJ2" s="1858"/>
      <c r="WYK2" s="1858"/>
      <c r="WYL2" s="1858"/>
      <c r="WYM2" s="1858"/>
      <c r="WYN2" s="1858"/>
      <c r="WYO2" s="1858"/>
      <c r="WYP2" s="1858"/>
      <c r="WYQ2" s="1858"/>
      <c r="WYR2" s="1858"/>
      <c r="WYS2" s="1858"/>
      <c r="WYT2" s="1858"/>
      <c r="WYU2" s="1858"/>
      <c r="WYV2" s="1858"/>
      <c r="WYW2" s="1858"/>
      <c r="WYX2" s="1858"/>
      <c r="WYY2" s="1858"/>
      <c r="WYZ2" s="1858"/>
      <c r="WZA2" s="1858"/>
      <c r="WZB2" s="1858"/>
      <c r="WZC2" s="1858"/>
      <c r="WZD2" s="1858"/>
      <c r="WZE2" s="1858"/>
      <c r="WZF2" s="1858"/>
      <c r="WZG2" s="1858"/>
      <c r="WZH2" s="1858"/>
      <c r="WZI2" s="1858"/>
      <c r="WZJ2" s="1858"/>
      <c r="WZK2" s="1858"/>
      <c r="WZL2" s="1858"/>
      <c r="WZM2" s="1858"/>
      <c r="WZN2" s="1858"/>
      <c r="WZO2" s="1858"/>
      <c r="WZP2" s="1858"/>
      <c r="WZQ2" s="1858"/>
      <c r="WZR2" s="1858"/>
      <c r="WZS2" s="1858"/>
      <c r="WZT2" s="1858"/>
      <c r="WZU2" s="1858"/>
      <c r="WZV2" s="1858"/>
      <c r="WZW2" s="1858"/>
      <c r="WZX2" s="1858"/>
      <c r="WZY2" s="1858"/>
      <c r="WZZ2" s="1858"/>
      <c r="XAA2" s="1858"/>
      <c r="XAB2" s="1858"/>
      <c r="XAC2" s="1858"/>
      <c r="XAD2" s="1858"/>
      <c r="XAE2" s="1858"/>
      <c r="XAF2" s="1858"/>
      <c r="XAG2" s="1858"/>
      <c r="XAH2" s="1858"/>
      <c r="XAI2" s="1858"/>
      <c r="XAJ2" s="1858"/>
      <c r="XAK2" s="1858"/>
      <c r="XAL2" s="1858"/>
      <c r="XAM2" s="1858"/>
      <c r="XAN2" s="1858"/>
      <c r="XAO2" s="1858"/>
      <c r="XAP2" s="1858"/>
      <c r="XAQ2" s="1858"/>
      <c r="XAR2" s="1858"/>
      <c r="XAS2" s="1858"/>
      <c r="XAT2" s="1858"/>
      <c r="XAU2" s="1858"/>
      <c r="XAV2" s="1858"/>
      <c r="XAW2" s="1858"/>
      <c r="XAX2" s="1858"/>
      <c r="XAY2" s="1858"/>
      <c r="XAZ2" s="1858"/>
      <c r="XBA2" s="1858"/>
      <c r="XBB2" s="1858"/>
      <c r="XBC2" s="1858"/>
      <c r="XBD2" s="1858"/>
      <c r="XBE2" s="1858"/>
      <c r="XBF2" s="1858"/>
      <c r="XBG2" s="1858"/>
      <c r="XBH2" s="1858"/>
      <c r="XBI2" s="1858"/>
      <c r="XBJ2" s="1858"/>
      <c r="XBK2" s="1858"/>
      <c r="XBL2" s="1858"/>
      <c r="XBM2" s="1858"/>
      <c r="XBN2" s="1858"/>
      <c r="XBO2" s="1858"/>
      <c r="XBP2" s="1858"/>
      <c r="XBQ2" s="1858"/>
      <c r="XBR2" s="1858"/>
      <c r="XBS2" s="1858"/>
      <c r="XBT2" s="1858"/>
      <c r="XBU2" s="1858"/>
      <c r="XBV2" s="1858"/>
      <c r="XBW2" s="1858"/>
      <c r="XBX2" s="1858"/>
      <c r="XBY2" s="1858"/>
      <c r="XBZ2" s="1858"/>
      <c r="XCA2" s="1858"/>
      <c r="XCB2" s="1858"/>
      <c r="XCC2" s="1858"/>
      <c r="XCD2" s="1858"/>
      <c r="XCE2" s="1858"/>
      <c r="XCF2" s="1858"/>
      <c r="XCG2" s="1858"/>
      <c r="XCH2" s="1858"/>
      <c r="XCI2" s="1858"/>
      <c r="XCJ2" s="1858"/>
      <c r="XCK2" s="1858"/>
      <c r="XCL2" s="1858"/>
      <c r="XCM2" s="1858"/>
      <c r="XCN2" s="1858"/>
      <c r="XCO2" s="1858"/>
      <c r="XCP2" s="1858"/>
      <c r="XCQ2" s="1858"/>
      <c r="XCR2" s="1858"/>
      <c r="XCS2" s="1858"/>
      <c r="XCT2" s="1858"/>
      <c r="XCU2" s="1858"/>
      <c r="XCV2" s="1858"/>
      <c r="XCW2" s="1858"/>
      <c r="XCX2" s="1858"/>
      <c r="XCY2" s="1858"/>
      <c r="XCZ2" s="1858"/>
      <c r="XDA2" s="1858"/>
      <c r="XDB2" s="1858"/>
      <c r="XDC2" s="1858"/>
      <c r="XDD2" s="1858"/>
      <c r="XDE2" s="1858"/>
      <c r="XDF2" s="1858"/>
      <c r="XDG2" s="1858"/>
      <c r="XDH2" s="1858"/>
      <c r="XDI2" s="1858"/>
      <c r="XDJ2" s="1858"/>
      <c r="XDK2" s="1858"/>
      <c r="XDL2" s="1858"/>
      <c r="XDM2" s="1858"/>
      <c r="XDN2" s="1858"/>
      <c r="XDO2" s="1858"/>
      <c r="XDP2" s="1858"/>
      <c r="XDQ2" s="1858"/>
      <c r="XDR2" s="1858"/>
      <c r="XDS2" s="1858"/>
      <c r="XDT2" s="1858"/>
      <c r="XDU2" s="1858"/>
      <c r="XDV2" s="1858"/>
      <c r="XDW2" s="1858"/>
      <c r="XDX2" s="1858"/>
      <c r="XDY2" s="1858"/>
      <c r="XDZ2" s="1858"/>
      <c r="XEA2" s="1858"/>
      <c r="XEB2" s="1858"/>
      <c r="XEC2" s="1858"/>
      <c r="XED2" s="1858"/>
      <c r="XEE2" s="1858"/>
      <c r="XEF2" s="1858"/>
      <c r="XEG2" s="1858"/>
      <c r="XEH2" s="1858"/>
      <c r="XEI2" s="1858"/>
      <c r="XEJ2" s="1858"/>
      <c r="XEK2" s="1858"/>
      <c r="XEL2" s="1858"/>
      <c r="XEM2" s="1858"/>
      <c r="XEN2" s="1858"/>
      <c r="XEO2" s="1858"/>
      <c r="XEP2" s="1858"/>
      <c r="XEQ2" s="1858"/>
      <c r="XER2" s="1858"/>
      <c r="XES2" s="1858"/>
      <c r="XET2" s="1858"/>
      <c r="XEU2" s="1858"/>
      <c r="XEV2" s="1858"/>
      <c r="XEW2" s="1858"/>
      <c r="XEX2" s="1858"/>
      <c r="XEY2" s="1858"/>
      <c r="XEZ2" s="1858"/>
      <c r="XFA2" s="1858"/>
      <c r="XFB2" s="1858"/>
      <c r="XFC2" s="1858"/>
      <c r="XFD2" s="1858"/>
    </row>
    <row r="3" spans="1:16384" s="1107" customFormat="1" x14ac:dyDescent="0.25">
      <c r="A3" s="1858" t="s">
        <v>417</v>
      </c>
      <c r="B3" s="1858"/>
      <c r="C3" s="1858"/>
      <c r="D3" s="1858"/>
      <c r="E3" s="1858"/>
      <c r="F3" s="1858"/>
      <c r="G3" s="1858"/>
      <c r="H3" s="1858"/>
      <c r="I3" s="1858"/>
      <c r="J3" s="1858"/>
      <c r="K3" s="1858"/>
      <c r="L3" s="1858"/>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1858"/>
      <c r="AO3" s="1858"/>
      <c r="AP3" s="1858"/>
      <c r="AQ3" s="1858"/>
      <c r="AR3" s="1858"/>
      <c r="AS3" s="1858"/>
      <c r="AT3" s="1858"/>
      <c r="AU3" s="1858"/>
      <c r="AV3" s="1858"/>
      <c r="AW3" s="1858"/>
      <c r="AX3" s="1858"/>
    </row>
    <row r="4" spans="1:16384" s="1107" customFormat="1" x14ac:dyDescent="0.25">
      <c r="A4" s="1858" t="s">
        <v>1721</v>
      </c>
      <c r="B4" s="1858"/>
      <c r="C4" s="1858"/>
      <c r="D4" s="1858"/>
      <c r="E4" s="1858"/>
      <c r="F4" s="1858"/>
      <c r="G4" s="1858"/>
      <c r="H4" s="1858"/>
      <c r="I4" s="1858"/>
      <c r="J4" s="1858"/>
      <c r="K4" s="1858"/>
      <c r="L4" s="1858"/>
      <c r="M4" s="1858"/>
      <c r="N4" s="1858"/>
      <c r="O4" s="1858"/>
      <c r="P4" s="1858"/>
      <c r="Q4" s="1858"/>
      <c r="R4" s="1858"/>
      <c r="S4" s="1858"/>
      <c r="T4" s="1858"/>
      <c r="U4" s="1858"/>
      <c r="V4" s="1858"/>
      <c r="W4" s="1858"/>
      <c r="X4" s="1858"/>
      <c r="Y4" s="1858"/>
      <c r="Z4" s="1858"/>
      <c r="AA4" s="1858"/>
      <c r="AB4" s="1858"/>
      <c r="AC4" s="1858"/>
      <c r="AD4" s="1858"/>
      <c r="AE4" s="1858"/>
      <c r="AF4" s="1858"/>
      <c r="AG4" s="1858"/>
      <c r="AH4" s="1858"/>
      <c r="AI4" s="1858"/>
      <c r="AJ4" s="1858"/>
      <c r="AK4" s="1858"/>
      <c r="AL4" s="1858"/>
      <c r="AM4" s="1858"/>
      <c r="AN4" s="1858"/>
      <c r="AO4" s="1858"/>
      <c r="AP4" s="1858"/>
      <c r="AQ4" s="1858"/>
      <c r="AR4" s="1858"/>
      <c r="AS4" s="1858"/>
      <c r="AT4" s="1858"/>
      <c r="AU4" s="1858"/>
      <c r="AV4" s="1858"/>
      <c r="AW4" s="1858"/>
      <c r="AX4" s="1858"/>
    </row>
    <row r="5" spans="1:16384" s="1107" customFormat="1" x14ac:dyDescent="0.25">
      <c r="A5" s="1858" t="s">
        <v>1</v>
      </c>
      <c r="B5" s="1858"/>
      <c r="C5" s="1858"/>
      <c r="D5" s="1858"/>
      <c r="E5" s="1858"/>
      <c r="F5" s="1858"/>
      <c r="G5" s="1858"/>
      <c r="H5" s="1858"/>
      <c r="I5" s="1858"/>
      <c r="J5" s="1858"/>
      <c r="K5" s="1858"/>
      <c r="L5" s="1858"/>
      <c r="M5" s="1858"/>
      <c r="N5" s="1858"/>
      <c r="O5" s="1858"/>
      <c r="P5" s="1858"/>
      <c r="Q5" s="1858"/>
      <c r="R5" s="1858"/>
      <c r="S5" s="1858"/>
      <c r="T5" s="1858"/>
      <c r="U5" s="1858"/>
      <c r="V5" s="1858"/>
      <c r="W5" s="1858"/>
      <c r="X5" s="1858"/>
      <c r="Y5" s="1858"/>
      <c r="Z5" s="1858"/>
      <c r="AA5" s="1858"/>
      <c r="AB5" s="1858"/>
      <c r="AC5" s="1858"/>
      <c r="AD5" s="1858"/>
      <c r="AE5" s="1858"/>
      <c r="AF5" s="1858"/>
      <c r="AG5" s="1858"/>
      <c r="AH5" s="1858"/>
      <c r="AI5" s="1858"/>
      <c r="AJ5" s="1858"/>
      <c r="AK5" s="1858"/>
      <c r="AL5" s="1858"/>
      <c r="AM5" s="1858"/>
      <c r="AN5" s="1858"/>
      <c r="AO5" s="1858"/>
      <c r="AP5" s="1858"/>
      <c r="AQ5" s="1858"/>
      <c r="AR5" s="1858"/>
      <c r="AS5" s="1858"/>
      <c r="AT5" s="1858"/>
      <c r="AU5" s="1858"/>
      <c r="AV5" s="1858"/>
      <c r="AW5" s="1858"/>
      <c r="AX5" s="1858"/>
    </row>
    <row r="6" spans="1:16384" s="1107" customFormat="1" ht="15.75" customHeight="1" x14ac:dyDescent="0.25">
      <c r="A6" s="1859" t="s">
        <v>1810</v>
      </c>
      <c r="B6" s="1859"/>
      <c r="C6" s="1859"/>
      <c r="D6" s="1859"/>
      <c r="E6" s="1859"/>
      <c r="F6" s="1859"/>
      <c r="G6" s="1859"/>
      <c r="H6" s="1859"/>
      <c r="I6" s="1859"/>
      <c r="J6" s="1859"/>
      <c r="K6" s="1859"/>
      <c r="L6" s="1859"/>
      <c r="M6" s="1859"/>
      <c r="N6" s="1859"/>
      <c r="O6" s="1859"/>
      <c r="P6" s="1859"/>
      <c r="Q6" s="1859"/>
      <c r="R6" s="1859"/>
      <c r="S6" s="1859"/>
      <c r="T6" s="1859"/>
      <c r="U6" s="1859"/>
      <c r="V6" s="1859"/>
      <c r="W6" s="1859"/>
      <c r="X6" s="1859"/>
      <c r="Y6" s="1859"/>
      <c r="Z6" s="1859"/>
      <c r="AA6" s="1859"/>
      <c r="AB6" s="1859"/>
      <c r="AC6" s="1859"/>
      <c r="AD6" s="1859"/>
      <c r="AE6" s="1859"/>
      <c r="AF6" s="1859"/>
      <c r="AG6" s="1859"/>
      <c r="AH6" s="1859"/>
      <c r="AI6" s="1859"/>
      <c r="AJ6" s="1859"/>
      <c r="AK6" s="1859"/>
      <c r="AL6" s="1859"/>
      <c r="AM6" s="1859"/>
      <c r="AN6" s="1859"/>
      <c r="AO6" s="1859"/>
      <c r="AP6" s="1859"/>
      <c r="AQ6" s="1859"/>
      <c r="AR6" s="1859"/>
      <c r="AS6" s="1859"/>
      <c r="AT6" s="1859"/>
      <c r="AU6" s="1859"/>
      <c r="AV6" s="1859"/>
      <c r="AW6" s="1859"/>
      <c r="AX6" s="1859"/>
    </row>
    <row r="7" spans="1:16384" ht="9" customHeight="1" x14ac:dyDescent="0.25"/>
    <row r="8" spans="1:16384" ht="18.75" thickBot="1" x14ac:dyDescent="0.3">
      <c r="A8" s="676" t="s">
        <v>651</v>
      </c>
      <c r="B8" s="675"/>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row>
    <row r="9" spans="1:16384" ht="15.75" thickTop="1" x14ac:dyDescent="0.25">
      <c r="A9" s="674"/>
      <c r="B9" s="674"/>
      <c r="C9" s="674"/>
      <c r="D9" s="674"/>
      <c r="E9" s="674"/>
      <c r="F9" s="674"/>
      <c r="G9" s="674"/>
      <c r="H9" s="674"/>
      <c r="I9" s="674"/>
      <c r="J9" s="674"/>
      <c r="K9" s="674"/>
      <c r="L9" s="674"/>
      <c r="M9" s="674"/>
      <c r="N9" s="674"/>
      <c r="O9" s="674"/>
      <c r="P9" s="674"/>
      <c r="Q9" s="674"/>
      <c r="R9" s="674"/>
      <c r="S9" s="674"/>
      <c r="T9" s="674"/>
      <c r="U9" s="674"/>
      <c r="V9" s="674"/>
      <c r="W9" s="674"/>
      <c r="X9" s="674"/>
      <c r="Y9" s="674"/>
      <c r="Z9" s="674"/>
      <c r="AA9" s="674"/>
      <c r="AB9" s="674"/>
      <c r="AC9" s="674"/>
      <c r="AD9" s="674"/>
      <c r="AE9" s="674"/>
      <c r="AF9" s="674"/>
      <c r="AG9" s="674"/>
      <c r="AH9" s="674"/>
      <c r="AI9" s="674"/>
      <c r="AJ9" s="674"/>
      <c r="AK9" s="674"/>
      <c r="AL9" s="674"/>
      <c r="AM9" s="674"/>
      <c r="AN9" s="674"/>
      <c r="AO9" s="674"/>
      <c r="AP9" s="674"/>
      <c r="AQ9" s="674"/>
      <c r="AR9" s="674"/>
      <c r="AS9" s="674"/>
      <c r="AT9" s="674"/>
      <c r="AU9" s="674"/>
      <c r="AV9" s="674"/>
      <c r="AW9" s="674"/>
      <c r="AX9" s="674"/>
    </row>
    <row r="10" spans="1:16384" ht="15.75" thickBot="1" x14ac:dyDescent="0.3">
      <c r="B10" s="672"/>
      <c r="D10" s="671" t="s">
        <v>772</v>
      </c>
      <c r="E10" s="670"/>
      <c r="G10" s="671" t="s">
        <v>773</v>
      </c>
      <c r="H10" s="670"/>
      <c r="J10" s="671" t="s">
        <v>774</v>
      </c>
      <c r="K10" s="670"/>
      <c r="M10" s="671" t="s">
        <v>775</v>
      </c>
      <c r="N10" s="670"/>
      <c r="P10" s="671" t="s">
        <v>776</v>
      </c>
      <c r="Q10" s="670"/>
      <c r="S10" s="671" t="s">
        <v>777</v>
      </c>
      <c r="T10" s="670"/>
      <c r="V10" s="671" t="s">
        <v>778</v>
      </c>
      <c r="W10" s="670"/>
      <c r="Y10" s="671" t="s">
        <v>779</v>
      </c>
      <c r="Z10" s="670"/>
      <c r="AB10" s="671" t="s">
        <v>780</v>
      </c>
      <c r="AC10" s="670"/>
      <c r="AE10" s="671" t="s">
        <v>1806</v>
      </c>
      <c r="AF10" s="670"/>
      <c r="AH10" s="671" t="s">
        <v>1807</v>
      </c>
      <c r="AI10" s="670"/>
      <c r="AK10" s="671" t="s">
        <v>1808</v>
      </c>
      <c r="AL10" s="1131"/>
      <c r="AM10" s="1131"/>
      <c r="AN10" s="671" t="s">
        <v>1809</v>
      </c>
      <c r="AO10" s="1131"/>
      <c r="AQ10" s="671" t="s">
        <v>781</v>
      </c>
      <c r="AR10" s="670"/>
      <c r="AT10" s="671" t="s">
        <v>782</v>
      </c>
      <c r="AU10" s="670"/>
      <c r="AW10" s="671" t="s">
        <v>783</v>
      </c>
      <c r="AX10" s="670"/>
    </row>
    <row r="11" spans="1:16384" ht="16.5" thickTop="1" thickBot="1" x14ac:dyDescent="0.3">
      <c r="A11" s="669" t="s">
        <v>465</v>
      </c>
      <c r="B11" s="669"/>
      <c r="D11" s="668" t="s">
        <v>68</v>
      </c>
      <c r="E11" s="668" t="s">
        <v>49</v>
      </c>
      <c r="G11" s="668" t="s">
        <v>68</v>
      </c>
      <c r="H11" s="668" t="s">
        <v>49</v>
      </c>
      <c r="J11" s="668" t="s">
        <v>68</v>
      </c>
      <c r="K11" s="668" t="s">
        <v>49</v>
      </c>
      <c r="M11" s="668" t="s">
        <v>68</v>
      </c>
      <c r="N11" s="668" t="s">
        <v>49</v>
      </c>
      <c r="P11" s="668" t="s">
        <v>68</v>
      </c>
      <c r="Q11" s="668" t="s">
        <v>49</v>
      </c>
      <c r="S11" s="668" t="s">
        <v>68</v>
      </c>
      <c r="T11" s="668" t="s">
        <v>49</v>
      </c>
      <c r="V11" s="668" t="s">
        <v>68</v>
      </c>
      <c r="W11" s="668" t="s">
        <v>49</v>
      </c>
      <c r="Y11" s="668" t="s">
        <v>68</v>
      </c>
      <c r="Z11" s="668" t="s">
        <v>49</v>
      </c>
      <c r="AB11" s="668" t="s">
        <v>68</v>
      </c>
      <c r="AC11" s="668" t="s">
        <v>49</v>
      </c>
      <c r="AE11" s="668" t="s">
        <v>68</v>
      </c>
      <c r="AF11" s="668" t="s">
        <v>49</v>
      </c>
      <c r="AH11" s="668" t="s">
        <v>68</v>
      </c>
      <c r="AI11" s="668" t="s">
        <v>49</v>
      </c>
      <c r="AK11" s="668" t="s">
        <v>68</v>
      </c>
      <c r="AL11" s="668" t="s">
        <v>49</v>
      </c>
      <c r="AN11" s="668" t="s">
        <v>68</v>
      </c>
      <c r="AO11" s="668" t="s">
        <v>49</v>
      </c>
      <c r="AQ11" s="668" t="s">
        <v>68</v>
      </c>
      <c r="AR11" s="668" t="s">
        <v>49</v>
      </c>
      <c r="AT11" s="668" t="s">
        <v>68</v>
      </c>
      <c r="AU11" s="668" t="s">
        <v>49</v>
      </c>
      <c r="AW11" s="668" t="s">
        <v>68</v>
      </c>
      <c r="AX11" s="668" t="s">
        <v>49</v>
      </c>
    </row>
    <row r="12" spans="1:16384" ht="15.75" thickTop="1" x14ac:dyDescent="0.25">
      <c r="A12" s="667"/>
      <c r="D12" s="666"/>
      <c r="E12" s="665"/>
      <c r="G12" s="666"/>
      <c r="H12" s="665"/>
      <c r="J12" s="666"/>
      <c r="K12" s="665"/>
      <c r="M12" s="666"/>
      <c r="N12" s="665"/>
      <c r="P12" s="666"/>
      <c r="Q12" s="665"/>
      <c r="S12" s="666"/>
      <c r="T12" s="665"/>
      <c r="V12" s="666"/>
      <c r="W12" s="665"/>
      <c r="Y12" s="666"/>
      <c r="Z12" s="665"/>
      <c r="AB12" s="666"/>
      <c r="AC12" s="659"/>
      <c r="AE12" s="666"/>
      <c r="AF12" s="665"/>
      <c r="AH12" s="666"/>
      <c r="AI12" s="665"/>
      <c r="AK12" s="666"/>
      <c r="AL12" s="665"/>
      <c r="AM12" s="665"/>
      <c r="AN12" s="666"/>
      <c r="AO12" s="665"/>
      <c r="AQ12" s="664"/>
      <c r="AR12" s="664"/>
      <c r="AT12" s="664"/>
      <c r="AU12" s="664"/>
      <c r="AW12" s="664"/>
      <c r="AX12" s="664"/>
    </row>
    <row r="13" spans="1:16384" x14ac:dyDescent="0.25">
      <c r="A13" s="661" t="s">
        <v>464</v>
      </c>
      <c r="B13" s="661"/>
      <c r="D13" s="660">
        <v>9904</v>
      </c>
      <c r="E13" s="659">
        <v>65298.179240580001</v>
      </c>
      <c r="G13" s="660">
        <v>9367</v>
      </c>
      <c r="H13" s="659">
        <v>64430.945311960015</v>
      </c>
      <c r="J13" s="660">
        <v>9936</v>
      </c>
      <c r="K13" s="659">
        <v>74161.528393129993</v>
      </c>
      <c r="M13" s="660">
        <v>8752</v>
      </c>
      <c r="N13" s="659">
        <v>64668.535687589996</v>
      </c>
      <c r="P13" s="660">
        <v>9914</v>
      </c>
      <c r="Q13" s="659">
        <v>72517.671151779999</v>
      </c>
      <c r="S13" s="660">
        <v>11209</v>
      </c>
      <c r="T13" s="659">
        <v>91145.540269439996</v>
      </c>
      <c r="V13" s="660">
        <v>9789</v>
      </c>
      <c r="W13" s="659">
        <v>83227.084673699996</v>
      </c>
      <c r="Y13" s="660">
        <v>10634</v>
      </c>
      <c r="Z13" s="659">
        <v>98985.403673100009</v>
      </c>
      <c r="AA13" s="660"/>
      <c r="AB13" s="660">
        <v>12354</v>
      </c>
      <c r="AC13" s="660">
        <v>113576.18231957001</v>
      </c>
      <c r="AE13" s="660">
        <v>7718</v>
      </c>
      <c r="AF13" s="659">
        <v>78454.189377579984</v>
      </c>
      <c r="AH13" s="660">
        <v>7125</v>
      </c>
      <c r="AI13" s="659">
        <v>79663.303811969992</v>
      </c>
      <c r="AK13" s="660">
        <v>8212</v>
      </c>
      <c r="AL13" s="659">
        <v>94572.459456719997</v>
      </c>
      <c r="AM13" s="665"/>
      <c r="AN13" s="1132">
        <v>9662</v>
      </c>
      <c r="AO13" s="1133">
        <v>127557.13296823001</v>
      </c>
      <c r="AQ13" s="658">
        <v>0.25187872505830522</v>
      </c>
      <c r="AR13" s="658">
        <v>0.62588045304158446</v>
      </c>
      <c r="AT13" s="658">
        <v>0.35607017543859643</v>
      </c>
      <c r="AU13" s="658">
        <v>0.60120314956186416</v>
      </c>
      <c r="AW13" s="658">
        <v>0.17657087189478804</v>
      </c>
      <c r="AX13" s="658">
        <v>0.34877673374461704</v>
      </c>
    </row>
    <row r="14" spans="1:16384" x14ac:dyDescent="0.25">
      <c r="A14" s="663"/>
      <c r="B14" s="663"/>
      <c r="D14" s="662"/>
      <c r="E14" s="659"/>
      <c r="G14" s="662"/>
      <c r="H14" s="659"/>
      <c r="J14" s="662"/>
      <c r="K14" s="659"/>
      <c r="M14" s="662"/>
      <c r="N14" s="659"/>
      <c r="P14" s="662"/>
      <c r="Q14" s="659"/>
      <c r="S14" s="662"/>
      <c r="T14" s="659"/>
      <c r="V14" s="662"/>
      <c r="W14" s="659"/>
      <c r="Y14" s="662"/>
      <c r="Z14" s="659"/>
      <c r="AB14" s="662"/>
      <c r="AC14" s="659"/>
      <c r="AE14" s="662"/>
      <c r="AF14" s="659"/>
      <c r="AH14" s="662"/>
      <c r="AI14" s="659"/>
      <c r="AK14" s="662"/>
      <c r="AL14" s="659"/>
      <c r="AM14" s="665"/>
      <c r="AN14" s="1134"/>
      <c r="AO14" s="1133"/>
      <c r="AQ14" s="658"/>
      <c r="AR14" s="658"/>
      <c r="AT14" s="658"/>
      <c r="AU14" s="658"/>
      <c r="AW14" s="658"/>
      <c r="AX14" s="658"/>
    </row>
    <row r="15" spans="1:16384" x14ac:dyDescent="0.25">
      <c r="A15" s="661" t="s">
        <v>463</v>
      </c>
      <c r="B15" s="661"/>
      <c r="D15" s="660">
        <v>10093</v>
      </c>
      <c r="E15" s="659">
        <v>66940.198276690004</v>
      </c>
      <c r="G15" s="660">
        <v>8511</v>
      </c>
      <c r="H15" s="659">
        <v>58249.252610700001</v>
      </c>
      <c r="J15" s="660">
        <v>8926</v>
      </c>
      <c r="K15" s="659">
        <v>63926.624083379989</v>
      </c>
      <c r="M15" s="660">
        <v>8796</v>
      </c>
      <c r="N15" s="659">
        <v>64368.097492230008</v>
      </c>
      <c r="P15" s="660">
        <v>9641</v>
      </c>
      <c r="Q15" s="659">
        <v>71168.924243129994</v>
      </c>
      <c r="S15" s="660">
        <v>10555</v>
      </c>
      <c r="T15" s="659">
        <v>81233.836337400004</v>
      </c>
      <c r="V15" s="660">
        <v>10057</v>
      </c>
      <c r="W15" s="659">
        <v>86895.618760399986</v>
      </c>
      <c r="Y15" s="660">
        <v>10367</v>
      </c>
      <c r="Z15" s="659">
        <v>96216.977780479996</v>
      </c>
      <c r="AB15" s="660">
        <v>11865</v>
      </c>
      <c r="AC15" s="659">
        <v>110989.78006968</v>
      </c>
      <c r="AE15" s="660">
        <v>7808</v>
      </c>
      <c r="AF15" s="659">
        <v>78454.189377579984</v>
      </c>
      <c r="AH15" s="660">
        <v>7545</v>
      </c>
      <c r="AI15" s="659">
        <v>87086.018362550007</v>
      </c>
      <c r="AK15" s="660">
        <v>8261</v>
      </c>
      <c r="AL15" s="659">
        <v>94418.302878779985</v>
      </c>
      <c r="AM15" s="665"/>
      <c r="AN15" s="1132">
        <v>9775</v>
      </c>
      <c r="AO15" s="1133">
        <v>124938.06957764999</v>
      </c>
      <c r="AQ15" s="658">
        <v>0.25192110655737698</v>
      </c>
      <c r="AR15" s="658">
        <v>0.59249710651339416</v>
      </c>
      <c r="AT15" s="658">
        <v>0.29555997349237906</v>
      </c>
      <c r="AU15" s="658">
        <v>0.43465130140084196</v>
      </c>
      <c r="AW15" s="658">
        <v>0.1832707904612032</v>
      </c>
      <c r="AX15" s="658">
        <v>0.32323994149792279</v>
      </c>
    </row>
    <row r="16" spans="1:16384" x14ac:dyDescent="0.25">
      <c r="A16" s="1321"/>
      <c r="B16" s="1321"/>
      <c r="C16" s="1321"/>
      <c r="D16" s="1321"/>
      <c r="E16" s="1321"/>
      <c r="F16" s="1321"/>
      <c r="G16" s="1321"/>
      <c r="H16" s="1321"/>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c r="AK16" s="1321"/>
      <c r="AL16" s="1321"/>
      <c r="AM16" s="1321"/>
      <c r="AN16" s="1321"/>
      <c r="AO16" s="1321"/>
      <c r="AP16" s="1321"/>
      <c r="AQ16" s="1321"/>
      <c r="AR16" s="1321"/>
      <c r="AS16" s="1321"/>
      <c r="AT16" s="1321"/>
      <c r="AU16" s="1322"/>
      <c r="AV16" s="1321"/>
      <c r="AW16" s="1321"/>
      <c r="AX16" s="1322"/>
    </row>
    <row r="17" spans="4:50" x14ac:dyDescent="0.25">
      <c r="D17" s="1323"/>
      <c r="E17" s="1324"/>
      <c r="F17" s="673"/>
      <c r="G17" s="1323"/>
      <c r="H17" s="1324"/>
      <c r="I17" s="673"/>
      <c r="J17" s="1325"/>
      <c r="K17" s="1324"/>
      <c r="L17" s="673"/>
      <c r="M17" s="1325"/>
      <c r="N17" s="1324"/>
      <c r="O17" s="673"/>
      <c r="P17" s="1325"/>
      <c r="Q17" s="1324"/>
      <c r="R17" s="673"/>
      <c r="S17" s="1325"/>
      <c r="T17" s="1324"/>
      <c r="U17" s="673"/>
      <c r="V17" s="1325"/>
      <c r="W17" s="1324"/>
      <c r="X17" s="673"/>
      <c r="Y17" s="1325"/>
      <c r="Z17" s="1324"/>
      <c r="AA17" s="673"/>
      <c r="AB17" s="1325"/>
      <c r="AC17" s="1324"/>
      <c r="AD17" s="673"/>
      <c r="AE17" s="1325"/>
      <c r="AF17" s="1324"/>
      <c r="AG17" s="673"/>
      <c r="AH17" s="1325"/>
      <c r="AI17" s="1324"/>
      <c r="AJ17" s="673"/>
      <c r="AK17" s="1325"/>
      <c r="AL17" s="1324"/>
      <c r="AM17" s="1324"/>
      <c r="AN17" s="1324"/>
      <c r="AO17" s="1324"/>
      <c r="AP17" s="673"/>
      <c r="AR17" s="1326"/>
      <c r="AS17" s="673"/>
      <c r="AU17" s="1326"/>
      <c r="AV17" s="673"/>
      <c r="AX17" s="1326"/>
    </row>
    <row r="18" spans="4:50" x14ac:dyDescent="0.25">
      <c r="D18" s="660"/>
      <c r="I18" s="673"/>
      <c r="J18" s="674"/>
      <c r="K18" s="1327"/>
      <c r="L18" s="673"/>
      <c r="M18" s="674"/>
      <c r="N18" s="1324"/>
      <c r="O18" s="673"/>
      <c r="AQ18" s="1640"/>
    </row>
    <row r="19" spans="4:50" ht="18.75" thickBot="1" x14ac:dyDescent="0.3">
      <c r="K19" s="1641"/>
      <c r="AE19" s="676" t="s">
        <v>467</v>
      </c>
      <c r="AF19" s="675"/>
      <c r="AG19" s="675"/>
      <c r="AH19" s="675"/>
      <c r="AI19" s="675"/>
      <c r="AJ19" s="675"/>
      <c r="AK19" s="675"/>
      <c r="AL19" s="675"/>
      <c r="AM19" s="675"/>
      <c r="AN19" s="675"/>
      <c r="AO19" s="675"/>
      <c r="AP19" s="675"/>
      <c r="AQ19" s="675"/>
      <c r="AR19" s="675"/>
      <c r="AS19" s="675"/>
    </row>
    <row r="20" spans="4:50" ht="15.75" thickTop="1" x14ac:dyDescent="0.25">
      <c r="AE20" s="674"/>
      <c r="AF20" s="674"/>
      <c r="AG20" s="674"/>
      <c r="AH20" s="674"/>
      <c r="AI20" s="674"/>
      <c r="AJ20" s="674"/>
      <c r="AK20" s="674"/>
      <c r="AL20" s="674"/>
      <c r="AM20" s="674"/>
      <c r="AN20" s="674"/>
      <c r="AO20" s="674"/>
      <c r="AP20" s="674"/>
      <c r="AQ20" s="674"/>
      <c r="AR20" s="674"/>
      <c r="AS20" s="674"/>
    </row>
    <row r="21" spans="4:50" x14ac:dyDescent="0.25">
      <c r="AH21" s="1639" t="s">
        <v>784</v>
      </c>
      <c r="AI21" s="1639"/>
      <c r="AJ21" s="673"/>
      <c r="AK21" s="1639" t="s">
        <v>1108</v>
      </c>
      <c r="AL21" s="1639"/>
      <c r="AM21" s="673"/>
      <c r="AN21" s="1640"/>
      <c r="AS21" s="673"/>
    </row>
    <row r="22" spans="4:50" ht="15.75" thickBot="1" x14ac:dyDescent="0.3">
      <c r="AF22" s="672"/>
      <c r="AH22" s="671" t="s">
        <v>1809</v>
      </c>
      <c r="AI22" s="670"/>
      <c r="AK22" s="671" t="s">
        <v>1809</v>
      </c>
      <c r="AL22" s="670"/>
      <c r="AN22" s="1135" t="s">
        <v>466</v>
      </c>
      <c r="AO22" s="670"/>
      <c r="AP22" s="670"/>
      <c r="AQ22" s="670"/>
      <c r="AR22" s="670"/>
    </row>
    <row r="23" spans="4:50" ht="16.5" thickTop="1" thickBot="1" x14ac:dyDescent="0.3">
      <c r="AE23" s="669" t="s">
        <v>465</v>
      </c>
      <c r="AF23" s="669"/>
      <c r="AH23" s="668" t="s">
        <v>68</v>
      </c>
      <c r="AI23" s="668" t="s">
        <v>49</v>
      </c>
      <c r="AK23" s="668" t="s">
        <v>68</v>
      </c>
      <c r="AL23" s="668" t="s">
        <v>49</v>
      </c>
      <c r="AN23" s="668" t="s">
        <v>68</v>
      </c>
      <c r="AO23" s="668" t="s">
        <v>49</v>
      </c>
      <c r="AP23" s="1328"/>
      <c r="AQ23" s="1328"/>
      <c r="AR23" s="1328"/>
    </row>
    <row r="24" spans="4:50" ht="15.75" thickTop="1" x14ac:dyDescent="0.25">
      <c r="AE24" s="667"/>
      <c r="AH24" s="666"/>
      <c r="AI24" s="665"/>
      <c r="AK24" s="666"/>
      <c r="AL24" s="665"/>
      <c r="AN24" s="664"/>
      <c r="AO24" s="664"/>
      <c r="AP24" s="664"/>
      <c r="AQ24" s="664"/>
      <c r="AR24" s="664"/>
    </row>
    <row r="25" spans="4:50" x14ac:dyDescent="0.25">
      <c r="AE25" s="661" t="s">
        <v>464</v>
      </c>
      <c r="AF25" s="661"/>
      <c r="AH25" s="660">
        <v>10166</v>
      </c>
      <c r="AI25" s="659">
        <v>130236.3316465893</v>
      </c>
      <c r="AK25" s="660">
        <v>9662</v>
      </c>
      <c r="AL25" s="659">
        <v>127557.13296823001</v>
      </c>
      <c r="AN25" s="658">
        <v>-4.957702144402909E-2</v>
      </c>
      <c r="AO25" s="658">
        <v>-2.0571822351612257E-2</v>
      </c>
      <c r="AP25" s="658"/>
      <c r="AQ25" s="658"/>
      <c r="AR25" s="658"/>
    </row>
    <row r="26" spans="4:50" x14ac:dyDescent="0.25">
      <c r="AE26" s="663"/>
      <c r="AF26" s="663"/>
      <c r="AH26" s="662"/>
      <c r="AI26" s="659"/>
      <c r="AK26" s="662"/>
      <c r="AL26" s="659"/>
      <c r="AN26" s="658"/>
      <c r="AO26" s="658"/>
      <c r="AP26" s="658"/>
      <c r="AQ26" s="658"/>
      <c r="AR26" s="658"/>
    </row>
    <row r="27" spans="4:50" x14ac:dyDescent="0.25">
      <c r="AE27" s="661" t="s">
        <v>463</v>
      </c>
      <c r="AF27" s="661"/>
      <c r="AH27" s="660">
        <v>10166</v>
      </c>
      <c r="AI27" s="659">
        <v>130236.3316465893</v>
      </c>
      <c r="AK27" s="660">
        <v>9775</v>
      </c>
      <c r="AL27" s="659">
        <v>124938.06957764999</v>
      </c>
      <c r="AN27" s="658">
        <v>-3.8461538461538436E-2</v>
      </c>
      <c r="AO27" s="658">
        <v>-4.068190497960833E-2</v>
      </c>
      <c r="AP27" s="658"/>
      <c r="AQ27" s="658"/>
      <c r="AR27" s="658"/>
    </row>
    <row r="28" spans="4:50" x14ac:dyDescent="0.25">
      <c r="AE28" s="1321"/>
      <c r="AF28" s="1321"/>
      <c r="AG28" s="1321"/>
      <c r="AH28" s="1321"/>
      <c r="AI28" s="1321"/>
      <c r="AJ28" s="1321"/>
      <c r="AK28" s="1321"/>
      <c r="AL28" s="1321"/>
      <c r="AM28" s="1321"/>
      <c r="AN28" s="1321"/>
      <c r="AO28" s="1322"/>
      <c r="AP28" s="1322"/>
      <c r="AQ28" s="1322"/>
      <c r="AR28" s="1322"/>
      <c r="AS28" s="1321"/>
    </row>
    <row r="29" spans="4:50" x14ac:dyDescent="0.25">
      <c r="AH29" s="1640"/>
      <c r="AI29" s="1640"/>
      <c r="AK29" s="1640"/>
      <c r="AL29" s="1640"/>
    </row>
    <row r="30" spans="4:50" x14ac:dyDescent="0.25">
      <c r="S30" s="1642"/>
      <c r="AE30" s="1640"/>
      <c r="AF30" s="1643"/>
      <c r="AH30" s="1640"/>
      <c r="AI30" s="1643"/>
      <c r="AK30" s="1640"/>
      <c r="AL30" s="1643"/>
      <c r="AN30" s="1640"/>
      <c r="AO30" s="1643"/>
      <c r="AP30" s="1643"/>
      <c r="AQ30" s="1643"/>
      <c r="AR30" s="1643"/>
      <c r="AT30" s="1640"/>
      <c r="AU30" s="1643"/>
    </row>
    <row r="48" spans="50:50" x14ac:dyDescent="0.25">
      <c r="AX48" s="1644"/>
    </row>
    <row r="49" spans="13:50" x14ac:dyDescent="0.25">
      <c r="AX49" s="1644"/>
    </row>
    <row r="50" spans="13:50" x14ac:dyDescent="0.25">
      <c r="AE50" s="1645" t="s">
        <v>785</v>
      </c>
    </row>
    <row r="51" spans="13:50" x14ac:dyDescent="0.25">
      <c r="AE51" s="1646" t="s">
        <v>462</v>
      </c>
      <c r="AF51" s="1647" t="s">
        <v>461</v>
      </c>
      <c r="AH51" s="1647" t="s">
        <v>460</v>
      </c>
    </row>
    <row r="52" spans="13:50" hidden="1" x14ac:dyDescent="0.25">
      <c r="AE52" s="1648">
        <v>2011</v>
      </c>
      <c r="AF52" s="1649">
        <v>9904</v>
      </c>
      <c r="AH52" s="1649">
        <v>10093</v>
      </c>
    </row>
    <row r="53" spans="13:50" hidden="1" x14ac:dyDescent="0.25">
      <c r="AE53" s="1648">
        <v>2012</v>
      </c>
      <c r="AF53" s="1649">
        <v>9367</v>
      </c>
      <c r="AH53" s="1649">
        <v>8511</v>
      </c>
    </row>
    <row r="54" spans="13:50" hidden="1" x14ac:dyDescent="0.25">
      <c r="AE54" s="1648">
        <v>2013</v>
      </c>
      <c r="AF54" s="1649">
        <v>9936</v>
      </c>
      <c r="AH54" s="1649">
        <v>8926</v>
      </c>
    </row>
    <row r="55" spans="13:50" hidden="1" x14ac:dyDescent="0.25">
      <c r="AE55" s="1648">
        <v>2014</v>
      </c>
      <c r="AF55" s="1649">
        <v>8752</v>
      </c>
      <c r="AH55" s="1649">
        <v>8796</v>
      </c>
    </row>
    <row r="56" spans="13:50" hidden="1" x14ac:dyDescent="0.25">
      <c r="AE56" s="1648">
        <v>2015</v>
      </c>
      <c r="AF56" s="1649">
        <v>9914</v>
      </c>
      <c r="AH56" s="1649">
        <v>9641</v>
      </c>
      <c r="AJ56" s="1650"/>
      <c r="AS56" s="1650"/>
      <c r="AT56" s="1650"/>
    </row>
    <row r="57" spans="13:50" hidden="1" x14ac:dyDescent="0.25">
      <c r="M57" s="1650"/>
      <c r="AE57" s="1648">
        <v>2016</v>
      </c>
      <c r="AF57" s="1649">
        <v>11209</v>
      </c>
      <c r="AH57" s="1649">
        <v>10555</v>
      </c>
    </row>
    <row r="58" spans="13:50" hidden="1" x14ac:dyDescent="0.25">
      <c r="AE58" s="1648">
        <v>2017</v>
      </c>
      <c r="AF58" s="1649">
        <v>11086</v>
      </c>
      <c r="AH58" s="1649">
        <v>11155</v>
      </c>
    </row>
    <row r="59" spans="13:50" hidden="1" x14ac:dyDescent="0.25">
      <c r="AE59" s="1648">
        <v>2018</v>
      </c>
      <c r="AF59" s="1649">
        <v>12187</v>
      </c>
      <c r="AH59" s="1649">
        <v>11461</v>
      </c>
    </row>
    <row r="60" spans="13:50" hidden="1" x14ac:dyDescent="0.25">
      <c r="AE60" s="1648">
        <v>2019</v>
      </c>
      <c r="AF60" s="1649">
        <v>14251</v>
      </c>
      <c r="AH60" s="1649">
        <v>12844</v>
      </c>
    </row>
    <row r="61" spans="13:50" hidden="1" x14ac:dyDescent="0.25">
      <c r="AE61" s="1648">
        <v>2020</v>
      </c>
      <c r="AF61" s="1649">
        <v>10311</v>
      </c>
      <c r="AH61" s="1649">
        <v>12873</v>
      </c>
    </row>
    <row r="62" spans="13:50" hidden="1" x14ac:dyDescent="0.25">
      <c r="AE62" s="1648">
        <v>2021</v>
      </c>
      <c r="AF62" s="1649">
        <v>10311</v>
      </c>
      <c r="AH62" s="1649">
        <v>12873</v>
      </c>
    </row>
    <row r="63" spans="13:50" x14ac:dyDescent="0.25">
      <c r="AE63" s="1648">
        <v>2022</v>
      </c>
      <c r="AF63" s="1649">
        <v>7718</v>
      </c>
      <c r="AH63" s="1649">
        <v>7808</v>
      </c>
    </row>
    <row r="64" spans="13:50" x14ac:dyDescent="0.25">
      <c r="AE64" s="1648">
        <v>2023</v>
      </c>
      <c r="AF64" s="1649">
        <v>7125</v>
      </c>
      <c r="AH64" s="1649">
        <v>7545</v>
      </c>
    </row>
    <row r="65" spans="31:34" x14ac:dyDescent="0.25">
      <c r="AE65" s="1648">
        <v>2024</v>
      </c>
      <c r="AF65" s="1649">
        <v>8212</v>
      </c>
      <c r="AH65" s="1649">
        <v>8261</v>
      </c>
    </row>
    <row r="66" spans="31:34" x14ac:dyDescent="0.25">
      <c r="AE66" s="1648">
        <v>2025</v>
      </c>
      <c r="AF66" s="1649">
        <v>9662</v>
      </c>
      <c r="AH66" s="1649">
        <v>9775</v>
      </c>
    </row>
    <row r="69" spans="31:34" x14ac:dyDescent="0.25">
      <c r="AE69" s="1645" t="s">
        <v>1186</v>
      </c>
    </row>
    <row r="70" spans="31:34" x14ac:dyDescent="0.25">
      <c r="AE70" s="1646" t="s">
        <v>462</v>
      </c>
      <c r="AF70" s="1647" t="s">
        <v>461</v>
      </c>
      <c r="AH70" s="1647" t="s">
        <v>460</v>
      </c>
    </row>
    <row r="71" spans="31:34" x14ac:dyDescent="0.25">
      <c r="AE71" s="1648">
        <v>2017</v>
      </c>
      <c r="AF71" s="1649">
        <v>11086</v>
      </c>
      <c r="AH71" s="1649">
        <v>11155</v>
      </c>
    </row>
    <row r="72" spans="31:34" x14ac:dyDescent="0.25">
      <c r="AE72" s="1648">
        <v>2018</v>
      </c>
      <c r="AF72" s="1649">
        <v>12187</v>
      </c>
      <c r="AH72" s="1649">
        <v>11461</v>
      </c>
    </row>
    <row r="73" spans="31:34" x14ac:dyDescent="0.25">
      <c r="AE73" s="1648">
        <v>2019</v>
      </c>
      <c r="AF73" s="1649">
        <v>14251</v>
      </c>
      <c r="AH73" s="1649">
        <v>12844</v>
      </c>
    </row>
    <row r="74" spans="31:34" x14ac:dyDescent="0.25">
      <c r="AE74" s="1648">
        <v>2020</v>
      </c>
      <c r="AF74" s="1649">
        <v>10311</v>
      </c>
      <c r="AH74" s="1649">
        <v>12873</v>
      </c>
    </row>
    <row r="75" spans="31:34" x14ac:dyDescent="0.25">
      <c r="AE75" s="1648">
        <v>2021</v>
      </c>
      <c r="AF75" s="1649">
        <v>10311</v>
      </c>
      <c r="AH75" s="1649">
        <v>12873</v>
      </c>
    </row>
    <row r="76" spans="31:34" x14ac:dyDescent="0.25">
      <c r="AE76" s="1648">
        <v>2022</v>
      </c>
      <c r="AF76" s="1649">
        <v>9275</v>
      </c>
      <c r="AH76" s="1649">
        <v>11428</v>
      </c>
    </row>
    <row r="77" spans="31:34" x14ac:dyDescent="0.25">
      <c r="AE77" s="1648">
        <v>2023</v>
      </c>
      <c r="AF77" s="1649">
        <v>9053</v>
      </c>
      <c r="AH77" s="1649">
        <v>8369</v>
      </c>
    </row>
    <row r="78" spans="31:34" x14ac:dyDescent="0.25">
      <c r="AE78" s="1648">
        <v>2024</v>
      </c>
      <c r="AF78" s="1649">
        <v>9791</v>
      </c>
      <c r="AH78" s="1649">
        <v>9320</v>
      </c>
    </row>
    <row r="79" spans="31:34" x14ac:dyDescent="0.25">
      <c r="AE79" s="1648">
        <v>2025</v>
      </c>
      <c r="AF79" s="1649">
        <v>9662</v>
      </c>
      <c r="AH79" s="1649">
        <v>9775</v>
      </c>
    </row>
  </sheetData>
  <mergeCells count="333">
    <mergeCell ref="IQ2:KN2"/>
    <mergeCell ref="KO2:ML2"/>
    <mergeCell ref="MM2:OJ2"/>
    <mergeCell ref="OK2:QH2"/>
    <mergeCell ref="QI2:SF2"/>
    <mergeCell ref="SG2:UD2"/>
    <mergeCell ref="A1:AX1"/>
    <mergeCell ref="A2:AX2"/>
    <mergeCell ref="AY2:CV2"/>
    <mergeCell ref="CW2:ET2"/>
    <mergeCell ref="EU2:GR2"/>
    <mergeCell ref="GS2:IP2"/>
    <mergeCell ref="AFS2:AHP2"/>
    <mergeCell ref="AHQ2:AJN2"/>
    <mergeCell ref="AJO2:ALL2"/>
    <mergeCell ref="ALM2:ANJ2"/>
    <mergeCell ref="ANK2:APH2"/>
    <mergeCell ref="API2:ARF2"/>
    <mergeCell ref="UE2:WB2"/>
    <mergeCell ref="WC2:XZ2"/>
    <mergeCell ref="YA2:ZX2"/>
    <mergeCell ref="ZY2:ABV2"/>
    <mergeCell ref="ABW2:ADT2"/>
    <mergeCell ref="ADU2:AFR2"/>
    <mergeCell ref="BCU2:BER2"/>
    <mergeCell ref="BES2:BGP2"/>
    <mergeCell ref="BGQ2:BIN2"/>
    <mergeCell ref="BIO2:BKL2"/>
    <mergeCell ref="BKM2:BMJ2"/>
    <mergeCell ref="BMK2:BOH2"/>
    <mergeCell ref="ARG2:ATD2"/>
    <mergeCell ref="ATE2:AVB2"/>
    <mergeCell ref="AVC2:AWZ2"/>
    <mergeCell ref="AXA2:AYX2"/>
    <mergeCell ref="AYY2:BAV2"/>
    <mergeCell ref="BAW2:BCT2"/>
    <mergeCell ref="BZW2:CBT2"/>
    <mergeCell ref="CBU2:CDR2"/>
    <mergeCell ref="CDS2:CFP2"/>
    <mergeCell ref="CFQ2:CHN2"/>
    <mergeCell ref="CHO2:CJL2"/>
    <mergeCell ref="CJM2:CLJ2"/>
    <mergeCell ref="BOI2:BQF2"/>
    <mergeCell ref="BQG2:BSD2"/>
    <mergeCell ref="BSE2:BUB2"/>
    <mergeCell ref="BUC2:BVZ2"/>
    <mergeCell ref="BWA2:BXX2"/>
    <mergeCell ref="BXY2:BZV2"/>
    <mergeCell ref="CWY2:CYV2"/>
    <mergeCell ref="CYW2:DAT2"/>
    <mergeCell ref="DAU2:DCR2"/>
    <mergeCell ref="DCS2:DEP2"/>
    <mergeCell ref="DEQ2:DGN2"/>
    <mergeCell ref="DGO2:DIL2"/>
    <mergeCell ref="CLK2:CNH2"/>
    <mergeCell ref="CNI2:CPF2"/>
    <mergeCell ref="CPG2:CRD2"/>
    <mergeCell ref="CRE2:CTB2"/>
    <mergeCell ref="CTC2:CUZ2"/>
    <mergeCell ref="CVA2:CWX2"/>
    <mergeCell ref="DUA2:DVX2"/>
    <mergeCell ref="DVY2:DXV2"/>
    <mergeCell ref="DXW2:DZT2"/>
    <mergeCell ref="DZU2:EBR2"/>
    <mergeCell ref="EBS2:EDP2"/>
    <mergeCell ref="EDQ2:EFN2"/>
    <mergeCell ref="DIM2:DKJ2"/>
    <mergeCell ref="DKK2:DMH2"/>
    <mergeCell ref="DMI2:DOF2"/>
    <mergeCell ref="DOG2:DQD2"/>
    <mergeCell ref="DQE2:DSB2"/>
    <mergeCell ref="DSC2:DTZ2"/>
    <mergeCell ref="ERC2:ESZ2"/>
    <mergeCell ref="ETA2:EUX2"/>
    <mergeCell ref="EUY2:EWV2"/>
    <mergeCell ref="EWW2:EYT2"/>
    <mergeCell ref="EYU2:FAR2"/>
    <mergeCell ref="FAS2:FCP2"/>
    <mergeCell ref="EFO2:EHL2"/>
    <mergeCell ref="EHM2:EJJ2"/>
    <mergeCell ref="EJK2:ELH2"/>
    <mergeCell ref="ELI2:ENF2"/>
    <mergeCell ref="ENG2:EPD2"/>
    <mergeCell ref="EPE2:ERB2"/>
    <mergeCell ref="FOE2:FQB2"/>
    <mergeCell ref="FQC2:FRZ2"/>
    <mergeCell ref="FSA2:FTX2"/>
    <mergeCell ref="FTY2:FVV2"/>
    <mergeCell ref="FVW2:FXT2"/>
    <mergeCell ref="FXU2:FZR2"/>
    <mergeCell ref="FCQ2:FEN2"/>
    <mergeCell ref="FEO2:FGL2"/>
    <mergeCell ref="FGM2:FIJ2"/>
    <mergeCell ref="FIK2:FKH2"/>
    <mergeCell ref="FKI2:FMF2"/>
    <mergeCell ref="FMG2:FOD2"/>
    <mergeCell ref="GLG2:GND2"/>
    <mergeCell ref="GNE2:GPB2"/>
    <mergeCell ref="GPC2:GQZ2"/>
    <mergeCell ref="GRA2:GSX2"/>
    <mergeCell ref="GSY2:GUV2"/>
    <mergeCell ref="GUW2:GWT2"/>
    <mergeCell ref="FZS2:GBP2"/>
    <mergeCell ref="GBQ2:GDN2"/>
    <mergeCell ref="GDO2:GFL2"/>
    <mergeCell ref="GFM2:GHJ2"/>
    <mergeCell ref="GHK2:GJH2"/>
    <mergeCell ref="GJI2:GLF2"/>
    <mergeCell ref="HII2:HKF2"/>
    <mergeCell ref="HKG2:HMD2"/>
    <mergeCell ref="HME2:HOB2"/>
    <mergeCell ref="HOC2:HPZ2"/>
    <mergeCell ref="HQA2:HRX2"/>
    <mergeCell ref="HRY2:HTV2"/>
    <mergeCell ref="GWU2:GYR2"/>
    <mergeCell ref="GYS2:HAP2"/>
    <mergeCell ref="HAQ2:HCN2"/>
    <mergeCell ref="HCO2:HEL2"/>
    <mergeCell ref="HEM2:HGJ2"/>
    <mergeCell ref="HGK2:HIH2"/>
    <mergeCell ref="IFK2:IHH2"/>
    <mergeCell ref="IHI2:IJF2"/>
    <mergeCell ref="IJG2:ILD2"/>
    <mergeCell ref="ILE2:INB2"/>
    <mergeCell ref="INC2:IOZ2"/>
    <mergeCell ref="IPA2:IQX2"/>
    <mergeCell ref="HTW2:HVT2"/>
    <mergeCell ref="HVU2:HXR2"/>
    <mergeCell ref="HXS2:HZP2"/>
    <mergeCell ref="HZQ2:IBN2"/>
    <mergeCell ref="IBO2:IDL2"/>
    <mergeCell ref="IDM2:IFJ2"/>
    <mergeCell ref="JCM2:JEJ2"/>
    <mergeCell ref="JEK2:JGH2"/>
    <mergeCell ref="JGI2:JIF2"/>
    <mergeCell ref="JIG2:JKD2"/>
    <mergeCell ref="JKE2:JMB2"/>
    <mergeCell ref="JMC2:JNZ2"/>
    <mergeCell ref="IQY2:ISV2"/>
    <mergeCell ref="ISW2:IUT2"/>
    <mergeCell ref="IUU2:IWR2"/>
    <mergeCell ref="IWS2:IYP2"/>
    <mergeCell ref="IYQ2:JAN2"/>
    <mergeCell ref="JAO2:JCL2"/>
    <mergeCell ref="JZO2:KBL2"/>
    <mergeCell ref="KBM2:KDJ2"/>
    <mergeCell ref="KDK2:KFH2"/>
    <mergeCell ref="KFI2:KHF2"/>
    <mergeCell ref="KHG2:KJD2"/>
    <mergeCell ref="KJE2:KLB2"/>
    <mergeCell ref="JOA2:JPX2"/>
    <mergeCell ref="JPY2:JRV2"/>
    <mergeCell ref="JRW2:JTT2"/>
    <mergeCell ref="JTU2:JVR2"/>
    <mergeCell ref="JVS2:JXP2"/>
    <mergeCell ref="JXQ2:JZN2"/>
    <mergeCell ref="KWQ2:KYN2"/>
    <mergeCell ref="KYO2:LAL2"/>
    <mergeCell ref="LAM2:LCJ2"/>
    <mergeCell ref="LCK2:LEH2"/>
    <mergeCell ref="LEI2:LGF2"/>
    <mergeCell ref="LGG2:LID2"/>
    <mergeCell ref="KLC2:KMZ2"/>
    <mergeCell ref="KNA2:KOX2"/>
    <mergeCell ref="KOY2:KQV2"/>
    <mergeCell ref="KQW2:KST2"/>
    <mergeCell ref="KSU2:KUR2"/>
    <mergeCell ref="KUS2:KWP2"/>
    <mergeCell ref="LTS2:LVP2"/>
    <mergeCell ref="LVQ2:LXN2"/>
    <mergeCell ref="LXO2:LZL2"/>
    <mergeCell ref="LZM2:MBJ2"/>
    <mergeCell ref="MBK2:MDH2"/>
    <mergeCell ref="MDI2:MFF2"/>
    <mergeCell ref="LIE2:LKB2"/>
    <mergeCell ref="LKC2:LLZ2"/>
    <mergeCell ref="LMA2:LNX2"/>
    <mergeCell ref="LNY2:LPV2"/>
    <mergeCell ref="LPW2:LRT2"/>
    <mergeCell ref="LRU2:LTR2"/>
    <mergeCell ref="MQU2:MSR2"/>
    <mergeCell ref="MSS2:MUP2"/>
    <mergeCell ref="MUQ2:MWN2"/>
    <mergeCell ref="MWO2:MYL2"/>
    <mergeCell ref="MYM2:NAJ2"/>
    <mergeCell ref="NAK2:NCH2"/>
    <mergeCell ref="MFG2:MHD2"/>
    <mergeCell ref="MHE2:MJB2"/>
    <mergeCell ref="MJC2:MKZ2"/>
    <mergeCell ref="MLA2:MMX2"/>
    <mergeCell ref="MMY2:MOV2"/>
    <mergeCell ref="MOW2:MQT2"/>
    <mergeCell ref="NNW2:NPT2"/>
    <mergeCell ref="NPU2:NRR2"/>
    <mergeCell ref="NRS2:NTP2"/>
    <mergeCell ref="NTQ2:NVN2"/>
    <mergeCell ref="NVO2:NXL2"/>
    <mergeCell ref="NXM2:NZJ2"/>
    <mergeCell ref="NCI2:NEF2"/>
    <mergeCell ref="NEG2:NGD2"/>
    <mergeCell ref="NGE2:NIB2"/>
    <mergeCell ref="NIC2:NJZ2"/>
    <mergeCell ref="NKA2:NLX2"/>
    <mergeCell ref="NLY2:NNV2"/>
    <mergeCell ref="OKY2:OMV2"/>
    <mergeCell ref="OMW2:OOT2"/>
    <mergeCell ref="OOU2:OQR2"/>
    <mergeCell ref="OQS2:OSP2"/>
    <mergeCell ref="OSQ2:OUN2"/>
    <mergeCell ref="OUO2:OWL2"/>
    <mergeCell ref="NZK2:OBH2"/>
    <mergeCell ref="OBI2:ODF2"/>
    <mergeCell ref="ODG2:OFD2"/>
    <mergeCell ref="OFE2:OHB2"/>
    <mergeCell ref="OHC2:OIZ2"/>
    <mergeCell ref="OJA2:OKX2"/>
    <mergeCell ref="PIA2:PJX2"/>
    <mergeCell ref="PJY2:PLV2"/>
    <mergeCell ref="PLW2:PNT2"/>
    <mergeCell ref="PNU2:PPR2"/>
    <mergeCell ref="PPS2:PRP2"/>
    <mergeCell ref="PRQ2:PTN2"/>
    <mergeCell ref="OWM2:OYJ2"/>
    <mergeCell ref="OYK2:PAH2"/>
    <mergeCell ref="PAI2:PCF2"/>
    <mergeCell ref="PCG2:PED2"/>
    <mergeCell ref="PEE2:PGB2"/>
    <mergeCell ref="PGC2:PHZ2"/>
    <mergeCell ref="QFC2:QGZ2"/>
    <mergeCell ref="QHA2:QIX2"/>
    <mergeCell ref="QIY2:QKV2"/>
    <mergeCell ref="QKW2:QMT2"/>
    <mergeCell ref="QMU2:QOR2"/>
    <mergeCell ref="QOS2:QQP2"/>
    <mergeCell ref="PTO2:PVL2"/>
    <mergeCell ref="PVM2:PXJ2"/>
    <mergeCell ref="PXK2:PZH2"/>
    <mergeCell ref="PZI2:QBF2"/>
    <mergeCell ref="QBG2:QDD2"/>
    <mergeCell ref="QDE2:QFB2"/>
    <mergeCell ref="RCE2:REB2"/>
    <mergeCell ref="REC2:RFZ2"/>
    <mergeCell ref="RGA2:RHX2"/>
    <mergeCell ref="RHY2:RJV2"/>
    <mergeCell ref="RJW2:RLT2"/>
    <mergeCell ref="RLU2:RNR2"/>
    <mergeCell ref="QQQ2:QSN2"/>
    <mergeCell ref="QSO2:QUL2"/>
    <mergeCell ref="QUM2:QWJ2"/>
    <mergeCell ref="QWK2:QYH2"/>
    <mergeCell ref="QYI2:RAF2"/>
    <mergeCell ref="RAG2:RCD2"/>
    <mergeCell ref="RZG2:SBD2"/>
    <mergeCell ref="SBE2:SDB2"/>
    <mergeCell ref="SDC2:SEZ2"/>
    <mergeCell ref="SFA2:SGX2"/>
    <mergeCell ref="SGY2:SIV2"/>
    <mergeCell ref="SIW2:SKT2"/>
    <mergeCell ref="RNS2:RPP2"/>
    <mergeCell ref="RPQ2:RRN2"/>
    <mergeCell ref="RRO2:RTL2"/>
    <mergeCell ref="RTM2:RVJ2"/>
    <mergeCell ref="RVK2:RXH2"/>
    <mergeCell ref="RXI2:RZF2"/>
    <mergeCell ref="SWI2:SYF2"/>
    <mergeCell ref="SYG2:TAD2"/>
    <mergeCell ref="TAE2:TCB2"/>
    <mergeCell ref="TCC2:TDZ2"/>
    <mergeCell ref="TEA2:TFX2"/>
    <mergeCell ref="TFY2:THV2"/>
    <mergeCell ref="SKU2:SMR2"/>
    <mergeCell ref="SMS2:SOP2"/>
    <mergeCell ref="SOQ2:SQN2"/>
    <mergeCell ref="SQO2:SSL2"/>
    <mergeCell ref="SSM2:SUJ2"/>
    <mergeCell ref="SUK2:SWH2"/>
    <mergeCell ref="TTK2:TVH2"/>
    <mergeCell ref="TVI2:TXF2"/>
    <mergeCell ref="TXG2:TZD2"/>
    <mergeCell ref="TZE2:UBB2"/>
    <mergeCell ref="UBC2:UCZ2"/>
    <mergeCell ref="UDA2:UEX2"/>
    <mergeCell ref="THW2:TJT2"/>
    <mergeCell ref="TJU2:TLR2"/>
    <mergeCell ref="TLS2:TNP2"/>
    <mergeCell ref="TNQ2:TPN2"/>
    <mergeCell ref="TPO2:TRL2"/>
    <mergeCell ref="TRM2:TTJ2"/>
    <mergeCell ref="UQM2:USJ2"/>
    <mergeCell ref="USK2:UUH2"/>
    <mergeCell ref="UUI2:UWF2"/>
    <mergeCell ref="UWG2:UYD2"/>
    <mergeCell ref="UYE2:VAB2"/>
    <mergeCell ref="VAC2:VBZ2"/>
    <mergeCell ref="UEY2:UGV2"/>
    <mergeCell ref="UGW2:UIT2"/>
    <mergeCell ref="UIU2:UKR2"/>
    <mergeCell ref="UKS2:UMP2"/>
    <mergeCell ref="UMQ2:UON2"/>
    <mergeCell ref="UOO2:UQL2"/>
    <mergeCell ref="VTI2:VVF2"/>
    <mergeCell ref="VVG2:VXD2"/>
    <mergeCell ref="VXE2:VZB2"/>
    <mergeCell ref="VCA2:VDX2"/>
    <mergeCell ref="VDY2:VFV2"/>
    <mergeCell ref="VFW2:VHT2"/>
    <mergeCell ref="VHU2:VJR2"/>
    <mergeCell ref="VJS2:VLP2"/>
    <mergeCell ref="VLQ2:VNN2"/>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C397-BDF5-4C3A-8BF5-2DB2412AEE05}">
  <dimension ref="A1:H971"/>
  <sheetViews>
    <sheetView workbookViewId="0">
      <selection activeCell="A3" sqref="A3:H97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539" t="s">
        <v>1678</v>
      </c>
    </row>
    <row r="3" spans="1:8" x14ac:dyDescent="0.2">
      <c r="A3" t="s">
        <v>81</v>
      </c>
      <c r="B3" t="s">
        <v>360</v>
      </c>
      <c r="C3" t="s">
        <v>361</v>
      </c>
      <c r="D3" t="s">
        <v>362</v>
      </c>
      <c r="E3" t="s">
        <v>276</v>
      </c>
      <c r="F3" t="s">
        <v>277</v>
      </c>
      <c r="G3" t="s">
        <v>278</v>
      </c>
      <c r="H3" t="s">
        <v>279</v>
      </c>
    </row>
    <row r="4" spans="1:8" x14ac:dyDescent="0.2">
      <c r="A4">
        <v>4</v>
      </c>
      <c r="B4" t="s">
        <v>11</v>
      </c>
      <c r="C4" t="s">
        <v>95</v>
      </c>
      <c r="D4" t="s">
        <v>101</v>
      </c>
      <c r="E4">
        <v>9260500</v>
      </c>
      <c r="F4">
        <v>9600000</v>
      </c>
      <c r="G4">
        <v>2</v>
      </c>
    </row>
    <row r="5" spans="1:8" x14ac:dyDescent="0.2">
      <c r="A5">
        <v>4</v>
      </c>
      <c r="B5" t="s">
        <v>11</v>
      </c>
      <c r="C5" t="s">
        <v>95</v>
      </c>
      <c r="D5" t="s">
        <v>101</v>
      </c>
      <c r="E5">
        <v>9300000</v>
      </c>
      <c r="F5">
        <v>9600000</v>
      </c>
      <c r="G5">
        <v>1</v>
      </c>
    </row>
    <row r="6" spans="1:8" x14ac:dyDescent="0.2">
      <c r="A6">
        <v>93</v>
      </c>
      <c r="B6" t="s">
        <v>11</v>
      </c>
      <c r="C6" t="s">
        <v>95</v>
      </c>
      <c r="D6" t="s">
        <v>101</v>
      </c>
      <c r="E6">
        <v>8951000</v>
      </c>
      <c r="F6">
        <v>24263066.954999998</v>
      </c>
      <c r="G6">
        <v>2</v>
      </c>
    </row>
    <row r="7" spans="1:8" x14ac:dyDescent="0.2">
      <c r="A7">
        <v>93</v>
      </c>
      <c r="B7" t="s">
        <v>11</v>
      </c>
      <c r="C7" t="s">
        <v>95</v>
      </c>
      <c r="D7" t="s">
        <v>101</v>
      </c>
      <c r="E7">
        <v>9056000</v>
      </c>
      <c r="F7">
        <v>14545000</v>
      </c>
      <c r="G7">
        <v>2</v>
      </c>
    </row>
    <row r="8" spans="1:8" x14ac:dyDescent="0.2">
      <c r="A8">
        <v>93</v>
      </c>
      <c r="B8" t="s">
        <v>11</v>
      </c>
      <c r="C8" t="s">
        <v>95</v>
      </c>
      <c r="D8" t="s">
        <v>101</v>
      </c>
      <c r="E8">
        <v>24193590.195</v>
      </c>
      <c r="F8">
        <v>24282288.585000001</v>
      </c>
      <c r="H8">
        <v>4</v>
      </c>
    </row>
    <row r="9" spans="1:8" x14ac:dyDescent="0.2">
      <c r="A9">
        <v>93</v>
      </c>
      <c r="B9" t="s">
        <v>11</v>
      </c>
      <c r="C9" t="s">
        <v>95</v>
      </c>
      <c r="D9" t="s">
        <v>101</v>
      </c>
      <c r="E9">
        <v>22519714.25</v>
      </c>
      <c r="F9">
        <v>22519714.25</v>
      </c>
      <c r="H9">
        <v>1</v>
      </c>
    </row>
    <row r="10" spans="1:8" x14ac:dyDescent="0.2">
      <c r="A10">
        <v>96</v>
      </c>
      <c r="B10" t="s">
        <v>11</v>
      </c>
      <c r="C10" t="s">
        <v>95</v>
      </c>
      <c r="D10" t="s">
        <v>101</v>
      </c>
      <c r="E10">
        <v>9286000</v>
      </c>
      <c r="F10">
        <v>9604558</v>
      </c>
      <c r="G10">
        <v>1</v>
      </c>
    </row>
    <row r="11" spans="1:8" x14ac:dyDescent="0.2">
      <c r="A11">
        <v>121</v>
      </c>
      <c r="B11" t="s">
        <v>11</v>
      </c>
      <c r="C11" t="s">
        <v>95</v>
      </c>
      <c r="D11" t="s">
        <v>101</v>
      </c>
      <c r="E11">
        <v>40461404.020000003</v>
      </c>
      <c r="F11">
        <v>40786616.149999999</v>
      </c>
      <c r="H11">
        <v>1</v>
      </c>
    </row>
    <row r="12" spans="1:8" x14ac:dyDescent="0.2">
      <c r="A12">
        <v>4</v>
      </c>
      <c r="B12" t="s">
        <v>105</v>
      </c>
      <c r="C12" t="s">
        <v>107</v>
      </c>
      <c r="D12" t="s">
        <v>77</v>
      </c>
      <c r="E12">
        <v>9175846.1538461503</v>
      </c>
      <c r="F12">
        <v>12571615.385384601</v>
      </c>
      <c r="G12">
        <v>13</v>
      </c>
    </row>
    <row r="13" spans="1:8" x14ac:dyDescent="0.2">
      <c r="A13">
        <v>4</v>
      </c>
      <c r="B13" t="s">
        <v>105</v>
      </c>
      <c r="C13" t="s">
        <v>107</v>
      </c>
      <c r="D13" t="s">
        <v>77</v>
      </c>
      <c r="E13">
        <v>10225000</v>
      </c>
      <c r="F13">
        <v>10851000</v>
      </c>
      <c r="G13">
        <v>3</v>
      </c>
    </row>
    <row r="14" spans="1:8" x14ac:dyDescent="0.2">
      <c r="A14">
        <v>4</v>
      </c>
      <c r="B14" t="s">
        <v>105</v>
      </c>
      <c r="C14" t="s">
        <v>107</v>
      </c>
      <c r="D14" t="s">
        <v>77</v>
      </c>
      <c r="E14">
        <v>26211463.350000001</v>
      </c>
      <c r="F14">
        <v>26211463.350000001</v>
      </c>
      <c r="H14">
        <v>1</v>
      </c>
    </row>
    <row r="15" spans="1:8" x14ac:dyDescent="0.2">
      <c r="A15">
        <v>14</v>
      </c>
      <c r="B15" t="s">
        <v>105</v>
      </c>
      <c r="C15" t="s">
        <v>107</v>
      </c>
      <c r="D15" t="s">
        <v>77</v>
      </c>
      <c r="E15">
        <v>26017529.550000001</v>
      </c>
      <c r="F15">
        <v>26084967.100000001</v>
      </c>
      <c r="H15">
        <v>1</v>
      </c>
    </row>
    <row r="16" spans="1:8" x14ac:dyDescent="0.2">
      <c r="A16">
        <v>87</v>
      </c>
      <c r="B16" t="s">
        <v>105</v>
      </c>
      <c r="C16" t="s">
        <v>107</v>
      </c>
      <c r="D16" t="s">
        <v>77</v>
      </c>
      <c r="E16">
        <v>9117400</v>
      </c>
      <c r="F16">
        <v>9627312.3379999995</v>
      </c>
      <c r="G16">
        <v>5</v>
      </c>
    </row>
    <row r="17" spans="1:8" x14ac:dyDescent="0.2">
      <c r="A17">
        <v>93</v>
      </c>
      <c r="B17" t="s">
        <v>105</v>
      </c>
      <c r="C17" t="s">
        <v>107</v>
      </c>
      <c r="D17" t="s">
        <v>77</v>
      </c>
      <c r="E17">
        <v>9247000</v>
      </c>
      <c r="F17">
        <v>21391500</v>
      </c>
      <c r="G17">
        <v>2</v>
      </c>
    </row>
    <row r="18" spans="1:8" x14ac:dyDescent="0.2">
      <c r="A18">
        <v>93</v>
      </c>
      <c r="B18" t="s">
        <v>105</v>
      </c>
      <c r="C18" t="s">
        <v>107</v>
      </c>
      <c r="D18" t="s">
        <v>77</v>
      </c>
      <c r="E18">
        <v>8904666.6666666698</v>
      </c>
      <c r="F18">
        <v>15943333.3333333</v>
      </c>
      <c r="G18">
        <v>3</v>
      </c>
    </row>
    <row r="19" spans="1:8" x14ac:dyDescent="0.2">
      <c r="A19">
        <v>93</v>
      </c>
      <c r="B19" t="s">
        <v>105</v>
      </c>
      <c r="C19" t="s">
        <v>107</v>
      </c>
      <c r="D19" t="s">
        <v>77</v>
      </c>
      <c r="E19">
        <v>21825082.704999998</v>
      </c>
      <c r="F19">
        <v>21857420.760000002</v>
      </c>
      <c r="H19">
        <v>2</v>
      </c>
    </row>
    <row r="20" spans="1:8" x14ac:dyDescent="0.2">
      <c r="A20">
        <v>117</v>
      </c>
      <c r="B20" t="s">
        <v>105</v>
      </c>
      <c r="C20" t="s">
        <v>107</v>
      </c>
      <c r="D20" t="s">
        <v>77</v>
      </c>
      <c r="E20">
        <v>4643000</v>
      </c>
      <c r="F20">
        <v>9511293.75</v>
      </c>
      <c r="G20">
        <v>2</v>
      </c>
    </row>
    <row r="21" spans="1:8" x14ac:dyDescent="0.2">
      <c r="A21">
        <v>96</v>
      </c>
      <c r="B21" t="s">
        <v>105</v>
      </c>
      <c r="C21" t="s">
        <v>107</v>
      </c>
      <c r="D21" t="s">
        <v>77</v>
      </c>
      <c r="E21">
        <v>9254000</v>
      </c>
      <c r="F21">
        <v>10011538</v>
      </c>
      <c r="G21">
        <v>1</v>
      </c>
    </row>
    <row r="22" spans="1:8" x14ac:dyDescent="0.2">
      <c r="A22">
        <v>121</v>
      </c>
      <c r="B22" t="s">
        <v>105</v>
      </c>
      <c r="C22" t="s">
        <v>107</v>
      </c>
      <c r="D22" t="s">
        <v>77</v>
      </c>
      <c r="E22">
        <v>9300000</v>
      </c>
      <c r="F22">
        <v>9645157.5</v>
      </c>
      <c r="G22">
        <v>1</v>
      </c>
    </row>
    <row r="23" spans="1:8" x14ac:dyDescent="0.2">
      <c r="A23">
        <v>28</v>
      </c>
      <c r="B23" t="s">
        <v>103</v>
      </c>
      <c r="C23" t="s">
        <v>109</v>
      </c>
      <c r="D23" t="s">
        <v>82</v>
      </c>
      <c r="E23">
        <v>9300000</v>
      </c>
      <c r="F23">
        <v>9571842.5299999993</v>
      </c>
      <c r="G23">
        <v>1</v>
      </c>
    </row>
    <row r="24" spans="1:8" x14ac:dyDescent="0.2">
      <c r="A24">
        <v>28</v>
      </c>
      <c r="B24" t="s">
        <v>103</v>
      </c>
      <c r="C24" t="s">
        <v>109</v>
      </c>
      <c r="D24" t="s">
        <v>82</v>
      </c>
      <c r="E24">
        <v>4650000</v>
      </c>
      <c r="F24">
        <v>9453013.0150000006</v>
      </c>
      <c r="G24">
        <v>2</v>
      </c>
    </row>
    <row r="25" spans="1:8" x14ac:dyDescent="0.2">
      <c r="A25">
        <v>93</v>
      </c>
      <c r="B25" t="s">
        <v>103</v>
      </c>
      <c r="C25" t="s">
        <v>109</v>
      </c>
      <c r="D25" t="s">
        <v>82</v>
      </c>
      <c r="E25">
        <v>9260000</v>
      </c>
      <c r="F25">
        <v>17969000</v>
      </c>
      <c r="G25">
        <v>1</v>
      </c>
    </row>
    <row r="26" spans="1:8" x14ac:dyDescent="0.2">
      <c r="A26">
        <v>93</v>
      </c>
      <c r="B26" t="s">
        <v>103</v>
      </c>
      <c r="C26" t="s">
        <v>109</v>
      </c>
      <c r="D26" t="s">
        <v>82</v>
      </c>
      <c r="E26">
        <v>10051000</v>
      </c>
      <c r="F26">
        <v>12723266.83</v>
      </c>
      <c r="G26">
        <v>4</v>
      </c>
    </row>
    <row r="27" spans="1:8" x14ac:dyDescent="0.2">
      <c r="A27">
        <v>93</v>
      </c>
      <c r="B27" t="s">
        <v>103</v>
      </c>
      <c r="C27" t="s">
        <v>109</v>
      </c>
      <c r="D27" t="s">
        <v>82</v>
      </c>
      <c r="E27">
        <v>16378339.6033333</v>
      </c>
      <c r="F27">
        <v>16394632.27</v>
      </c>
      <c r="H27">
        <v>3</v>
      </c>
    </row>
    <row r="28" spans="1:8" x14ac:dyDescent="0.2">
      <c r="A28">
        <v>88</v>
      </c>
      <c r="B28" t="s">
        <v>103</v>
      </c>
      <c r="C28" t="s">
        <v>109</v>
      </c>
      <c r="D28" t="s">
        <v>82</v>
      </c>
      <c r="E28">
        <v>9300000</v>
      </c>
      <c r="F28">
        <v>10029693.175000001</v>
      </c>
      <c r="G28">
        <v>2</v>
      </c>
    </row>
    <row r="29" spans="1:8" x14ac:dyDescent="0.2">
      <c r="A29">
        <v>88</v>
      </c>
      <c r="B29" t="s">
        <v>103</v>
      </c>
      <c r="C29" t="s">
        <v>109</v>
      </c>
      <c r="D29" t="s">
        <v>82</v>
      </c>
      <c r="E29">
        <v>6072333.3333333302</v>
      </c>
      <c r="F29">
        <v>11399353.106666701</v>
      </c>
      <c r="G29">
        <v>3</v>
      </c>
    </row>
    <row r="30" spans="1:8" x14ac:dyDescent="0.2">
      <c r="A30">
        <v>88</v>
      </c>
      <c r="B30" t="s">
        <v>103</v>
      </c>
      <c r="C30" t="s">
        <v>109</v>
      </c>
      <c r="D30" t="s">
        <v>82</v>
      </c>
      <c r="E30">
        <v>22661910.870000001</v>
      </c>
      <c r="F30">
        <v>22661910.870000001</v>
      </c>
      <c r="H30">
        <v>1</v>
      </c>
    </row>
    <row r="31" spans="1:8" x14ac:dyDescent="0.2">
      <c r="A31">
        <v>88</v>
      </c>
      <c r="B31" t="s">
        <v>103</v>
      </c>
      <c r="C31" t="s">
        <v>109</v>
      </c>
      <c r="D31" t="s">
        <v>82</v>
      </c>
      <c r="E31">
        <v>21469990.23</v>
      </c>
      <c r="F31">
        <v>21528989.140000001</v>
      </c>
      <c r="H31">
        <v>1</v>
      </c>
    </row>
    <row r="32" spans="1:8" x14ac:dyDescent="0.2">
      <c r="A32">
        <v>22</v>
      </c>
      <c r="B32" t="s">
        <v>103</v>
      </c>
      <c r="C32" t="s">
        <v>109</v>
      </c>
      <c r="D32" t="s">
        <v>82</v>
      </c>
      <c r="E32">
        <v>9043333.3333333302</v>
      </c>
      <c r="F32">
        <v>28341052.286666699</v>
      </c>
      <c r="G32">
        <v>3</v>
      </c>
    </row>
    <row r="33" spans="1:8" x14ac:dyDescent="0.2">
      <c r="A33">
        <v>4</v>
      </c>
      <c r="B33" t="s">
        <v>11</v>
      </c>
      <c r="C33" t="s">
        <v>95</v>
      </c>
      <c r="D33" t="s">
        <v>96</v>
      </c>
      <c r="E33">
        <v>9300000</v>
      </c>
      <c r="F33">
        <v>9600000</v>
      </c>
      <c r="G33">
        <v>2</v>
      </c>
    </row>
    <row r="34" spans="1:8" x14ac:dyDescent="0.2">
      <c r="A34">
        <v>4</v>
      </c>
      <c r="B34" t="s">
        <v>11</v>
      </c>
      <c r="C34" t="s">
        <v>95</v>
      </c>
      <c r="D34" t="s">
        <v>96</v>
      </c>
      <c r="E34">
        <v>9293000</v>
      </c>
      <c r="F34">
        <v>9600000</v>
      </c>
      <c r="G34">
        <v>1</v>
      </c>
    </row>
    <row r="35" spans="1:8" x14ac:dyDescent="0.2">
      <c r="A35">
        <v>28</v>
      </c>
      <c r="B35" t="s">
        <v>11</v>
      </c>
      <c r="C35" t="s">
        <v>95</v>
      </c>
      <c r="D35" t="s">
        <v>96</v>
      </c>
      <c r="E35">
        <v>11618000</v>
      </c>
      <c r="F35">
        <v>11977648.439999999</v>
      </c>
      <c r="G35">
        <v>2</v>
      </c>
    </row>
    <row r="36" spans="1:8" x14ac:dyDescent="0.2">
      <c r="A36">
        <v>87</v>
      </c>
      <c r="B36" t="s">
        <v>11</v>
      </c>
      <c r="C36" t="s">
        <v>95</v>
      </c>
      <c r="D36" t="s">
        <v>96</v>
      </c>
      <c r="E36">
        <v>9300000</v>
      </c>
      <c r="F36">
        <v>9606024.2899999991</v>
      </c>
      <c r="G36">
        <v>1</v>
      </c>
    </row>
    <row r="37" spans="1:8" x14ac:dyDescent="0.2">
      <c r="A37">
        <v>93</v>
      </c>
      <c r="B37" t="s">
        <v>11</v>
      </c>
      <c r="C37" t="s">
        <v>95</v>
      </c>
      <c r="D37" t="s">
        <v>96</v>
      </c>
      <c r="E37">
        <v>9227000</v>
      </c>
      <c r="F37">
        <v>24505000</v>
      </c>
      <c r="G37">
        <v>1</v>
      </c>
    </row>
    <row r="38" spans="1:8" x14ac:dyDescent="0.2">
      <c r="A38">
        <v>93</v>
      </c>
      <c r="B38" t="s">
        <v>11</v>
      </c>
      <c r="C38" t="s">
        <v>95</v>
      </c>
      <c r="D38" t="s">
        <v>96</v>
      </c>
      <c r="E38">
        <v>9224500</v>
      </c>
      <c r="F38">
        <v>21945557.725000001</v>
      </c>
      <c r="G38">
        <v>2</v>
      </c>
    </row>
    <row r="39" spans="1:8" x14ac:dyDescent="0.2">
      <c r="A39">
        <v>117</v>
      </c>
      <c r="B39" t="s">
        <v>11</v>
      </c>
      <c r="C39" t="s">
        <v>95</v>
      </c>
      <c r="D39" t="s">
        <v>96</v>
      </c>
      <c r="E39">
        <v>8950000</v>
      </c>
      <c r="F39">
        <v>9161293.75</v>
      </c>
      <c r="G39">
        <v>1</v>
      </c>
    </row>
    <row r="40" spans="1:8" x14ac:dyDescent="0.2">
      <c r="A40">
        <v>22</v>
      </c>
      <c r="B40" t="s">
        <v>11</v>
      </c>
      <c r="C40" t="s">
        <v>95</v>
      </c>
      <c r="D40" t="s">
        <v>96</v>
      </c>
      <c r="E40">
        <v>9300000</v>
      </c>
      <c r="F40">
        <v>9893465.4700000007</v>
      </c>
      <c r="G40">
        <v>1</v>
      </c>
    </row>
    <row r="41" spans="1:8" x14ac:dyDescent="0.2">
      <c r="A41">
        <v>22</v>
      </c>
      <c r="B41" t="s">
        <v>11</v>
      </c>
      <c r="C41" t="s">
        <v>95</v>
      </c>
      <c r="D41" t="s">
        <v>96</v>
      </c>
      <c r="E41">
        <v>9277000</v>
      </c>
      <c r="F41">
        <v>18873732.734999999</v>
      </c>
      <c r="G41">
        <v>2</v>
      </c>
    </row>
    <row r="42" spans="1:8" x14ac:dyDescent="0.2">
      <c r="A42">
        <v>4</v>
      </c>
      <c r="B42" t="s">
        <v>105</v>
      </c>
      <c r="C42" t="s">
        <v>108</v>
      </c>
      <c r="D42" t="s">
        <v>108</v>
      </c>
      <c r="E42">
        <v>9273333.3333333302</v>
      </c>
      <c r="F42">
        <v>9608000</v>
      </c>
      <c r="G42">
        <v>3</v>
      </c>
    </row>
    <row r="43" spans="1:8" x14ac:dyDescent="0.2">
      <c r="A43">
        <v>4</v>
      </c>
      <c r="B43" t="s">
        <v>105</v>
      </c>
      <c r="C43" t="s">
        <v>108</v>
      </c>
      <c r="D43" t="s">
        <v>108</v>
      </c>
      <c r="E43">
        <v>7864500</v>
      </c>
      <c r="F43">
        <v>14585834.255000001</v>
      </c>
      <c r="G43">
        <v>6</v>
      </c>
    </row>
    <row r="44" spans="1:8" x14ac:dyDescent="0.2">
      <c r="A44">
        <v>93</v>
      </c>
      <c r="B44" t="s">
        <v>105</v>
      </c>
      <c r="C44" t="s">
        <v>108</v>
      </c>
      <c r="D44" t="s">
        <v>108</v>
      </c>
      <c r="E44">
        <v>6919500</v>
      </c>
      <c r="F44">
        <v>14427500</v>
      </c>
      <c r="G44">
        <v>4</v>
      </c>
    </row>
    <row r="45" spans="1:8" x14ac:dyDescent="0.2">
      <c r="A45">
        <v>93</v>
      </c>
      <c r="B45" t="s">
        <v>105</v>
      </c>
      <c r="C45" t="s">
        <v>108</v>
      </c>
      <c r="D45" t="s">
        <v>108</v>
      </c>
      <c r="E45">
        <v>9250333.3333333302</v>
      </c>
      <c r="F45">
        <v>14795000</v>
      </c>
      <c r="G45">
        <v>6</v>
      </c>
    </row>
    <row r="46" spans="1:8" x14ac:dyDescent="0.2">
      <c r="A46">
        <v>93</v>
      </c>
      <c r="B46" t="s">
        <v>105</v>
      </c>
      <c r="C46" t="s">
        <v>108</v>
      </c>
      <c r="D46" t="s">
        <v>108</v>
      </c>
      <c r="E46">
        <v>21751755.739999998</v>
      </c>
      <c r="F46">
        <v>21751755.739999998</v>
      </c>
      <c r="H46">
        <v>1</v>
      </c>
    </row>
    <row r="47" spans="1:8" x14ac:dyDescent="0.2">
      <c r="A47">
        <v>93</v>
      </c>
      <c r="B47" t="s">
        <v>105</v>
      </c>
      <c r="C47" t="s">
        <v>108</v>
      </c>
      <c r="D47" t="s">
        <v>108</v>
      </c>
      <c r="E47">
        <v>17912428.822500002</v>
      </c>
      <c r="F47">
        <v>18051537.899999999</v>
      </c>
      <c r="H47">
        <v>4</v>
      </c>
    </row>
    <row r="48" spans="1:8" x14ac:dyDescent="0.2">
      <c r="A48">
        <v>4</v>
      </c>
      <c r="B48" t="s">
        <v>105</v>
      </c>
      <c r="C48" t="s">
        <v>107</v>
      </c>
      <c r="D48" t="s">
        <v>110</v>
      </c>
      <c r="E48">
        <v>9036000</v>
      </c>
      <c r="F48">
        <v>18949037.645714302</v>
      </c>
      <c r="G48">
        <v>7</v>
      </c>
    </row>
    <row r="49" spans="1:8" x14ac:dyDescent="0.2">
      <c r="A49">
        <v>4</v>
      </c>
      <c r="B49" t="s">
        <v>105</v>
      </c>
      <c r="C49" t="s">
        <v>107</v>
      </c>
      <c r="D49" t="s">
        <v>110</v>
      </c>
      <c r="E49">
        <v>6320500</v>
      </c>
      <c r="F49">
        <v>15947250</v>
      </c>
      <c r="G49">
        <v>4</v>
      </c>
    </row>
    <row r="50" spans="1:8" x14ac:dyDescent="0.2">
      <c r="A50">
        <v>87</v>
      </c>
      <c r="B50" t="s">
        <v>105</v>
      </c>
      <c r="C50" t="s">
        <v>107</v>
      </c>
      <c r="D50" t="s">
        <v>110</v>
      </c>
      <c r="E50">
        <v>9214000</v>
      </c>
      <c r="F50">
        <v>19262679</v>
      </c>
      <c r="G50">
        <v>1</v>
      </c>
    </row>
    <row r="51" spans="1:8" x14ac:dyDescent="0.2">
      <c r="A51">
        <v>93</v>
      </c>
      <c r="B51" t="s">
        <v>105</v>
      </c>
      <c r="C51" t="s">
        <v>107</v>
      </c>
      <c r="D51" t="s">
        <v>110</v>
      </c>
      <c r="E51">
        <v>9300000</v>
      </c>
      <c r="F51">
        <v>9500000</v>
      </c>
      <c r="G51">
        <v>1</v>
      </c>
    </row>
    <row r="52" spans="1:8" x14ac:dyDescent="0.2">
      <c r="A52">
        <v>93</v>
      </c>
      <c r="B52" t="s">
        <v>105</v>
      </c>
      <c r="C52" t="s">
        <v>107</v>
      </c>
      <c r="D52" t="s">
        <v>110</v>
      </c>
      <c r="E52">
        <v>9247000</v>
      </c>
      <c r="F52">
        <v>22189661.510000002</v>
      </c>
      <c r="G52">
        <v>1</v>
      </c>
    </row>
    <row r="53" spans="1:8" x14ac:dyDescent="0.2">
      <c r="A53">
        <v>93</v>
      </c>
      <c r="B53" t="s">
        <v>105</v>
      </c>
      <c r="C53" t="s">
        <v>107</v>
      </c>
      <c r="D53" t="s">
        <v>110</v>
      </c>
      <c r="E53">
        <v>21627916.469999999</v>
      </c>
      <c r="F53">
        <v>21627916.469999999</v>
      </c>
      <c r="H53">
        <v>1</v>
      </c>
    </row>
    <row r="54" spans="1:8" x14ac:dyDescent="0.2">
      <c r="A54">
        <v>22</v>
      </c>
      <c r="B54" t="s">
        <v>105</v>
      </c>
      <c r="C54" t="s">
        <v>107</v>
      </c>
      <c r="D54" t="s">
        <v>110</v>
      </c>
      <c r="E54">
        <v>9188000</v>
      </c>
      <c r="F54">
        <v>26188000</v>
      </c>
      <c r="G54">
        <v>1</v>
      </c>
    </row>
    <row r="55" spans="1:8" x14ac:dyDescent="0.2">
      <c r="A55">
        <v>4</v>
      </c>
      <c r="B55" t="s">
        <v>105</v>
      </c>
      <c r="C55" t="s">
        <v>107</v>
      </c>
      <c r="D55" t="s">
        <v>76</v>
      </c>
      <c r="E55">
        <v>9192500</v>
      </c>
      <c r="F55">
        <v>9600000</v>
      </c>
      <c r="G55">
        <v>2</v>
      </c>
    </row>
    <row r="56" spans="1:8" x14ac:dyDescent="0.2">
      <c r="A56">
        <v>4</v>
      </c>
      <c r="B56" t="s">
        <v>105</v>
      </c>
      <c r="C56" t="s">
        <v>107</v>
      </c>
      <c r="D56" t="s">
        <v>76</v>
      </c>
      <c r="E56">
        <v>8815900</v>
      </c>
      <c r="F56">
        <v>11493000.029999999</v>
      </c>
      <c r="G56">
        <v>10</v>
      </c>
    </row>
    <row r="57" spans="1:8" x14ac:dyDescent="0.2">
      <c r="A57">
        <v>4</v>
      </c>
      <c r="B57" t="s">
        <v>105</v>
      </c>
      <c r="C57" t="s">
        <v>107</v>
      </c>
      <c r="D57" t="s">
        <v>76</v>
      </c>
      <c r="E57">
        <v>20473912.483333301</v>
      </c>
      <c r="F57">
        <v>20473912.483333301</v>
      </c>
      <c r="H57">
        <v>3</v>
      </c>
    </row>
    <row r="58" spans="1:8" x14ac:dyDescent="0.2">
      <c r="A58">
        <v>28</v>
      </c>
      <c r="B58" t="s">
        <v>105</v>
      </c>
      <c r="C58" t="s">
        <v>107</v>
      </c>
      <c r="D58" t="s">
        <v>76</v>
      </c>
      <c r="E58">
        <v>9300000</v>
      </c>
      <c r="F58">
        <v>9622407.6999999993</v>
      </c>
      <c r="G58">
        <v>1</v>
      </c>
    </row>
    <row r="59" spans="1:8" x14ac:dyDescent="0.2">
      <c r="A59">
        <v>87</v>
      </c>
      <c r="B59" t="s">
        <v>105</v>
      </c>
      <c r="C59" t="s">
        <v>107</v>
      </c>
      <c r="D59" t="s">
        <v>76</v>
      </c>
      <c r="E59">
        <v>9300000</v>
      </c>
      <c r="F59">
        <v>9606024.2899999991</v>
      </c>
      <c r="G59">
        <v>1</v>
      </c>
    </row>
    <row r="60" spans="1:8" x14ac:dyDescent="0.2">
      <c r="A60">
        <v>93</v>
      </c>
      <c r="B60" t="s">
        <v>105</v>
      </c>
      <c r="C60" t="s">
        <v>107</v>
      </c>
      <c r="D60" t="s">
        <v>76</v>
      </c>
      <c r="E60">
        <v>9300000</v>
      </c>
      <c r="F60">
        <v>9550000</v>
      </c>
      <c r="G60">
        <v>1</v>
      </c>
    </row>
    <row r="61" spans="1:8" x14ac:dyDescent="0.2">
      <c r="A61">
        <v>93</v>
      </c>
      <c r="B61" t="s">
        <v>105</v>
      </c>
      <c r="C61" t="s">
        <v>107</v>
      </c>
      <c r="D61" t="s">
        <v>76</v>
      </c>
      <c r="E61">
        <v>17817334.885000002</v>
      </c>
      <c r="F61">
        <v>17850386.98</v>
      </c>
      <c r="H61">
        <v>2</v>
      </c>
    </row>
    <row r="62" spans="1:8" x14ac:dyDescent="0.2">
      <c r="A62">
        <v>93</v>
      </c>
      <c r="B62" t="s">
        <v>105</v>
      </c>
      <c r="C62" t="s">
        <v>107</v>
      </c>
      <c r="D62" t="s">
        <v>76</v>
      </c>
      <c r="E62">
        <v>18634694.998333301</v>
      </c>
      <c r="F62">
        <v>18741238.57</v>
      </c>
      <c r="H62">
        <v>6</v>
      </c>
    </row>
    <row r="63" spans="1:8" x14ac:dyDescent="0.2">
      <c r="A63">
        <v>4</v>
      </c>
      <c r="B63" t="s">
        <v>105</v>
      </c>
      <c r="C63" t="s">
        <v>107</v>
      </c>
      <c r="D63" t="s">
        <v>92</v>
      </c>
      <c r="E63">
        <v>10122000</v>
      </c>
      <c r="F63">
        <v>10503600</v>
      </c>
      <c r="G63">
        <v>5</v>
      </c>
    </row>
    <row r="64" spans="1:8" x14ac:dyDescent="0.2">
      <c r="A64">
        <v>4</v>
      </c>
      <c r="B64" t="s">
        <v>105</v>
      </c>
      <c r="C64" t="s">
        <v>107</v>
      </c>
      <c r="D64" t="s">
        <v>92</v>
      </c>
      <c r="E64">
        <v>9000000</v>
      </c>
      <c r="F64">
        <v>9357250</v>
      </c>
      <c r="G64">
        <v>4</v>
      </c>
    </row>
    <row r="65" spans="1:8" x14ac:dyDescent="0.2">
      <c r="A65">
        <v>4</v>
      </c>
      <c r="B65" t="s">
        <v>105</v>
      </c>
      <c r="C65" t="s">
        <v>107</v>
      </c>
      <c r="D65" t="s">
        <v>92</v>
      </c>
      <c r="E65">
        <v>20628426.175000001</v>
      </c>
      <c r="F65">
        <v>20650983.239999998</v>
      </c>
      <c r="H65">
        <v>2</v>
      </c>
    </row>
    <row r="66" spans="1:8" x14ac:dyDescent="0.2">
      <c r="A66">
        <v>87</v>
      </c>
      <c r="B66" t="s">
        <v>105</v>
      </c>
      <c r="C66" t="s">
        <v>107</v>
      </c>
      <c r="D66" t="s">
        <v>92</v>
      </c>
      <c r="E66">
        <v>9300000</v>
      </c>
      <c r="F66">
        <v>9606024.2899999991</v>
      </c>
      <c r="G66">
        <v>1</v>
      </c>
    </row>
    <row r="67" spans="1:8" x14ac:dyDescent="0.2">
      <c r="A67">
        <v>93</v>
      </c>
      <c r="B67" t="s">
        <v>105</v>
      </c>
      <c r="C67" t="s">
        <v>107</v>
      </c>
      <c r="D67" t="s">
        <v>92</v>
      </c>
      <c r="E67">
        <v>9300000</v>
      </c>
      <c r="F67">
        <v>9500000</v>
      </c>
      <c r="G67">
        <v>1</v>
      </c>
    </row>
    <row r="68" spans="1:8" x14ac:dyDescent="0.2">
      <c r="A68">
        <v>93</v>
      </c>
      <c r="B68" t="s">
        <v>105</v>
      </c>
      <c r="C68" t="s">
        <v>107</v>
      </c>
      <c r="D68" t="s">
        <v>92</v>
      </c>
      <c r="E68">
        <v>19302423.25</v>
      </c>
      <c r="F68">
        <v>19302423.25</v>
      </c>
      <c r="H68">
        <v>1</v>
      </c>
    </row>
    <row r="69" spans="1:8" x14ac:dyDescent="0.2">
      <c r="A69">
        <v>93</v>
      </c>
      <c r="B69" t="s">
        <v>105</v>
      </c>
      <c r="C69" t="s">
        <v>107</v>
      </c>
      <c r="D69" t="s">
        <v>92</v>
      </c>
      <c r="E69">
        <v>19912518.004999999</v>
      </c>
      <c r="F69">
        <v>19992200.559999999</v>
      </c>
      <c r="H69">
        <v>2</v>
      </c>
    </row>
    <row r="70" spans="1:8" x14ac:dyDescent="0.2">
      <c r="A70">
        <v>116</v>
      </c>
      <c r="B70" t="s">
        <v>105</v>
      </c>
      <c r="C70" t="s">
        <v>107</v>
      </c>
      <c r="D70" t="s">
        <v>92</v>
      </c>
      <c r="E70">
        <v>19465320.449999999</v>
      </c>
      <c r="F70">
        <v>19690640.899999999</v>
      </c>
      <c r="H70">
        <v>1</v>
      </c>
    </row>
    <row r="71" spans="1:8" x14ac:dyDescent="0.2">
      <c r="A71">
        <v>32</v>
      </c>
      <c r="B71" t="s">
        <v>105</v>
      </c>
      <c r="C71" t="s">
        <v>107</v>
      </c>
      <c r="D71" t="s">
        <v>92</v>
      </c>
      <c r="E71">
        <v>19133070.440000001</v>
      </c>
      <c r="F71">
        <v>19133070.440000001</v>
      </c>
      <c r="H71">
        <v>1</v>
      </c>
    </row>
    <row r="72" spans="1:8" x14ac:dyDescent="0.2">
      <c r="A72">
        <v>117</v>
      </c>
      <c r="B72" t="s">
        <v>105</v>
      </c>
      <c r="C72" t="s">
        <v>107</v>
      </c>
      <c r="D72" t="s">
        <v>92</v>
      </c>
      <c r="E72">
        <v>9290000</v>
      </c>
      <c r="F72">
        <v>9511293.75</v>
      </c>
      <c r="G72">
        <v>2</v>
      </c>
    </row>
    <row r="73" spans="1:8" x14ac:dyDescent="0.2">
      <c r="A73">
        <v>105</v>
      </c>
      <c r="B73" t="s">
        <v>105</v>
      </c>
      <c r="C73" t="s">
        <v>107</v>
      </c>
      <c r="D73" t="s">
        <v>92</v>
      </c>
      <c r="E73">
        <v>19277614.969999999</v>
      </c>
      <c r="F73">
        <v>19277614.969999999</v>
      </c>
      <c r="H73">
        <v>1</v>
      </c>
    </row>
    <row r="74" spans="1:8" x14ac:dyDescent="0.2">
      <c r="A74">
        <v>4</v>
      </c>
      <c r="B74" t="s">
        <v>74</v>
      </c>
      <c r="C74" t="s">
        <v>87</v>
      </c>
      <c r="D74" t="s">
        <v>98</v>
      </c>
      <c r="E74">
        <v>9300000</v>
      </c>
      <c r="F74">
        <v>9600000</v>
      </c>
      <c r="G74">
        <v>1</v>
      </c>
    </row>
    <row r="75" spans="1:8" x14ac:dyDescent="0.2">
      <c r="A75">
        <v>28</v>
      </c>
      <c r="B75" t="s">
        <v>74</v>
      </c>
      <c r="C75" t="s">
        <v>87</v>
      </c>
      <c r="D75" t="s">
        <v>98</v>
      </c>
      <c r="E75">
        <v>9024500</v>
      </c>
      <c r="F75">
        <v>10968025.380000001</v>
      </c>
      <c r="G75">
        <v>2</v>
      </c>
    </row>
    <row r="76" spans="1:8" x14ac:dyDescent="0.2">
      <c r="A76">
        <v>28</v>
      </c>
      <c r="B76" t="s">
        <v>74</v>
      </c>
      <c r="C76" t="s">
        <v>87</v>
      </c>
      <c r="D76" t="s">
        <v>98</v>
      </c>
      <c r="E76">
        <v>6975000</v>
      </c>
      <c r="F76">
        <v>9592933.1475000009</v>
      </c>
      <c r="G76">
        <v>4</v>
      </c>
    </row>
    <row r="77" spans="1:8" x14ac:dyDescent="0.2">
      <c r="A77">
        <v>87</v>
      </c>
      <c r="B77" t="s">
        <v>74</v>
      </c>
      <c r="C77" t="s">
        <v>87</v>
      </c>
      <c r="D77" t="s">
        <v>98</v>
      </c>
      <c r="E77">
        <v>9185000</v>
      </c>
      <c r="F77">
        <v>16902815.109999999</v>
      </c>
      <c r="G77">
        <v>2</v>
      </c>
    </row>
    <row r="78" spans="1:8" x14ac:dyDescent="0.2">
      <c r="A78">
        <v>88</v>
      </c>
      <c r="B78" t="s">
        <v>74</v>
      </c>
      <c r="C78" t="s">
        <v>87</v>
      </c>
      <c r="D78" t="s">
        <v>98</v>
      </c>
      <c r="E78">
        <v>9270000</v>
      </c>
      <c r="F78">
        <v>9658638.8249999993</v>
      </c>
      <c r="G78">
        <v>2</v>
      </c>
    </row>
    <row r="79" spans="1:8" x14ac:dyDescent="0.2">
      <c r="A79">
        <v>88</v>
      </c>
      <c r="B79" t="s">
        <v>74</v>
      </c>
      <c r="C79" t="s">
        <v>87</v>
      </c>
      <c r="D79" t="s">
        <v>98</v>
      </c>
      <c r="E79">
        <v>9958285.7142857108</v>
      </c>
      <c r="F79">
        <v>10323707.5585714</v>
      </c>
      <c r="G79">
        <v>7</v>
      </c>
    </row>
    <row r="80" spans="1:8" x14ac:dyDescent="0.2">
      <c r="A80">
        <v>88</v>
      </c>
      <c r="B80" t="s">
        <v>74</v>
      </c>
      <c r="C80" t="s">
        <v>87</v>
      </c>
      <c r="D80" t="s">
        <v>98</v>
      </c>
      <c r="E80">
        <v>19492978.225000001</v>
      </c>
      <c r="F80">
        <v>19655983.094999999</v>
      </c>
      <c r="H80">
        <v>2</v>
      </c>
    </row>
    <row r="81" spans="1:8" x14ac:dyDescent="0.2">
      <c r="A81">
        <v>96</v>
      </c>
      <c r="B81" t="s">
        <v>74</v>
      </c>
      <c r="C81" t="s">
        <v>87</v>
      </c>
      <c r="D81" t="s">
        <v>98</v>
      </c>
      <c r="E81">
        <v>7448000</v>
      </c>
      <c r="F81">
        <v>10072006.449999999</v>
      </c>
      <c r="G81">
        <v>1</v>
      </c>
    </row>
    <row r="82" spans="1:8" x14ac:dyDescent="0.2">
      <c r="A82">
        <v>105</v>
      </c>
      <c r="B82" t="s">
        <v>74</v>
      </c>
      <c r="C82" t="s">
        <v>87</v>
      </c>
      <c r="D82" t="s">
        <v>98</v>
      </c>
      <c r="E82">
        <v>9227000</v>
      </c>
      <c r="F82">
        <v>9599973.5399999991</v>
      </c>
      <c r="G82">
        <v>1</v>
      </c>
    </row>
    <row r="83" spans="1:8" x14ac:dyDescent="0.2">
      <c r="A83">
        <v>4</v>
      </c>
      <c r="B83" t="s">
        <v>11</v>
      </c>
      <c r="C83" t="s">
        <v>104</v>
      </c>
      <c r="D83" t="s">
        <v>525</v>
      </c>
      <c r="E83">
        <v>7699000</v>
      </c>
      <c r="F83">
        <v>9600000</v>
      </c>
      <c r="G83">
        <v>1</v>
      </c>
    </row>
    <row r="84" spans="1:8" x14ac:dyDescent="0.2">
      <c r="A84">
        <v>4</v>
      </c>
      <c r="B84" t="s">
        <v>11</v>
      </c>
      <c r="C84" t="s">
        <v>104</v>
      </c>
      <c r="D84" t="s">
        <v>525</v>
      </c>
      <c r="E84">
        <v>9300000</v>
      </c>
      <c r="F84">
        <v>9600000</v>
      </c>
      <c r="G84">
        <v>1</v>
      </c>
    </row>
    <row r="85" spans="1:8" x14ac:dyDescent="0.2">
      <c r="A85">
        <v>28</v>
      </c>
      <c r="B85" t="s">
        <v>11</v>
      </c>
      <c r="C85" t="s">
        <v>104</v>
      </c>
      <c r="D85" t="s">
        <v>525</v>
      </c>
      <c r="E85">
        <v>9300000</v>
      </c>
      <c r="F85">
        <v>9606025.0299999993</v>
      </c>
      <c r="G85">
        <v>1</v>
      </c>
    </row>
    <row r="86" spans="1:8" x14ac:dyDescent="0.2">
      <c r="A86">
        <v>116</v>
      </c>
      <c r="B86" t="s">
        <v>11</v>
      </c>
      <c r="C86" t="s">
        <v>104</v>
      </c>
      <c r="D86" t="s">
        <v>525</v>
      </c>
      <c r="E86">
        <v>14930148.82</v>
      </c>
      <c r="F86">
        <v>15160297.640000001</v>
      </c>
      <c r="H86">
        <v>1</v>
      </c>
    </row>
    <row r="87" spans="1:8" x14ac:dyDescent="0.2">
      <c r="A87">
        <v>117</v>
      </c>
      <c r="B87" t="s">
        <v>11</v>
      </c>
      <c r="C87" t="s">
        <v>104</v>
      </c>
      <c r="D87" t="s">
        <v>525</v>
      </c>
      <c r="E87">
        <v>9253500</v>
      </c>
      <c r="F87">
        <v>9511293.75</v>
      </c>
      <c r="G87">
        <v>2</v>
      </c>
    </row>
    <row r="88" spans="1:8" x14ac:dyDescent="0.2">
      <c r="A88">
        <v>28</v>
      </c>
      <c r="B88" t="s">
        <v>11</v>
      </c>
      <c r="C88" t="s">
        <v>526</v>
      </c>
      <c r="D88" t="s">
        <v>526</v>
      </c>
      <c r="E88">
        <v>9300000</v>
      </c>
      <c r="F88">
        <v>9606025.0299999993</v>
      </c>
      <c r="G88">
        <v>1</v>
      </c>
    </row>
    <row r="89" spans="1:8" x14ac:dyDescent="0.2">
      <c r="A89">
        <v>87</v>
      </c>
      <c r="B89" t="s">
        <v>11</v>
      </c>
      <c r="C89" t="s">
        <v>526</v>
      </c>
      <c r="D89" t="s">
        <v>526</v>
      </c>
      <c r="E89">
        <v>9300000</v>
      </c>
      <c r="F89">
        <v>9410581.6699999999</v>
      </c>
      <c r="G89">
        <v>2</v>
      </c>
    </row>
    <row r="90" spans="1:8" x14ac:dyDescent="0.2">
      <c r="A90">
        <v>93</v>
      </c>
      <c r="B90" t="s">
        <v>11</v>
      </c>
      <c r="C90" t="s">
        <v>526</v>
      </c>
      <c r="D90" t="s">
        <v>526</v>
      </c>
      <c r="E90">
        <v>9300000</v>
      </c>
      <c r="F90">
        <v>9550000</v>
      </c>
      <c r="G90">
        <v>1</v>
      </c>
    </row>
    <row r="91" spans="1:8" x14ac:dyDescent="0.2">
      <c r="A91">
        <v>27</v>
      </c>
      <c r="B91" t="s">
        <v>11</v>
      </c>
      <c r="C91" t="s">
        <v>526</v>
      </c>
      <c r="D91" t="s">
        <v>526</v>
      </c>
      <c r="E91">
        <v>8833000</v>
      </c>
      <c r="F91">
        <v>17854000</v>
      </c>
      <c r="G91">
        <v>1</v>
      </c>
    </row>
    <row r="92" spans="1:8" x14ac:dyDescent="0.2">
      <c r="A92">
        <v>117</v>
      </c>
      <c r="B92" t="s">
        <v>11</v>
      </c>
      <c r="C92" t="s">
        <v>526</v>
      </c>
      <c r="D92" t="s">
        <v>526</v>
      </c>
      <c r="E92">
        <v>9208000</v>
      </c>
      <c r="F92">
        <v>9511293.75</v>
      </c>
      <c r="G92">
        <v>1</v>
      </c>
    </row>
    <row r="93" spans="1:8" x14ac:dyDescent="0.2">
      <c r="A93">
        <v>121</v>
      </c>
      <c r="B93" t="s">
        <v>11</v>
      </c>
      <c r="C93" t="s">
        <v>526</v>
      </c>
      <c r="D93" t="s">
        <v>526</v>
      </c>
      <c r="E93">
        <v>9300000</v>
      </c>
      <c r="F93">
        <v>9645157.5</v>
      </c>
      <c r="G93">
        <v>1</v>
      </c>
    </row>
    <row r="94" spans="1:8" x14ac:dyDescent="0.2">
      <c r="A94">
        <v>105</v>
      </c>
      <c r="B94" t="s">
        <v>11</v>
      </c>
      <c r="C94" t="s">
        <v>526</v>
      </c>
      <c r="D94" t="s">
        <v>526</v>
      </c>
      <c r="E94">
        <v>9300000</v>
      </c>
      <c r="F94">
        <v>9599973.5399999991</v>
      </c>
      <c r="G94">
        <v>2</v>
      </c>
    </row>
    <row r="95" spans="1:8" x14ac:dyDescent="0.2">
      <c r="A95">
        <v>4</v>
      </c>
      <c r="B95" t="s">
        <v>13</v>
      </c>
      <c r="C95" t="s">
        <v>106</v>
      </c>
      <c r="D95" t="s">
        <v>532</v>
      </c>
      <c r="E95">
        <v>9262166.6666666698</v>
      </c>
      <c r="F95">
        <v>9857500</v>
      </c>
      <c r="G95">
        <v>12</v>
      </c>
    </row>
    <row r="96" spans="1:8" x14ac:dyDescent="0.2">
      <c r="A96">
        <v>4</v>
      </c>
      <c r="B96" t="s">
        <v>13</v>
      </c>
      <c r="C96" t="s">
        <v>106</v>
      </c>
      <c r="D96" t="s">
        <v>532</v>
      </c>
      <c r="E96">
        <v>9249000</v>
      </c>
      <c r="F96">
        <v>9600000</v>
      </c>
      <c r="G96">
        <v>4</v>
      </c>
    </row>
    <row r="97" spans="1:8" x14ac:dyDescent="0.2">
      <c r="A97">
        <v>14</v>
      </c>
      <c r="B97" t="s">
        <v>13</v>
      </c>
      <c r="C97" t="s">
        <v>106</v>
      </c>
      <c r="D97" t="s">
        <v>532</v>
      </c>
      <c r="E97">
        <v>20152761.300000001</v>
      </c>
      <c r="F97">
        <v>20203068.109999999</v>
      </c>
      <c r="H97">
        <v>2</v>
      </c>
    </row>
    <row r="98" spans="1:8" x14ac:dyDescent="0.2">
      <c r="A98">
        <v>14</v>
      </c>
      <c r="B98" t="s">
        <v>13</v>
      </c>
      <c r="C98" t="s">
        <v>106</v>
      </c>
      <c r="D98" t="s">
        <v>532</v>
      </c>
      <c r="E98">
        <v>25420317.23</v>
      </c>
      <c r="F98">
        <v>25600453.18</v>
      </c>
      <c r="H98">
        <v>1</v>
      </c>
    </row>
    <row r="99" spans="1:8" x14ac:dyDescent="0.2">
      <c r="A99">
        <v>28</v>
      </c>
      <c r="B99" t="s">
        <v>13</v>
      </c>
      <c r="C99" t="s">
        <v>106</v>
      </c>
      <c r="D99" t="s">
        <v>532</v>
      </c>
      <c r="E99">
        <v>9182000</v>
      </c>
      <c r="F99">
        <v>9604691.6300000008</v>
      </c>
      <c r="G99">
        <v>1</v>
      </c>
    </row>
    <row r="100" spans="1:8" x14ac:dyDescent="0.2">
      <c r="A100">
        <v>28</v>
      </c>
      <c r="B100" t="s">
        <v>13</v>
      </c>
      <c r="C100" t="s">
        <v>106</v>
      </c>
      <c r="D100" t="s">
        <v>532</v>
      </c>
      <c r="E100">
        <v>9300000</v>
      </c>
      <c r="F100">
        <v>9571842.5299999993</v>
      </c>
      <c r="G100">
        <v>1</v>
      </c>
    </row>
    <row r="101" spans="1:8" x14ac:dyDescent="0.2">
      <c r="A101">
        <v>87</v>
      </c>
      <c r="B101" t="s">
        <v>13</v>
      </c>
      <c r="C101" t="s">
        <v>106</v>
      </c>
      <c r="D101" t="s">
        <v>532</v>
      </c>
      <c r="E101">
        <v>27343096.25</v>
      </c>
      <c r="F101">
        <v>27490137.5</v>
      </c>
      <c r="H101">
        <v>1</v>
      </c>
    </row>
    <row r="102" spans="1:8" x14ac:dyDescent="0.2">
      <c r="A102">
        <v>93</v>
      </c>
      <c r="B102" t="s">
        <v>13</v>
      </c>
      <c r="C102" t="s">
        <v>106</v>
      </c>
      <c r="D102" t="s">
        <v>532</v>
      </c>
      <c r="E102">
        <v>7028000</v>
      </c>
      <c r="F102">
        <v>30550000</v>
      </c>
      <c r="G102">
        <v>1</v>
      </c>
    </row>
    <row r="103" spans="1:8" x14ac:dyDescent="0.2">
      <c r="A103">
        <v>93</v>
      </c>
      <c r="B103" t="s">
        <v>13</v>
      </c>
      <c r="C103" t="s">
        <v>106</v>
      </c>
      <c r="D103" t="s">
        <v>532</v>
      </c>
      <c r="E103">
        <v>10823333.3333333</v>
      </c>
      <c r="F103">
        <v>13583333.3333333</v>
      </c>
      <c r="G103">
        <v>3</v>
      </c>
    </row>
    <row r="104" spans="1:8" x14ac:dyDescent="0.2">
      <c r="A104">
        <v>93</v>
      </c>
      <c r="B104" t="s">
        <v>13</v>
      </c>
      <c r="C104" t="s">
        <v>106</v>
      </c>
      <c r="D104" t="s">
        <v>532</v>
      </c>
      <c r="E104">
        <v>16904137.23</v>
      </c>
      <c r="F104">
        <v>17075702.844999999</v>
      </c>
      <c r="H104">
        <v>2</v>
      </c>
    </row>
    <row r="105" spans="1:8" x14ac:dyDescent="0.2">
      <c r="A105">
        <v>93</v>
      </c>
      <c r="B105" t="s">
        <v>13</v>
      </c>
      <c r="C105" t="s">
        <v>106</v>
      </c>
      <c r="D105" t="s">
        <v>532</v>
      </c>
      <c r="E105">
        <v>19626593.313333299</v>
      </c>
      <c r="F105">
        <v>19704161.510000002</v>
      </c>
      <c r="H105">
        <v>6</v>
      </c>
    </row>
    <row r="106" spans="1:8" x14ac:dyDescent="0.2">
      <c r="A106">
        <v>32</v>
      </c>
      <c r="B106" t="s">
        <v>13</v>
      </c>
      <c r="C106" t="s">
        <v>106</v>
      </c>
      <c r="D106" t="s">
        <v>532</v>
      </c>
      <c r="E106">
        <v>9300000</v>
      </c>
      <c r="F106">
        <v>9586264.25</v>
      </c>
      <c r="G106">
        <v>2</v>
      </c>
    </row>
    <row r="107" spans="1:8" x14ac:dyDescent="0.2">
      <c r="A107">
        <v>32</v>
      </c>
      <c r="B107" t="s">
        <v>13</v>
      </c>
      <c r="C107" t="s">
        <v>106</v>
      </c>
      <c r="D107" t="s">
        <v>532</v>
      </c>
      <c r="E107">
        <v>9158333.3333333302</v>
      </c>
      <c r="F107">
        <v>11281244.5</v>
      </c>
      <c r="G107">
        <v>3</v>
      </c>
    </row>
    <row r="108" spans="1:8" x14ac:dyDescent="0.2">
      <c r="A108">
        <v>101</v>
      </c>
      <c r="B108" t="s">
        <v>13</v>
      </c>
      <c r="C108" t="s">
        <v>106</v>
      </c>
      <c r="D108" t="s">
        <v>532</v>
      </c>
      <c r="E108">
        <v>9300000</v>
      </c>
      <c r="F108">
        <v>9557000</v>
      </c>
      <c r="G108">
        <v>1</v>
      </c>
    </row>
    <row r="109" spans="1:8" x14ac:dyDescent="0.2">
      <c r="A109">
        <v>22</v>
      </c>
      <c r="B109" t="s">
        <v>13</v>
      </c>
      <c r="C109" t="s">
        <v>106</v>
      </c>
      <c r="D109" t="s">
        <v>532</v>
      </c>
      <c r="E109">
        <v>9267000</v>
      </c>
      <c r="F109">
        <v>13571000</v>
      </c>
      <c r="G109">
        <v>1</v>
      </c>
    </row>
    <row r="110" spans="1:8" x14ac:dyDescent="0.2">
      <c r="A110">
        <v>96</v>
      </c>
      <c r="B110" t="s">
        <v>13</v>
      </c>
      <c r="C110" t="s">
        <v>106</v>
      </c>
      <c r="D110" t="s">
        <v>532</v>
      </c>
      <c r="E110">
        <v>9300000</v>
      </c>
      <c r="F110">
        <v>9706302.7550000008</v>
      </c>
      <c r="G110">
        <v>2</v>
      </c>
    </row>
    <row r="111" spans="1:8" x14ac:dyDescent="0.2">
      <c r="A111">
        <v>93</v>
      </c>
      <c r="B111" t="s">
        <v>11</v>
      </c>
      <c r="C111" t="s">
        <v>83</v>
      </c>
      <c r="D111" t="s">
        <v>553</v>
      </c>
      <c r="E111">
        <v>8539000</v>
      </c>
      <c r="F111">
        <v>14789435.560000001</v>
      </c>
      <c r="G111">
        <v>1</v>
      </c>
    </row>
    <row r="112" spans="1:8" x14ac:dyDescent="0.2">
      <c r="A112">
        <v>93</v>
      </c>
      <c r="B112" t="s">
        <v>11</v>
      </c>
      <c r="C112" t="s">
        <v>104</v>
      </c>
      <c r="D112" t="s">
        <v>553</v>
      </c>
      <c r="E112">
        <v>9260000</v>
      </c>
      <c r="F112">
        <v>12988960.99</v>
      </c>
      <c r="G112">
        <v>1</v>
      </c>
    </row>
    <row r="113" spans="1:8" x14ac:dyDescent="0.2">
      <c r="A113">
        <v>93</v>
      </c>
      <c r="B113" t="s">
        <v>11</v>
      </c>
      <c r="C113" t="s">
        <v>104</v>
      </c>
      <c r="D113" t="s">
        <v>553</v>
      </c>
      <c r="E113">
        <v>9247000</v>
      </c>
      <c r="F113">
        <v>9600000</v>
      </c>
      <c r="G113">
        <v>1</v>
      </c>
    </row>
    <row r="114" spans="1:8" x14ac:dyDescent="0.2">
      <c r="A114">
        <v>32</v>
      </c>
      <c r="B114" t="s">
        <v>11</v>
      </c>
      <c r="C114" t="s">
        <v>104</v>
      </c>
      <c r="D114" t="s">
        <v>553</v>
      </c>
      <c r="E114">
        <v>13950000</v>
      </c>
      <c r="F114">
        <v>14362517</v>
      </c>
      <c r="G114">
        <v>1</v>
      </c>
    </row>
    <row r="115" spans="1:8" x14ac:dyDescent="0.2">
      <c r="A115">
        <v>117</v>
      </c>
      <c r="B115" t="s">
        <v>11</v>
      </c>
      <c r="C115" t="s">
        <v>104</v>
      </c>
      <c r="D115" t="s">
        <v>553</v>
      </c>
      <c r="E115">
        <v>9234000</v>
      </c>
      <c r="F115">
        <v>9511293.75</v>
      </c>
      <c r="G115">
        <v>1</v>
      </c>
    </row>
    <row r="116" spans="1:8" x14ac:dyDescent="0.2">
      <c r="A116">
        <v>117</v>
      </c>
      <c r="B116" t="s">
        <v>11</v>
      </c>
      <c r="C116" t="s">
        <v>104</v>
      </c>
      <c r="D116" t="s">
        <v>553</v>
      </c>
      <c r="E116">
        <v>9267000</v>
      </c>
      <c r="F116">
        <v>9511293.75</v>
      </c>
      <c r="G116">
        <v>1</v>
      </c>
    </row>
    <row r="117" spans="1:8" x14ac:dyDescent="0.2">
      <c r="A117">
        <v>93</v>
      </c>
      <c r="B117" t="s">
        <v>74</v>
      </c>
      <c r="C117" t="s">
        <v>792</v>
      </c>
      <c r="D117" t="s">
        <v>553</v>
      </c>
      <c r="E117">
        <v>8917000</v>
      </c>
      <c r="F117">
        <v>35400000</v>
      </c>
      <c r="G117">
        <v>1</v>
      </c>
    </row>
    <row r="118" spans="1:8" x14ac:dyDescent="0.2">
      <c r="A118">
        <v>116</v>
      </c>
      <c r="B118" t="s">
        <v>11</v>
      </c>
      <c r="C118" t="s">
        <v>11</v>
      </c>
      <c r="D118" t="s">
        <v>553</v>
      </c>
      <c r="E118">
        <v>9300000</v>
      </c>
      <c r="F118">
        <v>9466708.0800000001</v>
      </c>
      <c r="G118">
        <v>1</v>
      </c>
    </row>
    <row r="119" spans="1:8" x14ac:dyDescent="0.2">
      <c r="A119">
        <v>117</v>
      </c>
      <c r="B119" t="s">
        <v>12</v>
      </c>
      <c r="C119" t="s">
        <v>957</v>
      </c>
      <c r="D119" t="s">
        <v>553</v>
      </c>
      <c r="E119">
        <v>9300000</v>
      </c>
      <c r="F119">
        <v>9511293.75</v>
      </c>
      <c r="G119">
        <v>1</v>
      </c>
    </row>
    <row r="120" spans="1:8" x14ac:dyDescent="0.2">
      <c r="A120">
        <v>92</v>
      </c>
      <c r="B120" t="s">
        <v>103</v>
      </c>
      <c r="C120" t="s">
        <v>1036</v>
      </c>
      <c r="D120" t="s">
        <v>553</v>
      </c>
      <c r="E120">
        <v>9300000</v>
      </c>
      <c r="F120">
        <v>9523000</v>
      </c>
      <c r="G120">
        <v>1</v>
      </c>
    </row>
    <row r="121" spans="1:8" x14ac:dyDescent="0.2">
      <c r="A121">
        <v>88</v>
      </c>
      <c r="B121" t="s">
        <v>103</v>
      </c>
      <c r="C121" t="s">
        <v>1114</v>
      </c>
      <c r="D121" t="s">
        <v>553</v>
      </c>
      <c r="E121">
        <v>14321328.35</v>
      </c>
      <c r="F121">
        <v>14459040.5</v>
      </c>
      <c r="H121">
        <v>1</v>
      </c>
    </row>
    <row r="122" spans="1:8" x14ac:dyDescent="0.2">
      <c r="A122">
        <v>4</v>
      </c>
      <c r="B122" t="s">
        <v>74</v>
      </c>
      <c r="C122" t="s">
        <v>97</v>
      </c>
      <c r="D122" t="s">
        <v>608</v>
      </c>
      <c r="E122">
        <v>9260000</v>
      </c>
      <c r="F122">
        <v>9600000</v>
      </c>
      <c r="G122">
        <v>1</v>
      </c>
    </row>
    <row r="123" spans="1:8" x14ac:dyDescent="0.2">
      <c r="A123">
        <v>4</v>
      </c>
      <c r="B123" t="s">
        <v>74</v>
      </c>
      <c r="C123" t="s">
        <v>97</v>
      </c>
      <c r="D123" t="s">
        <v>608</v>
      </c>
      <c r="E123">
        <v>8020750</v>
      </c>
      <c r="F123">
        <v>11960631.045</v>
      </c>
      <c r="G123">
        <v>4</v>
      </c>
    </row>
    <row r="124" spans="1:8" x14ac:dyDescent="0.2">
      <c r="A124">
        <v>4</v>
      </c>
      <c r="B124" t="s">
        <v>74</v>
      </c>
      <c r="C124" t="s">
        <v>97</v>
      </c>
      <c r="D124" t="s">
        <v>608</v>
      </c>
      <c r="E124">
        <v>21128059.75</v>
      </c>
      <c r="F124">
        <v>21128059.75</v>
      </c>
      <c r="H124">
        <v>1</v>
      </c>
    </row>
    <row r="125" spans="1:8" x14ac:dyDescent="0.2">
      <c r="A125">
        <v>28</v>
      </c>
      <c r="B125" t="s">
        <v>74</v>
      </c>
      <c r="C125" t="s">
        <v>97</v>
      </c>
      <c r="D125" t="s">
        <v>608</v>
      </c>
      <c r="E125">
        <v>9300000</v>
      </c>
      <c r="F125">
        <v>9571842.5299999993</v>
      </c>
      <c r="G125">
        <v>1</v>
      </c>
    </row>
    <row r="126" spans="1:8" x14ac:dyDescent="0.2">
      <c r="A126">
        <v>87</v>
      </c>
      <c r="B126" t="s">
        <v>74</v>
      </c>
      <c r="C126" t="s">
        <v>97</v>
      </c>
      <c r="D126" t="s">
        <v>608</v>
      </c>
      <c r="E126">
        <v>9300000</v>
      </c>
      <c r="F126">
        <v>9410581.6999999993</v>
      </c>
      <c r="G126">
        <v>1</v>
      </c>
    </row>
    <row r="127" spans="1:8" x14ac:dyDescent="0.2">
      <c r="A127">
        <v>93</v>
      </c>
      <c r="B127" t="s">
        <v>74</v>
      </c>
      <c r="C127" t="s">
        <v>97</v>
      </c>
      <c r="D127" t="s">
        <v>608</v>
      </c>
      <c r="E127">
        <v>9085000</v>
      </c>
      <c r="F127">
        <v>24150000</v>
      </c>
      <c r="G127">
        <v>1</v>
      </c>
    </row>
    <row r="128" spans="1:8" x14ac:dyDescent="0.2">
      <c r="A128">
        <v>88</v>
      </c>
      <c r="B128" t="s">
        <v>74</v>
      </c>
      <c r="C128" t="s">
        <v>97</v>
      </c>
      <c r="D128" t="s">
        <v>608</v>
      </c>
      <c r="E128">
        <v>11625000</v>
      </c>
      <c r="F128">
        <v>12200049.845000001</v>
      </c>
      <c r="G128">
        <v>2</v>
      </c>
    </row>
    <row r="129" spans="1:8" x14ac:dyDescent="0.2">
      <c r="A129">
        <v>88</v>
      </c>
      <c r="B129" t="s">
        <v>74</v>
      </c>
      <c r="C129" t="s">
        <v>97</v>
      </c>
      <c r="D129" t="s">
        <v>608</v>
      </c>
      <c r="E129">
        <v>9300000</v>
      </c>
      <c r="F129">
        <v>9709426.5099999998</v>
      </c>
      <c r="G129">
        <v>1</v>
      </c>
    </row>
    <row r="130" spans="1:8" x14ac:dyDescent="0.2">
      <c r="A130">
        <v>88</v>
      </c>
      <c r="B130" t="s">
        <v>74</v>
      </c>
      <c r="C130" t="s">
        <v>97</v>
      </c>
      <c r="D130" t="s">
        <v>608</v>
      </c>
      <c r="E130">
        <v>20787241.052499998</v>
      </c>
      <c r="F130">
        <v>20930831.2225</v>
      </c>
      <c r="H130">
        <v>4</v>
      </c>
    </row>
    <row r="131" spans="1:8" x14ac:dyDescent="0.2">
      <c r="A131">
        <v>88</v>
      </c>
      <c r="B131" t="s">
        <v>74</v>
      </c>
      <c r="C131" t="s">
        <v>97</v>
      </c>
      <c r="D131" t="s">
        <v>608</v>
      </c>
      <c r="E131">
        <v>20326855.75</v>
      </c>
      <c r="F131">
        <v>20355739.504999999</v>
      </c>
      <c r="H131">
        <v>2</v>
      </c>
    </row>
    <row r="132" spans="1:8" x14ac:dyDescent="0.2">
      <c r="A132">
        <v>105</v>
      </c>
      <c r="B132" t="s">
        <v>74</v>
      </c>
      <c r="C132" t="s">
        <v>97</v>
      </c>
      <c r="D132" t="s">
        <v>608</v>
      </c>
      <c r="E132">
        <v>9263500</v>
      </c>
      <c r="F132">
        <v>9599973.5399999991</v>
      </c>
      <c r="G132">
        <v>2</v>
      </c>
    </row>
    <row r="133" spans="1:8" x14ac:dyDescent="0.2">
      <c r="A133">
        <v>4</v>
      </c>
      <c r="B133" t="s">
        <v>105</v>
      </c>
      <c r="C133" t="s">
        <v>108</v>
      </c>
      <c r="D133" t="s">
        <v>617</v>
      </c>
      <c r="E133">
        <v>9263500</v>
      </c>
      <c r="F133">
        <v>9600000</v>
      </c>
      <c r="G133">
        <v>2</v>
      </c>
    </row>
    <row r="134" spans="1:8" x14ac:dyDescent="0.2">
      <c r="A134">
        <v>4</v>
      </c>
      <c r="B134" t="s">
        <v>105</v>
      </c>
      <c r="C134" t="s">
        <v>108</v>
      </c>
      <c r="D134" t="s">
        <v>617</v>
      </c>
      <c r="E134">
        <v>9300000</v>
      </c>
      <c r="F134">
        <v>9600000</v>
      </c>
      <c r="G134">
        <v>3</v>
      </c>
    </row>
    <row r="135" spans="1:8" x14ac:dyDescent="0.2">
      <c r="A135">
        <v>93</v>
      </c>
      <c r="B135" t="s">
        <v>105</v>
      </c>
      <c r="C135" t="s">
        <v>108</v>
      </c>
      <c r="D135" t="s">
        <v>617</v>
      </c>
      <c r="E135">
        <v>9299500</v>
      </c>
      <c r="F135">
        <v>9599977.5950000007</v>
      </c>
      <c r="G135">
        <v>2</v>
      </c>
    </row>
    <row r="136" spans="1:8" x14ac:dyDescent="0.2">
      <c r="A136">
        <v>93</v>
      </c>
      <c r="B136" t="s">
        <v>105</v>
      </c>
      <c r="C136" t="s">
        <v>108</v>
      </c>
      <c r="D136" t="s">
        <v>617</v>
      </c>
      <c r="E136">
        <v>21354209.129999999</v>
      </c>
      <c r="F136">
        <v>21420787.920000002</v>
      </c>
      <c r="H136">
        <v>1</v>
      </c>
    </row>
    <row r="137" spans="1:8" x14ac:dyDescent="0.2">
      <c r="A137">
        <v>28</v>
      </c>
      <c r="B137" t="s">
        <v>13</v>
      </c>
      <c r="C137" t="s">
        <v>106</v>
      </c>
      <c r="D137" t="s">
        <v>626</v>
      </c>
      <c r="E137">
        <v>9286000</v>
      </c>
      <c r="F137">
        <v>9605866.8300000001</v>
      </c>
      <c r="G137">
        <v>1</v>
      </c>
    </row>
    <row r="138" spans="1:8" x14ac:dyDescent="0.2">
      <c r="A138">
        <v>28</v>
      </c>
      <c r="B138" t="s">
        <v>13</v>
      </c>
      <c r="C138" t="s">
        <v>106</v>
      </c>
      <c r="D138" t="s">
        <v>626</v>
      </c>
      <c r="E138">
        <v>9300000</v>
      </c>
      <c r="F138">
        <v>9606025.0299999993</v>
      </c>
      <c r="G138">
        <v>1</v>
      </c>
    </row>
    <row r="139" spans="1:8" x14ac:dyDescent="0.2">
      <c r="A139">
        <v>87</v>
      </c>
      <c r="B139" t="s">
        <v>13</v>
      </c>
      <c r="C139" t="s">
        <v>106</v>
      </c>
      <c r="D139" t="s">
        <v>626</v>
      </c>
      <c r="E139">
        <v>9300000</v>
      </c>
      <c r="F139">
        <v>9606024.2899999991</v>
      </c>
      <c r="G139">
        <v>1</v>
      </c>
    </row>
    <row r="140" spans="1:8" x14ac:dyDescent="0.2">
      <c r="A140">
        <v>93</v>
      </c>
      <c r="B140" t="s">
        <v>13</v>
      </c>
      <c r="C140" t="s">
        <v>106</v>
      </c>
      <c r="D140" t="s">
        <v>626</v>
      </c>
      <c r="E140">
        <v>7888500</v>
      </c>
      <c r="F140">
        <v>29136633.055</v>
      </c>
      <c r="G140">
        <v>2</v>
      </c>
    </row>
    <row r="141" spans="1:8" x14ac:dyDescent="0.2">
      <c r="A141">
        <v>93</v>
      </c>
      <c r="B141" t="s">
        <v>13</v>
      </c>
      <c r="C141" t="s">
        <v>106</v>
      </c>
      <c r="D141" t="s">
        <v>626</v>
      </c>
      <c r="E141">
        <v>9139333.3333333302</v>
      </c>
      <c r="F141">
        <v>15647500</v>
      </c>
      <c r="G141">
        <v>6</v>
      </c>
    </row>
    <row r="142" spans="1:8" x14ac:dyDescent="0.2">
      <c r="A142">
        <v>93</v>
      </c>
      <c r="B142" t="s">
        <v>13</v>
      </c>
      <c r="C142" t="s">
        <v>106</v>
      </c>
      <c r="D142" t="s">
        <v>626</v>
      </c>
      <c r="E142">
        <v>20470563.120000001</v>
      </c>
      <c r="F142">
        <v>20541520.510000002</v>
      </c>
      <c r="H142">
        <v>1</v>
      </c>
    </row>
    <row r="143" spans="1:8" x14ac:dyDescent="0.2">
      <c r="A143">
        <v>93</v>
      </c>
      <c r="B143" t="s">
        <v>13</v>
      </c>
      <c r="C143" t="s">
        <v>106</v>
      </c>
      <c r="D143" t="s">
        <v>626</v>
      </c>
      <c r="E143">
        <v>14705776.75</v>
      </c>
      <c r="F143">
        <v>14843753.5</v>
      </c>
      <c r="H143">
        <v>2</v>
      </c>
    </row>
    <row r="144" spans="1:8" x14ac:dyDescent="0.2">
      <c r="A144">
        <v>32</v>
      </c>
      <c r="B144" t="s">
        <v>13</v>
      </c>
      <c r="C144" t="s">
        <v>106</v>
      </c>
      <c r="D144" t="s">
        <v>626</v>
      </c>
      <c r="E144">
        <v>9300000</v>
      </c>
      <c r="F144">
        <v>9586264.25</v>
      </c>
      <c r="G144">
        <v>1</v>
      </c>
    </row>
    <row r="145" spans="1:8" x14ac:dyDescent="0.2">
      <c r="A145">
        <v>14</v>
      </c>
      <c r="B145" t="s">
        <v>103</v>
      </c>
      <c r="C145" t="s">
        <v>665</v>
      </c>
      <c r="D145" t="s">
        <v>666</v>
      </c>
      <c r="E145">
        <v>22594662.640000001</v>
      </c>
      <c r="F145">
        <v>22594662.640000001</v>
      </c>
      <c r="H145">
        <v>1</v>
      </c>
    </row>
    <row r="146" spans="1:8" x14ac:dyDescent="0.2">
      <c r="A146">
        <v>14</v>
      </c>
      <c r="B146" t="s">
        <v>103</v>
      </c>
      <c r="C146" t="s">
        <v>665</v>
      </c>
      <c r="D146" t="s">
        <v>666</v>
      </c>
      <c r="E146">
        <v>16475769.949999999</v>
      </c>
      <c r="F146">
        <v>16668477.48</v>
      </c>
      <c r="H146">
        <v>1</v>
      </c>
    </row>
    <row r="147" spans="1:8" x14ac:dyDescent="0.2">
      <c r="A147">
        <v>93</v>
      </c>
      <c r="B147" t="s">
        <v>103</v>
      </c>
      <c r="C147" t="s">
        <v>665</v>
      </c>
      <c r="D147" t="s">
        <v>666</v>
      </c>
      <c r="E147">
        <v>24089133.5</v>
      </c>
      <c r="F147">
        <v>24089133.5</v>
      </c>
      <c r="H147">
        <v>1</v>
      </c>
    </row>
    <row r="148" spans="1:8" x14ac:dyDescent="0.2">
      <c r="A148">
        <v>27</v>
      </c>
      <c r="B148" t="s">
        <v>103</v>
      </c>
      <c r="C148" t="s">
        <v>665</v>
      </c>
      <c r="D148" t="s">
        <v>666</v>
      </c>
      <c r="E148">
        <v>6902000</v>
      </c>
      <c r="F148">
        <v>50715000</v>
      </c>
      <c r="G148">
        <v>1</v>
      </c>
    </row>
    <row r="149" spans="1:8" x14ac:dyDescent="0.2">
      <c r="A149">
        <v>4</v>
      </c>
      <c r="B149" t="s">
        <v>11</v>
      </c>
      <c r="C149" t="s">
        <v>95</v>
      </c>
      <c r="D149" t="s">
        <v>667</v>
      </c>
      <c r="E149">
        <v>9094666.6666666698</v>
      </c>
      <c r="F149">
        <v>16641000</v>
      </c>
      <c r="G149">
        <v>3</v>
      </c>
    </row>
    <row r="150" spans="1:8" x14ac:dyDescent="0.2">
      <c r="A150">
        <v>4</v>
      </c>
      <c r="B150" t="s">
        <v>11</v>
      </c>
      <c r="C150" t="s">
        <v>95</v>
      </c>
      <c r="D150" t="s">
        <v>667</v>
      </c>
      <c r="E150">
        <v>8791000</v>
      </c>
      <c r="F150">
        <v>24291000</v>
      </c>
      <c r="G150">
        <v>1</v>
      </c>
    </row>
    <row r="151" spans="1:8" x14ac:dyDescent="0.2">
      <c r="A151">
        <v>93</v>
      </c>
      <c r="B151" t="s">
        <v>11</v>
      </c>
      <c r="C151" t="s">
        <v>95</v>
      </c>
      <c r="D151" t="s">
        <v>667</v>
      </c>
      <c r="E151">
        <v>6272000</v>
      </c>
      <c r="F151">
        <v>29503380.449999999</v>
      </c>
      <c r="G151">
        <v>1</v>
      </c>
    </row>
    <row r="152" spans="1:8" x14ac:dyDescent="0.2">
      <c r="A152">
        <v>93</v>
      </c>
      <c r="B152" t="s">
        <v>11</v>
      </c>
      <c r="C152" t="s">
        <v>95</v>
      </c>
      <c r="D152" t="s">
        <v>667</v>
      </c>
      <c r="E152">
        <v>6927250</v>
      </c>
      <c r="F152">
        <v>14026198.699999999</v>
      </c>
      <c r="G152">
        <v>4</v>
      </c>
    </row>
    <row r="153" spans="1:8" x14ac:dyDescent="0.2">
      <c r="A153">
        <v>96</v>
      </c>
      <c r="B153" t="s">
        <v>11</v>
      </c>
      <c r="C153" t="s">
        <v>95</v>
      </c>
      <c r="D153" t="s">
        <v>667</v>
      </c>
      <c r="E153">
        <v>17821025.579999998</v>
      </c>
      <c r="F153">
        <v>17884472.870000001</v>
      </c>
      <c r="H153">
        <v>1</v>
      </c>
    </row>
    <row r="154" spans="1:8" x14ac:dyDescent="0.2">
      <c r="A154">
        <v>4</v>
      </c>
      <c r="B154" t="s">
        <v>12</v>
      </c>
      <c r="C154" t="s">
        <v>85</v>
      </c>
      <c r="D154" t="s">
        <v>85</v>
      </c>
      <c r="E154">
        <v>9300000</v>
      </c>
      <c r="F154">
        <v>9600000</v>
      </c>
      <c r="G154">
        <v>2</v>
      </c>
    </row>
    <row r="155" spans="1:8" x14ac:dyDescent="0.2">
      <c r="A155">
        <v>93</v>
      </c>
      <c r="B155" t="s">
        <v>12</v>
      </c>
      <c r="C155" t="s">
        <v>85</v>
      </c>
      <c r="D155" t="s">
        <v>85</v>
      </c>
      <c r="E155">
        <v>22667656.699999999</v>
      </c>
      <c r="F155">
        <v>22667656.699999999</v>
      </c>
      <c r="H155">
        <v>1</v>
      </c>
    </row>
    <row r="156" spans="1:8" x14ac:dyDescent="0.2">
      <c r="A156">
        <v>4</v>
      </c>
      <c r="B156" t="s">
        <v>105</v>
      </c>
      <c r="C156" t="s">
        <v>517</v>
      </c>
      <c r="D156" t="s">
        <v>677</v>
      </c>
      <c r="E156">
        <v>9293000</v>
      </c>
      <c r="F156">
        <v>9600000</v>
      </c>
      <c r="G156">
        <v>1</v>
      </c>
    </row>
    <row r="157" spans="1:8" x14ac:dyDescent="0.2">
      <c r="A157">
        <v>4</v>
      </c>
      <c r="B157" t="s">
        <v>105</v>
      </c>
      <c r="C157" t="s">
        <v>517</v>
      </c>
      <c r="D157" t="s">
        <v>677</v>
      </c>
      <c r="E157">
        <v>13950000</v>
      </c>
      <c r="F157">
        <v>14250000</v>
      </c>
      <c r="G157">
        <v>1</v>
      </c>
    </row>
    <row r="158" spans="1:8" x14ac:dyDescent="0.2">
      <c r="A158">
        <v>4</v>
      </c>
      <c r="B158" t="s">
        <v>105</v>
      </c>
      <c r="C158" t="s">
        <v>517</v>
      </c>
      <c r="D158" t="s">
        <v>677</v>
      </c>
      <c r="E158">
        <v>9300000</v>
      </c>
      <c r="F158">
        <v>9600000</v>
      </c>
      <c r="H158">
        <v>1</v>
      </c>
    </row>
    <row r="159" spans="1:8" x14ac:dyDescent="0.2">
      <c r="A159">
        <v>93</v>
      </c>
      <c r="B159" t="s">
        <v>105</v>
      </c>
      <c r="C159" t="s">
        <v>517</v>
      </c>
      <c r="D159" t="s">
        <v>677</v>
      </c>
      <c r="E159">
        <v>9221000</v>
      </c>
      <c r="F159">
        <v>14070000</v>
      </c>
      <c r="G159">
        <v>1</v>
      </c>
    </row>
    <row r="160" spans="1:8" x14ac:dyDescent="0.2">
      <c r="A160">
        <v>93</v>
      </c>
      <c r="B160" t="s">
        <v>105</v>
      </c>
      <c r="C160" t="s">
        <v>517</v>
      </c>
      <c r="D160" t="s">
        <v>677</v>
      </c>
      <c r="E160">
        <v>22490580.809999999</v>
      </c>
      <c r="F160">
        <v>22490580.809999999</v>
      </c>
      <c r="H160">
        <v>1</v>
      </c>
    </row>
    <row r="161" spans="1:8" x14ac:dyDescent="0.2">
      <c r="A161">
        <v>96</v>
      </c>
      <c r="B161" t="s">
        <v>105</v>
      </c>
      <c r="C161" t="s">
        <v>517</v>
      </c>
      <c r="D161" t="s">
        <v>677</v>
      </c>
      <c r="E161">
        <v>9300000</v>
      </c>
      <c r="F161">
        <v>9932686.8499999996</v>
      </c>
      <c r="G161">
        <v>1</v>
      </c>
    </row>
    <row r="162" spans="1:8" x14ac:dyDescent="0.2">
      <c r="A162">
        <v>121</v>
      </c>
      <c r="B162" t="s">
        <v>105</v>
      </c>
      <c r="C162" t="s">
        <v>517</v>
      </c>
      <c r="D162" t="s">
        <v>677</v>
      </c>
      <c r="E162">
        <v>14963346.279999999</v>
      </c>
      <c r="F162">
        <v>15101923.26</v>
      </c>
      <c r="H162">
        <v>1</v>
      </c>
    </row>
    <row r="163" spans="1:8" x14ac:dyDescent="0.2">
      <c r="A163">
        <v>4</v>
      </c>
      <c r="B163" t="s">
        <v>73</v>
      </c>
      <c r="C163" t="s">
        <v>670</v>
      </c>
      <c r="D163" t="s">
        <v>687</v>
      </c>
      <c r="E163">
        <v>9300000</v>
      </c>
      <c r="F163">
        <v>9600000</v>
      </c>
      <c r="G163">
        <v>1</v>
      </c>
    </row>
    <row r="164" spans="1:8" x14ac:dyDescent="0.2">
      <c r="A164">
        <v>28</v>
      </c>
      <c r="B164" t="s">
        <v>73</v>
      </c>
      <c r="C164" t="s">
        <v>670</v>
      </c>
      <c r="D164" t="s">
        <v>687</v>
      </c>
      <c r="E164">
        <v>9300000</v>
      </c>
      <c r="F164">
        <v>9606025.0299999993</v>
      </c>
      <c r="G164">
        <v>1</v>
      </c>
    </row>
    <row r="165" spans="1:8" x14ac:dyDescent="0.2">
      <c r="A165">
        <v>93</v>
      </c>
      <c r="B165" t="s">
        <v>73</v>
      </c>
      <c r="C165" t="s">
        <v>670</v>
      </c>
      <c r="D165" t="s">
        <v>687</v>
      </c>
      <c r="E165">
        <v>22391817.039999999</v>
      </c>
      <c r="F165">
        <v>22584883.100000001</v>
      </c>
      <c r="H165">
        <v>1</v>
      </c>
    </row>
    <row r="166" spans="1:8" x14ac:dyDescent="0.2">
      <c r="A166">
        <v>93</v>
      </c>
      <c r="B166" t="s">
        <v>73</v>
      </c>
      <c r="C166" t="s">
        <v>670</v>
      </c>
      <c r="D166" t="s">
        <v>687</v>
      </c>
      <c r="E166">
        <v>18490668.954999998</v>
      </c>
      <c r="F166">
        <v>18549126.620000001</v>
      </c>
      <c r="H166">
        <v>2</v>
      </c>
    </row>
    <row r="167" spans="1:8" x14ac:dyDescent="0.2">
      <c r="A167">
        <v>93</v>
      </c>
      <c r="B167" t="s">
        <v>103</v>
      </c>
      <c r="C167" t="s">
        <v>1036</v>
      </c>
      <c r="D167" t="s">
        <v>687</v>
      </c>
      <c r="E167">
        <v>21813810.760000002</v>
      </c>
      <c r="F167">
        <v>21876557.390000001</v>
      </c>
      <c r="H167">
        <v>1</v>
      </c>
    </row>
    <row r="168" spans="1:8" x14ac:dyDescent="0.2">
      <c r="A168">
        <v>32</v>
      </c>
      <c r="B168" t="s">
        <v>103</v>
      </c>
      <c r="C168" t="s">
        <v>1036</v>
      </c>
      <c r="D168" t="s">
        <v>687</v>
      </c>
      <c r="E168">
        <v>9234000</v>
      </c>
      <c r="F168">
        <v>15676082.550000001</v>
      </c>
      <c r="G168">
        <v>1</v>
      </c>
    </row>
    <row r="169" spans="1:8" x14ac:dyDescent="0.2">
      <c r="A169">
        <v>22</v>
      </c>
      <c r="B169" t="s">
        <v>103</v>
      </c>
      <c r="C169" t="s">
        <v>1036</v>
      </c>
      <c r="D169" t="s">
        <v>687</v>
      </c>
      <c r="E169">
        <v>8077000</v>
      </c>
      <c r="F169">
        <v>27327000</v>
      </c>
      <c r="G169">
        <v>1</v>
      </c>
    </row>
    <row r="170" spans="1:8" x14ac:dyDescent="0.2">
      <c r="A170">
        <v>92</v>
      </c>
      <c r="B170" t="s">
        <v>103</v>
      </c>
      <c r="C170" t="s">
        <v>1036</v>
      </c>
      <c r="D170" t="s">
        <v>687</v>
      </c>
      <c r="E170">
        <v>9293000</v>
      </c>
      <c r="F170">
        <v>9511000</v>
      </c>
      <c r="G170">
        <v>1</v>
      </c>
    </row>
    <row r="171" spans="1:8" x14ac:dyDescent="0.2">
      <c r="A171">
        <v>92</v>
      </c>
      <c r="B171" t="s">
        <v>103</v>
      </c>
      <c r="C171" t="s">
        <v>1036</v>
      </c>
      <c r="D171" t="s">
        <v>687</v>
      </c>
      <c r="E171">
        <v>9300000</v>
      </c>
      <c r="F171">
        <v>9523000</v>
      </c>
      <c r="G171">
        <v>1</v>
      </c>
    </row>
    <row r="172" spans="1:8" x14ac:dyDescent="0.2">
      <c r="A172">
        <v>93</v>
      </c>
      <c r="B172" t="s">
        <v>103</v>
      </c>
      <c r="C172" t="s">
        <v>1613</v>
      </c>
      <c r="D172" t="s">
        <v>687</v>
      </c>
      <c r="E172">
        <v>7448000</v>
      </c>
      <c r="F172">
        <v>30950000.969999999</v>
      </c>
      <c r="G172">
        <v>1</v>
      </c>
    </row>
    <row r="173" spans="1:8" x14ac:dyDescent="0.2">
      <c r="A173">
        <v>117</v>
      </c>
      <c r="B173" t="s">
        <v>103</v>
      </c>
      <c r="C173" t="s">
        <v>1613</v>
      </c>
      <c r="D173" t="s">
        <v>687</v>
      </c>
      <c r="E173">
        <v>9001000</v>
      </c>
      <c r="F173">
        <v>9511293.75</v>
      </c>
      <c r="G173">
        <v>1</v>
      </c>
    </row>
    <row r="174" spans="1:8" x14ac:dyDescent="0.2">
      <c r="A174">
        <v>93</v>
      </c>
      <c r="B174" t="s">
        <v>13</v>
      </c>
      <c r="C174" t="s">
        <v>687</v>
      </c>
      <c r="D174" t="s">
        <v>687</v>
      </c>
      <c r="E174">
        <v>7867000</v>
      </c>
      <c r="F174">
        <v>8117000</v>
      </c>
      <c r="G174">
        <v>1</v>
      </c>
    </row>
    <row r="175" spans="1:8" x14ac:dyDescent="0.2">
      <c r="A175">
        <v>4</v>
      </c>
      <c r="B175" t="s">
        <v>103</v>
      </c>
      <c r="C175" t="s">
        <v>109</v>
      </c>
      <c r="D175" t="s">
        <v>787</v>
      </c>
      <c r="E175">
        <v>9188000</v>
      </c>
      <c r="F175">
        <v>9645595.5199999996</v>
      </c>
      <c r="G175">
        <v>1</v>
      </c>
    </row>
    <row r="176" spans="1:8" x14ac:dyDescent="0.2">
      <c r="A176">
        <v>93</v>
      </c>
      <c r="B176" t="s">
        <v>103</v>
      </c>
      <c r="C176" t="s">
        <v>109</v>
      </c>
      <c r="D176" t="s">
        <v>787</v>
      </c>
      <c r="E176">
        <v>8878333.3333333302</v>
      </c>
      <c r="F176">
        <v>9836764.6166666709</v>
      </c>
      <c r="G176">
        <v>3</v>
      </c>
    </row>
    <row r="177" spans="1:8" x14ac:dyDescent="0.2">
      <c r="A177">
        <v>93</v>
      </c>
      <c r="B177" t="s">
        <v>103</v>
      </c>
      <c r="C177" t="s">
        <v>109</v>
      </c>
      <c r="D177" t="s">
        <v>787</v>
      </c>
      <c r="E177">
        <v>14199916.48</v>
      </c>
      <c r="F177">
        <v>14449832.93</v>
      </c>
      <c r="H177">
        <v>1</v>
      </c>
    </row>
    <row r="178" spans="1:8" x14ac:dyDescent="0.2">
      <c r="A178">
        <v>88</v>
      </c>
      <c r="B178" t="s">
        <v>103</v>
      </c>
      <c r="C178" t="s">
        <v>109</v>
      </c>
      <c r="D178" t="s">
        <v>787</v>
      </c>
      <c r="E178">
        <v>19636300.170000002</v>
      </c>
      <c r="F178">
        <v>19691072.239999998</v>
      </c>
      <c r="H178">
        <v>1</v>
      </c>
    </row>
    <row r="179" spans="1:8" x14ac:dyDescent="0.2">
      <c r="A179">
        <v>94</v>
      </c>
      <c r="B179" t="s">
        <v>103</v>
      </c>
      <c r="C179" t="s">
        <v>109</v>
      </c>
      <c r="D179" t="s">
        <v>787</v>
      </c>
      <c r="E179">
        <v>9269333.3333333302</v>
      </c>
      <c r="F179">
        <v>9653978.6699999999</v>
      </c>
      <c r="G179">
        <v>3</v>
      </c>
    </row>
    <row r="180" spans="1:8" x14ac:dyDescent="0.2">
      <c r="A180">
        <v>94</v>
      </c>
      <c r="B180" t="s">
        <v>103</v>
      </c>
      <c r="C180" t="s">
        <v>109</v>
      </c>
      <c r="D180" t="s">
        <v>787</v>
      </c>
      <c r="E180">
        <v>6975000</v>
      </c>
      <c r="F180">
        <v>14156039.875</v>
      </c>
      <c r="G180">
        <v>2</v>
      </c>
    </row>
    <row r="181" spans="1:8" x14ac:dyDescent="0.2">
      <c r="A181">
        <v>93</v>
      </c>
      <c r="B181" t="s">
        <v>11</v>
      </c>
      <c r="C181" t="s">
        <v>1115</v>
      </c>
      <c r="D181" t="s">
        <v>787</v>
      </c>
      <c r="E181">
        <v>9188000</v>
      </c>
      <c r="F181">
        <v>26312538.670000002</v>
      </c>
      <c r="G181">
        <v>1</v>
      </c>
    </row>
    <row r="182" spans="1:8" x14ac:dyDescent="0.2">
      <c r="A182">
        <v>32</v>
      </c>
      <c r="B182" t="s">
        <v>11</v>
      </c>
      <c r="C182" t="s">
        <v>1115</v>
      </c>
      <c r="D182" t="s">
        <v>787</v>
      </c>
      <c r="E182">
        <v>9234000</v>
      </c>
      <c r="F182">
        <v>16304255.35</v>
      </c>
      <c r="G182">
        <v>1</v>
      </c>
    </row>
    <row r="183" spans="1:8" x14ac:dyDescent="0.2">
      <c r="A183">
        <v>4</v>
      </c>
      <c r="B183" t="s">
        <v>73</v>
      </c>
      <c r="C183" t="s">
        <v>788</v>
      </c>
      <c r="D183" t="s">
        <v>789</v>
      </c>
      <c r="E183">
        <v>9300000</v>
      </c>
      <c r="F183">
        <v>9600000</v>
      </c>
      <c r="G183">
        <v>3</v>
      </c>
    </row>
    <row r="184" spans="1:8" x14ac:dyDescent="0.2">
      <c r="A184">
        <v>4</v>
      </c>
      <c r="B184" t="s">
        <v>73</v>
      </c>
      <c r="C184" t="s">
        <v>788</v>
      </c>
      <c r="D184" t="s">
        <v>789</v>
      </c>
      <c r="E184">
        <v>9057000</v>
      </c>
      <c r="F184">
        <v>9580000</v>
      </c>
      <c r="G184">
        <v>5</v>
      </c>
    </row>
    <row r="185" spans="1:8" x14ac:dyDescent="0.2">
      <c r="A185">
        <v>28</v>
      </c>
      <c r="B185" t="s">
        <v>73</v>
      </c>
      <c r="C185" t="s">
        <v>788</v>
      </c>
      <c r="D185" t="s">
        <v>789</v>
      </c>
      <c r="E185">
        <v>9300000</v>
      </c>
      <c r="F185">
        <v>9606025.0299999993</v>
      </c>
      <c r="G185">
        <v>1</v>
      </c>
    </row>
    <row r="186" spans="1:8" x14ac:dyDescent="0.2">
      <c r="A186">
        <v>87</v>
      </c>
      <c r="B186" t="s">
        <v>73</v>
      </c>
      <c r="C186" t="s">
        <v>788</v>
      </c>
      <c r="D186" t="s">
        <v>789</v>
      </c>
      <c r="E186">
        <v>9300000</v>
      </c>
      <c r="F186">
        <v>9508302.9800000004</v>
      </c>
      <c r="G186">
        <v>2</v>
      </c>
    </row>
    <row r="187" spans="1:8" x14ac:dyDescent="0.2">
      <c r="A187">
        <v>93</v>
      </c>
      <c r="B187" t="s">
        <v>73</v>
      </c>
      <c r="C187" t="s">
        <v>788</v>
      </c>
      <c r="D187" t="s">
        <v>789</v>
      </c>
      <c r="E187">
        <v>16422616</v>
      </c>
      <c r="F187">
        <v>16489265</v>
      </c>
      <c r="H187">
        <v>2</v>
      </c>
    </row>
    <row r="188" spans="1:8" x14ac:dyDescent="0.2">
      <c r="A188">
        <v>121</v>
      </c>
      <c r="B188" t="s">
        <v>73</v>
      </c>
      <c r="C188" t="s">
        <v>788</v>
      </c>
      <c r="D188" t="s">
        <v>789</v>
      </c>
      <c r="E188">
        <v>9127000</v>
      </c>
      <c r="F188">
        <v>9643202.5999999996</v>
      </c>
      <c r="G188">
        <v>1</v>
      </c>
    </row>
    <row r="189" spans="1:8" x14ac:dyDescent="0.2">
      <c r="A189">
        <v>105</v>
      </c>
      <c r="B189" t="s">
        <v>73</v>
      </c>
      <c r="C189" t="s">
        <v>788</v>
      </c>
      <c r="D189" t="s">
        <v>789</v>
      </c>
      <c r="E189">
        <v>9300000</v>
      </c>
      <c r="F189">
        <v>9599973.5399999991</v>
      </c>
      <c r="G189">
        <v>1</v>
      </c>
    </row>
    <row r="190" spans="1:8" x14ac:dyDescent="0.2">
      <c r="A190">
        <v>4</v>
      </c>
      <c r="B190" t="s">
        <v>74</v>
      </c>
      <c r="C190" t="s">
        <v>790</v>
      </c>
      <c r="D190" t="s">
        <v>790</v>
      </c>
      <c r="E190">
        <v>9300000</v>
      </c>
      <c r="F190">
        <v>9500000</v>
      </c>
      <c r="G190">
        <v>2</v>
      </c>
    </row>
    <row r="191" spans="1:8" x14ac:dyDescent="0.2">
      <c r="A191">
        <v>4</v>
      </c>
      <c r="B191" t="s">
        <v>74</v>
      </c>
      <c r="C191" t="s">
        <v>790</v>
      </c>
      <c r="D191" t="s">
        <v>790</v>
      </c>
      <c r="E191">
        <v>9247000</v>
      </c>
      <c r="F191">
        <v>9600000</v>
      </c>
      <c r="G191">
        <v>1</v>
      </c>
    </row>
    <row r="192" spans="1:8" x14ac:dyDescent="0.2">
      <c r="A192">
        <v>87</v>
      </c>
      <c r="B192" t="s">
        <v>74</v>
      </c>
      <c r="C192" t="s">
        <v>790</v>
      </c>
      <c r="D192" t="s">
        <v>790</v>
      </c>
      <c r="E192">
        <v>9227000</v>
      </c>
      <c r="F192">
        <v>9561171.8100000005</v>
      </c>
      <c r="G192">
        <v>1</v>
      </c>
    </row>
    <row r="193" spans="1:8" x14ac:dyDescent="0.2">
      <c r="A193">
        <v>93</v>
      </c>
      <c r="B193" t="s">
        <v>74</v>
      </c>
      <c r="C193" t="s">
        <v>790</v>
      </c>
      <c r="D193" t="s">
        <v>790</v>
      </c>
      <c r="E193">
        <v>25435000</v>
      </c>
      <c r="F193">
        <v>25435000</v>
      </c>
      <c r="H193">
        <v>1</v>
      </c>
    </row>
    <row r="194" spans="1:8" x14ac:dyDescent="0.2">
      <c r="A194">
        <v>88</v>
      </c>
      <c r="B194" t="s">
        <v>74</v>
      </c>
      <c r="C194" t="s">
        <v>790</v>
      </c>
      <c r="D194" t="s">
        <v>790</v>
      </c>
      <c r="E194">
        <v>9300000</v>
      </c>
      <c r="F194">
        <v>9620978.5999999996</v>
      </c>
      <c r="G194">
        <v>1</v>
      </c>
    </row>
    <row r="195" spans="1:8" x14ac:dyDescent="0.2">
      <c r="A195">
        <v>117</v>
      </c>
      <c r="B195" t="s">
        <v>74</v>
      </c>
      <c r="C195" t="s">
        <v>790</v>
      </c>
      <c r="D195" t="s">
        <v>790</v>
      </c>
      <c r="E195">
        <v>8203000</v>
      </c>
      <c r="F195">
        <v>9511293.75</v>
      </c>
      <c r="G195">
        <v>1</v>
      </c>
    </row>
    <row r="196" spans="1:8" x14ac:dyDescent="0.2">
      <c r="A196">
        <v>4</v>
      </c>
      <c r="B196" t="s">
        <v>74</v>
      </c>
      <c r="C196" t="s">
        <v>792</v>
      </c>
      <c r="D196" t="s">
        <v>793</v>
      </c>
      <c r="E196">
        <v>6975000</v>
      </c>
      <c r="F196">
        <v>11825000</v>
      </c>
      <c r="G196">
        <v>2</v>
      </c>
    </row>
    <row r="197" spans="1:8" x14ac:dyDescent="0.2">
      <c r="A197">
        <v>93</v>
      </c>
      <c r="B197" t="s">
        <v>74</v>
      </c>
      <c r="C197" t="s">
        <v>792</v>
      </c>
      <c r="D197" t="s">
        <v>793</v>
      </c>
      <c r="E197">
        <v>27695874.829999998</v>
      </c>
      <c r="F197">
        <v>27695874.829999998</v>
      </c>
      <c r="H197">
        <v>1</v>
      </c>
    </row>
    <row r="198" spans="1:8" x14ac:dyDescent="0.2">
      <c r="A198">
        <v>93</v>
      </c>
      <c r="B198" t="s">
        <v>74</v>
      </c>
      <c r="C198" t="s">
        <v>792</v>
      </c>
      <c r="D198" t="s">
        <v>793</v>
      </c>
      <c r="E198">
        <v>29784360.440000001</v>
      </c>
      <c r="F198">
        <v>30028468.469999999</v>
      </c>
      <c r="H198">
        <v>1</v>
      </c>
    </row>
    <row r="199" spans="1:8" x14ac:dyDescent="0.2">
      <c r="A199">
        <v>116</v>
      </c>
      <c r="B199" t="s">
        <v>74</v>
      </c>
      <c r="C199" t="s">
        <v>792</v>
      </c>
      <c r="D199" t="s">
        <v>793</v>
      </c>
      <c r="E199">
        <v>25394681.57</v>
      </c>
      <c r="F199">
        <v>25444312.859999999</v>
      </c>
      <c r="H199">
        <v>1</v>
      </c>
    </row>
    <row r="200" spans="1:8" x14ac:dyDescent="0.2">
      <c r="A200">
        <v>117</v>
      </c>
      <c r="B200" t="s">
        <v>74</v>
      </c>
      <c r="C200" t="s">
        <v>792</v>
      </c>
      <c r="D200" t="s">
        <v>793</v>
      </c>
      <c r="E200">
        <v>9100000</v>
      </c>
      <c r="F200">
        <v>9311293.75</v>
      </c>
      <c r="G200">
        <v>1</v>
      </c>
    </row>
    <row r="201" spans="1:8" x14ac:dyDescent="0.2">
      <c r="A201">
        <v>4</v>
      </c>
      <c r="B201" t="s">
        <v>105</v>
      </c>
      <c r="C201" t="s">
        <v>107</v>
      </c>
      <c r="D201" t="s">
        <v>534</v>
      </c>
      <c r="E201">
        <v>9300000</v>
      </c>
      <c r="F201">
        <v>9600000</v>
      </c>
      <c r="G201">
        <v>1</v>
      </c>
    </row>
    <row r="202" spans="1:8" x14ac:dyDescent="0.2">
      <c r="A202">
        <v>4</v>
      </c>
      <c r="B202" t="s">
        <v>105</v>
      </c>
      <c r="C202" t="s">
        <v>107</v>
      </c>
      <c r="D202" t="s">
        <v>534</v>
      </c>
      <c r="E202">
        <v>9293000</v>
      </c>
      <c r="F202">
        <v>9600000</v>
      </c>
      <c r="G202">
        <v>2</v>
      </c>
    </row>
    <row r="203" spans="1:8" x14ac:dyDescent="0.2">
      <c r="A203">
        <v>93</v>
      </c>
      <c r="B203" t="s">
        <v>105</v>
      </c>
      <c r="C203" t="s">
        <v>107</v>
      </c>
      <c r="D203" t="s">
        <v>534</v>
      </c>
      <c r="E203">
        <v>9260000</v>
      </c>
      <c r="F203">
        <v>21250000</v>
      </c>
      <c r="G203">
        <v>1</v>
      </c>
    </row>
    <row r="204" spans="1:8" x14ac:dyDescent="0.2">
      <c r="A204">
        <v>93</v>
      </c>
      <c r="B204" t="s">
        <v>105</v>
      </c>
      <c r="C204" t="s">
        <v>107</v>
      </c>
      <c r="D204" t="s">
        <v>534</v>
      </c>
      <c r="E204">
        <v>8154000</v>
      </c>
      <c r="F204">
        <v>22750000</v>
      </c>
      <c r="G204">
        <v>2</v>
      </c>
    </row>
    <row r="205" spans="1:8" x14ac:dyDescent="0.2">
      <c r="A205">
        <v>22</v>
      </c>
      <c r="B205" t="s">
        <v>105</v>
      </c>
      <c r="C205" t="s">
        <v>107</v>
      </c>
      <c r="D205" t="s">
        <v>534</v>
      </c>
      <c r="E205">
        <v>8937500</v>
      </c>
      <c r="F205">
        <v>15443792.300000001</v>
      </c>
      <c r="G205">
        <v>2</v>
      </c>
    </row>
    <row r="206" spans="1:8" x14ac:dyDescent="0.2">
      <c r="A206">
        <v>96</v>
      </c>
      <c r="B206" t="s">
        <v>105</v>
      </c>
      <c r="C206" t="s">
        <v>107</v>
      </c>
      <c r="D206" t="s">
        <v>534</v>
      </c>
      <c r="E206">
        <v>23708914.460000001</v>
      </c>
      <c r="F206">
        <v>23708914.460000001</v>
      </c>
      <c r="H206">
        <v>1</v>
      </c>
    </row>
    <row r="207" spans="1:8" x14ac:dyDescent="0.2">
      <c r="A207">
        <v>121</v>
      </c>
      <c r="B207" t="s">
        <v>105</v>
      </c>
      <c r="C207" t="s">
        <v>107</v>
      </c>
      <c r="D207" t="s">
        <v>534</v>
      </c>
      <c r="E207">
        <v>9127000</v>
      </c>
      <c r="F207">
        <v>9643202.5999999996</v>
      </c>
      <c r="G207">
        <v>1</v>
      </c>
    </row>
    <row r="208" spans="1:8" x14ac:dyDescent="0.2">
      <c r="A208">
        <v>4</v>
      </c>
      <c r="B208" t="s">
        <v>74</v>
      </c>
      <c r="C208" t="s">
        <v>74</v>
      </c>
      <c r="D208" t="s">
        <v>794</v>
      </c>
      <c r="E208">
        <v>9300000</v>
      </c>
      <c r="F208">
        <v>9600000</v>
      </c>
      <c r="G208">
        <v>1</v>
      </c>
    </row>
    <row r="209" spans="1:7" x14ac:dyDescent="0.2">
      <c r="A209">
        <v>93</v>
      </c>
      <c r="B209" t="s">
        <v>74</v>
      </c>
      <c r="C209" t="s">
        <v>74</v>
      </c>
      <c r="D209" t="s">
        <v>794</v>
      </c>
      <c r="E209">
        <v>9234000</v>
      </c>
      <c r="F209">
        <v>9675000</v>
      </c>
      <c r="G209">
        <v>2</v>
      </c>
    </row>
    <row r="210" spans="1:7" x14ac:dyDescent="0.2">
      <c r="A210">
        <v>88</v>
      </c>
      <c r="B210" t="s">
        <v>74</v>
      </c>
      <c r="C210" t="s">
        <v>74</v>
      </c>
      <c r="D210" t="s">
        <v>794</v>
      </c>
      <c r="E210">
        <v>9251666.6666666698</v>
      </c>
      <c r="F210">
        <v>9620432.4333333299</v>
      </c>
      <c r="G210">
        <v>3</v>
      </c>
    </row>
    <row r="211" spans="1:7" x14ac:dyDescent="0.2">
      <c r="A211">
        <v>88</v>
      </c>
      <c r="B211" t="s">
        <v>74</v>
      </c>
      <c r="C211" t="s">
        <v>74</v>
      </c>
      <c r="D211" t="s">
        <v>794</v>
      </c>
      <c r="E211">
        <v>9293000</v>
      </c>
      <c r="F211">
        <v>9620820.4000000004</v>
      </c>
      <c r="G211">
        <v>2</v>
      </c>
    </row>
    <row r="212" spans="1:7" x14ac:dyDescent="0.2">
      <c r="A212">
        <v>117</v>
      </c>
      <c r="B212" t="s">
        <v>74</v>
      </c>
      <c r="C212" t="s">
        <v>74</v>
      </c>
      <c r="D212" t="s">
        <v>794</v>
      </c>
      <c r="E212">
        <v>9273000</v>
      </c>
      <c r="F212">
        <v>9511293.75</v>
      </c>
      <c r="G212">
        <v>1</v>
      </c>
    </row>
    <row r="213" spans="1:7" x14ac:dyDescent="0.2">
      <c r="A213">
        <v>96</v>
      </c>
      <c r="B213" t="s">
        <v>74</v>
      </c>
      <c r="C213" t="s">
        <v>74</v>
      </c>
      <c r="D213" t="s">
        <v>794</v>
      </c>
      <c r="E213">
        <v>9300000</v>
      </c>
      <c r="F213">
        <v>9604557.5099999998</v>
      </c>
      <c r="G213">
        <v>1</v>
      </c>
    </row>
    <row r="214" spans="1:7" x14ac:dyDescent="0.2">
      <c r="A214">
        <v>4</v>
      </c>
      <c r="B214" t="s">
        <v>103</v>
      </c>
      <c r="C214" t="s">
        <v>109</v>
      </c>
      <c r="D214" t="s">
        <v>796</v>
      </c>
      <c r="E214">
        <v>9300000</v>
      </c>
      <c r="F214">
        <v>9806800</v>
      </c>
      <c r="G214">
        <v>1</v>
      </c>
    </row>
    <row r="215" spans="1:7" x14ac:dyDescent="0.2">
      <c r="A215">
        <v>93</v>
      </c>
      <c r="B215" t="s">
        <v>103</v>
      </c>
      <c r="C215" t="s">
        <v>109</v>
      </c>
      <c r="D215" t="s">
        <v>796</v>
      </c>
      <c r="E215">
        <v>9154400</v>
      </c>
      <c r="F215">
        <v>13550981.886</v>
      </c>
      <c r="G215">
        <v>5</v>
      </c>
    </row>
    <row r="216" spans="1:7" x14ac:dyDescent="0.2">
      <c r="A216">
        <v>93</v>
      </c>
      <c r="B216" t="s">
        <v>103</v>
      </c>
      <c r="C216" t="s">
        <v>109</v>
      </c>
      <c r="D216" t="s">
        <v>796</v>
      </c>
      <c r="E216">
        <v>13950000</v>
      </c>
      <c r="F216">
        <v>14200000</v>
      </c>
      <c r="G216">
        <v>1</v>
      </c>
    </row>
    <row r="217" spans="1:7" x14ac:dyDescent="0.2">
      <c r="A217">
        <v>27</v>
      </c>
      <c r="B217" t="s">
        <v>103</v>
      </c>
      <c r="C217" t="s">
        <v>109</v>
      </c>
      <c r="D217" t="s">
        <v>796</v>
      </c>
      <c r="E217">
        <v>9085000</v>
      </c>
      <c r="F217">
        <v>24548000</v>
      </c>
      <c r="G217">
        <v>1</v>
      </c>
    </row>
    <row r="218" spans="1:7" x14ac:dyDescent="0.2">
      <c r="A218">
        <v>22</v>
      </c>
      <c r="B218" t="s">
        <v>103</v>
      </c>
      <c r="C218" t="s">
        <v>109</v>
      </c>
      <c r="D218" t="s">
        <v>796</v>
      </c>
      <c r="E218">
        <v>8539000</v>
      </c>
      <c r="F218">
        <v>21622000</v>
      </c>
      <c r="G218">
        <v>1</v>
      </c>
    </row>
    <row r="219" spans="1:7" x14ac:dyDescent="0.2">
      <c r="A219">
        <v>22</v>
      </c>
      <c r="B219" t="s">
        <v>103</v>
      </c>
      <c r="C219" t="s">
        <v>109</v>
      </c>
      <c r="D219" t="s">
        <v>796</v>
      </c>
      <c r="E219">
        <v>8077000</v>
      </c>
      <c r="F219">
        <v>29628000</v>
      </c>
      <c r="G219">
        <v>1</v>
      </c>
    </row>
    <row r="220" spans="1:7" x14ac:dyDescent="0.2">
      <c r="A220">
        <v>96</v>
      </c>
      <c r="B220" t="s">
        <v>103</v>
      </c>
      <c r="C220" t="s">
        <v>109</v>
      </c>
      <c r="D220" t="s">
        <v>796</v>
      </c>
      <c r="E220">
        <v>8898500</v>
      </c>
      <c r="F220">
        <v>11736666.050000001</v>
      </c>
      <c r="G220">
        <v>2</v>
      </c>
    </row>
    <row r="221" spans="1:7" x14ac:dyDescent="0.2">
      <c r="A221">
        <v>105</v>
      </c>
      <c r="B221" t="s">
        <v>103</v>
      </c>
      <c r="C221" t="s">
        <v>109</v>
      </c>
      <c r="D221" t="s">
        <v>796</v>
      </c>
      <c r="E221">
        <v>9300000</v>
      </c>
      <c r="F221">
        <v>9599973.5399999991</v>
      </c>
      <c r="G221">
        <v>2</v>
      </c>
    </row>
    <row r="222" spans="1:7" x14ac:dyDescent="0.2">
      <c r="A222">
        <v>4</v>
      </c>
      <c r="B222" t="s">
        <v>11</v>
      </c>
      <c r="C222" t="s">
        <v>95</v>
      </c>
      <c r="D222" t="s">
        <v>798</v>
      </c>
      <c r="E222">
        <v>9182000</v>
      </c>
      <c r="F222">
        <v>9600000</v>
      </c>
      <c r="G222">
        <v>1</v>
      </c>
    </row>
    <row r="223" spans="1:7" x14ac:dyDescent="0.2">
      <c r="A223">
        <v>28</v>
      </c>
      <c r="B223" t="s">
        <v>11</v>
      </c>
      <c r="C223" t="s">
        <v>95</v>
      </c>
      <c r="D223" t="s">
        <v>798</v>
      </c>
      <c r="E223">
        <v>9300000</v>
      </c>
      <c r="F223">
        <v>9606025.0299999993</v>
      </c>
      <c r="G223">
        <v>1</v>
      </c>
    </row>
    <row r="224" spans="1:7" x14ac:dyDescent="0.2">
      <c r="A224">
        <v>117</v>
      </c>
      <c r="B224" t="s">
        <v>11</v>
      </c>
      <c r="C224" t="s">
        <v>95</v>
      </c>
      <c r="D224" t="s">
        <v>798</v>
      </c>
      <c r="E224">
        <v>9290000</v>
      </c>
      <c r="F224">
        <v>9511294.75</v>
      </c>
      <c r="G224">
        <v>2</v>
      </c>
    </row>
    <row r="225" spans="1:8" x14ac:dyDescent="0.2">
      <c r="A225">
        <v>121</v>
      </c>
      <c r="B225" t="s">
        <v>11</v>
      </c>
      <c r="C225" t="s">
        <v>95</v>
      </c>
      <c r="D225" t="s">
        <v>798</v>
      </c>
      <c r="E225">
        <v>9300000</v>
      </c>
      <c r="F225">
        <v>9645157.5</v>
      </c>
      <c r="G225">
        <v>1</v>
      </c>
    </row>
    <row r="226" spans="1:8" x14ac:dyDescent="0.2">
      <c r="A226">
        <v>4</v>
      </c>
      <c r="B226" t="s">
        <v>73</v>
      </c>
      <c r="C226" t="s">
        <v>799</v>
      </c>
      <c r="D226" t="s">
        <v>799</v>
      </c>
      <c r="E226">
        <v>9293000</v>
      </c>
      <c r="F226">
        <v>9600000</v>
      </c>
      <c r="G226">
        <v>2</v>
      </c>
    </row>
    <row r="227" spans="1:8" x14ac:dyDescent="0.2">
      <c r="A227">
        <v>28</v>
      </c>
      <c r="B227" t="s">
        <v>73</v>
      </c>
      <c r="C227" t="s">
        <v>799</v>
      </c>
      <c r="D227" t="s">
        <v>799</v>
      </c>
      <c r="E227">
        <v>6200000</v>
      </c>
      <c r="F227">
        <v>9497955.34333333</v>
      </c>
      <c r="G227">
        <v>3</v>
      </c>
    </row>
    <row r="228" spans="1:8" x14ac:dyDescent="0.2">
      <c r="A228">
        <v>93</v>
      </c>
      <c r="B228" t="s">
        <v>73</v>
      </c>
      <c r="C228" t="s">
        <v>799</v>
      </c>
      <c r="D228" t="s">
        <v>799</v>
      </c>
      <c r="E228">
        <v>9244000</v>
      </c>
      <c r="F228">
        <v>9775000</v>
      </c>
      <c r="G228">
        <v>2</v>
      </c>
    </row>
    <row r="229" spans="1:8" x14ac:dyDescent="0.2">
      <c r="A229">
        <v>93</v>
      </c>
      <c r="B229" t="s">
        <v>73</v>
      </c>
      <c r="C229" t="s">
        <v>799</v>
      </c>
      <c r="D229" t="s">
        <v>799</v>
      </c>
      <c r="E229">
        <v>9201000</v>
      </c>
      <c r="F229">
        <v>19700000</v>
      </c>
      <c r="G229">
        <v>1</v>
      </c>
    </row>
    <row r="230" spans="1:8" x14ac:dyDescent="0.2">
      <c r="A230">
        <v>93</v>
      </c>
      <c r="B230" t="s">
        <v>73</v>
      </c>
      <c r="C230" t="s">
        <v>799</v>
      </c>
      <c r="D230" t="s">
        <v>799</v>
      </c>
      <c r="E230">
        <v>18163801.030000001</v>
      </c>
      <c r="F230">
        <v>18199801.030000001</v>
      </c>
      <c r="H230">
        <v>1</v>
      </c>
    </row>
    <row r="231" spans="1:8" x14ac:dyDescent="0.2">
      <c r="A231">
        <v>121</v>
      </c>
      <c r="B231" t="s">
        <v>73</v>
      </c>
      <c r="C231" t="s">
        <v>799</v>
      </c>
      <c r="D231" t="s">
        <v>799</v>
      </c>
      <c r="E231">
        <v>13950000</v>
      </c>
      <c r="F231">
        <v>14422720</v>
      </c>
      <c r="G231">
        <v>1</v>
      </c>
    </row>
    <row r="232" spans="1:8" x14ac:dyDescent="0.2">
      <c r="A232">
        <v>105</v>
      </c>
      <c r="B232" t="s">
        <v>73</v>
      </c>
      <c r="C232" t="s">
        <v>799</v>
      </c>
      <c r="D232" t="s">
        <v>799</v>
      </c>
      <c r="E232">
        <v>13950000</v>
      </c>
      <c r="F232">
        <v>14391414.68</v>
      </c>
      <c r="G232">
        <v>1</v>
      </c>
    </row>
    <row r="233" spans="1:8" x14ac:dyDescent="0.2">
      <c r="A233">
        <v>28</v>
      </c>
      <c r="B233" t="s">
        <v>74</v>
      </c>
      <c r="C233" t="s">
        <v>74</v>
      </c>
      <c r="D233" t="s">
        <v>800</v>
      </c>
      <c r="E233">
        <v>9260000</v>
      </c>
      <c r="F233">
        <v>9605573.0299999993</v>
      </c>
      <c r="G233">
        <v>1</v>
      </c>
    </row>
    <row r="234" spans="1:8" x14ac:dyDescent="0.2">
      <c r="A234">
        <v>93</v>
      </c>
      <c r="B234" t="s">
        <v>74</v>
      </c>
      <c r="C234" t="s">
        <v>74</v>
      </c>
      <c r="D234" t="s">
        <v>800</v>
      </c>
      <c r="E234">
        <v>8497000</v>
      </c>
      <c r="F234">
        <v>25500000</v>
      </c>
      <c r="G234">
        <v>1</v>
      </c>
    </row>
    <row r="235" spans="1:8" x14ac:dyDescent="0.2">
      <c r="A235">
        <v>93</v>
      </c>
      <c r="B235" t="s">
        <v>74</v>
      </c>
      <c r="C235" t="s">
        <v>74</v>
      </c>
      <c r="D235" t="s">
        <v>800</v>
      </c>
      <c r="E235">
        <v>19985171.800000001</v>
      </c>
      <c r="F235">
        <v>20172286</v>
      </c>
      <c r="H235">
        <v>1</v>
      </c>
    </row>
    <row r="236" spans="1:8" x14ac:dyDescent="0.2">
      <c r="A236">
        <v>117</v>
      </c>
      <c r="B236" t="s">
        <v>74</v>
      </c>
      <c r="C236" t="s">
        <v>74</v>
      </c>
      <c r="D236" t="s">
        <v>800</v>
      </c>
      <c r="E236">
        <v>9300000</v>
      </c>
      <c r="F236">
        <v>9511293.75</v>
      </c>
      <c r="G236">
        <v>1</v>
      </c>
    </row>
    <row r="237" spans="1:8" x14ac:dyDescent="0.2">
      <c r="A237">
        <v>4</v>
      </c>
      <c r="B237" t="s">
        <v>74</v>
      </c>
      <c r="C237" t="s">
        <v>72</v>
      </c>
      <c r="D237" t="s">
        <v>801</v>
      </c>
      <c r="E237">
        <v>9221000</v>
      </c>
      <c r="F237">
        <v>9600000</v>
      </c>
      <c r="G237">
        <v>1</v>
      </c>
    </row>
    <row r="238" spans="1:8" x14ac:dyDescent="0.2">
      <c r="A238">
        <v>28</v>
      </c>
      <c r="B238" t="s">
        <v>74</v>
      </c>
      <c r="C238" t="s">
        <v>72</v>
      </c>
      <c r="D238" t="s">
        <v>801</v>
      </c>
      <c r="E238">
        <v>9300000</v>
      </c>
      <c r="F238">
        <v>9579294.375</v>
      </c>
      <c r="G238">
        <v>4</v>
      </c>
    </row>
    <row r="239" spans="1:8" x14ac:dyDescent="0.2">
      <c r="A239">
        <v>87</v>
      </c>
      <c r="B239" t="s">
        <v>74</v>
      </c>
      <c r="C239" t="s">
        <v>72</v>
      </c>
      <c r="D239" t="s">
        <v>801</v>
      </c>
      <c r="E239">
        <v>9292500</v>
      </c>
      <c r="F239">
        <v>9393490.4199999999</v>
      </c>
      <c r="G239">
        <v>4</v>
      </c>
    </row>
    <row r="240" spans="1:8" x14ac:dyDescent="0.2">
      <c r="A240">
        <v>93</v>
      </c>
      <c r="B240" t="s">
        <v>74</v>
      </c>
      <c r="C240" t="s">
        <v>72</v>
      </c>
      <c r="D240" t="s">
        <v>801</v>
      </c>
      <c r="E240">
        <v>16531734</v>
      </c>
      <c r="F240">
        <v>16631734</v>
      </c>
      <c r="H240">
        <v>1</v>
      </c>
    </row>
    <row r="241" spans="1:8" x14ac:dyDescent="0.2">
      <c r="A241">
        <v>88</v>
      </c>
      <c r="B241" t="s">
        <v>74</v>
      </c>
      <c r="C241" t="s">
        <v>72</v>
      </c>
      <c r="D241" t="s">
        <v>801</v>
      </c>
      <c r="E241">
        <v>9300000</v>
      </c>
      <c r="F241">
        <v>9620978.5999999996</v>
      </c>
      <c r="G241">
        <v>1</v>
      </c>
    </row>
    <row r="242" spans="1:8" x14ac:dyDescent="0.2">
      <c r="A242">
        <v>88</v>
      </c>
      <c r="B242" t="s">
        <v>74</v>
      </c>
      <c r="C242" t="s">
        <v>72</v>
      </c>
      <c r="D242" t="s">
        <v>801</v>
      </c>
      <c r="E242">
        <v>9300000</v>
      </c>
      <c r="F242">
        <v>9855697.25</v>
      </c>
      <c r="G242">
        <v>1</v>
      </c>
    </row>
    <row r="243" spans="1:8" x14ac:dyDescent="0.2">
      <c r="A243">
        <v>105</v>
      </c>
      <c r="B243" t="s">
        <v>74</v>
      </c>
      <c r="C243" t="s">
        <v>72</v>
      </c>
      <c r="D243" t="s">
        <v>801</v>
      </c>
      <c r="E243">
        <v>9300000</v>
      </c>
      <c r="F243">
        <v>9599973.5399999991</v>
      </c>
      <c r="G243">
        <v>1</v>
      </c>
    </row>
    <row r="244" spans="1:8" x14ac:dyDescent="0.2">
      <c r="A244">
        <v>4</v>
      </c>
      <c r="B244" t="s">
        <v>11</v>
      </c>
      <c r="C244" t="s">
        <v>83</v>
      </c>
      <c r="D244" t="s">
        <v>83</v>
      </c>
      <c r="E244">
        <v>9300000</v>
      </c>
      <c r="F244">
        <v>9600000</v>
      </c>
      <c r="G244">
        <v>1</v>
      </c>
    </row>
    <row r="245" spans="1:8" x14ac:dyDescent="0.2">
      <c r="A245">
        <v>93</v>
      </c>
      <c r="B245" t="s">
        <v>11</v>
      </c>
      <c r="C245" t="s">
        <v>83</v>
      </c>
      <c r="D245" t="s">
        <v>83</v>
      </c>
      <c r="E245">
        <v>13573000</v>
      </c>
      <c r="F245">
        <v>13573786.27</v>
      </c>
      <c r="G245">
        <v>1</v>
      </c>
    </row>
    <row r="246" spans="1:8" x14ac:dyDescent="0.2">
      <c r="A246">
        <v>4</v>
      </c>
      <c r="B246" t="s">
        <v>73</v>
      </c>
      <c r="C246" t="s">
        <v>524</v>
      </c>
      <c r="D246" t="s">
        <v>524</v>
      </c>
      <c r="E246">
        <v>10637000</v>
      </c>
      <c r="F246">
        <v>11465000</v>
      </c>
      <c r="G246">
        <v>3</v>
      </c>
    </row>
    <row r="247" spans="1:8" x14ac:dyDescent="0.2">
      <c r="A247">
        <v>4</v>
      </c>
      <c r="B247" t="s">
        <v>73</v>
      </c>
      <c r="C247" t="s">
        <v>524</v>
      </c>
      <c r="D247" t="s">
        <v>524</v>
      </c>
      <c r="E247">
        <v>8398500</v>
      </c>
      <c r="F247">
        <v>13087500</v>
      </c>
      <c r="G247">
        <v>4</v>
      </c>
    </row>
    <row r="248" spans="1:8" x14ac:dyDescent="0.2">
      <c r="A248">
        <v>28</v>
      </c>
      <c r="B248" t="s">
        <v>73</v>
      </c>
      <c r="C248" t="s">
        <v>524</v>
      </c>
      <c r="D248" t="s">
        <v>524</v>
      </c>
      <c r="E248">
        <v>9022000</v>
      </c>
      <c r="F248">
        <v>9602883.6300000008</v>
      </c>
      <c r="G248">
        <v>2</v>
      </c>
    </row>
    <row r="249" spans="1:8" x14ac:dyDescent="0.2">
      <c r="A249">
        <v>93</v>
      </c>
      <c r="B249" t="s">
        <v>73</v>
      </c>
      <c r="C249" t="s">
        <v>524</v>
      </c>
      <c r="D249" t="s">
        <v>524</v>
      </c>
      <c r="E249">
        <v>9126000</v>
      </c>
      <c r="F249">
        <v>13824500</v>
      </c>
      <c r="G249">
        <v>2</v>
      </c>
    </row>
    <row r="250" spans="1:8" x14ac:dyDescent="0.2">
      <c r="A250">
        <v>93</v>
      </c>
      <c r="B250" t="s">
        <v>73</v>
      </c>
      <c r="C250" t="s">
        <v>524</v>
      </c>
      <c r="D250" t="s">
        <v>524</v>
      </c>
      <c r="E250">
        <v>9094333.3333333302</v>
      </c>
      <c r="F250">
        <v>13733333.3333333</v>
      </c>
      <c r="G250">
        <v>3</v>
      </c>
    </row>
    <row r="251" spans="1:8" x14ac:dyDescent="0.2">
      <c r="A251">
        <v>93</v>
      </c>
      <c r="B251" t="s">
        <v>73</v>
      </c>
      <c r="C251" t="s">
        <v>524</v>
      </c>
      <c r="D251" t="s">
        <v>524</v>
      </c>
      <c r="E251">
        <v>24354615.384615399</v>
      </c>
      <c r="F251">
        <v>24354615.384615399</v>
      </c>
      <c r="H251">
        <v>104</v>
      </c>
    </row>
    <row r="252" spans="1:8" x14ac:dyDescent="0.2">
      <c r="A252">
        <v>93</v>
      </c>
      <c r="B252" t="s">
        <v>73</v>
      </c>
      <c r="C252" t="s">
        <v>524</v>
      </c>
      <c r="D252" t="s">
        <v>524</v>
      </c>
      <c r="E252">
        <v>20545000</v>
      </c>
      <c r="F252">
        <v>20545000</v>
      </c>
      <c r="H252">
        <v>1</v>
      </c>
    </row>
    <row r="253" spans="1:8" x14ac:dyDescent="0.2">
      <c r="A253">
        <v>27</v>
      </c>
      <c r="B253" t="s">
        <v>73</v>
      </c>
      <c r="C253" t="s">
        <v>524</v>
      </c>
      <c r="D253" t="s">
        <v>524</v>
      </c>
      <c r="E253">
        <v>8245000</v>
      </c>
      <c r="F253">
        <v>33807500</v>
      </c>
      <c r="G253">
        <v>2</v>
      </c>
    </row>
    <row r="254" spans="1:8" x14ac:dyDescent="0.2">
      <c r="A254">
        <v>4</v>
      </c>
      <c r="B254" t="s">
        <v>11</v>
      </c>
      <c r="C254" t="s">
        <v>99</v>
      </c>
      <c r="D254" t="s">
        <v>805</v>
      </c>
      <c r="E254">
        <v>9300000</v>
      </c>
      <c r="F254">
        <v>9500000</v>
      </c>
      <c r="G254">
        <v>1</v>
      </c>
    </row>
    <row r="255" spans="1:8" x14ac:dyDescent="0.2">
      <c r="A255">
        <v>28</v>
      </c>
      <c r="B255" t="s">
        <v>11</v>
      </c>
      <c r="C255" t="s">
        <v>99</v>
      </c>
      <c r="D255" t="s">
        <v>805</v>
      </c>
      <c r="E255">
        <v>9300000</v>
      </c>
      <c r="F255">
        <v>9877473.1333333291</v>
      </c>
      <c r="G255">
        <v>3</v>
      </c>
    </row>
    <row r="256" spans="1:8" x14ac:dyDescent="0.2">
      <c r="A256">
        <v>28</v>
      </c>
      <c r="B256" t="s">
        <v>11</v>
      </c>
      <c r="C256" t="s">
        <v>99</v>
      </c>
      <c r="D256" t="s">
        <v>805</v>
      </c>
      <c r="E256">
        <v>11625000</v>
      </c>
      <c r="F256">
        <v>11994818.789999999</v>
      </c>
      <c r="G256">
        <v>2</v>
      </c>
    </row>
    <row r="257" spans="1:8" x14ac:dyDescent="0.2">
      <c r="A257">
        <v>93</v>
      </c>
      <c r="B257" t="s">
        <v>103</v>
      </c>
      <c r="C257" t="s">
        <v>804</v>
      </c>
      <c r="D257" t="s">
        <v>805</v>
      </c>
      <c r="E257">
        <v>9280000</v>
      </c>
      <c r="F257">
        <v>21335137.640000001</v>
      </c>
      <c r="G257">
        <v>1</v>
      </c>
    </row>
    <row r="258" spans="1:8" x14ac:dyDescent="0.2">
      <c r="A258">
        <v>32</v>
      </c>
      <c r="B258" t="s">
        <v>103</v>
      </c>
      <c r="C258" t="s">
        <v>804</v>
      </c>
      <c r="D258" t="s">
        <v>805</v>
      </c>
      <c r="E258">
        <v>9227000</v>
      </c>
      <c r="F258">
        <v>9601216.7699999996</v>
      </c>
      <c r="G258">
        <v>1</v>
      </c>
    </row>
    <row r="259" spans="1:8" x14ac:dyDescent="0.2">
      <c r="A259">
        <v>93</v>
      </c>
      <c r="B259" t="s">
        <v>11</v>
      </c>
      <c r="C259" t="s">
        <v>883</v>
      </c>
      <c r="D259" t="s">
        <v>805</v>
      </c>
      <c r="E259">
        <v>7699000</v>
      </c>
      <c r="F259">
        <v>36195100</v>
      </c>
      <c r="G259">
        <v>1</v>
      </c>
    </row>
    <row r="260" spans="1:8" x14ac:dyDescent="0.2">
      <c r="A260">
        <v>96</v>
      </c>
      <c r="B260" t="s">
        <v>11</v>
      </c>
      <c r="C260" t="s">
        <v>883</v>
      </c>
      <c r="D260" t="s">
        <v>805</v>
      </c>
      <c r="E260">
        <v>4650000</v>
      </c>
      <c r="F260">
        <v>9608564</v>
      </c>
      <c r="G260">
        <v>2</v>
      </c>
    </row>
    <row r="261" spans="1:8" x14ac:dyDescent="0.2">
      <c r="A261">
        <v>4</v>
      </c>
      <c r="B261" t="s">
        <v>12</v>
      </c>
      <c r="C261" t="s">
        <v>887</v>
      </c>
      <c r="D261" t="s">
        <v>805</v>
      </c>
      <c r="E261">
        <v>9300000</v>
      </c>
      <c r="F261">
        <v>9644202.6600000001</v>
      </c>
      <c r="G261">
        <v>1</v>
      </c>
    </row>
    <row r="262" spans="1:8" x14ac:dyDescent="0.2">
      <c r="A262">
        <v>4</v>
      </c>
      <c r="B262" t="s">
        <v>12</v>
      </c>
      <c r="C262" t="s">
        <v>887</v>
      </c>
      <c r="D262" t="s">
        <v>805</v>
      </c>
      <c r="E262">
        <v>8788000</v>
      </c>
      <c r="F262">
        <v>9222182.5150000006</v>
      </c>
      <c r="G262">
        <v>2</v>
      </c>
    </row>
    <row r="263" spans="1:8" x14ac:dyDescent="0.2">
      <c r="A263">
        <v>32</v>
      </c>
      <c r="B263" t="s">
        <v>12</v>
      </c>
      <c r="C263" t="s">
        <v>887</v>
      </c>
      <c r="D263" t="s">
        <v>805</v>
      </c>
      <c r="E263">
        <v>8665000</v>
      </c>
      <c r="F263">
        <v>11079410.609999999</v>
      </c>
      <c r="G263">
        <v>1</v>
      </c>
    </row>
    <row r="264" spans="1:8" x14ac:dyDescent="0.2">
      <c r="A264">
        <v>27</v>
      </c>
      <c r="B264" t="s">
        <v>12</v>
      </c>
      <c r="C264" t="s">
        <v>1609</v>
      </c>
      <c r="D264" t="s">
        <v>805</v>
      </c>
      <c r="E264">
        <v>7238000</v>
      </c>
      <c r="F264">
        <v>36348000</v>
      </c>
      <c r="G264">
        <v>1</v>
      </c>
    </row>
    <row r="265" spans="1:8" x14ac:dyDescent="0.2">
      <c r="A265">
        <v>93</v>
      </c>
      <c r="B265" t="s">
        <v>103</v>
      </c>
      <c r="C265" t="s">
        <v>109</v>
      </c>
      <c r="D265" t="s">
        <v>806</v>
      </c>
      <c r="E265">
        <v>9276500</v>
      </c>
      <c r="F265">
        <v>10524951.205</v>
      </c>
      <c r="G265">
        <v>2</v>
      </c>
    </row>
    <row r="266" spans="1:8" x14ac:dyDescent="0.2">
      <c r="A266">
        <v>93</v>
      </c>
      <c r="B266" t="s">
        <v>103</v>
      </c>
      <c r="C266" t="s">
        <v>109</v>
      </c>
      <c r="D266" t="s">
        <v>806</v>
      </c>
      <c r="E266">
        <v>9247000</v>
      </c>
      <c r="F266">
        <v>18889547.609999999</v>
      </c>
      <c r="G266">
        <v>1</v>
      </c>
    </row>
    <row r="267" spans="1:8" x14ac:dyDescent="0.2">
      <c r="A267">
        <v>93</v>
      </c>
      <c r="B267" t="s">
        <v>103</v>
      </c>
      <c r="C267" t="s">
        <v>109</v>
      </c>
      <c r="D267" t="s">
        <v>806</v>
      </c>
      <c r="E267">
        <v>16736000.630000001</v>
      </c>
      <c r="F267">
        <v>16791945.145</v>
      </c>
      <c r="H267">
        <v>2</v>
      </c>
    </row>
    <row r="268" spans="1:8" x14ac:dyDescent="0.2">
      <c r="A268">
        <v>88</v>
      </c>
      <c r="B268" t="s">
        <v>103</v>
      </c>
      <c r="C268" t="s">
        <v>109</v>
      </c>
      <c r="D268" t="s">
        <v>806</v>
      </c>
      <c r="E268">
        <v>9244000</v>
      </c>
      <c r="F268">
        <v>10120856.99</v>
      </c>
      <c r="G268">
        <v>2</v>
      </c>
    </row>
    <row r="269" spans="1:8" x14ac:dyDescent="0.2">
      <c r="A269">
        <v>88</v>
      </c>
      <c r="B269" t="s">
        <v>103</v>
      </c>
      <c r="C269" t="s">
        <v>109</v>
      </c>
      <c r="D269" t="s">
        <v>806</v>
      </c>
      <c r="E269">
        <v>21872317.899999999</v>
      </c>
      <c r="F269">
        <v>22053311.280000001</v>
      </c>
      <c r="H269">
        <v>1</v>
      </c>
    </row>
    <row r="270" spans="1:8" x14ac:dyDescent="0.2">
      <c r="A270">
        <v>22</v>
      </c>
      <c r="B270" t="s">
        <v>103</v>
      </c>
      <c r="C270" t="s">
        <v>109</v>
      </c>
      <c r="D270" t="s">
        <v>806</v>
      </c>
      <c r="E270">
        <v>6986000</v>
      </c>
      <c r="F270">
        <v>25336000</v>
      </c>
      <c r="G270">
        <v>1</v>
      </c>
    </row>
    <row r="271" spans="1:8" x14ac:dyDescent="0.2">
      <c r="A271">
        <v>105</v>
      </c>
      <c r="B271" t="s">
        <v>103</v>
      </c>
      <c r="C271" t="s">
        <v>109</v>
      </c>
      <c r="D271" t="s">
        <v>806</v>
      </c>
      <c r="E271">
        <v>13950000</v>
      </c>
      <c r="F271">
        <v>14391414.68</v>
      </c>
      <c r="G271">
        <v>1</v>
      </c>
    </row>
    <row r="272" spans="1:8" x14ac:dyDescent="0.2">
      <c r="A272">
        <v>4</v>
      </c>
      <c r="B272" t="s">
        <v>105</v>
      </c>
      <c r="C272" t="s">
        <v>105</v>
      </c>
      <c r="D272" t="s">
        <v>105</v>
      </c>
      <c r="E272">
        <v>9201000</v>
      </c>
      <c r="F272">
        <v>9600000</v>
      </c>
      <c r="G272">
        <v>1</v>
      </c>
    </row>
    <row r="273" spans="1:8" x14ac:dyDescent="0.2">
      <c r="A273">
        <v>93</v>
      </c>
      <c r="B273" t="s">
        <v>105</v>
      </c>
      <c r="C273" t="s">
        <v>105</v>
      </c>
      <c r="D273" t="s">
        <v>105</v>
      </c>
      <c r="E273">
        <v>8718500</v>
      </c>
      <c r="F273">
        <v>9067000</v>
      </c>
      <c r="G273">
        <v>2</v>
      </c>
    </row>
    <row r="274" spans="1:8" x14ac:dyDescent="0.2">
      <c r="A274">
        <v>93</v>
      </c>
      <c r="B274" t="s">
        <v>105</v>
      </c>
      <c r="C274" t="s">
        <v>105</v>
      </c>
      <c r="D274" t="s">
        <v>105</v>
      </c>
      <c r="E274">
        <v>24295619.030000001</v>
      </c>
      <c r="F274">
        <v>24295619.030000001</v>
      </c>
      <c r="H274">
        <v>2</v>
      </c>
    </row>
    <row r="275" spans="1:8" x14ac:dyDescent="0.2">
      <c r="A275">
        <v>22</v>
      </c>
      <c r="B275" t="s">
        <v>105</v>
      </c>
      <c r="C275" t="s">
        <v>105</v>
      </c>
      <c r="D275" t="s">
        <v>105</v>
      </c>
      <c r="E275">
        <v>8161000</v>
      </c>
      <c r="F275">
        <v>36761000</v>
      </c>
      <c r="G275">
        <v>1</v>
      </c>
    </row>
    <row r="276" spans="1:8" x14ac:dyDescent="0.2">
      <c r="A276">
        <v>27</v>
      </c>
      <c r="B276" t="s">
        <v>11</v>
      </c>
      <c r="C276" t="s">
        <v>11</v>
      </c>
      <c r="D276" t="s">
        <v>882</v>
      </c>
      <c r="E276">
        <v>7238000</v>
      </c>
      <c r="F276">
        <v>46977000</v>
      </c>
      <c r="G276">
        <v>1</v>
      </c>
    </row>
    <row r="277" spans="1:8" x14ac:dyDescent="0.2">
      <c r="A277">
        <v>28</v>
      </c>
      <c r="B277" t="s">
        <v>11</v>
      </c>
      <c r="C277" t="s">
        <v>803</v>
      </c>
      <c r="D277" t="s">
        <v>803</v>
      </c>
      <c r="E277">
        <v>13950000</v>
      </c>
      <c r="F277">
        <v>14387047.619999999</v>
      </c>
      <c r="G277">
        <v>1</v>
      </c>
    </row>
    <row r="278" spans="1:8" x14ac:dyDescent="0.2">
      <c r="A278">
        <v>28</v>
      </c>
      <c r="B278" t="s">
        <v>11</v>
      </c>
      <c r="C278" t="s">
        <v>803</v>
      </c>
      <c r="D278" t="s">
        <v>803</v>
      </c>
      <c r="E278">
        <v>8161000</v>
      </c>
      <c r="F278">
        <v>9593154.3300000001</v>
      </c>
      <c r="G278">
        <v>1</v>
      </c>
    </row>
    <row r="279" spans="1:8" x14ac:dyDescent="0.2">
      <c r="A279">
        <v>93</v>
      </c>
      <c r="B279" t="s">
        <v>11</v>
      </c>
      <c r="C279" t="s">
        <v>803</v>
      </c>
      <c r="D279" t="s">
        <v>803</v>
      </c>
      <c r="E279">
        <v>7196000</v>
      </c>
      <c r="F279">
        <v>31739206.559999999</v>
      </c>
      <c r="G279">
        <v>1</v>
      </c>
    </row>
    <row r="280" spans="1:8" x14ac:dyDescent="0.2">
      <c r="A280">
        <v>101</v>
      </c>
      <c r="B280" t="s">
        <v>11</v>
      </c>
      <c r="C280" t="s">
        <v>803</v>
      </c>
      <c r="D280" t="s">
        <v>803</v>
      </c>
      <c r="E280">
        <v>29428790.539999999</v>
      </c>
      <c r="F280">
        <v>29428790.539999999</v>
      </c>
      <c r="H280">
        <v>1</v>
      </c>
    </row>
    <row r="281" spans="1:8" x14ac:dyDescent="0.2">
      <c r="A281">
        <v>4</v>
      </c>
      <c r="B281" t="s">
        <v>12</v>
      </c>
      <c r="C281" t="s">
        <v>12</v>
      </c>
      <c r="D281" t="s">
        <v>884</v>
      </c>
      <c r="E281">
        <v>9267000</v>
      </c>
      <c r="F281">
        <v>23834000</v>
      </c>
      <c r="G281">
        <v>1</v>
      </c>
    </row>
    <row r="282" spans="1:8" x14ac:dyDescent="0.2">
      <c r="A282">
        <v>28</v>
      </c>
      <c r="B282" t="s">
        <v>12</v>
      </c>
      <c r="C282" t="s">
        <v>12</v>
      </c>
      <c r="D282" t="s">
        <v>884</v>
      </c>
      <c r="E282">
        <v>7531000</v>
      </c>
      <c r="F282">
        <v>29394461.52</v>
      </c>
      <c r="G282">
        <v>1</v>
      </c>
    </row>
    <row r="283" spans="1:8" x14ac:dyDescent="0.2">
      <c r="A283">
        <v>93</v>
      </c>
      <c r="B283" t="s">
        <v>12</v>
      </c>
      <c r="C283" t="s">
        <v>12</v>
      </c>
      <c r="D283" t="s">
        <v>884</v>
      </c>
      <c r="E283">
        <v>9200000</v>
      </c>
      <c r="F283">
        <v>9550000</v>
      </c>
      <c r="G283">
        <v>1</v>
      </c>
    </row>
    <row r="284" spans="1:8" x14ac:dyDescent="0.2">
      <c r="A284">
        <v>93</v>
      </c>
      <c r="B284" t="s">
        <v>12</v>
      </c>
      <c r="C284" t="s">
        <v>12</v>
      </c>
      <c r="D284" t="s">
        <v>884</v>
      </c>
      <c r="E284">
        <v>7406000</v>
      </c>
      <c r="F284">
        <v>9840724.2799999993</v>
      </c>
      <c r="G284">
        <v>1</v>
      </c>
    </row>
    <row r="285" spans="1:8" x14ac:dyDescent="0.2">
      <c r="A285">
        <v>27</v>
      </c>
      <c r="B285" t="s">
        <v>12</v>
      </c>
      <c r="C285" t="s">
        <v>12</v>
      </c>
      <c r="D285" t="s">
        <v>884</v>
      </c>
      <c r="E285">
        <v>7867000</v>
      </c>
      <c r="F285">
        <v>54635000</v>
      </c>
      <c r="G285">
        <v>1</v>
      </c>
    </row>
    <row r="286" spans="1:8" x14ac:dyDescent="0.2">
      <c r="A286">
        <v>32</v>
      </c>
      <c r="B286" t="s">
        <v>12</v>
      </c>
      <c r="C286" t="s">
        <v>12</v>
      </c>
      <c r="D286" t="s">
        <v>884</v>
      </c>
      <c r="E286">
        <v>8020000</v>
      </c>
      <c r="F286">
        <v>8310602.7400000002</v>
      </c>
      <c r="G286">
        <v>1</v>
      </c>
    </row>
    <row r="287" spans="1:8" x14ac:dyDescent="0.2">
      <c r="A287">
        <v>22</v>
      </c>
      <c r="B287" t="s">
        <v>12</v>
      </c>
      <c r="C287" t="s">
        <v>12</v>
      </c>
      <c r="D287" t="s">
        <v>884</v>
      </c>
      <c r="E287">
        <v>7678500</v>
      </c>
      <c r="F287">
        <v>62264000</v>
      </c>
      <c r="G287">
        <v>2</v>
      </c>
    </row>
    <row r="288" spans="1:8" x14ac:dyDescent="0.2">
      <c r="A288">
        <v>96</v>
      </c>
      <c r="B288" t="s">
        <v>12</v>
      </c>
      <c r="C288" t="s">
        <v>12</v>
      </c>
      <c r="D288" t="s">
        <v>884</v>
      </c>
      <c r="E288">
        <v>9280000</v>
      </c>
      <c r="F288">
        <v>9612677</v>
      </c>
      <c r="G288">
        <v>1</v>
      </c>
    </row>
    <row r="289" spans="1:8" x14ac:dyDescent="0.2">
      <c r="A289">
        <v>108</v>
      </c>
      <c r="B289" t="s">
        <v>12</v>
      </c>
      <c r="C289" t="s">
        <v>12</v>
      </c>
      <c r="D289" t="s">
        <v>884</v>
      </c>
      <c r="E289">
        <v>9300000</v>
      </c>
      <c r="F289">
        <v>9530000</v>
      </c>
      <c r="G289">
        <v>1</v>
      </c>
    </row>
    <row r="290" spans="1:8" x14ac:dyDescent="0.2">
      <c r="A290">
        <v>4</v>
      </c>
      <c r="B290" t="s">
        <v>12</v>
      </c>
      <c r="C290" t="s">
        <v>378</v>
      </c>
      <c r="D290" t="s">
        <v>378</v>
      </c>
      <c r="E290">
        <v>9965000</v>
      </c>
      <c r="F290">
        <v>28851333.333333299</v>
      </c>
      <c r="G290">
        <v>3</v>
      </c>
    </row>
    <row r="291" spans="1:8" x14ac:dyDescent="0.2">
      <c r="A291">
        <v>93</v>
      </c>
      <c r="B291" t="s">
        <v>12</v>
      </c>
      <c r="C291" t="s">
        <v>378</v>
      </c>
      <c r="D291" t="s">
        <v>378</v>
      </c>
      <c r="E291">
        <v>6608000</v>
      </c>
      <c r="F291">
        <v>42525000</v>
      </c>
      <c r="G291">
        <v>1</v>
      </c>
    </row>
    <row r="292" spans="1:8" x14ac:dyDescent="0.2">
      <c r="A292">
        <v>32</v>
      </c>
      <c r="B292" t="s">
        <v>12</v>
      </c>
      <c r="C292" t="s">
        <v>378</v>
      </c>
      <c r="D292" t="s">
        <v>378</v>
      </c>
      <c r="E292">
        <v>9293000</v>
      </c>
      <c r="F292">
        <v>9611594.1500000004</v>
      </c>
      <c r="G292">
        <v>1</v>
      </c>
    </row>
    <row r="293" spans="1:8" x14ac:dyDescent="0.2">
      <c r="A293">
        <v>22</v>
      </c>
      <c r="B293" t="s">
        <v>12</v>
      </c>
      <c r="C293" t="s">
        <v>378</v>
      </c>
      <c r="D293" t="s">
        <v>378</v>
      </c>
      <c r="E293">
        <v>9043000</v>
      </c>
      <c r="F293">
        <v>53343000</v>
      </c>
      <c r="G293">
        <v>1</v>
      </c>
    </row>
    <row r="294" spans="1:8" x14ac:dyDescent="0.2">
      <c r="A294">
        <v>27</v>
      </c>
      <c r="B294" t="s">
        <v>12</v>
      </c>
      <c r="C294" t="s">
        <v>378</v>
      </c>
      <c r="D294" t="s">
        <v>885</v>
      </c>
      <c r="E294">
        <v>8875000</v>
      </c>
      <c r="F294">
        <v>51987000</v>
      </c>
      <c r="G294">
        <v>1</v>
      </c>
    </row>
    <row r="295" spans="1:8" x14ac:dyDescent="0.2">
      <c r="A295">
        <v>108</v>
      </c>
      <c r="B295" t="s">
        <v>12</v>
      </c>
      <c r="C295" t="s">
        <v>378</v>
      </c>
      <c r="D295" t="s">
        <v>885</v>
      </c>
      <c r="E295">
        <v>9200000</v>
      </c>
      <c r="F295">
        <v>9430000</v>
      </c>
      <c r="G295">
        <v>1</v>
      </c>
    </row>
    <row r="296" spans="1:8" x14ac:dyDescent="0.2">
      <c r="A296">
        <v>93</v>
      </c>
      <c r="B296" t="s">
        <v>74</v>
      </c>
      <c r="C296" t="s">
        <v>74</v>
      </c>
      <c r="D296" t="s">
        <v>888</v>
      </c>
      <c r="E296">
        <v>9300000</v>
      </c>
      <c r="F296">
        <v>9650000</v>
      </c>
      <c r="G296">
        <v>1</v>
      </c>
    </row>
    <row r="297" spans="1:8" x14ac:dyDescent="0.2">
      <c r="A297">
        <v>27</v>
      </c>
      <c r="B297" t="s">
        <v>74</v>
      </c>
      <c r="C297" t="s">
        <v>74</v>
      </c>
      <c r="D297" t="s">
        <v>888</v>
      </c>
      <c r="E297">
        <v>9182000</v>
      </c>
      <c r="F297">
        <v>25205000</v>
      </c>
      <c r="G297">
        <v>1</v>
      </c>
    </row>
    <row r="298" spans="1:8" x14ac:dyDescent="0.2">
      <c r="A298">
        <v>93</v>
      </c>
      <c r="B298" t="s">
        <v>74</v>
      </c>
      <c r="C298" t="s">
        <v>72</v>
      </c>
      <c r="D298" t="s">
        <v>890</v>
      </c>
      <c r="E298">
        <v>9300000</v>
      </c>
      <c r="F298">
        <v>9550000</v>
      </c>
      <c r="G298">
        <v>1</v>
      </c>
    </row>
    <row r="299" spans="1:8" x14ac:dyDescent="0.2">
      <c r="A299">
        <v>93</v>
      </c>
      <c r="B299" t="s">
        <v>74</v>
      </c>
      <c r="C299" t="s">
        <v>72</v>
      </c>
      <c r="D299" t="s">
        <v>890</v>
      </c>
      <c r="E299">
        <v>15164098.949999999</v>
      </c>
      <c r="F299">
        <v>15448197.9</v>
      </c>
      <c r="H299">
        <v>1</v>
      </c>
    </row>
    <row r="300" spans="1:8" x14ac:dyDescent="0.2">
      <c r="A300">
        <v>93</v>
      </c>
      <c r="B300" t="s">
        <v>74</v>
      </c>
      <c r="C300" t="s">
        <v>72</v>
      </c>
      <c r="D300" t="s">
        <v>890</v>
      </c>
      <c r="E300">
        <v>21882840.280000001</v>
      </c>
      <c r="F300">
        <v>21882840.280000001</v>
      </c>
      <c r="H300">
        <v>1</v>
      </c>
    </row>
    <row r="301" spans="1:8" x14ac:dyDescent="0.2">
      <c r="A301">
        <v>87</v>
      </c>
      <c r="B301" t="s">
        <v>103</v>
      </c>
      <c r="C301" t="s">
        <v>109</v>
      </c>
      <c r="D301" t="s">
        <v>891</v>
      </c>
      <c r="E301">
        <v>9285000</v>
      </c>
      <c r="F301">
        <v>9376399.1699999999</v>
      </c>
      <c r="G301">
        <v>1</v>
      </c>
    </row>
    <row r="302" spans="1:8" x14ac:dyDescent="0.2">
      <c r="A302">
        <v>88</v>
      </c>
      <c r="B302" t="s">
        <v>103</v>
      </c>
      <c r="C302" t="s">
        <v>109</v>
      </c>
      <c r="D302" t="s">
        <v>891</v>
      </c>
      <c r="E302">
        <v>9300000</v>
      </c>
      <c r="F302">
        <v>9884934.0999999996</v>
      </c>
      <c r="G302">
        <v>3</v>
      </c>
    </row>
    <row r="303" spans="1:8" x14ac:dyDescent="0.2">
      <c r="A303">
        <v>88</v>
      </c>
      <c r="B303" t="s">
        <v>103</v>
      </c>
      <c r="C303" t="s">
        <v>109</v>
      </c>
      <c r="D303" t="s">
        <v>891</v>
      </c>
      <c r="E303">
        <v>10062250</v>
      </c>
      <c r="F303">
        <v>11329696.300000001</v>
      </c>
      <c r="G303">
        <v>4</v>
      </c>
    </row>
    <row r="304" spans="1:8" x14ac:dyDescent="0.2">
      <c r="A304">
        <v>4</v>
      </c>
      <c r="B304" t="s">
        <v>11</v>
      </c>
      <c r="C304" t="s">
        <v>95</v>
      </c>
      <c r="D304" t="s">
        <v>892</v>
      </c>
      <c r="E304">
        <v>9263500</v>
      </c>
      <c r="F304">
        <v>16715000</v>
      </c>
      <c r="G304">
        <v>2</v>
      </c>
    </row>
    <row r="305" spans="1:8" x14ac:dyDescent="0.2">
      <c r="A305">
        <v>4</v>
      </c>
      <c r="B305" t="s">
        <v>11</v>
      </c>
      <c r="C305" t="s">
        <v>95</v>
      </c>
      <c r="D305" t="s">
        <v>892</v>
      </c>
      <c r="E305">
        <v>9293000</v>
      </c>
      <c r="F305">
        <v>9600000</v>
      </c>
      <c r="G305">
        <v>1</v>
      </c>
    </row>
    <row r="306" spans="1:8" x14ac:dyDescent="0.2">
      <c r="A306">
        <v>87</v>
      </c>
      <c r="B306" t="s">
        <v>11</v>
      </c>
      <c r="C306" t="s">
        <v>95</v>
      </c>
      <c r="D306" t="s">
        <v>892</v>
      </c>
      <c r="E306">
        <v>8833000</v>
      </c>
      <c r="F306">
        <v>26680638.969999999</v>
      </c>
      <c r="G306">
        <v>1</v>
      </c>
    </row>
    <row r="307" spans="1:8" x14ac:dyDescent="0.2">
      <c r="A307">
        <v>93</v>
      </c>
      <c r="B307" t="s">
        <v>11</v>
      </c>
      <c r="C307" t="s">
        <v>95</v>
      </c>
      <c r="D307" t="s">
        <v>892</v>
      </c>
      <c r="E307">
        <v>6902000</v>
      </c>
      <c r="F307">
        <v>11700000</v>
      </c>
      <c r="G307">
        <v>1</v>
      </c>
    </row>
    <row r="308" spans="1:8" x14ac:dyDescent="0.2">
      <c r="A308">
        <v>93</v>
      </c>
      <c r="B308" t="s">
        <v>11</v>
      </c>
      <c r="C308" t="s">
        <v>95</v>
      </c>
      <c r="D308" t="s">
        <v>892</v>
      </c>
      <c r="E308">
        <v>6818000</v>
      </c>
      <c r="F308">
        <v>28005000</v>
      </c>
      <c r="G308">
        <v>1</v>
      </c>
    </row>
    <row r="309" spans="1:8" x14ac:dyDescent="0.2">
      <c r="A309">
        <v>27</v>
      </c>
      <c r="B309" t="s">
        <v>11</v>
      </c>
      <c r="C309" t="s">
        <v>95</v>
      </c>
      <c r="D309" t="s">
        <v>892</v>
      </c>
      <c r="E309">
        <v>9241000</v>
      </c>
      <c r="F309">
        <v>26516000</v>
      </c>
      <c r="G309">
        <v>1</v>
      </c>
    </row>
    <row r="310" spans="1:8" x14ac:dyDescent="0.2">
      <c r="A310">
        <v>27</v>
      </c>
      <c r="B310" t="s">
        <v>11</v>
      </c>
      <c r="C310" t="s">
        <v>95</v>
      </c>
      <c r="D310" t="s">
        <v>892</v>
      </c>
      <c r="E310">
        <v>9241000</v>
      </c>
      <c r="F310">
        <v>27118000</v>
      </c>
      <c r="G310">
        <v>1</v>
      </c>
    </row>
    <row r="311" spans="1:8" x14ac:dyDescent="0.2">
      <c r="A311">
        <v>117</v>
      </c>
      <c r="B311" t="s">
        <v>11</v>
      </c>
      <c r="C311" t="s">
        <v>95</v>
      </c>
      <c r="D311" t="s">
        <v>892</v>
      </c>
      <c r="E311">
        <v>9300000</v>
      </c>
      <c r="F311">
        <v>9551293.75</v>
      </c>
      <c r="G311">
        <v>1</v>
      </c>
    </row>
    <row r="312" spans="1:8" x14ac:dyDescent="0.2">
      <c r="A312">
        <v>22</v>
      </c>
      <c r="B312" t="s">
        <v>11</v>
      </c>
      <c r="C312" t="s">
        <v>95</v>
      </c>
      <c r="D312" t="s">
        <v>892</v>
      </c>
      <c r="E312">
        <v>8119000</v>
      </c>
      <c r="F312">
        <v>35319000</v>
      </c>
      <c r="G312">
        <v>1</v>
      </c>
    </row>
    <row r="313" spans="1:8" x14ac:dyDescent="0.2">
      <c r="A313">
        <v>121</v>
      </c>
      <c r="B313" t="s">
        <v>11</v>
      </c>
      <c r="C313" t="s">
        <v>95</v>
      </c>
      <c r="D313" t="s">
        <v>892</v>
      </c>
      <c r="E313">
        <v>9188000</v>
      </c>
      <c r="F313">
        <v>10160183.460000001</v>
      </c>
      <c r="G313">
        <v>1</v>
      </c>
    </row>
    <row r="314" spans="1:8" x14ac:dyDescent="0.2">
      <c r="A314">
        <v>4</v>
      </c>
      <c r="B314" t="s">
        <v>11</v>
      </c>
      <c r="C314" t="s">
        <v>84</v>
      </c>
      <c r="D314" t="s">
        <v>84</v>
      </c>
      <c r="E314">
        <v>9135700</v>
      </c>
      <c r="F314">
        <v>9987500</v>
      </c>
      <c r="G314">
        <v>10</v>
      </c>
    </row>
    <row r="315" spans="1:8" x14ac:dyDescent="0.2">
      <c r="A315">
        <v>4</v>
      </c>
      <c r="B315" t="s">
        <v>11</v>
      </c>
      <c r="C315" t="s">
        <v>84</v>
      </c>
      <c r="D315" t="s">
        <v>84</v>
      </c>
      <c r="E315">
        <v>8696250</v>
      </c>
      <c r="F315">
        <v>10750000</v>
      </c>
      <c r="G315">
        <v>8</v>
      </c>
    </row>
    <row r="316" spans="1:8" x14ac:dyDescent="0.2">
      <c r="A316">
        <v>93</v>
      </c>
      <c r="B316" t="s">
        <v>11</v>
      </c>
      <c r="C316" t="s">
        <v>84</v>
      </c>
      <c r="D316" t="s">
        <v>84</v>
      </c>
      <c r="E316">
        <v>9300000</v>
      </c>
      <c r="F316">
        <v>9700000</v>
      </c>
      <c r="G316">
        <v>2</v>
      </c>
    </row>
    <row r="317" spans="1:8" x14ac:dyDescent="0.2">
      <c r="A317">
        <v>93</v>
      </c>
      <c r="B317" t="s">
        <v>11</v>
      </c>
      <c r="C317" t="s">
        <v>84</v>
      </c>
      <c r="D317" t="s">
        <v>84</v>
      </c>
      <c r="E317">
        <v>17427901.75</v>
      </c>
      <c r="F317">
        <v>17427901.75</v>
      </c>
      <c r="H317">
        <v>1</v>
      </c>
    </row>
    <row r="318" spans="1:8" x14ac:dyDescent="0.2">
      <c r="A318">
        <v>93</v>
      </c>
      <c r="B318" t="s">
        <v>11</v>
      </c>
      <c r="C318" t="s">
        <v>84</v>
      </c>
      <c r="D318" t="s">
        <v>84</v>
      </c>
      <c r="E318">
        <v>14635750.890000001</v>
      </c>
      <c r="F318">
        <v>14788215.560000001</v>
      </c>
      <c r="H318">
        <v>1</v>
      </c>
    </row>
    <row r="319" spans="1:8" x14ac:dyDescent="0.2">
      <c r="A319">
        <v>96</v>
      </c>
      <c r="B319" t="s">
        <v>11</v>
      </c>
      <c r="C319" t="s">
        <v>84</v>
      </c>
      <c r="D319" t="s">
        <v>84</v>
      </c>
      <c r="E319">
        <v>14311503.9</v>
      </c>
      <c r="F319">
        <v>14466434.15</v>
      </c>
      <c r="H319">
        <v>1</v>
      </c>
    </row>
    <row r="320" spans="1:8" x14ac:dyDescent="0.2">
      <c r="A320">
        <v>121</v>
      </c>
      <c r="B320" t="s">
        <v>11</v>
      </c>
      <c r="C320" t="s">
        <v>84</v>
      </c>
      <c r="D320" t="s">
        <v>84</v>
      </c>
      <c r="E320">
        <v>22405424.25</v>
      </c>
      <c r="F320">
        <v>22410424.25</v>
      </c>
      <c r="H320">
        <v>1</v>
      </c>
    </row>
    <row r="321" spans="1:7" x14ac:dyDescent="0.2">
      <c r="A321">
        <v>105</v>
      </c>
      <c r="B321" t="s">
        <v>11</v>
      </c>
      <c r="C321" t="s">
        <v>84</v>
      </c>
      <c r="D321" t="s">
        <v>84</v>
      </c>
      <c r="E321">
        <v>9300000</v>
      </c>
      <c r="F321">
        <v>9599973.5</v>
      </c>
      <c r="G321">
        <v>1</v>
      </c>
    </row>
    <row r="322" spans="1:7" x14ac:dyDescent="0.2">
      <c r="A322">
        <v>28</v>
      </c>
      <c r="B322" t="s">
        <v>73</v>
      </c>
      <c r="C322" t="s">
        <v>895</v>
      </c>
      <c r="D322" t="s">
        <v>895</v>
      </c>
      <c r="E322">
        <v>10832333.3333333</v>
      </c>
      <c r="F322">
        <v>11189262.053333299</v>
      </c>
      <c r="G322">
        <v>3</v>
      </c>
    </row>
    <row r="323" spans="1:7" x14ac:dyDescent="0.2">
      <c r="A323">
        <v>28</v>
      </c>
      <c r="B323" t="s">
        <v>73</v>
      </c>
      <c r="C323" t="s">
        <v>895</v>
      </c>
      <c r="D323" t="s">
        <v>895</v>
      </c>
      <c r="E323">
        <v>9807111.1111111101</v>
      </c>
      <c r="F323">
        <v>10114775.73</v>
      </c>
      <c r="G323">
        <v>9</v>
      </c>
    </row>
    <row r="324" spans="1:7" x14ac:dyDescent="0.2">
      <c r="A324">
        <v>116</v>
      </c>
      <c r="B324" t="s">
        <v>73</v>
      </c>
      <c r="C324" t="s">
        <v>895</v>
      </c>
      <c r="D324" t="s">
        <v>895</v>
      </c>
      <c r="E324">
        <v>9300000</v>
      </c>
      <c r="F324">
        <v>9466708.0800000001</v>
      </c>
      <c r="G324">
        <v>1</v>
      </c>
    </row>
    <row r="325" spans="1:7" x14ac:dyDescent="0.2">
      <c r="A325">
        <v>32</v>
      </c>
      <c r="B325" t="s">
        <v>73</v>
      </c>
      <c r="C325" t="s">
        <v>895</v>
      </c>
      <c r="D325" t="s">
        <v>895</v>
      </c>
      <c r="E325">
        <v>9275000</v>
      </c>
      <c r="F325">
        <v>10819359.01</v>
      </c>
      <c r="G325">
        <v>2</v>
      </c>
    </row>
    <row r="326" spans="1:7" x14ac:dyDescent="0.2">
      <c r="A326">
        <v>32</v>
      </c>
      <c r="B326" t="s">
        <v>73</v>
      </c>
      <c r="C326" t="s">
        <v>895</v>
      </c>
      <c r="D326" t="s">
        <v>895</v>
      </c>
      <c r="E326">
        <v>9293000</v>
      </c>
      <c r="F326">
        <v>12977338.140000001</v>
      </c>
      <c r="G326">
        <v>1</v>
      </c>
    </row>
    <row r="327" spans="1:7" x14ac:dyDescent="0.2">
      <c r="A327">
        <v>96</v>
      </c>
      <c r="B327" t="s">
        <v>73</v>
      </c>
      <c r="C327" t="s">
        <v>895</v>
      </c>
      <c r="D327" t="s">
        <v>895</v>
      </c>
      <c r="E327">
        <v>9270500</v>
      </c>
      <c r="F327">
        <v>9604557.7550000008</v>
      </c>
      <c r="G327">
        <v>2</v>
      </c>
    </row>
    <row r="328" spans="1:7" x14ac:dyDescent="0.2">
      <c r="A328">
        <v>28</v>
      </c>
      <c r="B328" t="s">
        <v>73</v>
      </c>
      <c r="C328" t="s">
        <v>86</v>
      </c>
      <c r="D328" t="s">
        <v>86</v>
      </c>
      <c r="E328">
        <v>9263500</v>
      </c>
      <c r="F328">
        <v>9562337.5649999995</v>
      </c>
      <c r="G328">
        <v>2</v>
      </c>
    </row>
    <row r="329" spans="1:7" x14ac:dyDescent="0.2">
      <c r="A329">
        <v>28</v>
      </c>
      <c r="B329" t="s">
        <v>73</v>
      </c>
      <c r="C329" t="s">
        <v>86</v>
      </c>
      <c r="D329" t="s">
        <v>86</v>
      </c>
      <c r="E329">
        <v>9121000</v>
      </c>
      <c r="F329">
        <v>9625331.8533333298</v>
      </c>
      <c r="G329">
        <v>3</v>
      </c>
    </row>
    <row r="330" spans="1:7" x14ac:dyDescent="0.2">
      <c r="A330">
        <v>87</v>
      </c>
      <c r="B330" t="s">
        <v>73</v>
      </c>
      <c r="C330" t="s">
        <v>86</v>
      </c>
      <c r="D330" t="s">
        <v>86</v>
      </c>
      <c r="E330">
        <v>7783000</v>
      </c>
      <c r="F330">
        <v>9606024.2899999991</v>
      </c>
      <c r="G330">
        <v>1</v>
      </c>
    </row>
    <row r="331" spans="1:7" x14ac:dyDescent="0.2">
      <c r="A331">
        <v>93</v>
      </c>
      <c r="B331" t="s">
        <v>73</v>
      </c>
      <c r="C331" t="s">
        <v>86</v>
      </c>
      <c r="D331" t="s">
        <v>86</v>
      </c>
      <c r="E331">
        <v>9300000</v>
      </c>
      <c r="F331">
        <v>9550005.5700000003</v>
      </c>
      <c r="G331">
        <v>1</v>
      </c>
    </row>
    <row r="332" spans="1:7" x14ac:dyDescent="0.2">
      <c r="A332">
        <v>27</v>
      </c>
      <c r="B332" t="s">
        <v>73</v>
      </c>
      <c r="C332" t="s">
        <v>86</v>
      </c>
      <c r="D332" t="s">
        <v>86</v>
      </c>
      <c r="E332">
        <v>7825000</v>
      </c>
      <c r="F332">
        <v>28177000</v>
      </c>
      <c r="G332">
        <v>1</v>
      </c>
    </row>
    <row r="333" spans="1:7" x14ac:dyDescent="0.2">
      <c r="A333">
        <v>22</v>
      </c>
      <c r="B333" t="s">
        <v>73</v>
      </c>
      <c r="C333" t="s">
        <v>86</v>
      </c>
      <c r="D333" t="s">
        <v>86</v>
      </c>
      <c r="E333">
        <v>7406000</v>
      </c>
      <c r="F333">
        <v>35990000</v>
      </c>
      <c r="G333">
        <v>1</v>
      </c>
    </row>
    <row r="334" spans="1:7" x14ac:dyDescent="0.2">
      <c r="A334">
        <v>92</v>
      </c>
      <c r="B334" t="s">
        <v>103</v>
      </c>
      <c r="C334" t="s">
        <v>1036</v>
      </c>
      <c r="D334" t="s">
        <v>86</v>
      </c>
      <c r="E334">
        <v>9260000</v>
      </c>
      <c r="F334">
        <v>9531000</v>
      </c>
      <c r="G334">
        <v>1</v>
      </c>
    </row>
    <row r="335" spans="1:7" x14ac:dyDescent="0.2">
      <c r="A335">
        <v>4</v>
      </c>
      <c r="B335" t="s">
        <v>74</v>
      </c>
      <c r="C335" t="s">
        <v>87</v>
      </c>
      <c r="D335" t="s">
        <v>897</v>
      </c>
      <c r="E335">
        <v>6975000</v>
      </c>
      <c r="F335">
        <v>11825000</v>
      </c>
      <c r="G335">
        <v>2</v>
      </c>
    </row>
    <row r="336" spans="1:7" x14ac:dyDescent="0.2">
      <c r="A336">
        <v>28</v>
      </c>
      <c r="B336" t="s">
        <v>74</v>
      </c>
      <c r="C336" t="s">
        <v>87</v>
      </c>
      <c r="D336" t="s">
        <v>897</v>
      </c>
      <c r="E336">
        <v>9300000</v>
      </c>
      <c r="F336">
        <v>9606025.0299999993</v>
      </c>
      <c r="G336">
        <v>1</v>
      </c>
    </row>
    <row r="337" spans="1:8" x14ac:dyDescent="0.2">
      <c r="A337">
        <v>28</v>
      </c>
      <c r="B337" t="s">
        <v>74</v>
      </c>
      <c r="C337" t="s">
        <v>87</v>
      </c>
      <c r="D337" t="s">
        <v>897</v>
      </c>
      <c r="E337">
        <v>7993500</v>
      </c>
      <c r="F337">
        <v>9591261.5800000001</v>
      </c>
      <c r="G337">
        <v>2</v>
      </c>
    </row>
    <row r="338" spans="1:8" x14ac:dyDescent="0.2">
      <c r="A338">
        <v>93</v>
      </c>
      <c r="B338" t="s">
        <v>74</v>
      </c>
      <c r="C338" t="s">
        <v>87</v>
      </c>
      <c r="D338" t="s">
        <v>897</v>
      </c>
      <c r="E338">
        <v>6200000</v>
      </c>
      <c r="F338">
        <v>10122337.3533333</v>
      </c>
      <c r="G338">
        <v>3</v>
      </c>
    </row>
    <row r="339" spans="1:8" x14ac:dyDescent="0.2">
      <c r="A339">
        <v>88</v>
      </c>
      <c r="B339" t="s">
        <v>74</v>
      </c>
      <c r="C339" t="s">
        <v>87</v>
      </c>
      <c r="D339" t="s">
        <v>897</v>
      </c>
      <c r="E339">
        <v>13950000</v>
      </c>
      <c r="F339">
        <v>14406767.9</v>
      </c>
      <c r="G339">
        <v>1</v>
      </c>
    </row>
    <row r="340" spans="1:8" x14ac:dyDescent="0.2">
      <c r="A340">
        <v>4</v>
      </c>
      <c r="B340" t="s">
        <v>103</v>
      </c>
      <c r="C340" t="s">
        <v>109</v>
      </c>
      <c r="D340" t="s">
        <v>898</v>
      </c>
      <c r="E340">
        <v>9300000</v>
      </c>
      <c r="F340">
        <v>9600000</v>
      </c>
      <c r="G340">
        <v>1</v>
      </c>
    </row>
    <row r="341" spans="1:8" x14ac:dyDescent="0.2">
      <c r="A341">
        <v>4</v>
      </c>
      <c r="B341" t="s">
        <v>103</v>
      </c>
      <c r="C341" t="s">
        <v>109</v>
      </c>
      <c r="D341" t="s">
        <v>898</v>
      </c>
      <c r="E341">
        <v>9300000</v>
      </c>
      <c r="F341">
        <v>9782382.0800000001</v>
      </c>
      <c r="G341">
        <v>1</v>
      </c>
    </row>
    <row r="342" spans="1:8" x14ac:dyDescent="0.2">
      <c r="A342">
        <v>28</v>
      </c>
      <c r="B342" t="s">
        <v>103</v>
      </c>
      <c r="C342" t="s">
        <v>109</v>
      </c>
      <c r="D342" t="s">
        <v>898</v>
      </c>
      <c r="E342">
        <v>9300000</v>
      </c>
      <c r="F342">
        <v>9606025.0299999993</v>
      </c>
      <c r="G342">
        <v>1</v>
      </c>
    </row>
    <row r="343" spans="1:8" x14ac:dyDescent="0.2">
      <c r="A343">
        <v>87</v>
      </c>
      <c r="B343" t="s">
        <v>103</v>
      </c>
      <c r="C343" t="s">
        <v>109</v>
      </c>
      <c r="D343" t="s">
        <v>898</v>
      </c>
      <c r="E343">
        <v>7993000</v>
      </c>
      <c r="F343">
        <v>15795001.699999999</v>
      </c>
      <c r="G343">
        <v>1</v>
      </c>
    </row>
    <row r="344" spans="1:8" x14ac:dyDescent="0.2">
      <c r="A344">
        <v>93</v>
      </c>
      <c r="B344" t="s">
        <v>103</v>
      </c>
      <c r="C344" t="s">
        <v>109</v>
      </c>
      <c r="D344" t="s">
        <v>898</v>
      </c>
      <c r="E344">
        <v>10289250</v>
      </c>
      <c r="F344">
        <v>13361477.755000001</v>
      </c>
      <c r="G344">
        <v>4</v>
      </c>
    </row>
    <row r="345" spans="1:8" x14ac:dyDescent="0.2">
      <c r="A345">
        <v>93</v>
      </c>
      <c r="B345" t="s">
        <v>103</v>
      </c>
      <c r="C345" t="s">
        <v>109</v>
      </c>
      <c r="D345" t="s">
        <v>898</v>
      </c>
      <c r="E345">
        <v>15649768.045</v>
      </c>
      <c r="F345">
        <v>15699768.045</v>
      </c>
      <c r="H345">
        <v>2</v>
      </c>
    </row>
    <row r="346" spans="1:8" x14ac:dyDescent="0.2">
      <c r="A346">
        <v>88</v>
      </c>
      <c r="B346" t="s">
        <v>103</v>
      </c>
      <c r="C346" t="s">
        <v>109</v>
      </c>
      <c r="D346" t="s">
        <v>898</v>
      </c>
      <c r="E346">
        <v>9300000</v>
      </c>
      <c r="F346">
        <v>9620978.5999999996</v>
      </c>
      <c r="G346">
        <v>1</v>
      </c>
    </row>
    <row r="347" spans="1:8" x14ac:dyDescent="0.2">
      <c r="A347">
        <v>88</v>
      </c>
      <c r="B347" t="s">
        <v>103</v>
      </c>
      <c r="C347" t="s">
        <v>109</v>
      </c>
      <c r="D347" t="s">
        <v>898</v>
      </c>
      <c r="E347">
        <v>19898773.649999999</v>
      </c>
      <c r="F347">
        <v>19898773.649999999</v>
      </c>
      <c r="H347">
        <v>1</v>
      </c>
    </row>
    <row r="348" spans="1:8" x14ac:dyDescent="0.2">
      <c r="A348">
        <v>88</v>
      </c>
      <c r="B348" t="s">
        <v>103</v>
      </c>
      <c r="C348" t="s">
        <v>109</v>
      </c>
      <c r="D348" t="s">
        <v>898</v>
      </c>
      <c r="E348">
        <v>17813494.614999998</v>
      </c>
      <c r="F348">
        <v>17920603.649999999</v>
      </c>
      <c r="H348">
        <v>2</v>
      </c>
    </row>
    <row r="349" spans="1:8" x14ac:dyDescent="0.2">
      <c r="A349">
        <v>93</v>
      </c>
      <c r="B349" t="s">
        <v>11</v>
      </c>
      <c r="C349" t="s">
        <v>104</v>
      </c>
      <c r="D349" t="s">
        <v>899</v>
      </c>
      <c r="E349">
        <v>23872499.899999999</v>
      </c>
      <c r="F349">
        <v>23936111</v>
      </c>
      <c r="H349">
        <v>1</v>
      </c>
    </row>
    <row r="350" spans="1:8" x14ac:dyDescent="0.2">
      <c r="A350">
        <v>26</v>
      </c>
      <c r="B350" t="s">
        <v>11</v>
      </c>
      <c r="C350" t="s">
        <v>104</v>
      </c>
      <c r="D350" t="s">
        <v>899</v>
      </c>
      <c r="E350">
        <v>9001000</v>
      </c>
      <c r="F350">
        <v>12186990</v>
      </c>
      <c r="G350">
        <v>1</v>
      </c>
    </row>
    <row r="351" spans="1:8" x14ac:dyDescent="0.2">
      <c r="A351">
        <v>22</v>
      </c>
      <c r="B351" t="s">
        <v>11</v>
      </c>
      <c r="C351" t="s">
        <v>797</v>
      </c>
      <c r="D351" t="s">
        <v>899</v>
      </c>
      <c r="E351">
        <v>9221000</v>
      </c>
      <c r="F351">
        <v>30931037.030000001</v>
      </c>
      <c r="G351">
        <v>1</v>
      </c>
    </row>
    <row r="352" spans="1:8" x14ac:dyDescent="0.2">
      <c r="A352">
        <v>4</v>
      </c>
      <c r="B352" t="s">
        <v>103</v>
      </c>
      <c r="C352" t="s">
        <v>804</v>
      </c>
      <c r="D352" t="s">
        <v>899</v>
      </c>
      <c r="E352">
        <v>9188000</v>
      </c>
      <c r="F352">
        <v>9600000</v>
      </c>
      <c r="G352">
        <v>1</v>
      </c>
    </row>
    <row r="353" spans="1:8" x14ac:dyDescent="0.2">
      <c r="A353">
        <v>93</v>
      </c>
      <c r="B353" t="s">
        <v>11</v>
      </c>
      <c r="C353" t="s">
        <v>83</v>
      </c>
      <c r="D353" t="s">
        <v>103</v>
      </c>
      <c r="E353">
        <v>9241000</v>
      </c>
      <c r="F353">
        <v>13477640.689999999</v>
      </c>
      <c r="G353">
        <v>1</v>
      </c>
    </row>
    <row r="354" spans="1:8" x14ac:dyDescent="0.2">
      <c r="A354">
        <v>117</v>
      </c>
      <c r="B354" t="s">
        <v>11</v>
      </c>
      <c r="C354" t="s">
        <v>83</v>
      </c>
      <c r="D354" t="s">
        <v>103</v>
      </c>
      <c r="E354">
        <v>8077000</v>
      </c>
      <c r="F354">
        <v>9511293.75</v>
      </c>
      <c r="G354">
        <v>1</v>
      </c>
    </row>
    <row r="355" spans="1:8" x14ac:dyDescent="0.2">
      <c r="A355">
        <v>96</v>
      </c>
      <c r="B355" t="s">
        <v>11</v>
      </c>
      <c r="C355" t="s">
        <v>83</v>
      </c>
      <c r="D355" t="s">
        <v>103</v>
      </c>
      <c r="E355">
        <v>9260000</v>
      </c>
      <c r="F355">
        <v>9604558</v>
      </c>
      <c r="G355">
        <v>1</v>
      </c>
    </row>
    <row r="356" spans="1:8" x14ac:dyDescent="0.2">
      <c r="A356">
        <v>93</v>
      </c>
      <c r="B356" t="s">
        <v>11</v>
      </c>
      <c r="C356" t="s">
        <v>11</v>
      </c>
      <c r="D356" t="s">
        <v>103</v>
      </c>
      <c r="E356">
        <v>7741000</v>
      </c>
      <c r="F356">
        <v>67300000</v>
      </c>
      <c r="G356">
        <v>1</v>
      </c>
    </row>
    <row r="357" spans="1:8" x14ac:dyDescent="0.2">
      <c r="A357">
        <v>27</v>
      </c>
      <c r="B357" t="s">
        <v>11</v>
      </c>
      <c r="C357" t="s">
        <v>11</v>
      </c>
      <c r="D357" t="s">
        <v>103</v>
      </c>
      <c r="E357">
        <v>7699000</v>
      </c>
      <c r="F357">
        <v>55270000</v>
      </c>
      <c r="G357">
        <v>1</v>
      </c>
    </row>
    <row r="358" spans="1:8" x14ac:dyDescent="0.2">
      <c r="A358">
        <v>27</v>
      </c>
      <c r="B358" t="s">
        <v>11</v>
      </c>
      <c r="C358" t="s">
        <v>11</v>
      </c>
      <c r="D358" t="s">
        <v>900</v>
      </c>
      <c r="E358">
        <v>9227000</v>
      </c>
      <c r="F358">
        <v>21542000</v>
      </c>
      <c r="G358">
        <v>1</v>
      </c>
    </row>
    <row r="359" spans="1:8" x14ac:dyDescent="0.2">
      <c r="A359">
        <v>28</v>
      </c>
      <c r="B359" t="s">
        <v>11</v>
      </c>
      <c r="C359" t="s">
        <v>104</v>
      </c>
      <c r="D359" t="s">
        <v>901</v>
      </c>
      <c r="E359">
        <v>9300000</v>
      </c>
      <c r="F359">
        <v>9606025.0299999993</v>
      </c>
      <c r="G359">
        <v>1</v>
      </c>
    </row>
    <row r="360" spans="1:8" x14ac:dyDescent="0.2">
      <c r="A360">
        <v>93</v>
      </c>
      <c r="B360" t="s">
        <v>11</v>
      </c>
      <c r="C360" t="s">
        <v>104</v>
      </c>
      <c r="D360" t="s">
        <v>901</v>
      </c>
      <c r="E360">
        <v>9280000</v>
      </c>
      <c r="F360">
        <v>9750000</v>
      </c>
      <c r="G360">
        <v>1</v>
      </c>
    </row>
    <row r="361" spans="1:8" x14ac:dyDescent="0.2">
      <c r="A361">
        <v>93</v>
      </c>
      <c r="B361" t="s">
        <v>11</v>
      </c>
      <c r="C361" t="s">
        <v>104</v>
      </c>
      <c r="D361" t="s">
        <v>901</v>
      </c>
      <c r="E361">
        <v>7573000</v>
      </c>
      <c r="F361">
        <v>35003000</v>
      </c>
      <c r="G361">
        <v>1</v>
      </c>
    </row>
    <row r="362" spans="1:8" x14ac:dyDescent="0.2">
      <c r="A362">
        <v>93</v>
      </c>
      <c r="B362" t="s">
        <v>11</v>
      </c>
      <c r="C362" t="s">
        <v>104</v>
      </c>
      <c r="D362" t="s">
        <v>902</v>
      </c>
      <c r="E362">
        <v>8035000</v>
      </c>
      <c r="F362">
        <v>27000000</v>
      </c>
      <c r="G362">
        <v>1</v>
      </c>
    </row>
    <row r="363" spans="1:8" x14ac:dyDescent="0.2">
      <c r="A363">
        <v>32</v>
      </c>
      <c r="B363" t="s">
        <v>11</v>
      </c>
      <c r="C363" t="s">
        <v>104</v>
      </c>
      <c r="D363" t="s">
        <v>902</v>
      </c>
      <c r="E363">
        <v>9267000</v>
      </c>
      <c r="F363">
        <v>16303144.960000001</v>
      </c>
      <c r="G363">
        <v>1</v>
      </c>
    </row>
    <row r="364" spans="1:8" x14ac:dyDescent="0.2">
      <c r="A364">
        <v>4</v>
      </c>
      <c r="B364" t="s">
        <v>74</v>
      </c>
      <c r="C364" t="s">
        <v>72</v>
      </c>
      <c r="D364" t="s">
        <v>72</v>
      </c>
      <c r="E364">
        <v>9208000</v>
      </c>
      <c r="F364">
        <v>9600000</v>
      </c>
      <c r="G364">
        <v>2</v>
      </c>
    </row>
    <row r="365" spans="1:8" x14ac:dyDescent="0.2">
      <c r="A365">
        <v>4</v>
      </c>
      <c r="B365" t="s">
        <v>74</v>
      </c>
      <c r="C365" t="s">
        <v>72</v>
      </c>
      <c r="D365" t="s">
        <v>72</v>
      </c>
      <c r="E365">
        <v>19023045.620000001</v>
      </c>
      <c r="F365">
        <v>19286091.25</v>
      </c>
      <c r="H365">
        <v>1</v>
      </c>
    </row>
    <row r="366" spans="1:8" x14ac:dyDescent="0.2">
      <c r="A366">
        <v>87</v>
      </c>
      <c r="B366" t="s">
        <v>74</v>
      </c>
      <c r="C366" t="s">
        <v>72</v>
      </c>
      <c r="D366" t="s">
        <v>72</v>
      </c>
      <c r="E366">
        <v>8035000</v>
      </c>
      <c r="F366">
        <v>8398957.9800000004</v>
      </c>
      <c r="G366">
        <v>1</v>
      </c>
    </row>
    <row r="367" spans="1:8" x14ac:dyDescent="0.2">
      <c r="A367">
        <v>93</v>
      </c>
      <c r="B367" t="s">
        <v>74</v>
      </c>
      <c r="C367" t="s">
        <v>72</v>
      </c>
      <c r="D367" t="s">
        <v>72</v>
      </c>
      <c r="E367">
        <v>13950000</v>
      </c>
      <c r="F367">
        <v>14250000</v>
      </c>
      <c r="G367">
        <v>2</v>
      </c>
    </row>
    <row r="368" spans="1:8" x14ac:dyDescent="0.2">
      <c r="A368">
        <v>93</v>
      </c>
      <c r="B368" t="s">
        <v>74</v>
      </c>
      <c r="C368" t="s">
        <v>72</v>
      </c>
      <c r="D368" t="s">
        <v>72</v>
      </c>
      <c r="E368">
        <v>8478500</v>
      </c>
      <c r="F368">
        <v>9550000</v>
      </c>
      <c r="G368">
        <v>2</v>
      </c>
    </row>
    <row r="369" spans="1:8" x14ac:dyDescent="0.2">
      <c r="A369">
        <v>116</v>
      </c>
      <c r="B369" t="s">
        <v>74</v>
      </c>
      <c r="C369" t="s">
        <v>72</v>
      </c>
      <c r="D369" t="s">
        <v>72</v>
      </c>
      <c r="E369">
        <v>9297454.5454545394</v>
      </c>
      <c r="F369">
        <v>9466708.0800000001</v>
      </c>
      <c r="G369">
        <v>11</v>
      </c>
    </row>
    <row r="370" spans="1:8" x14ac:dyDescent="0.2">
      <c r="A370">
        <v>88</v>
      </c>
      <c r="B370" t="s">
        <v>74</v>
      </c>
      <c r="C370" t="s">
        <v>72</v>
      </c>
      <c r="D370" t="s">
        <v>72</v>
      </c>
      <c r="E370">
        <v>9231000</v>
      </c>
      <c r="F370">
        <v>9618376.0500000007</v>
      </c>
      <c r="G370">
        <v>2</v>
      </c>
    </row>
    <row r="371" spans="1:8" x14ac:dyDescent="0.2">
      <c r="A371">
        <v>88</v>
      </c>
      <c r="B371" t="s">
        <v>74</v>
      </c>
      <c r="C371" t="s">
        <v>72</v>
      </c>
      <c r="D371" t="s">
        <v>72</v>
      </c>
      <c r="E371">
        <v>9300000</v>
      </c>
      <c r="F371">
        <v>9620978.5999999996</v>
      </c>
      <c r="G371">
        <v>1</v>
      </c>
    </row>
    <row r="372" spans="1:8" x14ac:dyDescent="0.2">
      <c r="A372">
        <v>32</v>
      </c>
      <c r="B372" t="s">
        <v>11</v>
      </c>
      <c r="C372" t="s">
        <v>797</v>
      </c>
      <c r="D372" t="s">
        <v>72</v>
      </c>
      <c r="E372">
        <v>13950000</v>
      </c>
      <c r="F372">
        <v>14345425.789999999</v>
      </c>
      <c r="G372">
        <v>1</v>
      </c>
    </row>
    <row r="373" spans="1:8" x14ac:dyDescent="0.2">
      <c r="A373">
        <v>4</v>
      </c>
      <c r="B373" t="s">
        <v>11</v>
      </c>
      <c r="C373" t="s">
        <v>95</v>
      </c>
      <c r="D373" t="s">
        <v>904</v>
      </c>
      <c r="E373">
        <v>8119000</v>
      </c>
      <c r="F373">
        <v>9600000</v>
      </c>
      <c r="G373">
        <v>1</v>
      </c>
    </row>
    <row r="374" spans="1:8" x14ac:dyDescent="0.2">
      <c r="A374">
        <v>4</v>
      </c>
      <c r="B374" t="s">
        <v>11</v>
      </c>
      <c r="C374" t="s">
        <v>95</v>
      </c>
      <c r="D374" t="s">
        <v>904</v>
      </c>
      <c r="E374">
        <v>9300000</v>
      </c>
      <c r="F374">
        <v>9600000</v>
      </c>
      <c r="G374">
        <v>1</v>
      </c>
    </row>
    <row r="375" spans="1:8" x14ac:dyDescent="0.2">
      <c r="A375">
        <v>93</v>
      </c>
      <c r="B375" t="s">
        <v>11</v>
      </c>
      <c r="C375" t="s">
        <v>95</v>
      </c>
      <c r="D375" t="s">
        <v>904</v>
      </c>
      <c r="E375">
        <v>8909000</v>
      </c>
      <c r="F375">
        <v>18445000</v>
      </c>
      <c r="G375">
        <v>2</v>
      </c>
    </row>
    <row r="376" spans="1:8" x14ac:dyDescent="0.2">
      <c r="A376">
        <v>93</v>
      </c>
      <c r="B376" t="s">
        <v>11</v>
      </c>
      <c r="C376" t="s">
        <v>95</v>
      </c>
      <c r="D376" t="s">
        <v>904</v>
      </c>
      <c r="E376">
        <v>8536600</v>
      </c>
      <c r="F376">
        <v>21863340.897999998</v>
      </c>
      <c r="G376">
        <v>5</v>
      </c>
    </row>
    <row r="377" spans="1:8" x14ac:dyDescent="0.2">
      <c r="A377">
        <v>93</v>
      </c>
      <c r="B377" t="s">
        <v>11</v>
      </c>
      <c r="C377" t="s">
        <v>95</v>
      </c>
      <c r="D377" t="s">
        <v>904</v>
      </c>
      <c r="E377">
        <v>16956718.303333301</v>
      </c>
      <c r="F377">
        <v>17125651.603333302</v>
      </c>
      <c r="H377">
        <v>3</v>
      </c>
    </row>
    <row r="378" spans="1:8" x14ac:dyDescent="0.2">
      <c r="A378">
        <v>93</v>
      </c>
      <c r="B378" t="s">
        <v>11</v>
      </c>
      <c r="C378" t="s">
        <v>95</v>
      </c>
      <c r="D378" t="s">
        <v>904</v>
      </c>
      <c r="E378">
        <v>20038062.5</v>
      </c>
      <c r="F378">
        <v>20192862.5</v>
      </c>
      <c r="H378">
        <v>2</v>
      </c>
    </row>
    <row r="379" spans="1:8" x14ac:dyDescent="0.2">
      <c r="A379">
        <v>116</v>
      </c>
      <c r="B379" t="s">
        <v>11</v>
      </c>
      <c r="C379" t="s">
        <v>95</v>
      </c>
      <c r="D379" t="s">
        <v>904</v>
      </c>
      <c r="E379">
        <v>18252476.07</v>
      </c>
      <c r="F379">
        <v>18297417.859999999</v>
      </c>
      <c r="H379">
        <v>1</v>
      </c>
    </row>
    <row r="380" spans="1:8" x14ac:dyDescent="0.2">
      <c r="A380">
        <v>117</v>
      </c>
      <c r="B380" t="s">
        <v>11</v>
      </c>
      <c r="C380" t="s">
        <v>95</v>
      </c>
      <c r="D380" t="s">
        <v>904</v>
      </c>
      <c r="E380">
        <v>9300000</v>
      </c>
      <c r="F380">
        <v>9511293.75</v>
      </c>
      <c r="G380">
        <v>1</v>
      </c>
    </row>
    <row r="381" spans="1:8" x14ac:dyDescent="0.2">
      <c r="A381">
        <v>4</v>
      </c>
      <c r="B381" t="s">
        <v>11</v>
      </c>
      <c r="C381" t="s">
        <v>95</v>
      </c>
      <c r="D381" t="s">
        <v>905</v>
      </c>
      <c r="E381">
        <v>9213500</v>
      </c>
      <c r="F381">
        <v>9600000</v>
      </c>
      <c r="G381">
        <v>2</v>
      </c>
    </row>
    <row r="382" spans="1:8" x14ac:dyDescent="0.2">
      <c r="A382">
        <v>4</v>
      </c>
      <c r="B382" t="s">
        <v>11</v>
      </c>
      <c r="C382" t="s">
        <v>95</v>
      </c>
      <c r="D382" t="s">
        <v>905</v>
      </c>
      <c r="E382">
        <v>9264666.6666666698</v>
      </c>
      <c r="F382">
        <v>14218333.3333333</v>
      </c>
      <c r="G382">
        <v>3</v>
      </c>
    </row>
    <row r="383" spans="1:8" x14ac:dyDescent="0.2">
      <c r="A383">
        <v>28</v>
      </c>
      <c r="B383" t="s">
        <v>11</v>
      </c>
      <c r="C383" t="s">
        <v>95</v>
      </c>
      <c r="D383" t="s">
        <v>905</v>
      </c>
      <c r="E383">
        <v>9221000</v>
      </c>
      <c r="F383">
        <v>9570949.8300000001</v>
      </c>
      <c r="G383">
        <v>1</v>
      </c>
    </row>
    <row r="384" spans="1:8" x14ac:dyDescent="0.2">
      <c r="A384">
        <v>28</v>
      </c>
      <c r="B384" t="s">
        <v>11</v>
      </c>
      <c r="C384" t="s">
        <v>95</v>
      </c>
      <c r="D384" t="s">
        <v>905</v>
      </c>
      <c r="E384">
        <v>9182000</v>
      </c>
      <c r="F384">
        <v>9604691.6300000008</v>
      </c>
      <c r="G384">
        <v>1</v>
      </c>
    </row>
    <row r="385" spans="1:8" x14ac:dyDescent="0.2">
      <c r="A385">
        <v>93</v>
      </c>
      <c r="B385" t="s">
        <v>11</v>
      </c>
      <c r="C385" t="s">
        <v>95</v>
      </c>
      <c r="D385" t="s">
        <v>905</v>
      </c>
      <c r="E385">
        <v>17419189.010000002</v>
      </c>
      <c r="F385">
        <v>17573720.219999999</v>
      </c>
      <c r="H385">
        <v>2</v>
      </c>
    </row>
    <row r="386" spans="1:8" x14ac:dyDescent="0.2">
      <c r="A386">
        <v>93</v>
      </c>
      <c r="B386" t="s">
        <v>11</v>
      </c>
      <c r="C386" t="s">
        <v>95</v>
      </c>
      <c r="D386" t="s">
        <v>905</v>
      </c>
      <c r="E386">
        <v>17987202</v>
      </c>
      <c r="F386">
        <v>18035780</v>
      </c>
      <c r="H386">
        <v>1</v>
      </c>
    </row>
    <row r="387" spans="1:8" x14ac:dyDescent="0.2">
      <c r="A387">
        <v>88</v>
      </c>
      <c r="B387" t="s">
        <v>11</v>
      </c>
      <c r="C387" t="s">
        <v>95</v>
      </c>
      <c r="D387" t="s">
        <v>905</v>
      </c>
      <c r="E387">
        <v>9241000</v>
      </c>
      <c r="F387">
        <v>9760940.9399999995</v>
      </c>
      <c r="G387">
        <v>1</v>
      </c>
    </row>
    <row r="388" spans="1:8" x14ac:dyDescent="0.2">
      <c r="A388">
        <v>88</v>
      </c>
      <c r="B388" t="s">
        <v>11</v>
      </c>
      <c r="C388" t="s">
        <v>95</v>
      </c>
      <c r="D388" t="s">
        <v>905</v>
      </c>
      <c r="E388">
        <v>17343140.096666701</v>
      </c>
      <c r="F388">
        <v>17461368.763333298</v>
      </c>
      <c r="H388">
        <v>3</v>
      </c>
    </row>
    <row r="389" spans="1:8" x14ac:dyDescent="0.2">
      <c r="A389">
        <v>32</v>
      </c>
      <c r="B389" t="s">
        <v>11</v>
      </c>
      <c r="C389" t="s">
        <v>95</v>
      </c>
      <c r="D389" t="s">
        <v>905</v>
      </c>
      <c r="E389">
        <v>9188000</v>
      </c>
      <c r="F389">
        <v>15593066.65</v>
      </c>
      <c r="G389">
        <v>1</v>
      </c>
    </row>
    <row r="390" spans="1:8" x14ac:dyDescent="0.2">
      <c r="A390">
        <v>117</v>
      </c>
      <c r="B390" t="s">
        <v>11</v>
      </c>
      <c r="C390" t="s">
        <v>95</v>
      </c>
      <c r="D390" t="s">
        <v>905</v>
      </c>
      <c r="E390">
        <v>9286000</v>
      </c>
      <c r="F390">
        <v>9511293.75</v>
      </c>
      <c r="G390">
        <v>1</v>
      </c>
    </row>
    <row r="391" spans="1:8" x14ac:dyDescent="0.2">
      <c r="A391">
        <v>117</v>
      </c>
      <c r="B391" t="s">
        <v>11</v>
      </c>
      <c r="C391" t="s">
        <v>95</v>
      </c>
      <c r="D391" t="s">
        <v>905</v>
      </c>
      <c r="E391">
        <v>16769846.66</v>
      </c>
      <c r="F391">
        <v>16812371.66</v>
      </c>
      <c r="H391">
        <v>2</v>
      </c>
    </row>
    <row r="392" spans="1:8" x14ac:dyDescent="0.2">
      <c r="A392">
        <v>4</v>
      </c>
      <c r="B392" t="s">
        <v>11</v>
      </c>
      <c r="C392" t="s">
        <v>84</v>
      </c>
      <c r="D392" t="s">
        <v>906</v>
      </c>
      <c r="E392">
        <v>6975000</v>
      </c>
      <c r="F392">
        <v>14150000</v>
      </c>
      <c r="G392">
        <v>2</v>
      </c>
    </row>
    <row r="393" spans="1:8" x14ac:dyDescent="0.2">
      <c r="A393">
        <v>4</v>
      </c>
      <c r="B393" t="s">
        <v>11</v>
      </c>
      <c r="C393" t="s">
        <v>84</v>
      </c>
      <c r="D393" t="s">
        <v>906</v>
      </c>
      <c r="E393">
        <v>9300000</v>
      </c>
      <c r="F393">
        <v>9600000</v>
      </c>
      <c r="G393">
        <v>2</v>
      </c>
    </row>
    <row r="394" spans="1:8" x14ac:dyDescent="0.2">
      <c r="A394">
        <v>117</v>
      </c>
      <c r="B394" t="s">
        <v>11</v>
      </c>
      <c r="C394" t="s">
        <v>84</v>
      </c>
      <c r="D394" t="s">
        <v>906</v>
      </c>
      <c r="E394">
        <v>4650000</v>
      </c>
      <c r="F394">
        <v>9511293.75</v>
      </c>
      <c r="G394">
        <v>2</v>
      </c>
    </row>
    <row r="395" spans="1:8" x14ac:dyDescent="0.2">
      <c r="A395">
        <v>96</v>
      </c>
      <c r="B395" t="s">
        <v>11</v>
      </c>
      <c r="C395" t="s">
        <v>84</v>
      </c>
      <c r="D395" t="s">
        <v>906</v>
      </c>
      <c r="E395">
        <v>6236500</v>
      </c>
      <c r="F395">
        <v>11218426.324999999</v>
      </c>
      <c r="G395">
        <v>2</v>
      </c>
    </row>
    <row r="396" spans="1:8" x14ac:dyDescent="0.2">
      <c r="A396">
        <v>121</v>
      </c>
      <c r="B396" t="s">
        <v>11</v>
      </c>
      <c r="C396" t="s">
        <v>84</v>
      </c>
      <c r="D396" t="s">
        <v>906</v>
      </c>
      <c r="E396">
        <v>9254000</v>
      </c>
      <c r="F396">
        <v>9644637.6999999993</v>
      </c>
      <c r="G396">
        <v>2</v>
      </c>
    </row>
    <row r="397" spans="1:8" x14ac:dyDescent="0.2">
      <c r="A397">
        <v>121</v>
      </c>
      <c r="B397" t="s">
        <v>11</v>
      </c>
      <c r="C397" t="s">
        <v>84</v>
      </c>
      <c r="D397" t="s">
        <v>906</v>
      </c>
      <c r="E397">
        <v>18331974.25</v>
      </c>
      <c r="F397">
        <v>18336974.25</v>
      </c>
      <c r="H397">
        <v>1</v>
      </c>
    </row>
    <row r="398" spans="1:8" x14ac:dyDescent="0.2">
      <c r="A398">
        <v>105</v>
      </c>
      <c r="B398" t="s">
        <v>11</v>
      </c>
      <c r="C398" t="s">
        <v>84</v>
      </c>
      <c r="D398" t="s">
        <v>906</v>
      </c>
      <c r="E398">
        <v>9300000</v>
      </c>
      <c r="F398">
        <v>9599973.5399999991</v>
      </c>
      <c r="G398">
        <v>1</v>
      </c>
    </row>
    <row r="399" spans="1:8" x14ac:dyDescent="0.2">
      <c r="A399">
        <v>4</v>
      </c>
      <c r="B399" t="s">
        <v>11</v>
      </c>
      <c r="C399" t="s">
        <v>95</v>
      </c>
      <c r="D399" t="s">
        <v>907</v>
      </c>
      <c r="E399">
        <v>9260000</v>
      </c>
      <c r="F399">
        <v>9600000</v>
      </c>
      <c r="G399">
        <v>1</v>
      </c>
    </row>
    <row r="400" spans="1:8" x14ac:dyDescent="0.2">
      <c r="A400">
        <v>4</v>
      </c>
      <c r="B400" t="s">
        <v>11</v>
      </c>
      <c r="C400" t="s">
        <v>95</v>
      </c>
      <c r="D400" t="s">
        <v>907</v>
      </c>
      <c r="E400">
        <v>9286000</v>
      </c>
      <c r="F400">
        <v>9965000</v>
      </c>
      <c r="G400">
        <v>1</v>
      </c>
    </row>
    <row r="401" spans="1:8" x14ac:dyDescent="0.2">
      <c r="A401">
        <v>28</v>
      </c>
      <c r="B401" t="s">
        <v>11</v>
      </c>
      <c r="C401" t="s">
        <v>95</v>
      </c>
      <c r="D401" t="s">
        <v>907</v>
      </c>
      <c r="E401">
        <v>8987000</v>
      </c>
      <c r="F401">
        <v>19287208.195</v>
      </c>
      <c r="G401">
        <v>2</v>
      </c>
    </row>
    <row r="402" spans="1:8" x14ac:dyDescent="0.2">
      <c r="A402">
        <v>93</v>
      </c>
      <c r="B402" t="s">
        <v>11</v>
      </c>
      <c r="C402" t="s">
        <v>95</v>
      </c>
      <c r="D402" t="s">
        <v>907</v>
      </c>
      <c r="E402">
        <v>8006500</v>
      </c>
      <c r="F402">
        <v>43837000.155000001</v>
      </c>
      <c r="G402">
        <v>2</v>
      </c>
    </row>
    <row r="403" spans="1:8" x14ac:dyDescent="0.2">
      <c r="A403">
        <v>27</v>
      </c>
      <c r="B403" t="s">
        <v>11</v>
      </c>
      <c r="C403" t="s">
        <v>95</v>
      </c>
      <c r="D403" t="s">
        <v>907</v>
      </c>
      <c r="E403">
        <v>7426500</v>
      </c>
      <c r="F403">
        <v>27506000</v>
      </c>
      <c r="G403">
        <v>2</v>
      </c>
    </row>
    <row r="404" spans="1:8" x14ac:dyDescent="0.2">
      <c r="A404">
        <v>96</v>
      </c>
      <c r="B404" t="s">
        <v>11</v>
      </c>
      <c r="C404" t="s">
        <v>95</v>
      </c>
      <c r="D404" t="s">
        <v>907</v>
      </c>
      <c r="E404">
        <v>9280000</v>
      </c>
      <c r="F404">
        <v>9604557.5099999998</v>
      </c>
      <c r="G404">
        <v>1</v>
      </c>
    </row>
    <row r="405" spans="1:8" x14ac:dyDescent="0.2">
      <c r="A405">
        <v>121</v>
      </c>
      <c r="B405" t="s">
        <v>11</v>
      </c>
      <c r="C405" t="s">
        <v>95</v>
      </c>
      <c r="D405" t="s">
        <v>907</v>
      </c>
      <c r="E405">
        <v>9300000</v>
      </c>
      <c r="F405">
        <v>9645157.5</v>
      </c>
      <c r="G405">
        <v>1</v>
      </c>
    </row>
    <row r="406" spans="1:8" x14ac:dyDescent="0.2">
      <c r="A406">
        <v>28</v>
      </c>
      <c r="B406" t="s">
        <v>74</v>
      </c>
      <c r="C406" t="s">
        <v>75</v>
      </c>
      <c r="D406" t="s">
        <v>908</v>
      </c>
      <c r="E406">
        <v>9300000</v>
      </c>
      <c r="F406">
        <v>9602670.5700000003</v>
      </c>
      <c r="G406">
        <v>1</v>
      </c>
    </row>
    <row r="407" spans="1:8" x14ac:dyDescent="0.2">
      <c r="A407">
        <v>93</v>
      </c>
      <c r="B407" t="s">
        <v>74</v>
      </c>
      <c r="C407" t="s">
        <v>75</v>
      </c>
      <c r="D407" t="s">
        <v>908</v>
      </c>
      <c r="E407">
        <v>6975000</v>
      </c>
      <c r="F407">
        <v>12084235</v>
      </c>
      <c r="G407">
        <v>2</v>
      </c>
    </row>
    <row r="408" spans="1:8" x14ac:dyDescent="0.2">
      <c r="A408">
        <v>93</v>
      </c>
      <c r="B408" t="s">
        <v>74</v>
      </c>
      <c r="C408" t="s">
        <v>75</v>
      </c>
      <c r="D408" t="s">
        <v>908</v>
      </c>
      <c r="E408">
        <v>9217500</v>
      </c>
      <c r="F408">
        <v>15825000</v>
      </c>
      <c r="G408">
        <v>2</v>
      </c>
    </row>
    <row r="409" spans="1:8" x14ac:dyDescent="0.2">
      <c r="A409">
        <v>93</v>
      </c>
      <c r="B409" t="s">
        <v>74</v>
      </c>
      <c r="C409" t="s">
        <v>75</v>
      </c>
      <c r="D409" t="s">
        <v>908</v>
      </c>
      <c r="E409">
        <v>15469513.039999999</v>
      </c>
      <c r="F409">
        <v>15521681.16</v>
      </c>
      <c r="H409">
        <v>1</v>
      </c>
    </row>
    <row r="410" spans="1:8" x14ac:dyDescent="0.2">
      <c r="A410">
        <v>88</v>
      </c>
      <c r="B410" t="s">
        <v>74</v>
      </c>
      <c r="C410" t="s">
        <v>75</v>
      </c>
      <c r="D410" t="s">
        <v>908</v>
      </c>
      <c r="E410">
        <v>9263500</v>
      </c>
      <c r="F410">
        <v>9746949.2349999994</v>
      </c>
      <c r="G410">
        <v>2</v>
      </c>
    </row>
    <row r="411" spans="1:8" x14ac:dyDescent="0.2">
      <c r="A411">
        <v>4</v>
      </c>
      <c r="B411" t="s">
        <v>105</v>
      </c>
      <c r="C411" t="s">
        <v>889</v>
      </c>
      <c r="D411" t="s">
        <v>889</v>
      </c>
      <c r="E411">
        <v>10563666.6666667</v>
      </c>
      <c r="F411">
        <v>11150000</v>
      </c>
      <c r="G411">
        <v>3</v>
      </c>
    </row>
    <row r="412" spans="1:8" x14ac:dyDescent="0.2">
      <c r="A412">
        <v>4</v>
      </c>
      <c r="B412" t="s">
        <v>105</v>
      </c>
      <c r="C412" t="s">
        <v>889</v>
      </c>
      <c r="D412" t="s">
        <v>889</v>
      </c>
      <c r="E412">
        <v>8361000</v>
      </c>
      <c r="F412">
        <v>14021666.6666667</v>
      </c>
      <c r="G412">
        <v>6</v>
      </c>
    </row>
    <row r="413" spans="1:8" x14ac:dyDescent="0.2">
      <c r="A413">
        <v>4</v>
      </c>
      <c r="B413" t="s">
        <v>105</v>
      </c>
      <c r="C413" t="s">
        <v>889</v>
      </c>
      <c r="D413" t="s">
        <v>889</v>
      </c>
      <c r="E413">
        <v>14804379.02</v>
      </c>
      <c r="F413">
        <v>14804379.02</v>
      </c>
      <c r="H413">
        <v>1</v>
      </c>
    </row>
    <row r="414" spans="1:8" x14ac:dyDescent="0.2">
      <c r="A414">
        <v>93</v>
      </c>
      <c r="B414" t="s">
        <v>105</v>
      </c>
      <c r="C414" t="s">
        <v>889</v>
      </c>
      <c r="D414" t="s">
        <v>889</v>
      </c>
      <c r="E414">
        <v>9214000</v>
      </c>
      <c r="F414">
        <v>19434000</v>
      </c>
      <c r="G414">
        <v>1</v>
      </c>
    </row>
    <row r="415" spans="1:8" x14ac:dyDescent="0.2">
      <c r="A415">
        <v>93</v>
      </c>
      <c r="B415" t="s">
        <v>105</v>
      </c>
      <c r="C415" t="s">
        <v>889</v>
      </c>
      <c r="D415" t="s">
        <v>889</v>
      </c>
      <c r="E415">
        <v>24686302</v>
      </c>
      <c r="F415">
        <v>24734780</v>
      </c>
      <c r="H415">
        <v>1</v>
      </c>
    </row>
    <row r="416" spans="1:8" x14ac:dyDescent="0.2">
      <c r="A416">
        <v>32</v>
      </c>
      <c r="B416" t="s">
        <v>105</v>
      </c>
      <c r="C416" t="s">
        <v>889</v>
      </c>
      <c r="D416" t="s">
        <v>889</v>
      </c>
      <c r="E416">
        <v>20506207.892999999</v>
      </c>
      <c r="F416">
        <v>20506207.892999999</v>
      </c>
      <c r="H416">
        <v>10</v>
      </c>
    </row>
    <row r="417" spans="1:8" x14ac:dyDescent="0.2">
      <c r="A417">
        <v>4</v>
      </c>
      <c r="B417" t="s">
        <v>105</v>
      </c>
      <c r="C417" t="s">
        <v>889</v>
      </c>
      <c r="D417" t="s">
        <v>909</v>
      </c>
      <c r="E417">
        <v>9796125</v>
      </c>
      <c r="F417">
        <v>10181250</v>
      </c>
      <c r="G417">
        <v>8</v>
      </c>
    </row>
    <row r="418" spans="1:8" x14ac:dyDescent="0.2">
      <c r="A418">
        <v>4</v>
      </c>
      <c r="B418" t="s">
        <v>105</v>
      </c>
      <c r="C418" t="s">
        <v>889</v>
      </c>
      <c r="D418" t="s">
        <v>909</v>
      </c>
      <c r="E418">
        <v>9228333.3333333302</v>
      </c>
      <c r="F418">
        <v>10033333.3333333</v>
      </c>
      <c r="G418">
        <v>3</v>
      </c>
    </row>
    <row r="419" spans="1:8" x14ac:dyDescent="0.2">
      <c r="A419">
        <v>101</v>
      </c>
      <c r="B419" t="s">
        <v>105</v>
      </c>
      <c r="C419" t="s">
        <v>889</v>
      </c>
      <c r="D419" t="s">
        <v>909</v>
      </c>
      <c r="E419">
        <v>9300000</v>
      </c>
      <c r="F419">
        <v>9557000</v>
      </c>
      <c r="G419">
        <v>1</v>
      </c>
    </row>
    <row r="420" spans="1:8" x14ac:dyDescent="0.2">
      <c r="A420">
        <v>4</v>
      </c>
      <c r="B420" t="s">
        <v>105</v>
      </c>
      <c r="C420" t="s">
        <v>491</v>
      </c>
      <c r="D420" t="s">
        <v>910</v>
      </c>
      <c r="E420">
        <v>8898500</v>
      </c>
      <c r="F420">
        <v>16820000</v>
      </c>
      <c r="G420">
        <v>2</v>
      </c>
    </row>
    <row r="421" spans="1:8" x14ac:dyDescent="0.2">
      <c r="A421">
        <v>117</v>
      </c>
      <c r="B421" t="s">
        <v>105</v>
      </c>
      <c r="C421" t="s">
        <v>491</v>
      </c>
      <c r="D421" t="s">
        <v>910</v>
      </c>
      <c r="E421">
        <v>6975000</v>
      </c>
      <c r="F421">
        <v>14298868.15</v>
      </c>
      <c r="G421">
        <v>2</v>
      </c>
    </row>
    <row r="422" spans="1:8" x14ac:dyDescent="0.2">
      <c r="A422">
        <v>101</v>
      </c>
      <c r="B422" t="s">
        <v>105</v>
      </c>
      <c r="C422" t="s">
        <v>491</v>
      </c>
      <c r="D422" t="s">
        <v>910</v>
      </c>
      <c r="E422">
        <v>9300000</v>
      </c>
      <c r="F422">
        <v>9542000</v>
      </c>
      <c r="G422">
        <v>5</v>
      </c>
    </row>
    <row r="423" spans="1:8" x14ac:dyDescent="0.2">
      <c r="A423">
        <v>28</v>
      </c>
      <c r="B423" t="s">
        <v>73</v>
      </c>
      <c r="C423" t="s">
        <v>893</v>
      </c>
      <c r="D423" t="s">
        <v>911</v>
      </c>
      <c r="E423">
        <v>9234000</v>
      </c>
      <c r="F423">
        <v>9605279.2300000004</v>
      </c>
      <c r="G423">
        <v>1</v>
      </c>
    </row>
    <row r="424" spans="1:8" x14ac:dyDescent="0.2">
      <c r="A424">
        <v>87</v>
      </c>
      <c r="B424" t="s">
        <v>73</v>
      </c>
      <c r="C424" t="s">
        <v>893</v>
      </c>
      <c r="D424" t="s">
        <v>911</v>
      </c>
      <c r="E424">
        <v>8329000</v>
      </c>
      <c r="F424">
        <v>9606024.2899999991</v>
      </c>
      <c r="G424">
        <v>1</v>
      </c>
    </row>
    <row r="425" spans="1:8" x14ac:dyDescent="0.2">
      <c r="A425">
        <v>27</v>
      </c>
      <c r="B425" t="s">
        <v>73</v>
      </c>
      <c r="C425" t="s">
        <v>893</v>
      </c>
      <c r="D425" t="s">
        <v>911</v>
      </c>
      <c r="E425">
        <v>8749000</v>
      </c>
      <c r="F425">
        <v>14269000</v>
      </c>
      <c r="G425">
        <v>1</v>
      </c>
    </row>
    <row r="426" spans="1:8" x14ac:dyDescent="0.2">
      <c r="A426">
        <v>105</v>
      </c>
      <c r="B426" t="s">
        <v>73</v>
      </c>
      <c r="C426" t="s">
        <v>893</v>
      </c>
      <c r="D426" t="s">
        <v>911</v>
      </c>
      <c r="E426">
        <v>9300000</v>
      </c>
      <c r="F426">
        <v>9599973.5399999991</v>
      </c>
      <c r="G426">
        <v>2</v>
      </c>
    </row>
    <row r="427" spans="1:8" x14ac:dyDescent="0.2">
      <c r="A427">
        <v>4</v>
      </c>
      <c r="B427" t="s">
        <v>105</v>
      </c>
      <c r="C427" t="s">
        <v>105</v>
      </c>
      <c r="D427" t="s">
        <v>912</v>
      </c>
      <c r="E427">
        <v>11588500</v>
      </c>
      <c r="F427">
        <v>11925000</v>
      </c>
      <c r="G427">
        <v>2</v>
      </c>
    </row>
    <row r="428" spans="1:8" x14ac:dyDescent="0.2">
      <c r="A428">
        <v>4</v>
      </c>
      <c r="B428" t="s">
        <v>105</v>
      </c>
      <c r="C428" t="s">
        <v>105</v>
      </c>
      <c r="D428" t="s">
        <v>912</v>
      </c>
      <c r="E428">
        <v>9105500</v>
      </c>
      <c r="F428">
        <v>9595750</v>
      </c>
      <c r="G428">
        <v>4</v>
      </c>
    </row>
    <row r="429" spans="1:8" x14ac:dyDescent="0.2">
      <c r="A429">
        <v>4</v>
      </c>
      <c r="B429" t="s">
        <v>105</v>
      </c>
      <c r="C429" t="s">
        <v>105</v>
      </c>
      <c r="D429" t="s">
        <v>912</v>
      </c>
      <c r="E429">
        <v>18840566.030000001</v>
      </c>
      <c r="F429">
        <v>18840566.030000001</v>
      </c>
      <c r="H429">
        <v>1</v>
      </c>
    </row>
    <row r="430" spans="1:8" x14ac:dyDescent="0.2">
      <c r="A430">
        <v>87</v>
      </c>
      <c r="B430" t="s">
        <v>105</v>
      </c>
      <c r="C430" t="s">
        <v>105</v>
      </c>
      <c r="D430" t="s">
        <v>912</v>
      </c>
      <c r="E430">
        <v>9300000</v>
      </c>
      <c r="F430">
        <v>9606024.2899999991</v>
      </c>
      <c r="G430">
        <v>1</v>
      </c>
    </row>
    <row r="431" spans="1:8" x14ac:dyDescent="0.2">
      <c r="A431">
        <v>93</v>
      </c>
      <c r="B431" t="s">
        <v>105</v>
      </c>
      <c r="C431" t="s">
        <v>105</v>
      </c>
      <c r="D431" t="s">
        <v>912</v>
      </c>
      <c r="E431">
        <v>9234000</v>
      </c>
      <c r="F431">
        <v>9650000</v>
      </c>
      <c r="G431">
        <v>1</v>
      </c>
    </row>
    <row r="432" spans="1:8" x14ac:dyDescent="0.2">
      <c r="A432">
        <v>101</v>
      </c>
      <c r="B432" t="s">
        <v>105</v>
      </c>
      <c r="C432" t="s">
        <v>105</v>
      </c>
      <c r="D432" t="s">
        <v>912</v>
      </c>
      <c r="E432">
        <v>9136000</v>
      </c>
      <c r="F432">
        <v>9396800</v>
      </c>
      <c r="G432">
        <v>5</v>
      </c>
    </row>
    <row r="433" spans="1:8" x14ac:dyDescent="0.2">
      <c r="A433">
        <v>4</v>
      </c>
      <c r="B433" t="s">
        <v>74</v>
      </c>
      <c r="C433" t="s">
        <v>791</v>
      </c>
      <c r="D433" t="s">
        <v>913</v>
      </c>
      <c r="E433">
        <v>9299000</v>
      </c>
      <c r="F433">
        <v>9542857.1428571399</v>
      </c>
      <c r="G433">
        <v>7</v>
      </c>
    </row>
    <row r="434" spans="1:8" x14ac:dyDescent="0.2">
      <c r="A434">
        <v>4</v>
      </c>
      <c r="B434" t="s">
        <v>74</v>
      </c>
      <c r="C434" t="s">
        <v>791</v>
      </c>
      <c r="D434" t="s">
        <v>913</v>
      </c>
      <c r="E434">
        <v>9283500</v>
      </c>
      <c r="F434">
        <v>9637500</v>
      </c>
      <c r="G434">
        <v>4</v>
      </c>
    </row>
    <row r="435" spans="1:8" x14ac:dyDescent="0.2">
      <c r="A435">
        <v>87</v>
      </c>
      <c r="B435" t="s">
        <v>74</v>
      </c>
      <c r="C435" t="s">
        <v>791</v>
      </c>
      <c r="D435" t="s">
        <v>913</v>
      </c>
      <c r="E435">
        <v>9001000</v>
      </c>
      <c r="F435">
        <v>9571841.7899999991</v>
      </c>
      <c r="G435">
        <v>1</v>
      </c>
    </row>
    <row r="436" spans="1:8" x14ac:dyDescent="0.2">
      <c r="A436">
        <v>93</v>
      </c>
      <c r="B436" t="s">
        <v>74</v>
      </c>
      <c r="C436" t="s">
        <v>791</v>
      </c>
      <c r="D436" t="s">
        <v>913</v>
      </c>
      <c r="E436">
        <v>9182000</v>
      </c>
      <c r="F436">
        <v>15731034.93</v>
      </c>
      <c r="G436">
        <v>1</v>
      </c>
    </row>
    <row r="437" spans="1:8" x14ac:dyDescent="0.2">
      <c r="A437">
        <v>93</v>
      </c>
      <c r="B437" t="s">
        <v>74</v>
      </c>
      <c r="C437" t="s">
        <v>791</v>
      </c>
      <c r="D437" t="s">
        <v>913</v>
      </c>
      <c r="E437">
        <v>9247000</v>
      </c>
      <c r="F437">
        <v>16320000</v>
      </c>
      <c r="G437">
        <v>1</v>
      </c>
    </row>
    <row r="438" spans="1:8" x14ac:dyDescent="0.2">
      <c r="A438">
        <v>88</v>
      </c>
      <c r="B438" t="s">
        <v>74</v>
      </c>
      <c r="C438" t="s">
        <v>791</v>
      </c>
      <c r="D438" t="s">
        <v>913</v>
      </c>
      <c r="E438">
        <v>9300000</v>
      </c>
      <c r="F438">
        <v>9620978.5999999996</v>
      </c>
      <c r="G438">
        <v>1</v>
      </c>
    </row>
    <row r="439" spans="1:8" x14ac:dyDescent="0.2">
      <c r="A439">
        <v>4</v>
      </c>
      <c r="B439" t="s">
        <v>105</v>
      </c>
      <c r="C439" t="s">
        <v>105</v>
      </c>
      <c r="D439" t="s">
        <v>914</v>
      </c>
      <c r="E439">
        <v>9300000</v>
      </c>
      <c r="F439">
        <v>9600000</v>
      </c>
      <c r="G439">
        <v>1</v>
      </c>
    </row>
    <row r="440" spans="1:8" x14ac:dyDescent="0.2">
      <c r="A440">
        <v>101</v>
      </c>
      <c r="B440" t="s">
        <v>105</v>
      </c>
      <c r="C440" t="s">
        <v>105</v>
      </c>
      <c r="D440" t="s">
        <v>914</v>
      </c>
      <c r="E440">
        <v>9300000</v>
      </c>
      <c r="F440">
        <v>9557000</v>
      </c>
      <c r="G440">
        <v>3</v>
      </c>
    </row>
    <row r="441" spans="1:8" x14ac:dyDescent="0.2">
      <c r="A441">
        <v>93</v>
      </c>
      <c r="B441" t="s">
        <v>11</v>
      </c>
      <c r="C441" t="s">
        <v>95</v>
      </c>
      <c r="D441" t="s">
        <v>915</v>
      </c>
      <c r="E441">
        <v>8559666.6666666698</v>
      </c>
      <c r="F441">
        <v>17452490.723333299</v>
      </c>
      <c r="G441">
        <v>3</v>
      </c>
    </row>
    <row r="442" spans="1:8" x14ac:dyDescent="0.2">
      <c r="A442">
        <v>88</v>
      </c>
      <c r="B442" t="s">
        <v>11</v>
      </c>
      <c r="C442" t="s">
        <v>95</v>
      </c>
      <c r="D442" t="s">
        <v>915</v>
      </c>
      <c r="E442">
        <v>9300000</v>
      </c>
      <c r="F442">
        <v>9620978.5999999996</v>
      </c>
      <c r="G442">
        <v>1</v>
      </c>
    </row>
    <row r="443" spans="1:8" x14ac:dyDescent="0.2">
      <c r="A443">
        <v>4</v>
      </c>
      <c r="B443" t="s">
        <v>105</v>
      </c>
      <c r="C443" t="s">
        <v>889</v>
      </c>
      <c r="D443" t="s">
        <v>916</v>
      </c>
      <c r="E443">
        <v>9282333.3333333302</v>
      </c>
      <c r="F443">
        <v>9600000</v>
      </c>
      <c r="G443">
        <v>3</v>
      </c>
    </row>
    <row r="444" spans="1:8" x14ac:dyDescent="0.2">
      <c r="A444">
        <v>4</v>
      </c>
      <c r="B444" t="s">
        <v>105</v>
      </c>
      <c r="C444" t="s">
        <v>889</v>
      </c>
      <c r="D444" t="s">
        <v>916</v>
      </c>
      <c r="E444">
        <v>7964857.1428571399</v>
      </c>
      <c r="F444">
        <v>12471428.571428601</v>
      </c>
      <c r="G444">
        <v>7</v>
      </c>
    </row>
    <row r="445" spans="1:8" x14ac:dyDescent="0.2">
      <c r="A445">
        <v>4</v>
      </c>
      <c r="B445" t="s">
        <v>105</v>
      </c>
      <c r="C445" t="s">
        <v>889</v>
      </c>
      <c r="D445" t="s">
        <v>916</v>
      </c>
      <c r="E445">
        <v>15697397.220000001</v>
      </c>
      <c r="F445">
        <v>15697397.220000001</v>
      </c>
      <c r="H445">
        <v>1</v>
      </c>
    </row>
    <row r="446" spans="1:8" x14ac:dyDescent="0.2">
      <c r="A446">
        <v>93</v>
      </c>
      <c r="B446" t="s">
        <v>105</v>
      </c>
      <c r="C446" t="s">
        <v>889</v>
      </c>
      <c r="D446" t="s">
        <v>916</v>
      </c>
      <c r="E446">
        <v>9234000</v>
      </c>
      <c r="F446">
        <v>9550000</v>
      </c>
      <c r="G446">
        <v>1</v>
      </c>
    </row>
    <row r="447" spans="1:8" x14ac:dyDescent="0.2">
      <c r="A447">
        <v>93</v>
      </c>
      <c r="B447" t="s">
        <v>105</v>
      </c>
      <c r="C447" t="s">
        <v>889</v>
      </c>
      <c r="D447" t="s">
        <v>916</v>
      </c>
      <c r="E447">
        <v>14340975.48</v>
      </c>
      <c r="F447">
        <v>14508536.4</v>
      </c>
      <c r="H447">
        <v>1</v>
      </c>
    </row>
    <row r="448" spans="1:8" x14ac:dyDescent="0.2">
      <c r="A448">
        <v>93</v>
      </c>
      <c r="B448" t="s">
        <v>11</v>
      </c>
      <c r="C448" t="s">
        <v>104</v>
      </c>
      <c r="D448" t="s">
        <v>954</v>
      </c>
      <c r="E448">
        <v>21914982.420000002</v>
      </c>
      <c r="F448">
        <v>21978869.359999999</v>
      </c>
      <c r="H448">
        <v>1</v>
      </c>
    </row>
    <row r="449" spans="1:8" x14ac:dyDescent="0.2">
      <c r="A449">
        <v>88</v>
      </c>
      <c r="B449" t="s">
        <v>11</v>
      </c>
      <c r="C449" t="s">
        <v>104</v>
      </c>
      <c r="D449" t="s">
        <v>954</v>
      </c>
      <c r="E449">
        <v>9300000</v>
      </c>
      <c r="F449">
        <v>9675237.7599999998</v>
      </c>
      <c r="G449">
        <v>1</v>
      </c>
    </row>
    <row r="450" spans="1:8" x14ac:dyDescent="0.2">
      <c r="A450">
        <v>117</v>
      </c>
      <c r="B450" t="s">
        <v>11</v>
      </c>
      <c r="C450" t="s">
        <v>104</v>
      </c>
      <c r="D450" t="s">
        <v>954</v>
      </c>
      <c r="E450">
        <v>9085000</v>
      </c>
      <c r="F450">
        <v>9511293.75</v>
      </c>
      <c r="G450">
        <v>1</v>
      </c>
    </row>
    <row r="451" spans="1:8" x14ac:dyDescent="0.2">
      <c r="A451">
        <v>4</v>
      </c>
      <c r="B451" t="s">
        <v>73</v>
      </c>
      <c r="C451" t="s">
        <v>627</v>
      </c>
      <c r="D451" t="s">
        <v>954</v>
      </c>
      <c r="E451">
        <v>4650000</v>
      </c>
      <c r="F451">
        <v>9600000</v>
      </c>
      <c r="G451">
        <v>2</v>
      </c>
    </row>
    <row r="452" spans="1:8" x14ac:dyDescent="0.2">
      <c r="A452">
        <v>28</v>
      </c>
      <c r="B452" t="s">
        <v>73</v>
      </c>
      <c r="C452" t="s">
        <v>627</v>
      </c>
      <c r="D452" t="s">
        <v>954</v>
      </c>
      <c r="E452">
        <v>9260000</v>
      </c>
      <c r="F452">
        <v>9605573.0299999993</v>
      </c>
      <c r="G452">
        <v>1</v>
      </c>
    </row>
    <row r="453" spans="1:8" x14ac:dyDescent="0.2">
      <c r="A453">
        <v>93</v>
      </c>
      <c r="B453" t="s">
        <v>73</v>
      </c>
      <c r="C453" t="s">
        <v>627</v>
      </c>
      <c r="D453" t="s">
        <v>954</v>
      </c>
      <c r="E453">
        <v>9300000</v>
      </c>
      <c r="F453">
        <v>9600000</v>
      </c>
      <c r="G453">
        <v>1</v>
      </c>
    </row>
    <row r="454" spans="1:8" x14ac:dyDescent="0.2">
      <c r="A454">
        <v>93</v>
      </c>
      <c r="B454" t="s">
        <v>73</v>
      </c>
      <c r="C454" t="s">
        <v>627</v>
      </c>
      <c r="D454" t="s">
        <v>954</v>
      </c>
      <c r="E454">
        <v>9300000</v>
      </c>
      <c r="F454">
        <v>9650000</v>
      </c>
      <c r="G454">
        <v>1</v>
      </c>
    </row>
    <row r="455" spans="1:8" x14ac:dyDescent="0.2">
      <c r="A455">
        <v>93</v>
      </c>
      <c r="B455" t="s">
        <v>11</v>
      </c>
      <c r="C455" t="s">
        <v>883</v>
      </c>
      <c r="D455" t="s">
        <v>954</v>
      </c>
      <c r="E455">
        <v>8623000</v>
      </c>
      <c r="F455">
        <v>19311642.670000002</v>
      </c>
      <c r="G455">
        <v>1</v>
      </c>
    </row>
    <row r="456" spans="1:8" x14ac:dyDescent="0.2">
      <c r="A456">
        <v>116</v>
      </c>
      <c r="B456" t="s">
        <v>11</v>
      </c>
      <c r="C456" t="s">
        <v>883</v>
      </c>
      <c r="D456" t="s">
        <v>954</v>
      </c>
      <c r="E456">
        <v>17228591.68</v>
      </c>
      <c r="F456">
        <v>17278990.760000002</v>
      </c>
      <c r="H456">
        <v>1</v>
      </c>
    </row>
    <row r="457" spans="1:8" x14ac:dyDescent="0.2">
      <c r="A457">
        <v>32</v>
      </c>
      <c r="B457" t="s">
        <v>11</v>
      </c>
      <c r="C457" t="s">
        <v>903</v>
      </c>
      <c r="D457" t="s">
        <v>954</v>
      </c>
      <c r="E457">
        <v>8917000</v>
      </c>
      <c r="F457">
        <v>22915514.07</v>
      </c>
      <c r="G457">
        <v>1</v>
      </c>
    </row>
    <row r="458" spans="1:8" x14ac:dyDescent="0.2">
      <c r="A458">
        <v>117</v>
      </c>
      <c r="B458" t="s">
        <v>11</v>
      </c>
      <c r="C458" t="s">
        <v>903</v>
      </c>
      <c r="D458" t="s">
        <v>954</v>
      </c>
      <c r="E458">
        <v>9293000</v>
      </c>
      <c r="F458">
        <v>9511293.75</v>
      </c>
      <c r="G458">
        <v>1</v>
      </c>
    </row>
    <row r="459" spans="1:8" x14ac:dyDescent="0.2">
      <c r="A459">
        <v>117</v>
      </c>
      <c r="B459" t="s">
        <v>11</v>
      </c>
      <c r="C459" t="s">
        <v>903</v>
      </c>
      <c r="D459" t="s">
        <v>954</v>
      </c>
      <c r="E459">
        <v>9267000</v>
      </c>
      <c r="F459">
        <v>9511293.75</v>
      </c>
      <c r="G459">
        <v>1</v>
      </c>
    </row>
    <row r="460" spans="1:8" x14ac:dyDescent="0.2">
      <c r="A460">
        <v>22</v>
      </c>
      <c r="B460" t="s">
        <v>11</v>
      </c>
      <c r="C460" t="s">
        <v>903</v>
      </c>
      <c r="D460" t="s">
        <v>954</v>
      </c>
      <c r="E460">
        <v>7573000</v>
      </c>
      <c r="F460">
        <v>29013817.43</v>
      </c>
      <c r="G460">
        <v>1</v>
      </c>
    </row>
    <row r="461" spans="1:8" x14ac:dyDescent="0.2">
      <c r="A461">
        <v>4</v>
      </c>
      <c r="B461" t="s">
        <v>12</v>
      </c>
      <c r="C461" t="s">
        <v>1609</v>
      </c>
      <c r="D461" t="s">
        <v>954</v>
      </c>
      <c r="E461">
        <v>6020000</v>
      </c>
      <c r="F461">
        <v>60000000</v>
      </c>
      <c r="G461">
        <v>1</v>
      </c>
    </row>
    <row r="462" spans="1:8" x14ac:dyDescent="0.2">
      <c r="A462">
        <v>4</v>
      </c>
      <c r="B462" t="s">
        <v>11</v>
      </c>
      <c r="C462" t="s">
        <v>84</v>
      </c>
      <c r="D462" t="s">
        <v>955</v>
      </c>
      <c r="E462">
        <v>9286800</v>
      </c>
      <c r="F462">
        <v>9580000</v>
      </c>
      <c r="G462">
        <v>5</v>
      </c>
    </row>
    <row r="463" spans="1:8" x14ac:dyDescent="0.2">
      <c r="A463">
        <v>4</v>
      </c>
      <c r="B463" t="s">
        <v>11</v>
      </c>
      <c r="C463" t="s">
        <v>84</v>
      </c>
      <c r="D463" t="s">
        <v>955</v>
      </c>
      <c r="E463">
        <v>9057250</v>
      </c>
      <c r="F463">
        <v>9550000</v>
      </c>
      <c r="G463">
        <v>4</v>
      </c>
    </row>
    <row r="464" spans="1:8" x14ac:dyDescent="0.2">
      <c r="A464">
        <v>105</v>
      </c>
      <c r="B464" t="s">
        <v>11</v>
      </c>
      <c r="C464" t="s">
        <v>84</v>
      </c>
      <c r="D464" t="s">
        <v>955</v>
      </c>
      <c r="E464">
        <v>9300000</v>
      </c>
      <c r="F464">
        <v>9599973.5399999991</v>
      </c>
      <c r="G464">
        <v>1</v>
      </c>
    </row>
    <row r="465" spans="1:8" x14ac:dyDescent="0.2">
      <c r="A465">
        <v>28</v>
      </c>
      <c r="B465" t="s">
        <v>73</v>
      </c>
      <c r="C465" t="s">
        <v>895</v>
      </c>
      <c r="D465" t="s">
        <v>958</v>
      </c>
      <c r="E465">
        <v>11592000</v>
      </c>
      <c r="F465">
        <v>11994445.890000001</v>
      </c>
      <c r="G465">
        <v>2</v>
      </c>
    </row>
    <row r="466" spans="1:8" x14ac:dyDescent="0.2">
      <c r="A466">
        <v>28</v>
      </c>
      <c r="B466" t="s">
        <v>73</v>
      </c>
      <c r="C466" t="s">
        <v>895</v>
      </c>
      <c r="D466" t="s">
        <v>958</v>
      </c>
      <c r="E466">
        <v>9241000</v>
      </c>
      <c r="F466">
        <v>9605358.3300000001</v>
      </c>
      <c r="G466">
        <v>1</v>
      </c>
    </row>
    <row r="467" spans="1:8" x14ac:dyDescent="0.2">
      <c r="A467">
        <v>87</v>
      </c>
      <c r="B467" t="s">
        <v>73</v>
      </c>
      <c r="C467" t="s">
        <v>895</v>
      </c>
      <c r="D467" t="s">
        <v>958</v>
      </c>
      <c r="E467">
        <v>9300000</v>
      </c>
      <c r="F467">
        <v>9410581.6699999999</v>
      </c>
      <c r="G467">
        <v>1</v>
      </c>
    </row>
    <row r="468" spans="1:8" x14ac:dyDescent="0.2">
      <c r="A468">
        <v>32</v>
      </c>
      <c r="B468" t="s">
        <v>73</v>
      </c>
      <c r="C468" t="s">
        <v>895</v>
      </c>
      <c r="D468" t="s">
        <v>958</v>
      </c>
      <c r="E468">
        <v>9300000</v>
      </c>
      <c r="F468">
        <v>10095156.83</v>
      </c>
      <c r="G468">
        <v>1</v>
      </c>
    </row>
    <row r="469" spans="1:8" x14ac:dyDescent="0.2">
      <c r="A469">
        <v>117</v>
      </c>
      <c r="B469" t="s">
        <v>73</v>
      </c>
      <c r="C469" t="s">
        <v>895</v>
      </c>
      <c r="D469" t="s">
        <v>958</v>
      </c>
      <c r="E469">
        <v>9300000</v>
      </c>
      <c r="F469">
        <v>9511293.75</v>
      </c>
      <c r="G469">
        <v>1</v>
      </c>
    </row>
    <row r="470" spans="1:8" x14ac:dyDescent="0.2">
      <c r="A470">
        <v>117</v>
      </c>
      <c r="B470" t="s">
        <v>73</v>
      </c>
      <c r="C470" t="s">
        <v>895</v>
      </c>
      <c r="D470" t="s">
        <v>958</v>
      </c>
      <c r="E470">
        <v>4650000</v>
      </c>
      <c r="F470">
        <v>9511293.75</v>
      </c>
      <c r="G470">
        <v>2</v>
      </c>
    </row>
    <row r="471" spans="1:8" x14ac:dyDescent="0.2">
      <c r="A471">
        <v>96</v>
      </c>
      <c r="B471" t="s">
        <v>73</v>
      </c>
      <c r="C471" t="s">
        <v>895</v>
      </c>
      <c r="D471" t="s">
        <v>958</v>
      </c>
      <c r="E471">
        <v>9300000</v>
      </c>
      <c r="F471">
        <v>9604558</v>
      </c>
      <c r="G471">
        <v>1</v>
      </c>
    </row>
    <row r="472" spans="1:8" x14ac:dyDescent="0.2">
      <c r="A472">
        <v>4</v>
      </c>
      <c r="B472" t="s">
        <v>74</v>
      </c>
      <c r="C472" t="s">
        <v>791</v>
      </c>
      <c r="D472" t="s">
        <v>960</v>
      </c>
      <c r="E472">
        <v>9300000</v>
      </c>
      <c r="F472">
        <v>9584000</v>
      </c>
      <c r="G472">
        <v>1</v>
      </c>
    </row>
    <row r="473" spans="1:8" x14ac:dyDescent="0.2">
      <c r="A473">
        <v>4</v>
      </c>
      <c r="B473" t="s">
        <v>74</v>
      </c>
      <c r="C473" t="s">
        <v>791</v>
      </c>
      <c r="D473" t="s">
        <v>960</v>
      </c>
      <c r="E473">
        <v>6975000</v>
      </c>
      <c r="F473">
        <v>14250000</v>
      </c>
      <c r="G473">
        <v>2</v>
      </c>
    </row>
    <row r="474" spans="1:8" x14ac:dyDescent="0.2">
      <c r="A474">
        <v>28</v>
      </c>
      <c r="B474" t="s">
        <v>74</v>
      </c>
      <c r="C474" t="s">
        <v>791</v>
      </c>
      <c r="D474" t="s">
        <v>960</v>
      </c>
      <c r="E474">
        <v>9300000</v>
      </c>
      <c r="F474">
        <v>9606025.0299999993</v>
      </c>
      <c r="G474">
        <v>1</v>
      </c>
    </row>
    <row r="475" spans="1:8" x14ac:dyDescent="0.2">
      <c r="A475">
        <v>93</v>
      </c>
      <c r="B475" t="s">
        <v>74</v>
      </c>
      <c r="C475" t="s">
        <v>791</v>
      </c>
      <c r="D475" t="s">
        <v>960</v>
      </c>
      <c r="E475">
        <v>9188000</v>
      </c>
      <c r="F475">
        <v>9500000</v>
      </c>
      <c r="G475">
        <v>1</v>
      </c>
    </row>
    <row r="476" spans="1:8" x14ac:dyDescent="0.2">
      <c r="A476">
        <v>93</v>
      </c>
      <c r="B476" t="s">
        <v>74</v>
      </c>
      <c r="C476" t="s">
        <v>791</v>
      </c>
      <c r="D476" t="s">
        <v>960</v>
      </c>
      <c r="E476">
        <v>9300000</v>
      </c>
      <c r="F476">
        <v>9550000</v>
      </c>
      <c r="G476">
        <v>1</v>
      </c>
    </row>
    <row r="477" spans="1:8" x14ac:dyDescent="0.2">
      <c r="A477">
        <v>88</v>
      </c>
      <c r="B477" t="s">
        <v>74</v>
      </c>
      <c r="C477" t="s">
        <v>791</v>
      </c>
      <c r="D477" t="s">
        <v>960</v>
      </c>
      <c r="E477">
        <v>22620725.75</v>
      </c>
      <c r="F477">
        <v>22620725.75</v>
      </c>
      <c r="H477">
        <v>1</v>
      </c>
    </row>
    <row r="478" spans="1:8" x14ac:dyDescent="0.2">
      <c r="A478">
        <v>4</v>
      </c>
      <c r="B478" t="s">
        <v>105</v>
      </c>
      <c r="C478" t="s">
        <v>889</v>
      </c>
      <c r="D478" t="s">
        <v>961</v>
      </c>
      <c r="E478">
        <v>19895427.100000001</v>
      </c>
      <c r="F478">
        <v>19895427.100000001</v>
      </c>
      <c r="H478">
        <v>2</v>
      </c>
    </row>
    <row r="479" spans="1:8" x14ac:dyDescent="0.2">
      <c r="A479">
        <v>88</v>
      </c>
      <c r="B479" t="s">
        <v>105</v>
      </c>
      <c r="C479" t="s">
        <v>889</v>
      </c>
      <c r="D479" t="s">
        <v>961</v>
      </c>
      <c r="E479">
        <v>9221000</v>
      </c>
      <c r="F479">
        <v>9620085.9000000004</v>
      </c>
      <c r="G479">
        <v>1</v>
      </c>
    </row>
    <row r="480" spans="1:8" x14ac:dyDescent="0.2">
      <c r="A480">
        <v>32</v>
      </c>
      <c r="B480" t="s">
        <v>105</v>
      </c>
      <c r="C480" t="s">
        <v>889</v>
      </c>
      <c r="D480" t="s">
        <v>961</v>
      </c>
      <c r="E480">
        <v>24667402.760000002</v>
      </c>
      <c r="F480">
        <v>24667402.760000002</v>
      </c>
      <c r="H480">
        <v>1</v>
      </c>
    </row>
    <row r="481" spans="1:8" x14ac:dyDescent="0.2">
      <c r="A481">
        <v>4</v>
      </c>
      <c r="B481" t="s">
        <v>105</v>
      </c>
      <c r="C481" t="s">
        <v>108</v>
      </c>
      <c r="D481" t="s">
        <v>962</v>
      </c>
      <c r="E481">
        <v>9262666.6666666698</v>
      </c>
      <c r="F481">
        <v>9600000</v>
      </c>
      <c r="G481">
        <v>3</v>
      </c>
    </row>
    <row r="482" spans="1:8" x14ac:dyDescent="0.2">
      <c r="A482">
        <v>4</v>
      </c>
      <c r="B482" t="s">
        <v>105</v>
      </c>
      <c r="C482" t="s">
        <v>108</v>
      </c>
      <c r="D482" t="s">
        <v>962</v>
      </c>
      <c r="E482">
        <v>9267000</v>
      </c>
      <c r="F482">
        <v>9600000</v>
      </c>
      <c r="G482">
        <v>1</v>
      </c>
    </row>
    <row r="483" spans="1:8" x14ac:dyDescent="0.2">
      <c r="A483">
        <v>93</v>
      </c>
      <c r="B483" t="s">
        <v>105</v>
      </c>
      <c r="C483" t="s">
        <v>108</v>
      </c>
      <c r="D483" t="s">
        <v>962</v>
      </c>
      <c r="E483">
        <v>9300000</v>
      </c>
      <c r="F483">
        <v>9600000</v>
      </c>
      <c r="G483">
        <v>1</v>
      </c>
    </row>
    <row r="484" spans="1:8" x14ac:dyDescent="0.2">
      <c r="A484">
        <v>93</v>
      </c>
      <c r="B484" t="s">
        <v>105</v>
      </c>
      <c r="C484" t="s">
        <v>108</v>
      </c>
      <c r="D484" t="s">
        <v>962</v>
      </c>
      <c r="E484">
        <v>20934502</v>
      </c>
      <c r="F484">
        <v>20982780</v>
      </c>
      <c r="H484">
        <v>1</v>
      </c>
    </row>
    <row r="485" spans="1:8" x14ac:dyDescent="0.2">
      <c r="A485">
        <v>4</v>
      </c>
      <c r="B485" t="s">
        <v>103</v>
      </c>
      <c r="C485" t="s">
        <v>109</v>
      </c>
      <c r="D485" t="s">
        <v>963</v>
      </c>
      <c r="E485">
        <v>9300000</v>
      </c>
      <c r="F485">
        <v>9600000</v>
      </c>
      <c r="G485">
        <v>1</v>
      </c>
    </row>
    <row r="486" spans="1:8" x14ac:dyDescent="0.2">
      <c r="A486">
        <v>93</v>
      </c>
      <c r="B486" t="s">
        <v>103</v>
      </c>
      <c r="C486" t="s">
        <v>109</v>
      </c>
      <c r="D486" t="s">
        <v>963</v>
      </c>
      <c r="E486">
        <v>9300000</v>
      </c>
      <c r="F486">
        <v>9679075.125</v>
      </c>
      <c r="G486">
        <v>2</v>
      </c>
    </row>
    <row r="487" spans="1:8" x14ac:dyDescent="0.2">
      <c r="A487">
        <v>93</v>
      </c>
      <c r="B487" t="s">
        <v>103</v>
      </c>
      <c r="C487" t="s">
        <v>109</v>
      </c>
      <c r="D487" t="s">
        <v>963</v>
      </c>
      <c r="E487">
        <v>9293000</v>
      </c>
      <c r="F487">
        <v>9854933.0800000001</v>
      </c>
      <c r="G487">
        <v>1</v>
      </c>
    </row>
    <row r="488" spans="1:8" x14ac:dyDescent="0.2">
      <c r="A488">
        <v>88</v>
      </c>
      <c r="B488" t="s">
        <v>103</v>
      </c>
      <c r="C488" t="s">
        <v>109</v>
      </c>
      <c r="D488" t="s">
        <v>963</v>
      </c>
      <c r="E488">
        <v>9300000</v>
      </c>
      <c r="F488">
        <v>9620978.5999999996</v>
      </c>
      <c r="G488">
        <v>1</v>
      </c>
    </row>
    <row r="489" spans="1:8" x14ac:dyDescent="0.2">
      <c r="A489">
        <v>94</v>
      </c>
      <c r="B489" t="s">
        <v>103</v>
      </c>
      <c r="C489" t="s">
        <v>109</v>
      </c>
      <c r="D489" t="s">
        <v>963</v>
      </c>
      <c r="E489">
        <v>9127000</v>
      </c>
      <c r="F489">
        <v>9580209</v>
      </c>
      <c r="G489">
        <v>1</v>
      </c>
    </row>
    <row r="490" spans="1:8" x14ac:dyDescent="0.2">
      <c r="A490">
        <v>93</v>
      </c>
      <c r="B490" t="s">
        <v>12</v>
      </c>
      <c r="C490" t="s">
        <v>12</v>
      </c>
      <c r="D490" t="s">
        <v>964</v>
      </c>
      <c r="E490">
        <v>42840052.219999999</v>
      </c>
      <c r="F490">
        <v>43083884.960000001</v>
      </c>
      <c r="H490">
        <v>1</v>
      </c>
    </row>
    <row r="491" spans="1:8" x14ac:dyDescent="0.2">
      <c r="A491">
        <v>27</v>
      </c>
      <c r="B491" t="s">
        <v>12</v>
      </c>
      <c r="C491" t="s">
        <v>12</v>
      </c>
      <c r="D491" t="s">
        <v>964</v>
      </c>
      <c r="E491">
        <v>9182000</v>
      </c>
      <c r="F491">
        <v>42000000</v>
      </c>
      <c r="G491">
        <v>1</v>
      </c>
    </row>
    <row r="492" spans="1:8" x14ac:dyDescent="0.2">
      <c r="A492">
        <v>117</v>
      </c>
      <c r="B492" t="s">
        <v>12</v>
      </c>
      <c r="C492" t="s">
        <v>12</v>
      </c>
      <c r="D492" t="s">
        <v>964</v>
      </c>
      <c r="E492">
        <v>9085000</v>
      </c>
      <c r="F492">
        <v>9511293.75</v>
      </c>
      <c r="G492">
        <v>1</v>
      </c>
    </row>
    <row r="493" spans="1:8" x14ac:dyDescent="0.2">
      <c r="A493">
        <v>22</v>
      </c>
      <c r="B493" t="s">
        <v>12</v>
      </c>
      <c r="C493" t="s">
        <v>12</v>
      </c>
      <c r="D493" t="s">
        <v>964</v>
      </c>
      <c r="E493">
        <v>8917000</v>
      </c>
      <c r="F493">
        <v>39517000</v>
      </c>
      <c r="G493">
        <v>1</v>
      </c>
    </row>
    <row r="494" spans="1:8" x14ac:dyDescent="0.2">
      <c r="A494">
        <v>93</v>
      </c>
      <c r="B494" t="s">
        <v>11</v>
      </c>
      <c r="C494" t="s">
        <v>903</v>
      </c>
      <c r="D494" t="s">
        <v>903</v>
      </c>
      <c r="E494">
        <v>9247000</v>
      </c>
      <c r="F494">
        <v>22072121.02</v>
      </c>
      <c r="G494">
        <v>1</v>
      </c>
    </row>
    <row r="495" spans="1:8" x14ac:dyDescent="0.2">
      <c r="A495">
        <v>93</v>
      </c>
      <c r="B495" t="s">
        <v>11</v>
      </c>
      <c r="C495" t="s">
        <v>903</v>
      </c>
      <c r="D495" t="s">
        <v>903</v>
      </c>
      <c r="E495">
        <v>8707000</v>
      </c>
      <c r="F495">
        <v>17580000.960000001</v>
      </c>
      <c r="G495">
        <v>1</v>
      </c>
    </row>
    <row r="496" spans="1:8" x14ac:dyDescent="0.2">
      <c r="A496">
        <v>4</v>
      </c>
      <c r="B496" t="s">
        <v>103</v>
      </c>
      <c r="C496" t="s">
        <v>109</v>
      </c>
      <c r="D496" t="s">
        <v>965</v>
      </c>
      <c r="E496">
        <v>13950000</v>
      </c>
      <c r="F496">
        <v>14250000</v>
      </c>
      <c r="G496">
        <v>1</v>
      </c>
    </row>
    <row r="497" spans="1:8" x14ac:dyDescent="0.2">
      <c r="A497">
        <v>93</v>
      </c>
      <c r="B497" t="s">
        <v>103</v>
      </c>
      <c r="C497" t="s">
        <v>109</v>
      </c>
      <c r="D497" t="s">
        <v>965</v>
      </c>
      <c r="E497">
        <v>9277000</v>
      </c>
      <c r="F497">
        <v>11688975.175000001</v>
      </c>
      <c r="G497">
        <v>2</v>
      </c>
    </row>
    <row r="498" spans="1:8" x14ac:dyDescent="0.2">
      <c r="A498">
        <v>88</v>
      </c>
      <c r="B498" t="s">
        <v>103</v>
      </c>
      <c r="C498" t="s">
        <v>109</v>
      </c>
      <c r="D498" t="s">
        <v>965</v>
      </c>
      <c r="E498">
        <v>9280000</v>
      </c>
      <c r="F498">
        <v>9691067.1099999994</v>
      </c>
      <c r="G498">
        <v>2</v>
      </c>
    </row>
    <row r="499" spans="1:8" x14ac:dyDescent="0.2">
      <c r="A499">
        <v>4</v>
      </c>
      <c r="B499" t="s">
        <v>11</v>
      </c>
      <c r="C499" t="s">
        <v>526</v>
      </c>
      <c r="D499" t="s">
        <v>966</v>
      </c>
      <c r="E499">
        <v>9300000</v>
      </c>
      <c r="F499">
        <v>9600000</v>
      </c>
      <c r="G499">
        <v>1</v>
      </c>
    </row>
    <row r="500" spans="1:8" x14ac:dyDescent="0.2">
      <c r="A500">
        <v>26</v>
      </c>
      <c r="B500" t="s">
        <v>11</v>
      </c>
      <c r="C500" t="s">
        <v>526</v>
      </c>
      <c r="D500" t="s">
        <v>966</v>
      </c>
      <c r="E500">
        <v>9085000</v>
      </c>
      <c r="F500">
        <v>12181952.92</v>
      </c>
      <c r="G500">
        <v>1</v>
      </c>
    </row>
    <row r="501" spans="1:8" x14ac:dyDescent="0.2">
      <c r="A501">
        <v>96</v>
      </c>
      <c r="B501" t="s">
        <v>11</v>
      </c>
      <c r="C501" t="s">
        <v>526</v>
      </c>
      <c r="D501" t="s">
        <v>966</v>
      </c>
      <c r="E501">
        <v>6975000</v>
      </c>
      <c r="F501">
        <v>11996122.5</v>
      </c>
      <c r="G501">
        <v>2</v>
      </c>
    </row>
    <row r="502" spans="1:8" x14ac:dyDescent="0.2">
      <c r="A502">
        <v>93</v>
      </c>
      <c r="B502" t="s">
        <v>11</v>
      </c>
      <c r="C502" t="s">
        <v>83</v>
      </c>
      <c r="D502" t="s">
        <v>967</v>
      </c>
      <c r="E502">
        <v>9241000</v>
      </c>
      <c r="F502">
        <v>21793377.170000002</v>
      </c>
      <c r="G502">
        <v>1</v>
      </c>
    </row>
    <row r="503" spans="1:8" x14ac:dyDescent="0.2">
      <c r="A503">
        <v>93</v>
      </c>
      <c r="B503" t="s">
        <v>11</v>
      </c>
      <c r="C503" t="s">
        <v>83</v>
      </c>
      <c r="D503" t="s">
        <v>967</v>
      </c>
      <c r="E503">
        <v>8959000</v>
      </c>
      <c r="F503">
        <v>32002758.010000002</v>
      </c>
      <c r="H503">
        <v>1</v>
      </c>
    </row>
    <row r="504" spans="1:8" x14ac:dyDescent="0.2">
      <c r="A504">
        <v>22</v>
      </c>
      <c r="B504" t="s">
        <v>11</v>
      </c>
      <c r="C504" t="s">
        <v>83</v>
      </c>
      <c r="D504" t="s">
        <v>967</v>
      </c>
      <c r="E504">
        <v>7867000</v>
      </c>
      <c r="F504">
        <v>71767000</v>
      </c>
      <c r="G504">
        <v>1</v>
      </c>
    </row>
    <row r="505" spans="1:8" x14ac:dyDescent="0.2">
      <c r="A505">
        <v>4</v>
      </c>
      <c r="B505" t="s">
        <v>11</v>
      </c>
      <c r="C505" t="s">
        <v>84</v>
      </c>
      <c r="D505" t="s">
        <v>999</v>
      </c>
      <c r="E505">
        <v>8137500</v>
      </c>
      <c r="F505">
        <v>11925000</v>
      </c>
      <c r="G505">
        <v>4</v>
      </c>
    </row>
    <row r="506" spans="1:8" x14ac:dyDescent="0.2">
      <c r="A506">
        <v>93</v>
      </c>
      <c r="B506" t="s">
        <v>11</v>
      </c>
      <c r="C506" t="s">
        <v>84</v>
      </c>
      <c r="D506" t="s">
        <v>999</v>
      </c>
      <c r="E506">
        <v>16559294.66</v>
      </c>
      <c r="F506">
        <v>16643690.33</v>
      </c>
      <c r="H506">
        <v>2</v>
      </c>
    </row>
    <row r="507" spans="1:8" x14ac:dyDescent="0.2">
      <c r="A507">
        <v>121</v>
      </c>
      <c r="B507" t="s">
        <v>11</v>
      </c>
      <c r="C507" t="s">
        <v>84</v>
      </c>
      <c r="D507" t="s">
        <v>999</v>
      </c>
      <c r="E507">
        <v>19084280.125</v>
      </c>
      <c r="F507">
        <v>19089280.125</v>
      </c>
      <c r="H507">
        <v>2</v>
      </c>
    </row>
    <row r="508" spans="1:8" x14ac:dyDescent="0.2">
      <c r="A508">
        <v>4</v>
      </c>
      <c r="B508" t="s">
        <v>105</v>
      </c>
      <c r="C508" t="s">
        <v>107</v>
      </c>
      <c r="D508" t="s">
        <v>1000</v>
      </c>
      <c r="E508">
        <v>9273000</v>
      </c>
      <c r="F508">
        <v>9500000</v>
      </c>
      <c r="G508">
        <v>1</v>
      </c>
    </row>
    <row r="509" spans="1:8" x14ac:dyDescent="0.2">
      <c r="A509">
        <v>93</v>
      </c>
      <c r="B509" t="s">
        <v>105</v>
      </c>
      <c r="C509" t="s">
        <v>107</v>
      </c>
      <c r="D509" t="s">
        <v>1000</v>
      </c>
      <c r="E509">
        <v>8959000</v>
      </c>
      <c r="F509">
        <v>9550000</v>
      </c>
      <c r="G509">
        <v>1</v>
      </c>
    </row>
    <row r="510" spans="1:8" x14ac:dyDescent="0.2">
      <c r="A510">
        <v>93</v>
      </c>
      <c r="B510" t="s">
        <v>105</v>
      </c>
      <c r="C510" t="s">
        <v>107</v>
      </c>
      <c r="D510" t="s">
        <v>1000</v>
      </c>
      <c r="E510">
        <v>23256703.879999999</v>
      </c>
      <c r="F510">
        <v>23355591.379999999</v>
      </c>
      <c r="H510">
        <v>1</v>
      </c>
    </row>
    <row r="511" spans="1:8" x14ac:dyDescent="0.2">
      <c r="A511">
        <v>22</v>
      </c>
      <c r="B511" t="s">
        <v>105</v>
      </c>
      <c r="C511" t="s">
        <v>107</v>
      </c>
      <c r="D511" t="s">
        <v>1000</v>
      </c>
      <c r="E511">
        <v>6608000</v>
      </c>
      <c r="F511">
        <v>30058000</v>
      </c>
      <c r="G511">
        <v>1</v>
      </c>
    </row>
    <row r="512" spans="1:8" x14ac:dyDescent="0.2">
      <c r="A512">
        <v>93</v>
      </c>
      <c r="B512" t="s">
        <v>11</v>
      </c>
      <c r="C512" t="s">
        <v>104</v>
      </c>
      <c r="D512" t="s">
        <v>1001</v>
      </c>
      <c r="E512">
        <v>9214000</v>
      </c>
      <c r="F512">
        <v>21582030.93</v>
      </c>
      <c r="G512">
        <v>1</v>
      </c>
    </row>
    <row r="513" spans="1:8" x14ac:dyDescent="0.2">
      <c r="A513">
        <v>32</v>
      </c>
      <c r="B513" t="s">
        <v>11</v>
      </c>
      <c r="C513" t="s">
        <v>104</v>
      </c>
      <c r="D513" t="s">
        <v>1001</v>
      </c>
      <c r="E513">
        <v>9300000</v>
      </c>
      <c r="F513">
        <v>11561139.945</v>
      </c>
      <c r="G513">
        <v>2</v>
      </c>
    </row>
    <row r="514" spans="1:8" x14ac:dyDescent="0.2">
      <c r="A514">
        <v>32</v>
      </c>
      <c r="B514" t="s">
        <v>11</v>
      </c>
      <c r="C514" t="s">
        <v>104</v>
      </c>
      <c r="D514" t="s">
        <v>1001</v>
      </c>
      <c r="E514">
        <v>23710197</v>
      </c>
      <c r="F514">
        <v>23710197</v>
      </c>
      <c r="H514">
        <v>1</v>
      </c>
    </row>
    <row r="515" spans="1:8" x14ac:dyDescent="0.2">
      <c r="A515">
        <v>117</v>
      </c>
      <c r="B515" t="s">
        <v>11</v>
      </c>
      <c r="C515" t="s">
        <v>104</v>
      </c>
      <c r="D515" t="s">
        <v>1001</v>
      </c>
      <c r="E515">
        <v>8497000</v>
      </c>
      <c r="F515">
        <v>9511293.75</v>
      </c>
      <c r="G515">
        <v>1</v>
      </c>
    </row>
    <row r="516" spans="1:8" x14ac:dyDescent="0.2">
      <c r="A516">
        <v>28</v>
      </c>
      <c r="B516" t="s">
        <v>73</v>
      </c>
      <c r="C516" t="s">
        <v>893</v>
      </c>
      <c r="D516" t="s">
        <v>1002</v>
      </c>
      <c r="E516">
        <v>9127000</v>
      </c>
      <c r="F516">
        <v>9604070.1300000008</v>
      </c>
      <c r="G516">
        <v>1</v>
      </c>
    </row>
    <row r="517" spans="1:8" x14ac:dyDescent="0.2">
      <c r="A517">
        <v>105</v>
      </c>
      <c r="B517" t="s">
        <v>73</v>
      </c>
      <c r="C517" t="s">
        <v>893</v>
      </c>
      <c r="D517" t="s">
        <v>1002</v>
      </c>
      <c r="E517">
        <v>9300000</v>
      </c>
      <c r="F517">
        <v>9599973.5399999991</v>
      </c>
      <c r="G517">
        <v>1</v>
      </c>
    </row>
    <row r="518" spans="1:8" x14ac:dyDescent="0.2">
      <c r="A518">
        <v>4</v>
      </c>
      <c r="B518" t="s">
        <v>103</v>
      </c>
      <c r="C518" t="s">
        <v>103</v>
      </c>
      <c r="D518" t="s">
        <v>1003</v>
      </c>
      <c r="E518">
        <v>9175000</v>
      </c>
      <c r="F518">
        <v>15364569</v>
      </c>
      <c r="G518">
        <v>1</v>
      </c>
    </row>
    <row r="519" spans="1:8" x14ac:dyDescent="0.2">
      <c r="A519">
        <v>93</v>
      </c>
      <c r="B519" t="s">
        <v>103</v>
      </c>
      <c r="C519" t="s">
        <v>103</v>
      </c>
      <c r="D519" t="s">
        <v>1003</v>
      </c>
      <c r="E519">
        <v>8400000</v>
      </c>
      <c r="F519">
        <v>8850000</v>
      </c>
      <c r="G519">
        <v>1</v>
      </c>
    </row>
    <row r="520" spans="1:8" x14ac:dyDescent="0.2">
      <c r="A520">
        <v>22</v>
      </c>
      <c r="B520" t="s">
        <v>103</v>
      </c>
      <c r="C520" t="s">
        <v>103</v>
      </c>
      <c r="D520" t="s">
        <v>1003</v>
      </c>
      <c r="E520">
        <v>7406000</v>
      </c>
      <c r="F520">
        <v>53732000</v>
      </c>
      <c r="G520">
        <v>1</v>
      </c>
    </row>
    <row r="521" spans="1:8" x14ac:dyDescent="0.2">
      <c r="A521">
        <v>28</v>
      </c>
      <c r="B521" t="s">
        <v>74</v>
      </c>
      <c r="C521" t="s">
        <v>72</v>
      </c>
      <c r="D521" t="s">
        <v>1004</v>
      </c>
      <c r="E521">
        <v>11244500</v>
      </c>
      <c r="F521">
        <v>11967787.85</v>
      </c>
      <c r="G521">
        <v>2</v>
      </c>
    </row>
    <row r="522" spans="1:8" x14ac:dyDescent="0.2">
      <c r="A522">
        <v>87</v>
      </c>
      <c r="B522" t="s">
        <v>74</v>
      </c>
      <c r="C522" t="s">
        <v>72</v>
      </c>
      <c r="D522" t="s">
        <v>1004</v>
      </c>
      <c r="E522">
        <v>9285000</v>
      </c>
      <c r="F522">
        <v>9376399.1699999999</v>
      </c>
      <c r="G522">
        <v>2</v>
      </c>
    </row>
    <row r="523" spans="1:8" x14ac:dyDescent="0.2">
      <c r="A523">
        <v>93</v>
      </c>
      <c r="B523" t="s">
        <v>74</v>
      </c>
      <c r="C523" t="s">
        <v>72</v>
      </c>
      <c r="D523" t="s">
        <v>1004</v>
      </c>
      <c r="E523">
        <v>9300000</v>
      </c>
      <c r="F523">
        <v>9600000</v>
      </c>
      <c r="G523">
        <v>1</v>
      </c>
    </row>
    <row r="524" spans="1:8" x14ac:dyDescent="0.2">
      <c r="A524">
        <v>93</v>
      </c>
      <c r="B524" t="s">
        <v>74</v>
      </c>
      <c r="C524" t="s">
        <v>72</v>
      </c>
      <c r="D524" t="s">
        <v>1004</v>
      </c>
      <c r="E524">
        <v>14208282.699999999</v>
      </c>
      <c r="F524">
        <v>14357546.720000001</v>
      </c>
      <c r="H524">
        <v>1</v>
      </c>
    </row>
    <row r="525" spans="1:8" x14ac:dyDescent="0.2">
      <c r="A525">
        <v>88</v>
      </c>
      <c r="B525" t="s">
        <v>74</v>
      </c>
      <c r="C525" t="s">
        <v>72</v>
      </c>
      <c r="D525" t="s">
        <v>1004</v>
      </c>
      <c r="E525">
        <v>16345780.18</v>
      </c>
      <c r="F525">
        <v>16345780.18</v>
      </c>
      <c r="H525">
        <v>1</v>
      </c>
    </row>
    <row r="526" spans="1:8" x14ac:dyDescent="0.2">
      <c r="A526">
        <v>101</v>
      </c>
      <c r="B526" t="s">
        <v>74</v>
      </c>
      <c r="C526" t="s">
        <v>72</v>
      </c>
      <c r="D526" t="s">
        <v>1004</v>
      </c>
      <c r="E526">
        <v>9300000</v>
      </c>
      <c r="F526">
        <v>9542000</v>
      </c>
      <c r="G526">
        <v>1</v>
      </c>
    </row>
    <row r="527" spans="1:8" x14ac:dyDescent="0.2">
      <c r="A527">
        <v>4</v>
      </c>
      <c r="B527" t="s">
        <v>11</v>
      </c>
      <c r="C527" t="s">
        <v>95</v>
      </c>
      <c r="D527" t="s">
        <v>1014</v>
      </c>
      <c r="E527">
        <v>8833000</v>
      </c>
      <c r="F527">
        <v>9600000</v>
      </c>
      <c r="G527">
        <v>1</v>
      </c>
    </row>
    <row r="528" spans="1:8" x14ac:dyDescent="0.2">
      <c r="A528">
        <v>4</v>
      </c>
      <c r="B528" t="s">
        <v>11</v>
      </c>
      <c r="C528" t="s">
        <v>95</v>
      </c>
      <c r="D528" t="s">
        <v>1014</v>
      </c>
      <c r="E528">
        <v>19975531.850000001</v>
      </c>
      <c r="F528">
        <v>19990656.850000001</v>
      </c>
      <c r="H528">
        <v>1</v>
      </c>
    </row>
    <row r="529" spans="1:8" x14ac:dyDescent="0.2">
      <c r="A529">
        <v>28</v>
      </c>
      <c r="B529" t="s">
        <v>11</v>
      </c>
      <c r="C529" t="s">
        <v>95</v>
      </c>
      <c r="D529" t="s">
        <v>1014</v>
      </c>
      <c r="E529">
        <v>9300000</v>
      </c>
      <c r="F529">
        <v>9606025.0299999993</v>
      </c>
      <c r="G529">
        <v>1</v>
      </c>
    </row>
    <row r="530" spans="1:8" x14ac:dyDescent="0.2">
      <c r="A530">
        <v>93</v>
      </c>
      <c r="B530" t="s">
        <v>11</v>
      </c>
      <c r="C530" t="s">
        <v>95</v>
      </c>
      <c r="D530" t="s">
        <v>1014</v>
      </c>
      <c r="E530">
        <v>8512000</v>
      </c>
      <c r="F530">
        <v>17584985</v>
      </c>
      <c r="G530">
        <v>4</v>
      </c>
    </row>
    <row r="531" spans="1:8" x14ac:dyDescent="0.2">
      <c r="A531">
        <v>93</v>
      </c>
      <c r="B531" t="s">
        <v>11</v>
      </c>
      <c r="C531" t="s">
        <v>95</v>
      </c>
      <c r="D531" t="s">
        <v>1014</v>
      </c>
      <c r="E531">
        <v>23219793.899999999</v>
      </c>
      <c r="F531">
        <v>23274793.899999999</v>
      </c>
      <c r="H531">
        <v>1</v>
      </c>
    </row>
    <row r="532" spans="1:8" x14ac:dyDescent="0.2">
      <c r="A532">
        <v>93</v>
      </c>
      <c r="B532" t="s">
        <v>11</v>
      </c>
      <c r="C532" t="s">
        <v>95</v>
      </c>
      <c r="D532" t="s">
        <v>1014</v>
      </c>
      <c r="E532">
        <v>23219793.899999999</v>
      </c>
      <c r="F532">
        <v>23274793.899999999</v>
      </c>
      <c r="H532">
        <v>1</v>
      </c>
    </row>
    <row r="533" spans="1:8" x14ac:dyDescent="0.2">
      <c r="A533">
        <v>27</v>
      </c>
      <c r="B533" t="s">
        <v>11</v>
      </c>
      <c r="C533" t="s">
        <v>95</v>
      </c>
      <c r="D533" t="s">
        <v>1014</v>
      </c>
      <c r="E533">
        <v>9201000</v>
      </c>
      <c r="F533">
        <v>23204000</v>
      </c>
      <c r="G533">
        <v>1</v>
      </c>
    </row>
    <row r="534" spans="1:8" x14ac:dyDescent="0.2">
      <c r="A534">
        <v>121</v>
      </c>
      <c r="B534" t="s">
        <v>11</v>
      </c>
      <c r="C534" t="s">
        <v>95</v>
      </c>
      <c r="D534" t="s">
        <v>1014</v>
      </c>
      <c r="E534">
        <v>9267000</v>
      </c>
      <c r="F534">
        <v>9749501.6999999993</v>
      </c>
      <c r="G534">
        <v>1</v>
      </c>
    </row>
    <row r="535" spans="1:8" x14ac:dyDescent="0.2">
      <c r="A535">
        <v>4</v>
      </c>
      <c r="B535" t="s">
        <v>11</v>
      </c>
      <c r="C535" t="s">
        <v>84</v>
      </c>
      <c r="D535" t="s">
        <v>1015</v>
      </c>
      <c r="E535">
        <v>9284666.6666666698</v>
      </c>
      <c r="F535">
        <v>9600000</v>
      </c>
      <c r="G535">
        <v>3</v>
      </c>
    </row>
    <row r="536" spans="1:8" x14ac:dyDescent="0.2">
      <c r="A536">
        <v>4</v>
      </c>
      <c r="B536" t="s">
        <v>11</v>
      </c>
      <c r="C536" t="s">
        <v>84</v>
      </c>
      <c r="D536" t="s">
        <v>1015</v>
      </c>
      <c r="E536">
        <v>9254000</v>
      </c>
      <c r="F536">
        <v>9600000</v>
      </c>
      <c r="G536">
        <v>1</v>
      </c>
    </row>
    <row r="537" spans="1:8" x14ac:dyDescent="0.2">
      <c r="A537">
        <v>87</v>
      </c>
      <c r="B537" t="s">
        <v>11</v>
      </c>
      <c r="C537" t="s">
        <v>84</v>
      </c>
      <c r="D537" t="s">
        <v>1015</v>
      </c>
      <c r="E537">
        <v>9300000</v>
      </c>
      <c r="F537">
        <v>9630605.3399999999</v>
      </c>
      <c r="G537">
        <v>1</v>
      </c>
    </row>
    <row r="538" spans="1:8" x14ac:dyDescent="0.2">
      <c r="A538">
        <v>93</v>
      </c>
      <c r="B538" t="s">
        <v>11</v>
      </c>
      <c r="C538" t="s">
        <v>84</v>
      </c>
      <c r="D538" t="s">
        <v>1015</v>
      </c>
      <c r="E538">
        <v>9286000</v>
      </c>
      <c r="F538">
        <v>9650000</v>
      </c>
      <c r="G538">
        <v>1</v>
      </c>
    </row>
    <row r="539" spans="1:8" x14ac:dyDescent="0.2">
      <c r="A539">
        <v>117</v>
      </c>
      <c r="B539" t="s">
        <v>11</v>
      </c>
      <c r="C539" t="s">
        <v>84</v>
      </c>
      <c r="D539" t="s">
        <v>1015</v>
      </c>
      <c r="E539">
        <v>13950000</v>
      </c>
      <c r="F539">
        <v>14298868.15</v>
      </c>
      <c r="G539">
        <v>1</v>
      </c>
    </row>
    <row r="540" spans="1:8" x14ac:dyDescent="0.2">
      <c r="A540">
        <v>4</v>
      </c>
      <c r="B540" t="s">
        <v>11</v>
      </c>
      <c r="C540" t="s">
        <v>84</v>
      </c>
      <c r="D540" t="s">
        <v>1016</v>
      </c>
      <c r="E540">
        <v>9283857.1428571399</v>
      </c>
      <c r="F540">
        <v>9600000</v>
      </c>
      <c r="G540">
        <v>7</v>
      </c>
    </row>
    <row r="541" spans="1:8" x14ac:dyDescent="0.2">
      <c r="A541">
        <v>4</v>
      </c>
      <c r="B541" t="s">
        <v>11</v>
      </c>
      <c r="C541" t="s">
        <v>84</v>
      </c>
      <c r="D541" t="s">
        <v>1016</v>
      </c>
      <c r="E541">
        <v>10828000</v>
      </c>
      <c r="F541">
        <v>11116666.6666667</v>
      </c>
      <c r="G541">
        <v>3</v>
      </c>
    </row>
    <row r="542" spans="1:8" x14ac:dyDescent="0.2">
      <c r="A542">
        <v>28</v>
      </c>
      <c r="B542" t="s">
        <v>11</v>
      </c>
      <c r="C542" t="s">
        <v>84</v>
      </c>
      <c r="D542" t="s">
        <v>1016</v>
      </c>
      <c r="E542">
        <v>9241000</v>
      </c>
      <c r="F542">
        <v>9571175.8300000001</v>
      </c>
      <c r="G542">
        <v>1</v>
      </c>
    </row>
    <row r="543" spans="1:8" x14ac:dyDescent="0.2">
      <c r="A543">
        <v>28</v>
      </c>
      <c r="B543" t="s">
        <v>11</v>
      </c>
      <c r="C543" t="s">
        <v>84</v>
      </c>
      <c r="D543" t="s">
        <v>1016</v>
      </c>
      <c r="E543">
        <v>9300000</v>
      </c>
      <c r="F543">
        <v>9553657.5</v>
      </c>
      <c r="G543">
        <v>1</v>
      </c>
    </row>
    <row r="544" spans="1:8" x14ac:dyDescent="0.2">
      <c r="A544">
        <v>87</v>
      </c>
      <c r="B544" t="s">
        <v>11</v>
      </c>
      <c r="C544" t="s">
        <v>84</v>
      </c>
      <c r="D544" t="s">
        <v>1016</v>
      </c>
      <c r="E544">
        <v>9300000</v>
      </c>
      <c r="F544">
        <v>9588044.6899999995</v>
      </c>
      <c r="G544">
        <v>1</v>
      </c>
    </row>
    <row r="545" spans="1:8" x14ac:dyDescent="0.2">
      <c r="A545">
        <v>116</v>
      </c>
      <c r="B545" t="s">
        <v>11</v>
      </c>
      <c r="C545" t="s">
        <v>84</v>
      </c>
      <c r="D545" t="s">
        <v>1016</v>
      </c>
      <c r="E545">
        <v>4650000</v>
      </c>
      <c r="F545">
        <v>9466708.0800000001</v>
      </c>
      <c r="G545">
        <v>2</v>
      </c>
    </row>
    <row r="546" spans="1:8" x14ac:dyDescent="0.2">
      <c r="A546">
        <v>96</v>
      </c>
      <c r="B546" t="s">
        <v>11</v>
      </c>
      <c r="C546" t="s">
        <v>84</v>
      </c>
      <c r="D546" t="s">
        <v>1016</v>
      </c>
      <c r="E546">
        <v>14280549.810000001</v>
      </c>
      <c r="F546">
        <v>14422214.02</v>
      </c>
      <c r="H546">
        <v>1</v>
      </c>
    </row>
    <row r="547" spans="1:8" x14ac:dyDescent="0.2">
      <c r="A547">
        <v>96</v>
      </c>
      <c r="B547" t="s">
        <v>11</v>
      </c>
      <c r="C547" t="s">
        <v>84</v>
      </c>
      <c r="D547" t="s">
        <v>1016</v>
      </c>
      <c r="E547">
        <v>14237257.529999999</v>
      </c>
      <c r="F547">
        <v>14360367.9</v>
      </c>
      <c r="H547">
        <v>1</v>
      </c>
    </row>
    <row r="548" spans="1:8" x14ac:dyDescent="0.2">
      <c r="A548">
        <v>121</v>
      </c>
      <c r="B548" t="s">
        <v>11</v>
      </c>
      <c r="C548" t="s">
        <v>84</v>
      </c>
      <c r="D548" t="s">
        <v>1016</v>
      </c>
      <c r="E548">
        <v>9244000</v>
      </c>
      <c r="F548">
        <v>9644524.6999999993</v>
      </c>
      <c r="G548">
        <v>2</v>
      </c>
    </row>
    <row r="549" spans="1:8" x14ac:dyDescent="0.2">
      <c r="A549">
        <v>4</v>
      </c>
      <c r="B549" t="s">
        <v>11</v>
      </c>
      <c r="C549" t="s">
        <v>84</v>
      </c>
      <c r="D549" t="s">
        <v>1017</v>
      </c>
      <c r="E549">
        <v>9300000</v>
      </c>
      <c r="F549">
        <v>9566666.6666666698</v>
      </c>
      <c r="G549">
        <v>3</v>
      </c>
    </row>
    <row r="550" spans="1:8" x14ac:dyDescent="0.2">
      <c r="A550">
        <v>4</v>
      </c>
      <c r="B550" t="s">
        <v>11</v>
      </c>
      <c r="C550" t="s">
        <v>84</v>
      </c>
      <c r="D550" t="s">
        <v>1017</v>
      </c>
      <c r="E550">
        <v>9300000</v>
      </c>
      <c r="F550">
        <v>9550000</v>
      </c>
      <c r="G550">
        <v>2</v>
      </c>
    </row>
    <row r="551" spans="1:8" x14ac:dyDescent="0.2">
      <c r="A551">
        <v>28</v>
      </c>
      <c r="B551" t="s">
        <v>11</v>
      </c>
      <c r="C551" t="s">
        <v>84</v>
      </c>
      <c r="D551" t="s">
        <v>1017</v>
      </c>
      <c r="E551">
        <v>9300000</v>
      </c>
      <c r="F551">
        <v>9606025.0299999993</v>
      </c>
      <c r="G551">
        <v>1</v>
      </c>
    </row>
    <row r="552" spans="1:8" x14ac:dyDescent="0.2">
      <c r="A552">
        <v>4</v>
      </c>
      <c r="B552" t="s">
        <v>11</v>
      </c>
      <c r="C552" t="s">
        <v>526</v>
      </c>
      <c r="D552" t="s">
        <v>1018</v>
      </c>
      <c r="E552">
        <v>9300000</v>
      </c>
      <c r="F552">
        <v>9600000</v>
      </c>
      <c r="G552">
        <v>1</v>
      </c>
    </row>
    <row r="553" spans="1:8" x14ac:dyDescent="0.2">
      <c r="A553">
        <v>93</v>
      </c>
      <c r="B553" t="s">
        <v>11</v>
      </c>
      <c r="C553" t="s">
        <v>526</v>
      </c>
      <c r="D553" t="s">
        <v>1018</v>
      </c>
      <c r="E553">
        <v>9195000</v>
      </c>
      <c r="F553">
        <v>18015000</v>
      </c>
      <c r="G553">
        <v>1</v>
      </c>
    </row>
    <row r="554" spans="1:8" x14ac:dyDescent="0.2">
      <c r="A554">
        <v>4</v>
      </c>
      <c r="B554" t="s">
        <v>11</v>
      </c>
      <c r="C554" t="s">
        <v>99</v>
      </c>
      <c r="D554" t="s">
        <v>1019</v>
      </c>
      <c r="E554">
        <v>9300000</v>
      </c>
      <c r="F554">
        <v>9600000</v>
      </c>
      <c r="G554">
        <v>1</v>
      </c>
    </row>
    <row r="555" spans="1:8" x14ac:dyDescent="0.2">
      <c r="A555">
        <v>4</v>
      </c>
      <c r="B555" t="s">
        <v>11</v>
      </c>
      <c r="C555" t="s">
        <v>99</v>
      </c>
      <c r="D555" t="s">
        <v>1019</v>
      </c>
      <c r="E555">
        <v>9263500</v>
      </c>
      <c r="F555">
        <v>9575000</v>
      </c>
      <c r="G555">
        <v>2</v>
      </c>
    </row>
    <row r="556" spans="1:8" x14ac:dyDescent="0.2">
      <c r="A556">
        <v>4</v>
      </c>
      <c r="B556" t="s">
        <v>11</v>
      </c>
      <c r="C556" t="s">
        <v>99</v>
      </c>
      <c r="D556" t="s">
        <v>1019</v>
      </c>
      <c r="E556">
        <v>16555520.630000001</v>
      </c>
      <c r="F556">
        <v>16851041.260000002</v>
      </c>
      <c r="H556">
        <v>1</v>
      </c>
    </row>
    <row r="557" spans="1:8" x14ac:dyDescent="0.2">
      <c r="A557">
        <v>28</v>
      </c>
      <c r="B557" t="s">
        <v>11</v>
      </c>
      <c r="C557" t="s">
        <v>99</v>
      </c>
      <c r="D557" t="s">
        <v>1019</v>
      </c>
      <c r="E557">
        <v>9300000</v>
      </c>
      <c r="F557">
        <v>9606025.0299999993</v>
      </c>
      <c r="G557">
        <v>1</v>
      </c>
    </row>
    <row r="558" spans="1:8" x14ac:dyDescent="0.2">
      <c r="A558">
        <v>28</v>
      </c>
      <c r="B558" t="s">
        <v>11</v>
      </c>
      <c r="C558" t="s">
        <v>99</v>
      </c>
      <c r="D558" t="s">
        <v>1019</v>
      </c>
      <c r="E558">
        <v>9254000</v>
      </c>
      <c r="F558">
        <v>9571322.7300000004</v>
      </c>
      <c r="G558">
        <v>1</v>
      </c>
    </row>
    <row r="559" spans="1:8" x14ac:dyDescent="0.2">
      <c r="A559">
        <v>93</v>
      </c>
      <c r="B559" t="s">
        <v>11</v>
      </c>
      <c r="C559" t="s">
        <v>99</v>
      </c>
      <c r="D559" t="s">
        <v>1019</v>
      </c>
      <c r="E559">
        <v>15621439.08</v>
      </c>
      <c r="F559">
        <v>15770911.52</v>
      </c>
      <c r="H559">
        <v>1</v>
      </c>
    </row>
    <row r="560" spans="1:8" x14ac:dyDescent="0.2">
      <c r="A560">
        <v>121</v>
      </c>
      <c r="B560" t="s">
        <v>11</v>
      </c>
      <c r="C560" t="s">
        <v>99</v>
      </c>
      <c r="D560" t="s">
        <v>1019</v>
      </c>
      <c r="E560">
        <v>18889539.800000001</v>
      </c>
      <c r="F560">
        <v>18894539.800000001</v>
      </c>
      <c r="H560">
        <v>1</v>
      </c>
    </row>
    <row r="561" spans="1:8" x14ac:dyDescent="0.2">
      <c r="A561">
        <v>4</v>
      </c>
      <c r="B561" t="s">
        <v>73</v>
      </c>
      <c r="C561" t="s">
        <v>670</v>
      </c>
      <c r="D561" t="s">
        <v>1020</v>
      </c>
      <c r="E561">
        <v>9127000</v>
      </c>
      <c r="F561">
        <v>9600000</v>
      </c>
      <c r="G561">
        <v>1</v>
      </c>
    </row>
    <row r="562" spans="1:8" x14ac:dyDescent="0.2">
      <c r="A562">
        <v>32</v>
      </c>
      <c r="B562" t="s">
        <v>73</v>
      </c>
      <c r="C562" t="s">
        <v>670</v>
      </c>
      <c r="D562" t="s">
        <v>1020</v>
      </c>
      <c r="E562">
        <v>9172500</v>
      </c>
      <c r="F562">
        <v>15029149.225</v>
      </c>
      <c r="G562">
        <v>2</v>
      </c>
    </row>
    <row r="563" spans="1:8" x14ac:dyDescent="0.2">
      <c r="A563">
        <v>96</v>
      </c>
      <c r="B563" t="s">
        <v>73</v>
      </c>
      <c r="C563" t="s">
        <v>670</v>
      </c>
      <c r="D563" t="s">
        <v>1020</v>
      </c>
      <c r="E563">
        <v>9043000</v>
      </c>
      <c r="F563">
        <v>9601653.5099999998</v>
      </c>
      <c r="G563">
        <v>1</v>
      </c>
    </row>
    <row r="564" spans="1:8" x14ac:dyDescent="0.2">
      <c r="A564">
        <v>4</v>
      </c>
      <c r="B564" t="s">
        <v>11</v>
      </c>
      <c r="C564" t="s">
        <v>956</v>
      </c>
      <c r="D564" t="s">
        <v>1020</v>
      </c>
      <c r="E564">
        <v>9300000</v>
      </c>
      <c r="F564">
        <v>9600000</v>
      </c>
      <c r="G564">
        <v>1</v>
      </c>
    </row>
    <row r="565" spans="1:8" x14ac:dyDescent="0.2">
      <c r="A565">
        <v>28</v>
      </c>
      <c r="B565" t="s">
        <v>11</v>
      </c>
      <c r="C565" t="s">
        <v>956</v>
      </c>
      <c r="D565" t="s">
        <v>1020</v>
      </c>
      <c r="E565">
        <v>9296500</v>
      </c>
      <c r="F565">
        <v>9588894.2300000004</v>
      </c>
      <c r="G565">
        <v>2</v>
      </c>
    </row>
    <row r="566" spans="1:8" x14ac:dyDescent="0.2">
      <c r="A566">
        <v>93</v>
      </c>
      <c r="B566" t="s">
        <v>12</v>
      </c>
      <c r="C566" t="s">
        <v>85</v>
      </c>
      <c r="D566" t="s">
        <v>1021</v>
      </c>
      <c r="E566">
        <v>19950627.350000001</v>
      </c>
      <c r="F566">
        <v>19950627.350000001</v>
      </c>
      <c r="H566">
        <v>1</v>
      </c>
    </row>
    <row r="567" spans="1:8" x14ac:dyDescent="0.2">
      <c r="A567">
        <v>4</v>
      </c>
      <c r="B567" t="s">
        <v>74</v>
      </c>
      <c r="C567" t="s">
        <v>75</v>
      </c>
      <c r="D567" t="s">
        <v>1022</v>
      </c>
      <c r="E567">
        <v>9300000</v>
      </c>
      <c r="F567">
        <v>9600000</v>
      </c>
      <c r="G567">
        <v>1</v>
      </c>
    </row>
    <row r="568" spans="1:8" x14ac:dyDescent="0.2">
      <c r="A568">
        <v>4</v>
      </c>
      <c r="B568" t="s">
        <v>74</v>
      </c>
      <c r="C568" t="s">
        <v>75</v>
      </c>
      <c r="D568" t="s">
        <v>1022</v>
      </c>
      <c r="E568">
        <v>9300000</v>
      </c>
      <c r="F568">
        <v>9634739.4433333296</v>
      </c>
      <c r="G568">
        <v>3</v>
      </c>
    </row>
    <row r="569" spans="1:8" x14ac:dyDescent="0.2">
      <c r="A569">
        <v>93</v>
      </c>
      <c r="B569" t="s">
        <v>74</v>
      </c>
      <c r="C569" t="s">
        <v>75</v>
      </c>
      <c r="D569" t="s">
        <v>1022</v>
      </c>
      <c r="E569">
        <v>6975000</v>
      </c>
      <c r="F569">
        <v>12738277</v>
      </c>
      <c r="G569">
        <v>2</v>
      </c>
    </row>
    <row r="570" spans="1:8" x14ac:dyDescent="0.2">
      <c r="A570">
        <v>93</v>
      </c>
      <c r="B570" t="s">
        <v>74</v>
      </c>
      <c r="C570" t="s">
        <v>75</v>
      </c>
      <c r="D570" t="s">
        <v>1022</v>
      </c>
      <c r="E570">
        <v>9300000</v>
      </c>
      <c r="F570">
        <v>9885000</v>
      </c>
      <c r="G570">
        <v>1</v>
      </c>
    </row>
    <row r="571" spans="1:8" x14ac:dyDescent="0.2">
      <c r="A571">
        <v>88</v>
      </c>
      <c r="B571" t="s">
        <v>74</v>
      </c>
      <c r="C571" t="s">
        <v>75</v>
      </c>
      <c r="D571" t="s">
        <v>1022</v>
      </c>
      <c r="E571">
        <v>9273000</v>
      </c>
      <c r="F571">
        <v>9620673.5</v>
      </c>
      <c r="G571">
        <v>1</v>
      </c>
    </row>
    <row r="572" spans="1:8" x14ac:dyDescent="0.2">
      <c r="A572">
        <v>88</v>
      </c>
      <c r="B572" t="s">
        <v>74</v>
      </c>
      <c r="C572" t="s">
        <v>75</v>
      </c>
      <c r="D572" t="s">
        <v>1022</v>
      </c>
      <c r="E572">
        <v>9276400</v>
      </c>
      <c r="F572">
        <v>9620711.9199999999</v>
      </c>
      <c r="G572">
        <v>5</v>
      </c>
    </row>
    <row r="573" spans="1:8" x14ac:dyDescent="0.2">
      <c r="A573">
        <v>88</v>
      </c>
      <c r="B573" t="s">
        <v>74</v>
      </c>
      <c r="C573" t="s">
        <v>75</v>
      </c>
      <c r="D573" t="s">
        <v>1022</v>
      </c>
      <c r="E573">
        <v>20348616.170000002</v>
      </c>
      <c r="F573">
        <v>20405407.32</v>
      </c>
      <c r="H573">
        <v>2</v>
      </c>
    </row>
    <row r="574" spans="1:8" x14ac:dyDescent="0.2">
      <c r="A574">
        <v>93</v>
      </c>
      <c r="B574" t="s">
        <v>74</v>
      </c>
      <c r="C574" t="s">
        <v>75</v>
      </c>
      <c r="D574" t="s">
        <v>1023</v>
      </c>
      <c r="E574">
        <v>9300000</v>
      </c>
      <c r="F574">
        <v>9550000</v>
      </c>
      <c r="G574">
        <v>1</v>
      </c>
    </row>
    <row r="575" spans="1:8" x14ac:dyDescent="0.2">
      <c r="A575">
        <v>93</v>
      </c>
      <c r="B575" t="s">
        <v>74</v>
      </c>
      <c r="C575" t="s">
        <v>75</v>
      </c>
      <c r="D575" t="s">
        <v>1023</v>
      </c>
      <c r="E575">
        <v>19386528.600000001</v>
      </c>
      <c r="F575">
        <v>19573612.280000001</v>
      </c>
      <c r="H575">
        <v>1</v>
      </c>
    </row>
    <row r="576" spans="1:8" x14ac:dyDescent="0.2">
      <c r="A576">
        <v>88</v>
      </c>
      <c r="B576" t="s">
        <v>74</v>
      </c>
      <c r="C576" t="s">
        <v>75</v>
      </c>
      <c r="D576" t="s">
        <v>1023</v>
      </c>
      <c r="E576">
        <v>19136160.940000001</v>
      </c>
      <c r="F576">
        <v>19297372.77</v>
      </c>
      <c r="H576">
        <v>1</v>
      </c>
    </row>
    <row r="577" spans="1:8" x14ac:dyDescent="0.2">
      <c r="A577">
        <v>4</v>
      </c>
      <c r="B577" t="s">
        <v>74</v>
      </c>
      <c r="C577" t="s">
        <v>1024</v>
      </c>
      <c r="D577" t="s">
        <v>1024</v>
      </c>
      <c r="E577">
        <v>9283500</v>
      </c>
      <c r="F577">
        <v>9600000</v>
      </c>
      <c r="G577">
        <v>2</v>
      </c>
    </row>
    <row r="578" spans="1:8" x14ac:dyDescent="0.2">
      <c r="A578">
        <v>4</v>
      </c>
      <c r="B578" t="s">
        <v>74</v>
      </c>
      <c r="C578" t="s">
        <v>1024</v>
      </c>
      <c r="D578" t="s">
        <v>1024</v>
      </c>
      <c r="E578">
        <v>9300000</v>
      </c>
      <c r="F578">
        <v>9600000</v>
      </c>
      <c r="G578">
        <v>1</v>
      </c>
    </row>
    <row r="579" spans="1:8" x14ac:dyDescent="0.2">
      <c r="A579">
        <v>93</v>
      </c>
      <c r="B579" t="s">
        <v>74</v>
      </c>
      <c r="C579" t="s">
        <v>1024</v>
      </c>
      <c r="D579" t="s">
        <v>1024</v>
      </c>
      <c r="E579">
        <v>9286000</v>
      </c>
      <c r="F579">
        <v>9650000</v>
      </c>
      <c r="G579">
        <v>1</v>
      </c>
    </row>
    <row r="580" spans="1:8" x14ac:dyDescent="0.2">
      <c r="A580">
        <v>88</v>
      </c>
      <c r="B580" t="s">
        <v>74</v>
      </c>
      <c r="C580" t="s">
        <v>1024</v>
      </c>
      <c r="D580" t="s">
        <v>1024</v>
      </c>
      <c r="E580">
        <v>21129465.27</v>
      </c>
      <c r="F580">
        <v>21129465.27</v>
      </c>
      <c r="H580">
        <v>1</v>
      </c>
    </row>
    <row r="581" spans="1:8" x14ac:dyDescent="0.2">
      <c r="A581">
        <v>105</v>
      </c>
      <c r="B581" t="s">
        <v>74</v>
      </c>
      <c r="C581" t="s">
        <v>1024</v>
      </c>
      <c r="D581" t="s">
        <v>1024</v>
      </c>
      <c r="E581">
        <v>14407152.18</v>
      </c>
      <c r="F581">
        <v>14407152.18</v>
      </c>
      <c r="H581">
        <v>1</v>
      </c>
    </row>
    <row r="582" spans="1:8" x14ac:dyDescent="0.2">
      <c r="A582">
        <v>4</v>
      </c>
      <c r="B582" t="s">
        <v>105</v>
      </c>
      <c r="C582" t="s">
        <v>491</v>
      </c>
      <c r="D582" t="s">
        <v>1025</v>
      </c>
      <c r="E582">
        <v>9300000</v>
      </c>
      <c r="F582">
        <v>9600000</v>
      </c>
      <c r="G582">
        <v>1</v>
      </c>
    </row>
    <row r="583" spans="1:8" x14ac:dyDescent="0.2">
      <c r="A583">
        <v>121</v>
      </c>
      <c r="B583" t="s">
        <v>105</v>
      </c>
      <c r="C583" t="s">
        <v>491</v>
      </c>
      <c r="D583" t="s">
        <v>1025</v>
      </c>
      <c r="E583">
        <v>9300000</v>
      </c>
      <c r="F583">
        <v>9645157.5</v>
      </c>
      <c r="G583">
        <v>1</v>
      </c>
    </row>
    <row r="584" spans="1:8" x14ac:dyDescent="0.2">
      <c r="A584">
        <v>108</v>
      </c>
      <c r="B584" t="s">
        <v>105</v>
      </c>
      <c r="C584" t="s">
        <v>491</v>
      </c>
      <c r="D584" t="s">
        <v>1025</v>
      </c>
      <c r="E584">
        <v>9300000</v>
      </c>
      <c r="F584">
        <v>9530000</v>
      </c>
      <c r="G584">
        <v>1</v>
      </c>
    </row>
    <row r="585" spans="1:8" x14ac:dyDescent="0.2">
      <c r="A585">
        <v>4</v>
      </c>
      <c r="B585" t="s">
        <v>105</v>
      </c>
      <c r="C585" t="s">
        <v>108</v>
      </c>
      <c r="D585" t="s">
        <v>1026</v>
      </c>
      <c r="E585">
        <v>7719333.3333333302</v>
      </c>
      <c r="F585">
        <v>11066666.6666667</v>
      </c>
      <c r="G585">
        <v>3</v>
      </c>
    </row>
    <row r="586" spans="1:8" x14ac:dyDescent="0.2">
      <c r="A586">
        <v>4</v>
      </c>
      <c r="B586" t="s">
        <v>105</v>
      </c>
      <c r="C586" t="s">
        <v>108</v>
      </c>
      <c r="D586" t="s">
        <v>1026</v>
      </c>
      <c r="E586">
        <v>9290000</v>
      </c>
      <c r="F586">
        <v>9600000</v>
      </c>
      <c r="G586">
        <v>2</v>
      </c>
    </row>
    <row r="587" spans="1:8" x14ac:dyDescent="0.2">
      <c r="A587">
        <v>93</v>
      </c>
      <c r="B587" t="s">
        <v>105</v>
      </c>
      <c r="C587" t="s">
        <v>108</v>
      </c>
      <c r="D587" t="s">
        <v>1026</v>
      </c>
      <c r="E587">
        <v>9214000</v>
      </c>
      <c r="F587">
        <v>19654844.640000001</v>
      </c>
      <c r="G587">
        <v>1</v>
      </c>
    </row>
    <row r="588" spans="1:8" x14ac:dyDescent="0.2">
      <c r="A588">
        <v>93</v>
      </c>
      <c r="B588" t="s">
        <v>105</v>
      </c>
      <c r="C588" t="s">
        <v>108</v>
      </c>
      <c r="D588" t="s">
        <v>1026</v>
      </c>
      <c r="E588">
        <v>16866790.420000002</v>
      </c>
      <c r="F588">
        <v>16924631.469999999</v>
      </c>
      <c r="H588">
        <v>1</v>
      </c>
    </row>
    <row r="589" spans="1:8" x14ac:dyDescent="0.2">
      <c r="A589">
        <v>93</v>
      </c>
      <c r="B589" t="s">
        <v>105</v>
      </c>
      <c r="C589" t="s">
        <v>108</v>
      </c>
      <c r="D589" t="s">
        <v>1026</v>
      </c>
      <c r="E589">
        <v>19466127.870000001</v>
      </c>
      <c r="F589">
        <v>19724042.495000001</v>
      </c>
      <c r="H589">
        <v>2</v>
      </c>
    </row>
    <row r="590" spans="1:8" x14ac:dyDescent="0.2">
      <c r="A590">
        <v>27</v>
      </c>
      <c r="B590" t="s">
        <v>103</v>
      </c>
      <c r="C590" t="s">
        <v>882</v>
      </c>
      <c r="D590" t="s">
        <v>1027</v>
      </c>
      <c r="E590">
        <v>8480000</v>
      </c>
      <c r="F590">
        <v>8624096</v>
      </c>
      <c r="G590">
        <v>1</v>
      </c>
    </row>
    <row r="591" spans="1:8" x14ac:dyDescent="0.2">
      <c r="A591">
        <v>117</v>
      </c>
      <c r="B591" t="s">
        <v>103</v>
      </c>
      <c r="C591" t="s">
        <v>882</v>
      </c>
      <c r="D591" t="s">
        <v>1027</v>
      </c>
      <c r="E591">
        <v>8800000</v>
      </c>
      <c r="F591">
        <v>9011293.75</v>
      </c>
      <c r="G591">
        <v>1</v>
      </c>
    </row>
    <row r="592" spans="1:8" x14ac:dyDescent="0.2">
      <c r="A592">
        <v>87</v>
      </c>
      <c r="B592" t="s">
        <v>11</v>
      </c>
      <c r="C592" t="s">
        <v>903</v>
      </c>
      <c r="D592" t="s">
        <v>1027</v>
      </c>
      <c r="E592">
        <v>39933393.798</v>
      </c>
      <c r="F592">
        <v>40070297.986000001</v>
      </c>
      <c r="H592">
        <v>5</v>
      </c>
    </row>
    <row r="593" spans="1:8" x14ac:dyDescent="0.2">
      <c r="A593">
        <v>93</v>
      </c>
      <c r="B593" t="s">
        <v>11</v>
      </c>
      <c r="C593" t="s">
        <v>903</v>
      </c>
      <c r="D593" t="s">
        <v>1027</v>
      </c>
      <c r="E593">
        <v>13950000</v>
      </c>
      <c r="F593">
        <v>14699362.369999999</v>
      </c>
      <c r="G593">
        <v>1</v>
      </c>
    </row>
    <row r="594" spans="1:8" x14ac:dyDescent="0.2">
      <c r="A594">
        <v>32</v>
      </c>
      <c r="B594" t="s">
        <v>11</v>
      </c>
      <c r="C594" t="s">
        <v>903</v>
      </c>
      <c r="D594" t="s">
        <v>1027</v>
      </c>
      <c r="E594">
        <v>9260000</v>
      </c>
      <c r="F594">
        <v>15971575.220000001</v>
      </c>
      <c r="G594">
        <v>1</v>
      </c>
    </row>
    <row r="595" spans="1:8" x14ac:dyDescent="0.2">
      <c r="A595">
        <v>93</v>
      </c>
      <c r="B595" t="s">
        <v>73</v>
      </c>
      <c r="C595" t="s">
        <v>1028</v>
      </c>
      <c r="D595" t="s">
        <v>1027</v>
      </c>
      <c r="E595">
        <v>15754171.135</v>
      </c>
      <c r="F595">
        <v>15953834.029999999</v>
      </c>
      <c r="H595">
        <v>2</v>
      </c>
    </row>
    <row r="596" spans="1:8" x14ac:dyDescent="0.2">
      <c r="A596">
        <v>93</v>
      </c>
      <c r="B596" t="s">
        <v>73</v>
      </c>
      <c r="C596" t="s">
        <v>1028</v>
      </c>
      <c r="D596" t="s">
        <v>1028</v>
      </c>
      <c r="E596">
        <v>9250500</v>
      </c>
      <c r="F596">
        <v>22347500</v>
      </c>
      <c r="G596">
        <v>2</v>
      </c>
    </row>
    <row r="597" spans="1:8" x14ac:dyDescent="0.2">
      <c r="A597">
        <v>28</v>
      </c>
      <c r="B597" t="s">
        <v>11</v>
      </c>
      <c r="C597" t="s">
        <v>803</v>
      </c>
      <c r="D597" t="s">
        <v>1029</v>
      </c>
      <c r="E597">
        <v>11611500</v>
      </c>
      <c r="F597">
        <v>14010116.494999999</v>
      </c>
      <c r="G597">
        <v>2</v>
      </c>
    </row>
    <row r="598" spans="1:8" x14ac:dyDescent="0.2">
      <c r="A598">
        <v>28</v>
      </c>
      <c r="B598" t="s">
        <v>11</v>
      </c>
      <c r="C598" t="s">
        <v>803</v>
      </c>
      <c r="D598" t="s">
        <v>1029</v>
      </c>
      <c r="E598">
        <v>12375666.6666667</v>
      </c>
      <c r="F598">
        <v>12790783.859999999</v>
      </c>
      <c r="G598">
        <v>3</v>
      </c>
    </row>
    <row r="599" spans="1:8" x14ac:dyDescent="0.2">
      <c r="A599">
        <v>93</v>
      </c>
      <c r="B599" t="s">
        <v>11</v>
      </c>
      <c r="C599" t="s">
        <v>803</v>
      </c>
      <c r="D599" t="s">
        <v>1029</v>
      </c>
      <c r="E599">
        <v>8437500</v>
      </c>
      <c r="F599">
        <v>13529043.5</v>
      </c>
      <c r="G599">
        <v>2</v>
      </c>
    </row>
    <row r="600" spans="1:8" x14ac:dyDescent="0.2">
      <c r="A600">
        <v>4</v>
      </c>
      <c r="B600" t="s">
        <v>103</v>
      </c>
      <c r="C600" t="s">
        <v>665</v>
      </c>
      <c r="D600" t="s">
        <v>1030</v>
      </c>
      <c r="E600">
        <v>9260000</v>
      </c>
      <c r="F600">
        <v>9600000</v>
      </c>
      <c r="G600">
        <v>1</v>
      </c>
    </row>
    <row r="601" spans="1:8" x14ac:dyDescent="0.2">
      <c r="A601">
        <v>27</v>
      </c>
      <c r="B601" t="s">
        <v>103</v>
      </c>
      <c r="C601" t="s">
        <v>882</v>
      </c>
      <c r="D601" t="s">
        <v>1030</v>
      </c>
      <c r="E601">
        <v>7280000</v>
      </c>
      <c r="F601">
        <v>54046000</v>
      </c>
      <c r="G601">
        <v>1</v>
      </c>
    </row>
    <row r="602" spans="1:8" x14ac:dyDescent="0.2">
      <c r="A602">
        <v>4</v>
      </c>
      <c r="B602" t="s">
        <v>11</v>
      </c>
      <c r="C602" t="s">
        <v>11</v>
      </c>
      <c r="D602" t="s">
        <v>1030</v>
      </c>
      <c r="E602">
        <v>8959000</v>
      </c>
      <c r="F602">
        <v>36859000</v>
      </c>
      <c r="G602">
        <v>1</v>
      </c>
    </row>
    <row r="603" spans="1:8" x14ac:dyDescent="0.2">
      <c r="A603">
        <v>28</v>
      </c>
      <c r="B603" t="s">
        <v>73</v>
      </c>
      <c r="C603" t="s">
        <v>895</v>
      </c>
      <c r="D603" t="s">
        <v>1030</v>
      </c>
      <c r="E603">
        <v>11625000</v>
      </c>
      <c r="F603">
        <v>11994818.789999999</v>
      </c>
      <c r="G603">
        <v>2</v>
      </c>
    </row>
    <row r="604" spans="1:8" x14ac:dyDescent="0.2">
      <c r="A604">
        <v>28</v>
      </c>
      <c r="B604" t="s">
        <v>73</v>
      </c>
      <c r="C604" t="s">
        <v>895</v>
      </c>
      <c r="D604" t="s">
        <v>1030</v>
      </c>
      <c r="E604">
        <v>9192571.4285714291</v>
      </c>
      <c r="F604">
        <v>9599927.8728571404</v>
      </c>
      <c r="G604">
        <v>7</v>
      </c>
    </row>
    <row r="605" spans="1:8" x14ac:dyDescent="0.2">
      <c r="A605">
        <v>87</v>
      </c>
      <c r="B605" t="s">
        <v>73</v>
      </c>
      <c r="C605" t="s">
        <v>895</v>
      </c>
      <c r="D605" t="s">
        <v>1030</v>
      </c>
      <c r="E605">
        <v>9300000</v>
      </c>
      <c r="F605">
        <v>9410581.6699999999</v>
      </c>
      <c r="G605">
        <v>1</v>
      </c>
    </row>
    <row r="606" spans="1:8" x14ac:dyDescent="0.2">
      <c r="A606">
        <v>32</v>
      </c>
      <c r="B606" t="s">
        <v>73</v>
      </c>
      <c r="C606" t="s">
        <v>895</v>
      </c>
      <c r="D606" t="s">
        <v>1030</v>
      </c>
      <c r="E606">
        <v>9280000</v>
      </c>
      <c r="F606">
        <v>15447376.470000001</v>
      </c>
      <c r="G606">
        <v>1</v>
      </c>
    </row>
    <row r="607" spans="1:8" x14ac:dyDescent="0.2">
      <c r="A607">
        <v>96</v>
      </c>
      <c r="B607" t="s">
        <v>73</v>
      </c>
      <c r="C607" t="s">
        <v>895</v>
      </c>
      <c r="D607" t="s">
        <v>1030</v>
      </c>
      <c r="E607">
        <v>9300000</v>
      </c>
      <c r="F607">
        <v>9604558</v>
      </c>
      <c r="G607">
        <v>1</v>
      </c>
    </row>
    <row r="608" spans="1:8" x14ac:dyDescent="0.2">
      <c r="A608">
        <v>28</v>
      </c>
      <c r="B608" t="s">
        <v>73</v>
      </c>
      <c r="C608" t="s">
        <v>895</v>
      </c>
      <c r="D608" t="s">
        <v>1031</v>
      </c>
      <c r="E608">
        <v>9286000</v>
      </c>
      <c r="F608">
        <v>9605866.8300000001</v>
      </c>
      <c r="G608">
        <v>1</v>
      </c>
    </row>
    <row r="609" spans="1:8" x14ac:dyDescent="0.2">
      <c r="A609">
        <v>94</v>
      </c>
      <c r="B609" t="s">
        <v>73</v>
      </c>
      <c r="C609" t="s">
        <v>895</v>
      </c>
      <c r="D609" t="s">
        <v>1031</v>
      </c>
      <c r="E609">
        <v>13950000</v>
      </c>
      <c r="F609">
        <v>14379729.210000001</v>
      </c>
      <c r="G609">
        <v>1</v>
      </c>
    </row>
    <row r="610" spans="1:8" x14ac:dyDescent="0.2">
      <c r="A610">
        <v>28</v>
      </c>
      <c r="B610" t="s">
        <v>73</v>
      </c>
      <c r="C610" t="s">
        <v>86</v>
      </c>
      <c r="D610" t="s">
        <v>1032</v>
      </c>
      <c r="E610">
        <v>8415500</v>
      </c>
      <c r="F610">
        <v>9586937.6649999991</v>
      </c>
      <c r="G610">
        <v>2</v>
      </c>
    </row>
    <row r="611" spans="1:8" x14ac:dyDescent="0.2">
      <c r="A611">
        <v>28</v>
      </c>
      <c r="B611" t="s">
        <v>73</v>
      </c>
      <c r="C611" t="s">
        <v>86</v>
      </c>
      <c r="D611" t="s">
        <v>1032</v>
      </c>
      <c r="E611">
        <v>9300000</v>
      </c>
      <c r="F611">
        <v>9587840</v>
      </c>
      <c r="G611">
        <v>2</v>
      </c>
    </row>
    <row r="612" spans="1:8" x14ac:dyDescent="0.2">
      <c r="A612">
        <v>93</v>
      </c>
      <c r="B612" t="s">
        <v>73</v>
      </c>
      <c r="C612" t="s">
        <v>86</v>
      </c>
      <c r="D612" t="s">
        <v>1032</v>
      </c>
      <c r="E612">
        <v>9300000</v>
      </c>
      <c r="F612">
        <v>11600000</v>
      </c>
      <c r="G612">
        <v>1</v>
      </c>
    </row>
    <row r="613" spans="1:8" x14ac:dyDescent="0.2">
      <c r="A613">
        <v>28</v>
      </c>
      <c r="B613" t="s">
        <v>74</v>
      </c>
      <c r="C613" t="s">
        <v>87</v>
      </c>
      <c r="D613" t="s">
        <v>1033</v>
      </c>
      <c r="E613">
        <v>8856500</v>
      </c>
      <c r="F613">
        <v>9608416.5549999997</v>
      </c>
      <c r="G613">
        <v>2</v>
      </c>
    </row>
    <row r="614" spans="1:8" x14ac:dyDescent="0.2">
      <c r="A614">
        <v>87</v>
      </c>
      <c r="B614" t="s">
        <v>74</v>
      </c>
      <c r="C614" t="s">
        <v>87</v>
      </c>
      <c r="D614" t="s">
        <v>1033</v>
      </c>
      <c r="E614">
        <v>9300000</v>
      </c>
      <c r="F614">
        <v>9410533.4000000004</v>
      </c>
      <c r="G614">
        <v>1</v>
      </c>
    </row>
    <row r="615" spans="1:8" x14ac:dyDescent="0.2">
      <c r="A615">
        <v>93</v>
      </c>
      <c r="B615" t="s">
        <v>74</v>
      </c>
      <c r="C615" t="s">
        <v>87</v>
      </c>
      <c r="D615" t="s">
        <v>1033</v>
      </c>
      <c r="E615">
        <v>7657000</v>
      </c>
      <c r="F615">
        <v>20843289.489999998</v>
      </c>
      <c r="G615">
        <v>1</v>
      </c>
    </row>
    <row r="616" spans="1:8" x14ac:dyDescent="0.2">
      <c r="A616">
        <v>93</v>
      </c>
      <c r="B616" t="s">
        <v>74</v>
      </c>
      <c r="C616" t="s">
        <v>87</v>
      </c>
      <c r="D616" t="s">
        <v>1033</v>
      </c>
      <c r="E616">
        <v>13663277.09</v>
      </c>
      <c r="F616">
        <v>13792592.09</v>
      </c>
      <c r="H616">
        <v>1</v>
      </c>
    </row>
    <row r="617" spans="1:8" x14ac:dyDescent="0.2">
      <c r="A617">
        <v>88</v>
      </c>
      <c r="B617" t="s">
        <v>74</v>
      </c>
      <c r="C617" t="s">
        <v>87</v>
      </c>
      <c r="D617" t="s">
        <v>1033</v>
      </c>
      <c r="E617">
        <v>9300000</v>
      </c>
      <c r="F617">
        <v>9620978.5999999996</v>
      </c>
      <c r="G617">
        <v>1</v>
      </c>
    </row>
    <row r="618" spans="1:8" x14ac:dyDescent="0.2">
      <c r="A618">
        <v>88</v>
      </c>
      <c r="B618" t="s">
        <v>74</v>
      </c>
      <c r="C618" t="s">
        <v>87</v>
      </c>
      <c r="D618" t="s">
        <v>1033</v>
      </c>
      <c r="E618">
        <v>12400000</v>
      </c>
      <c r="F618">
        <v>12896302.006666699</v>
      </c>
      <c r="G618">
        <v>3</v>
      </c>
    </row>
    <row r="619" spans="1:8" x14ac:dyDescent="0.2">
      <c r="A619">
        <v>96</v>
      </c>
      <c r="B619" t="s">
        <v>74</v>
      </c>
      <c r="C619" t="s">
        <v>87</v>
      </c>
      <c r="D619" t="s">
        <v>1033</v>
      </c>
      <c r="E619">
        <v>9300000</v>
      </c>
      <c r="F619">
        <v>9604558</v>
      </c>
      <c r="G619">
        <v>1</v>
      </c>
    </row>
    <row r="620" spans="1:8" x14ac:dyDescent="0.2">
      <c r="A620">
        <v>87</v>
      </c>
      <c r="B620" t="s">
        <v>74</v>
      </c>
      <c r="C620" t="s">
        <v>74</v>
      </c>
      <c r="D620" t="s">
        <v>1035</v>
      </c>
      <c r="E620">
        <v>18307356.800000001</v>
      </c>
      <c r="F620">
        <v>18307356.800000001</v>
      </c>
      <c r="H620">
        <v>12</v>
      </c>
    </row>
    <row r="621" spans="1:8" x14ac:dyDescent="0.2">
      <c r="A621">
        <v>93</v>
      </c>
      <c r="B621" t="s">
        <v>74</v>
      </c>
      <c r="C621" t="s">
        <v>74</v>
      </c>
      <c r="D621" t="s">
        <v>1035</v>
      </c>
      <c r="E621">
        <v>20573619.920000002</v>
      </c>
      <c r="F621">
        <v>20752403.98</v>
      </c>
      <c r="H621">
        <v>1</v>
      </c>
    </row>
    <row r="622" spans="1:8" x14ac:dyDescent="0.2">
      <c r="A622">
        <v>93</v>
      </c>
      <c r="B622" t="s">
        <v>74</v>
      </c>
      <c r="C622" t="s">
        <v>74</v>
      </c>
      <c r="D622" t="s">
        <v>1035</v>
      </c>
      <c r="E622">
        <v>16335797.560000001</v>
      </c>
      <c r="F622">
        <v>16390886.18</v>
      </c>
      <c r="H622">
        <v>1</v>
      </c>
    </row>
    <row r="623" spans="1:8" x14ac:dyDescent="0.2">
      <c r="A623">
        <v>117</v>
      </c>
      <c r="B623" t="s">
        <v>74</v>
      </c>
      <c r="C623" t="s">
        <v>74</v>
      </c>
      <c r="D623" t="s">
        <v>1035</v>
      </c>
      <c r="E623">
        <v>9300000</v>
      </c>
      <c r="F623">
        <v>9511293.625</v>
      </c>
      <c r="G623">
        <v>2</v>
      </c>
    </row>
    <row r="624" spans="1:8" x14ac:dyDescent="0.2">
      <c r="A624">
        <v>22</v>
      </c>
      <c r="B624" t="s">
        <v>74</v>
      </c>
      <c r="C624" t="s">
        <v>74</v>
      </c>
      <c r="D624" t="s">
        <v>1035</v>
      </c>
      <c r="E624">
        <v>9221000</v>
      </c>
      <c r="F624">
        <v>24884000</v>
      </c>
      <c r="G624">
        <v>1</v>
      </c>
    </row>
    <row r="625" spans="1:8" x14ac:dyDescent="0.2">
      <c r="A625">
        <v>121</v>
      </c>
      <c r="B625" t="s">
        <v>74</v>
      </c>
      <c r="C625" t="s">
        <v>74</v>
      </c>
      <c r="D625" t="s">
        <v>1035</v>
      </c>
      <c r="E625">
        <v>19951466.300000001</v>
      </c>
      <c r="F625">
        <v>19953966.300000001</v>
      </c>
      <c r="H625">
        <v>2</v>
      </c>
    </row>
    <row r="626" spans="1:8" x14ac:dyDescent="0.2">
      <c r="A626">
        <v>4</v>
      </c>
      <c r="B626" t="s">
        <v>12</v>
      </c>
      <c r="C626" t="s">
        <v>85</v>
      </c>
      <c r="D626" t="s">
        <v>1038</v>
      </c>
      <c r="E626">
        <v>9300000</v>
      </c>
      <c r="F626">
        <v>9600000</v>
      </c>
      <c r="G626">
        <v>1</v>
      </c>
    </row>
    <row r="627" spans="1:8" x14ac:dyDescent="0.2">
      <c r="A627">
        <v>93</v>
      </c>
      <c r="B627" t="s">
        <v>12</v>
      </c>
      <c r="C627" t="s">
        <v>85</v>
      </c>
      <c r="D627" t="s">
        <v>1038</v>
      </c>
      <c r="E627">
        <v>20943598.68</v>
      </c>
      <c r="F627">
        <v>20943598.68</v>
      </c>
      <c r="H627">
        <v>1</v>
      </c>
    </row>
    <row r="628" spans="1:8" x14ac:dyDescent="0.2">
      <c r="A628">
        <v>28</v>
      </c>
      <c r="B628" t="s">
        <v>73</v>
      </c>
      <c r="C628" t="s">
        <v>799</v>
      </c>
      <c r="D628" t="s">
        <v>1039</v>
      </c>
      <c r="E628">
        <v>9300000</v>
      </c>
      <c r="F628">
        <v>9606025.0299999993</v>
      </c>
      <c r="G628">
        <v>1</v>
      </c>
    </row>
    <row r="629" spans="1:8" x14ac:dyDescent="0.2">
      <c r="A629">
        <v>28</v>
      </c>
      <c r="B629" t="s">
        <v>73</v>
      </c>
      <c r="C629" t="s">
        <v>799</v>
      </c>
      <c r="D629" t="s">
        <v>1039</v>
      </c>
      <c r="E629">
        <v>9043000</v>
      </c>
      <c r="F629">
        <v>9603120.9299999997</v>
      </c>
      <c r="G629">
        <v>1</v>
      </c>
    </row>
    <row r="630" spans="1:8" x14ac:dyDescent="0.2">
      <c r="A630">
        <v>93</v>
      </c>
      <c r="B630" t="s">
        <v>73</v>
      </c>
      <c r="C630" t="s">
        <v>799</v>
      </c>
      <c r="D630" t="s">
        <v>1039</v>
      </c>
      <c r="E630">
        <v>30933333.333333299</v>
      </c>
      <c r="F630">
        <v>30933333.333333299</v>
      </c>
      <c r="H630">
        <v>27</v>
      </c>
    </row>
    <row r="631" spans="1:8" x14ac:dyDescent="0.2">
      <c r="A631">
        <v>93</v>
      </c>
      <c r="B631" t="s">
        <v>73</v>
      </c>
      <c r="C631" t="s">
        <v>799</v>
      </c>
      <c r="D631" t="s">
        <v>1039</v>
      </c>
      <c r="E631">
        <v>19587883.190000001</v>
      </c>
      <c r="F631">
        <v>19885373.190000001</v>
      </c>
      <c r="H631">
        <v>1</v>
      </c>
    </row>
    <row r="632" spans="1:8" x14ac:dyDescent="0.2">
      <c r="A632">
        <v>4</v>
      </c>
      <c r="B632" t="s">
        <v>74</v>
      </c>
      <c r="C632" t="s">
        <v>97</v>
      </c>
      <c r="D632" t="s">
        <v>97</v>
      </c>
      <c r="E632">
        <v>9009000</v>
      </c>
      <c r="F632">
        <v>9693510.4550000001</v>
      </c>
      <c r="G632">
        <v>2</v>
      </c>
    </row>
    <row r="633" spans="1:8" x14ac:dyDescent="0.2">
      <c r="A633">
        <v>28</v>
      </c>
      <c r="B633" t="s">
        <v>74</v>
      </c>
      <c r="C633" t="s">
        <v>97</v>
      </c>
      <c r="D633" t="s">
        <v>97</v>
      </c>
      <c r="E633">
        <v>9286000</v>
      </c>
      <c r="F633">
        <v>9571684.3300000001</v>
      </c>
      <c r="G633">
        <v>1</v>
      </c>
    </row>
    <row r="634" spans="1:8" x14ac:dyDescent="0.2">
      <c r="A634">
        <v>93</v>
      </c>
      <c r="B634" t="s">
        <v>74</v>
      </c>
      <c r="C634" t="s">
        <v>97</v>
      </c>
      <c r="D634" t="s">
        <v>97</v>
      </c>
      <c r="E634">
        <v>18135097.164999999</v>
      </c>
      <c r="F634">
        <v>18189552.405000001</v>
      </c>
      <c r="H634">
        <v>2</v>
      </c>
    </row>
    <row r="635" spans="1:8" x14ac:dyDescent="0.2">
      <c r="A635">
        <v>88</v>
      </c>
      <c r="B635" t="s">
        <v>74</v>
      </c>
      <c r="C635" t="s">
        <v>97</v>
      </c>
      <c r="D635" t="s">
        <v>97</v>
      </c>
      <c r="E635">
        <v>13950000</v>
      </c>
      <c r="F635">
        <v>14406767.9</v>
      </c>
      <c r="G635">
        <v>1</v>
      </c>
    </row>
    <row r="636" spans="1:8" x14ac:dyDescent="0.2">
      <c r="A636">
        <v>105</v>
      </c>
      <c r="B636" t="s">
        <v>74</v>
      </c>
      <c r="C636" t="s">
        <v>97</v>
      </c>
      <c r="D636" t="s">
        <v>97</v>
      </c>
      <c r="E636">
        <v>14222151.029999999</v>
      </c>
      <c r="F636">
        <v>14338787.18</v>
      </c>
      <c r="H636">
        <v>1</v>
      </c>
    </row>
    <row r="637" spans="1:8" x14ac:dyDescent="0.2">
      <c r="A637">
        <v>4</v>
      </c>
      <c r="B637" t="s">
        <v>73</v>
      </c>
      <c r="C637" t="s">
        <v>670</v>
      </c>
      <c r="D637" t="s">
        <v>1040</v>
      </c>
      <c r="E637">
        <v>9300000</v>
      </c>
      <c r="F637">
        <v>9600000</v>
      </c>
      <c r="G637">
        <v>1</v>
      </c>
    </row>
    <row r="638" spans="1:8" x14ac:dyDescent="0.2">
      <c r="A638">
        <v>116</v>
      </c>
      <c r="B638" t="s">
        <v>73</v>
      </c>
      <c r="C638" t="s">
        <v>670</v>
      </c>
      <c r="D638" t="s">
        <v>1040</v>
      </c>
      <c r="E638">
        <v>13950000</v>
      </c>
      <c r="F638">
        <v>14200062.119999999</v>
      </c>
      <c r="G638">
        <v>1</v>
      </c>
    </row>
    <row r="639" spans="1:8" x14ac:dyDescent="0.2">
      <c r="A639">
        <v>96</v>
      </c>
      <c r="B639" t="s">
        <v>73</v>
      </c>
      <c r="C639" t="s">
        <v>670</v>
      </c>
      <c r="D639" t="s">
        <v>1040</v>
      </c>
      <c r="E639">
        <v>19671163.879999999</v>
      </c>
      <c r="F639">
        <v>19813091.260000002</v>
      </c>
      <c r="H639">
        <v>2</v>
      </c>
    </row>
    <row r="640" spans="1:8" x14ac:dyDescent="0.2">
      <c r="A640">
        <v>88</v>
      </c>
      <c r="B640" t="s">
        <v>74</v>
      </c>
      <c r="C640" t="s">
        <v>74</v>
      </c>
      <c r="D640" t="s">
        <v>1041</v>
      </c>
      <c r="E640">
        <v>9247000</v>
      </c>
      <c r="F640">
        <v>9620379.6999999993</v>
      </c>
      <c r="G640">
        <v>1</v>
      </c>
    </row>
    <row r="641" spans="1:8" x14ac:dyDescent="0.2">
      <c r="A641">
        <v>4</v>
      </c>
      <c r="B641" t="s">
        <v>105</v>
      </c>
      <c r="C641" t="s">
        <v>517</v>
      </c>
      <c r="D641" t="s">
        <v>1042</v>
      </c>
      <c r="E641">
        <v>9265500</v>
      </c>
      <c r="F641">
        <v>11225000</v>
      </c>
      <c r="G641">
        <v>4</v>
      </c>
    </row>
    <row r="642" spans="1:8" x14ac:dyDescent="0.2">
      <c r="A642">
        <v>4</v>
      </c>
      <c r="B642" t="s">
        <v>105</v>
      </c>
      <c r="C642" t="s">
        <v>517</v>
      </c>
      <c r="D642" t="s">
        <v>1042</v>
      </c>
      <c r="E642">
        <v>9045500</v>
      </c>
      <c r="F642">
        <v>13278006.635</v>
      </c>
      <c r="G642">
        <v>2</v>
      </c>
    </row>
    <row r="643" spans="1:8" x14ac:dyDescent="0.2">
      <c r="A643">
        <v>93</v>
      </c>
      <c r="B643" t="s">
        <v>105</v>
      </c>
      <c r="C643" t="s">
        <v>517</v>
      </c>
      <c r="D643" t="s">
        <v>1042</v>
      </c>
      <c r="E643">
        <v>23048602</v>
      </c>
      <c r="F643">
        <v>23096780</v>
      </c>
      <c r="H643">
        <v>1</v>
      </c>
    </row>
    <row r="644" spans="1:8" x14ac:dyDescent="0.2">
      <c r="A644">
        <v>93</v>
      </c>
      <c r="B644" t="s">
        <v>105</v>
      </c>
      <c r="C644" t="s">
        <v>517</v>
      </c>
      <c r="D644" t="s">
        <v>1042</v>
      </c>
      <c r="E644">
        <v>28669889.1875</v>
      </c>
      <c r="F644">
        <v>28678945.6875</v>
      </c>
      <c r="H644">
        <v>12</v>
      </c>
    </row>
    <row r="645" spans="1:8" x14ac:dyDescent="0.2">
      <c r="A645">
        <v>116</v>
      </c>
      <c r="B645" t="s">
        <v>105</v>
      </c>
      <c r="C645" t="s">
        <v>517</v>
      </c>
      <c r="D645" t="s">
        <v>1042</v>
      </c>
      <c r="E645">
        <v>9300000</v>
      </c>
      <c r="F645">
        <v>9466708.0800000001</v>
      </c>
      <c r="G645">
        <v>1</v>
      </c>
    </row>
    <row r="646" spans="1:8" x14ac:dyDescent="0.2">
      <c r="A646">
        <v>88</v>
      </c>
      <c r="B646" t="s">
        <v>103</v>
      </c>
      <c r="C646" t="s">
        <v>109</v>
      </c>
      <c r="D646" t="s">
        <v>1044</v>
      </c>
      <c r="E646">
        <v>9300000</v>
      </c>
      <c r="F646">
        <v>9977768.5199999996</v>
      </c>
      <c r="G646">
        <v>1</v>
      </c>
    </row>
    <row r="647" spans="1:8" x14ac:dyDescent="0.2">
      <c r="A647">
        <v>93</v>
      </c>
      <c r="B647" t="s">
        <v>11</v>
      </c>
      <c r="C647" t="s">
        <v>83</v>
      </c>
      <c r="D647" t="s">
        <v>1045</v>
      </c>
      <c r="E647">
        <v>9269000</v>
      </c>
      <c r="F647">
        <v>9469714.3800000008</v>
      </c>
      <c r="G647">
        <v>1</v>
      </c>
    </row>
    <row r="648" spans="1:8" x14ac:dyDescent="0.2">
      <c r="A648">
        <v>22</v>
      </c>
      <c r="B648" t="s">
        <v>11</v>
      </c>
      <c r="C648" t="s">
        <v>83</v>
      </c>
      <c r="D648" t="s">
        <v>1045</v>
      </c>
      <c r="E648">
        <v>9221000</v>
      </c>
      <c r="F648">
        <v>34721000</v>
      </c>
      <c r="G648">
        <v>1</v>
      </c>
    </row>
    <row r="649" spans="1:8" x14ac:dyDescent="0.2">
      <c r="A649">
        <v>32</v>
      </c>
      <c r="B649" t="s">
        <v>12</v>
      </c>
      <c r="C649" t="s">
        <v>12</v>
      </c>
      <c r="D649" t="s">
        <v>1046</v>
      </c>
      <c r="E649">
        <v>7364000</v>
      </c>
      <c r="F649">
        <v>7915548.4000000004</v>
      </c>
      <c r="G649">
        <v>1</v>
      </c>
    </row>
    <row r="650" spans="1:8" x14ac:dyDescent="0.2">
      <c r="A650">
        <v>22</v>
      </c>
      <c r="B650" t="s">
        <v>12</v>
      </c>
      <c r="C650" t="s">
        <v>12</v>
      </c>
      <c r="D650" t="s">
        <v>1046</v>
      </c>
      <c r="E650">
        <v>6272000</v>
      </c>
      <c r="F650">
        <v>59872092.859999999</v>
      </c>
      <c r="G650">
        <v>1</v>
      </c>
    </row>
    <row r="651" spans="1:8" x14ac:dyDescent="0.2">
      <c r="A651">
        <v>4</v>
      </c>
      <c r="B651" t="s">
        <v>73</v>
      </c>
      <c r="C651" t="s">
        <v>524</v>
      </c>
      <c r="D651" t="s">
        <v>1047</v>
      </c>
      <c r="E651">
        <v>9300000</v>
      </c>
      <c r="F651">
        <v>9600000</v>
      </c>
      <c r="G651">
        <v>1</v>
      </c>
    </row>
    <row r="652" spans="1:8" x14ac:dyDescent="0.2">
      <c r="A652">
        <v>4</v>
      </c>
      <c r="B652" t="s">
        <v>73</v>
      </c>
      <c r="C652" t="s">
        <v>524</v>
      </c>
      <c r="D652" t="s">
        <v>1047</v>
      </c>
      <c r="E652">
        <v>6482000</v>
      </c>
      <c r="F652">
        <v>10260000</v>
      </c>
      <c r="G652">
        <v>1</v>
      </c>
    </row>
    <row r="653" spans="1:8" x14ac:dyDescent="0.2">
      <c r="A653">
        <v>87</v>
      </c>
      <c r="B653" t="s">
        <v>73</v>
      </c>
      <c r="C653" t="s">
        <v>524</v>
      </c>
      <c r="D653" t="s">
        <v>1047</v>
      </c>
      <c r="E653">
        <v>9254000</v>
      </c>
      <c r="F653">
        <v>9606024.2899999991</v>
      </c>
      <c r="G653">
        <v>1</v>
      </c>
    </row>
    <row r="654" spans="1:8" x14ac:dyDescent="0.2">
      <c r="A654">
        <v>93</v>
      </c>
      <c r="B654" t="s">
        <v>74</v>
      </c>
      <c r="C654" t="s">
        <v>72</v>
      </c>
      <c r="D654" t="s">
        <v>1048</v>
      </c>
      <c r="E654">
        <v>9280000</v>
      </c>
      <c r="F654">
        <v>16950000</v>
      </c>
      <c r="G654">
        <v>1</v>
      </c>
    </row>
    <row r="655" spans="1:8" x14ac:dyDescent="0.2">
      <c r="A655">
        <v>93</v>
      </c>
      <c r="B655" t="s">
        <v>74</v>
      </c>
      <c r="C655" t="s">
        <v>72</v>
      </c>
      <c r="D655" t="s">
        <v>1048</v>
      </c>
      <c r="E655">
        <v>17875928.050000001</v>
      </c>
      <c r="F655">
        <v>17875928.050000001</v>
      </c>
      <c r="H655">
        <v>2</v>
      </c>
    </row>
    <row r="656" spans="1:8" x14ac:dyDescent="0.2">
      <c r="A656">
        <v>88</v>
      </c>
      <c r="B656" t="s">
        <v>74</v>
      </c>
      <c r="C656" t="s">
        <v>72</v>
      </c>
      <c r="D656" t="s">
        <v>1048</v>
      </c>
      <c r="E656">
        <v>9300000</v>
      </c>
      <c r="F656">
        <v>9659967.3200000003</v>
      </c>
      <c r="G656">
        <v>3</v>
      </c>
    </row>
    <row r="657" spans="1:8" x14ac:dyDescent="0.2">
      <c r="A657">
        <v>88</v>
      </c>
      <c r="B657" t="s">
        <v>74</v>
      </c>
      <c r="C657" t="s">
        <v>72</v>
      </c>
      <c r="D657" t="s">
        <v>1048</v>
      </c>
      <c r="E657">
        <v>17515594.940000001</v>
      </c>
      <c r="F657">
        <v>17667992.77</v>
      </c>
      <c r="H657">
        <v>1</v>
      </c>
    </row>
    <row r="658" spans="1:8" x14ac:dyDescent="0.2">
      <c r="A658">
        <v>32</v>
      </c>
      <c r="B658" t="s">
        <v>74</v>
      </c>
      <c r="C658" t="s">
        <v>72</v>
      </c>
      <c r="D658" t="s">
        <v>1048</v>
      </c>
      <c r="E658">
        <v>9280000</v>
      </c>
      <c r="F658">
        <v>16485809.26</v>
      </c>
      <c r="G658">
        <v>1</v>
      </c>
    </row>
    <row r="659" spans="1:8" x14ac:dyDescent="0.2">
      <c r="A659">
        <v>28</v>
      </c>
      <c r="B659" t="s">
        <v>74</v>
      </c>
      <c r="C659" t="s">
        <v>87</v>
      </c>
      <c r="D659" t="s">
        <v>1049</v>
      </c>
      <c r="E659">
        <v>9300000</v>
      </c>
      <c r="F659">
        <v>9606025.0299999993</v>
      </c>
      <c r="G659">
        <v>1</v>
      </c>
    </row>
    <row r="660" spans="1:8" x14ac:dyDescent="0.2">
      <c r="A660">
        <v>28</v>
      </c>
      <c r="B660" t="s">
        <v>74</v>
      </c>
      <c r="C660" t="s">
        <v>87</v>
      </c>
      <c r="D660" t="s">
        <v>1049</v>
      </c>
      <c r="E660">
        <v>9300000</v>
      </c>
      <c r="F660">
        <v>9606025.0299999993</v>
      </c>
      <c r="G660">
        <v>1</v>
      </c>
    </row>
    <row r="661" spans="1:8" x14ac:dyDescent="0.2">
      <c r="A661">
        <v>93</v>
      </c>
      <c r="B661" t="s">
        <v>74</v>
      </c>
      <c r="C661" t="s">
        <v>87</v>
      </c>
      <c r="D661" t="s">
        <v>1049</v>
      </c>
      <c r="E661">
        <v>9300000</v>
      </c>
      <c r="F661">
        <v>9560000</v>
      </c>
      <c r="G661">
        <v>1</v>
      </c>
    </row>
    <row r="662" spans="1:8" x14ac:dyDescent="0.2">
      <c r="A662">
        <v>88</v>
      </c>
      <c r="B662" t="s">
        <v>74</v>
      </c>
      <c r="C662" t="s">
        <v>87</v>
      </c>
      <c r="D662" t="s">
        <v>1049</v>
      </c>
      <c r="E662">
        <v>9300000</v>
      </c>
      <c r="F662">
        <v>9620978.5999999996</v>
      </c>
      <c r="G662">
        <v>1</v>
      </c>
    </row>
    <row r="663" spans="1:8" x14ac:dyDescent="0.2">
      <c r="A663">
        <v>4</v>
      </c>
      <c r="B663" t="s">
        <v>103</v>
      </c>
      <c r="C663" t="s">
        <v>1043</v>
      </c>
      <c r="D663" t="s">
        <v>1050</v>
      </c>
      <c r="E663">
        <v>7734666.6666666698</v>
      </c>
      <c r="F663">
        <v>11083333.3333333</v>
      </c>
      <c r="G663">
        <v>3</v>
      </c>
    </row>
    <row r="664" spans="1:8" x14ac:dyDescent="0.2">
      <c r="A664">
        <v>4</v>
      </c>
      <c r="B664" t="s">
        <v>103</v>
      </c>
      <c r="C664" t="s">
        <v>1043</v>
      </c>
      <c r="D664" t="s">
        <v>1050</v>
      </c>
      <c r="E664">
        <v>10694333.3333333</v>
      </c>
      <c r="F664">
        <v>11150000</v>
      </c>
      <c r="G664">
        <v>3</v>
      </c>
    </row>
    <row r="665" spans="1:8" x14ac:dyDescent="0.2">
      <c r="A665">
        <v>4</v>
      </c>
      <c r="B665" t="s">
        <v>103</v>
      </c>
      <c r="C665" t="s">
        <v>109</v>
      </c>
      <c r="D665" t="s">
        <v>1051</v>
      </c>
      <c r="E665">
        <v>9300000</v>
      </c>
      <c r="F665">
        <v>9600000</v>
      </c>
      <c r="G665">
        <v>2</v>
      </c>
    </row>
    <row r="666" spans="1:8" x14ac:dyDescent="0.2">
      <c r="A666">
        <v>93</v>
      </c>
      <c r="B666" t="s">
        <v>103</v>
      </c>
      <c r="C666" t="s">
        <v>109</v>
      </c>
      <c r="D666" t="s">
        <v>1051</v>
      </c>
      <c r="E666">
        <v>9217500</v>
      </c>
      <c r="F666">
        <v>14006198.955</v>
      </c>
      <c r="G666">
        <v>2</v>
      </c>
    </row>
    <row r="667" spans="1:8" x14ac:dyDescent="0.2">
      <c r="A667">
        <v>4</v>
      </c>
      <c r="B667" t="s">
        <v>105</v>
      </c>
      <c r="C667" t="s">
        <v>107</v>
      </c>
      <c r="D667" t="s">
        <v>1052</v>
      </c>
      <c r="E667">
        <v>9227000</v>
      </c>
      <c r="F667">
        <v>9600000.2699999996</v>
      </c>
      <c r="G667">
        <v>1</v>
      </c>
    </row>
    <row r="668" spans="1:8" x14ac:dyDescent="0.2">
      <c r="A668">
        <v>14</v>
      </c>
      <c r="B668" t="s">
        <v>105</v>
      </c>
      <c r="C668" t="s">
        <v>107</v>
      </c>
      <c r="D668" t="s">
        <v>1052</v>
      </c>
      <c r="E668">
        <v>19133070.440000001</v>
      </c>
      <c r="F668">
        <v>19133070.440000001</v>
      </c>
      <c r="H668">
        <v>1</v>
      </c>
    </row>
    <row r="669" spans="1:8" x14ac:dyDescent="0.2">
      <c r="A669">
        <v>32</v>
      </c>
      <c r="B669" t="s">
        <v>105</v>
      </c>
      <c r="C669" t="s">
        <v>107</v>
      </c>
      <c r="D669" t="s">
        <v>1052</v>
      </c>
      <c r="E669">
        <v>20905005.147045501</v>
      </c>
      <c r="F669">
        <v>20905005.147045501</v>
      </c>
      <c r="H669">
        <v>44</v>
      </c>
    </row>
    <row r="670" spans="1:8" x14ac:dyDescent="0.2">
      <c r="A670">
        <v>93</v>
      </c>
      <c r="B670" t="s">
        <v>73</v>
      </c>
      <c r="C670" t="s">
        <v>627</v>
      </c>
      <c r="D670" t="s">
        <v>1052</v>
      </c>
      <c r="E670">
        <v>9280000</v>
      </c>
      <c r="F670">
        <v>9600000</v>
      </c>
      <c r="G670">
        <v>2</v>
      </c>
    </row>
    <row r="671" spans="1:8" x14ac:dyDescent="0.2">
      <c r="A671">
        <v>4</v>
      </c>
      <c r="B671" t="s">
        <v>105</v>
      </c>
      <c r="C671" t="s">
        <v>517</v>
      </c>
      <c r="D671" t="s">
        <v>517</v>
      </c>
      <c r="E671">
        <v>9280000</v>
      </c>
      <c r="F671">
        <v>9600000</v>
      </c>
      <c r="G671">
        <v>1</v>
      </c>
    </row>
    <row r="672" spans="1:8" x14ac:dyDescent="0.2">
      <c r="A672">
        <v>4</v>
      </c>
      <c r="B672" t="s">
        <v>105</v>
      </c>
      <c r="C672" t="s">
        <v>517</v>
      </c>
      <c r="D672" t="s">
        <v>517</v>
      </c>
      <c r="E672">
        <v>9300000</v>
      </c>
      <c r="F672">
        <v>9600000</v>
      </c>
      <c r="G672">
        <v>2</v>
      </c>
    </row>
    <row r="673" spans="1:8" x14ac:dyDescent="0.2">
      <c r="A673">
        <v>4</v>
      </c>
      <c r="B673" t="s">
        <v>105</v>
      </c>
      <c r="C673" t="s">
        <v>517</v>
      </c>
      <c r="D673" t="s">
        <v>517</v>
      </c>
      <c r="E673">
        <v>18354990.5</v>
      </c>
      <c r="F673">
        <v>18354990.5</v>
      </c>
      <c r="H673">
        <v>1</v>
      </c>
    </row>
    <row r="674" spans="1:8" x14ac:dyDescent="0.2">
      <c r="A674">
        <v>101</v>
      </c>
      <c r="B674" t="s">
        <v>105</v>
      </c>
      <c r="C674" t="s">
        <v>517</v>
      </c>
      <c r="D674" t="s">
        <v>517</v>
      </c>
      <c r="E674">
        <v>9300000</v>
      </c>
      <c r="F674">
        <v>9542000</v>
      </c>
      <c r="G674">
        <v>1</v>
      </c>
    </row>
    <row r="675" spans="1:8" x14ac:dyDescent="0.2">
      <c r="A675">
        <v>121</v>
      </c>
      <c r="B675" t="s">
        <v>105</v>
      </c>
      <c r="C675" t="s">
        <v>517</v>
      </c>
      <c r="D675" t="s">
        <v>517</v>
      </c>
      <c r="E675">
        <v>9293000</v>
      </c>
      <c r="F675">
        <v>9645157.5</v>
      </c>
      <c r="G675">
        <v>1</v>
      </c>
    </row>
    <row r="676" spans="1:8" x14ac:dyDescent="0.2">
      <c r="A676">
        <v>4</v>
      </c>
      <c r="B676" t="s">
        <v>11</v>
      </c>
      <c r="C676" t="s">
        <v>11</v>
      </c>
      <c r="D676" t="s">
        <v>106</v>
      </c>
      <c r="E676">
        <v>9293000</v>
      </c>
      <c r="F676">
        <v>9640000</v>
      </c>
      <c r="G676">
        <v>1</v>
      </c>
    </row>
    <row r="677" spans="1:8" x14ac:dyDescent="0.2">
      <c r="A677">
        <v>28</v>
      </c>
      <c r="B677" t="s">
        <v>11</v>
      </c>
      <c r="C677" t="s">
        <v>11</v>
      </c>
      <c r="D677" t="s">
        <v>106</v>
      </c>
      <c r="E677">
        <v>9300000</v>
      </c>
      <c r="F677">
        <v>9571842.5299999993</v>
      </c>
      <c r="G677">
        <v>1</v>
      </c>
    </row>
    <row r="678" spans="1:8" x14ac:dyDescent="0.2">
      <c r="A678">
        <v>116</v>
      </c>
      <c r="B678" t="s">
        <v>11</v>
      </c>
      <c r="C678" t="s">
        <v>11</v>
      </c>
      <c r="D678" t="s">
        <v>106</v>
      </c>
      <c r="E678">
        <v>15022208.34</v>
      </c>
      <c r="F678">
        <v>15160297.630000001</v>
      </c>
      <c r="H678">
        <v>1</v>
      </c>
    </row>
    <row r="679" spans="1:8" x14ac:dyDescent="0.2">
      <c r="A679">
        <v>88</v>
      </c>
      <c r="B679" t="s">
        <v>74</v>
      </c>
      <c r="C679" t="s">
        <v>959</v>
      </c>
      <c r="D679" t="s">
        <v>1110</v>
      </c>
      <c r="E679">
        <v>9300000</v>
      </c>
      <c r="F679">
        <v>9620978.5999999996</v>
      </c>
      <c r="G679">
        <v>1</v>
      </c>
    </row>
    <row r="680" spans="1:8" x14ac:dyDescent="0.2">
      <c r="A680">
        <v>4</v>
      </c>
      <c r="B680" t="s">
        <v>73</v>
      </c>
      <c r="C680" t="s">
        <v>86</v>
      </c>
      <c r="D680" t="s">
        <v>1111</v>
      </c>
      <c r="E680">
        <v>4650000</v>
      </c>
      <c r="F680">
        <v>9600000</v>
      </c>
      <c r="G680">
        <v>2</v>
      </c>
    </row>
    <row r="681" spans="1:8" x14ac:dyDescent="0.2">
      <c r="A681">
        <v>28</v>
      </c>
      <c r="B681" t="s">
        <v>73</v>
      </c>
      <c r="C681" t="s">
        <v>86</v>
      </c>
      <c r="D681" t="s">
        <v>1111</v>
      </c>
      <c r="E681">
        <v>9300000</v>
      </c>
      <c r="F681">
        <v>9606025.0299999993</v>
      </c>
      <c r="G681">
        <v>1</v>
      </c>
    </row>
    <row r="682" spans="1:8" x14ac:dyDescent="0.2">
      <c r="A682">
        <v>93</v>
      </c>
      <c r="B682" t="s">
        <v>73</v>
      </c>
      <c r="C682" t="s">
        <v>86</v>
      </c>
      <c r="D682" t="s">
        <v>1111</v>
      </c>
      <c r="E682">
        <v>9300000</v>
      </c>
      <c r="F682">
        <v>9750000</v>
      </c>
      <c r="G682">
        <v>1</v>
      </c>
    </row>
    <row r="683" spans="1:8" x14ac:dyDescent="0.2">
      <c r="A683">
        <v>32</v>
      </c>
      <c r="B683" t="s">
        <v>103</v>
      </c>
      <c r="C683" t="s">
        <v>804</v>
      </c>
      <c r="D683" t="s">
        <v>1112</v>
      </c>
      <c r="E683">
        <v>14827896.67</v>
      </c>
      <c r="F683">
        <v>14827896.67</v>
      </c>
      <c r="H683">
        <v>1</v>
      </c>
    </row>
    <row r="684" spans="1:8" x14ac:dyDescent="0.2">
      <c r="A684">
        <v>27</v>
      </c>
      <c r="B684" t="s">
        <v>11</v>
      </c>
      <c r="C684" t="s">
        <v>894</v>
      </c>
      <c r="D684" t="s">
        <v>1113</v>
      </c>
      <c r="E684">
        <v>6524000</v>
      </c>
      <c r="F684">
        <v>72149000</v>
      </c>
      <c r="G684">
        <v>1</v>
      </c>
    </row>
    <row r="685" spans="1:8" x14ac:dyDescent="0.2">
      <c r="A685">
        <v>4</v>
      </c>
      <c r="B685" t="s">
        <v>12</v>
      </c>
      <c r="C685" t="s">
        <v>886</v>
      </c>
      <c r="D685" t="s">
        <v>1116</v>
      </c>
      <c r="E685">
        <v>9085000</v>
      </c>
      <c r="F685">
        <v>24442000</v>
      </c>
      <c r="G685">
        <v>1</v>
      </c>
    </row>
    <row r="686" spans="1:8" x14ac:dyDescent="0.2">
      <c r="A686">
        <v>4</v>
      </c>
      <c r="B686" t="s">
        <v>12</v>
      </c>
      <c r="C686" t="s">
        <v>886</v>
      </c>
      <c r="D686" t="s">
        <v>1116</v>
      </c>
      <c r="E686">
        <v>8539000</v>
      </c>
      <c r="F686">
        <v>21671000</v>
      </c>
      <c r="G686">
        <v>1</v>
      </c>
    </row>
    <row r="687" spans="1:8" x14ac:dyDescent="0.2">
      <c r="A687">
        <v>93</v>
      </c>
      <c r="B687" t="s">
        <v>11</v>
      </c>
      <c r="C687" t="s">
        <v>903</v>
      </c>
      <c r="D687" t="s">
        <v>1117</v>
      </c>
      <c r="E687">
        <v>8035000</v>
      </c>
      <c r="F687">
        <v>20808424.010000002</v>
      </c>
      <c r="G687">
        <v>1</v>
      </c>
    </row>
    <row r="688" spans="1:8" x14ac:dyDescent="0.2">
      <c r="A688">
        <v>14</v>
      </c>
      <c r="B688" t="s">
        <v>74</v>
      </c>
      <c r="C688" t="s">
        <v>74</v>
      </c>
      <c r="D688" t="s">
        <v>1118</v>
      </c>
      <c r="E688">
        <v>25291303.719999999</v>
      </c>
      <c r="F688">
        <v>25497576.75</v>
      </c>
      <c r="H688">
        <v>1</v>
      </c>
    </row>
    <row r="689" spans="1:8" x14ac:dyDescent="0.2">
      <c r="A689">
        <v>93</v>
      </c>
      <c r="B689" t="s">
        <v>74</v>
      </c>
      <c r="C689" t="s">
        <v>74</v>
      </c>
      <c r="D689" t="s">
        <v>1118</v>
      </c>
      <c r="E689">
        <v>27288674.93</v>
      </c>
      <c r="F689">
        <v>27288674.93</v>
      </c>
      <c r="H689">
        <v>1</v>
      </c>
    </row>
    <row r="690" spans="1:8" x14ac:dyDescent="0.2">
      <c r="A690">
        <v>93</v>
      </c>
      <c r="B690" t="s">
        <v>74</v>
      </c>
      <c r="C690" t="s">
        <v>74</v>
      </c>
      <c r="D690" t="s">
        <v>1118</v>
      </c>
      <c r="E690">
        <v>24523337.719999999</v>
      </c>
      <c r="F690">
        <v>24800022.09</v>
      </c>
      <c r="H690">
        <v>1</v>
      </c>
    </row>
    <row r="691" spans="1:8" x14ac:dyDescent="0.2">
      <c r="A691">
        <v>28</v>
      </c>
      <c r="B691" t="s">
        <v>74</v>
      </c>
      <c r="C691" t="s">
        <v>74</v>
      </c>
      <c r="D691" t="s">
        <v>1119</v>
      </c>
      <c r="E691">
        <v>17708669.710999999</v>
      </c>
      <c r="F691">
        <v>17708669.710999999</v>
      </c>
      <c r="H691">
        <v>10</v>
      </c>
    </row>
    <row r="692" spans="1:8" x14ac:dyDescent="0.2">
      <c r="A692">
        <v>87</v>
      </c>
      <c r="B692" t="s">
        <v>74</v>
      </c>
      <c r="C692" t="s">
        <v>74</v>
      </c>
      <c r="D692" t="s">
        <v>1119</v>
      </c>
      <c r="E692">
        <v>18717388.530000001</v>
      </c>
      <c r="F692">
        <v>18717388.530000001</v>
      </c>
      <c r="H692">
        <v>12</v>
      </c>
    </row>
    <row r="693" spans="1:8" x14ac:dyDescent="0.2">
      <c r="A693">
        <v>93</v>
      </c>
      <c r="B693" t="s">
        <v>74</v>
      </c>
      <c r="C693" t="s">
        <v>74</v>
      </c>
      <c r="D693" t="s">
        <v>1119</v>
      </c>
      <c r="E693">
        <v>16511422.460000001</v>
      </c>
      <c r="F693">
        <v>16511422.460000001</v>
      </c>
      <c r="H693">
        <v>1</v>
      </c>
    </row>
    <row r="694" spans="1:8" x14ac:dyDescent="0.2">
      <c r="A694">
        <v>27</v>
      </c>
      <c r="B694" t="s">
        <v>103</v>
      </c>
      <c r="C694" t="s">
        <v>94</v>
      </c>
      <c r="D694" t="s">
        <v>1154</v>
      </c>
      <c r="E694">
        <v>8959000</v>
      </c>
      <c r="F694">
        <v>50958000</v>
      </c>
      <c r="G694">
        <v>1</v>
      </c>
    </row>
    <row r="695" spans="1:8" x14ac:dyDescent="0.2">
      <c r="A695">
        <v>32</v>
      </c>
      <c r="B695" t="s">
        <v>74</v>
      </c>
      <c r="C695" t="s">
        <v>74</v>
      </c>
      <c r="D695" t="s">
        <v>1155</v>
      </c>
      <c r="E695">
        <v>22034439.870000001</v>
      </c>
      <c r="F695">
        <v>22078639.859999999</v>
      </c>
      <c r="H695">
        <v>1</v>
      </c>
    </row>
    <row r="696" spans="1:8" x14ac:dyDescent="0.2">
      <c r="A696">
        <v>117</v>
      </c>
      <c r="B696" t="s">
        <v>74</v>
      </c>
      <c r="C696" t="s">
        <v>74</v>
      </c>
      <c r="D696" t="s">
        <v>1155</v>
      </c>
      <c r="E696">
        <v>9300000</v>
      </c>
      <c r="F696">
        <v>9511293.75</v>
      </c>
      <c r="G696">
        <v>1</v>
      </c>
    </row>
    <row r="697" spans="1:8" x14ac:dyDescent="0.2">
      <c r="A697">
        <v>108</v>
      </c>
      <c r="B697" t="s">
        <v>74</v>
      </c>
      <c r="C697" t="s">
        <v>74</v>
      </c>
      <c r="D697" t="s">
        <v>1155</v>
      </c>
      <c r="E697">
        <v>7238000</v>
      </c>
      <c r="F697">
        <v>12365191.16</v>
      </c>
      <c r="G697">
        <v>1</v>
      </c>
    </row>
    <row r="698" spans="1:8" x14ac:dyDescent="0.2">
      <c r="A698">
        <v>32</v>
      </c>
      <c r="B698" t="s">
        <v>11</v>
      </c>
      <c r="C698" t="s">
        <v>104</v>
      </c>
      <c r="D698" t="s">
        <v>1161</v>
      </c>
      <c r="E698">
        <v>9300000</v>
      </c>
      <c r="F698">
        <v>15344425.26</v>
      </c>
      <c r="G698">
        <v>1</v>
      </c>
    </row>
    <row r="699" spans="1:8" x14ac:dyDescent="0.2">
      <c r="A699">
        <v>105</v>
      </c>
      <c r="B699" t="s">
        <v>11</v>
      </c>
      <c r="C699" t="s">
        <v>104</v>
      </c>
      <c r="D699" t="s">
        <v>1161</v>
      </c>
      <c r="E699">
        <v>9286000</v>
      </c>
      <c r="F699">
        <v>9599973.5399999991</v>
      </c>
      <c r="G699">
        <v>1</v>
      </c>
    </row>
    <row r="700" spans="1:8" x14ac:dyDescent="0.2">
      <c r="A700">
        <v>92</v>
      </c>
      <c r="B700" t="s">
        <v>103</v>
      </c>
      <c r="C700" t="s">
        <v>795</v>
      </c>
      <c r="D700" t="s">
        <v>1161</v>
      </c>
      <c r="E700">
        <v>9300000</v>
      </c>
      <c r="F700">
        <v>9523000</v>
      </c>
      <c r="G700">
        <v>1</v>
      </c>
    </row>
    <row r="701" spans="1:8" x14ac:dyDescent="0.2">
      <c r="A701">
        <v>93</v>
      </c>
      <c r="B701" t="s">
        <v>12</v>
      </c>
      <c r="C701" t="s">
        <v>886</v>
      </c>
      <c r="D701" t="s">
        <v>1162</v>
      </c>
      <c r="E701">
        <v>32389845.559999999</v>
      </c>
      <c r="F701">
        <v>32779691.129999999</v>
      </c>
      <c r="H701">
        <v>1</v>
      </c>
    </row>
    <row r="702" spans="1:8" x14ac:dyDescent="0.2">
      <c r="A702">
        <v>117</v>
      </c>
      <c r="B702" t="s">
        <v>73</v>
      </c>
      <c r="C702" t="s">
        <v>893</v>
      </c>
      <c r="D702" t="s">
        <v>1163</v>
      </c>
      <c r="E702">
        <v>7196000</v>
      </c>
      <c r="F702">
        <v>9511293.75</v>
      </c>
      <c r="G702">
        <v>1</v>
      </c>
    </row>
    <row r="703" spans="1:8" x14ac:dyDescent="0.2">
      <c r="A703">
        <v>121</v>
      </c>
      <c r="B703" t="s">
        <v>73</v>
      </c>
      <c r="C703" t="s">
        <v>893</v>
      </c>
      <c r="D703" t="s">
        <v>1163</v>
      </c>
      <c r="E703">
        <v>9300000</v>
      </c>
      <c r="F703">
        <v>9645157.5</v>
      </c>
      <c r="G703">
        <v>1</v>
      </c>
    </row>
    <row r="704" spans="1:8" x14ac:dyDescent="0.2">
      <c r="A704">
        <v>4</v>
      </c>
      <c r="B704" t="s">
        <v>103</v>
      </c>
      <c r="C704" t="s">
        <v>109</v>
      </c>
      <c r="D704" t="s">
        <v>1164</v>
      </c>
      <c r="E704">
        <v>9300000</v>
      </c>
      <c r="F704">
        <v>9600000</v>
      </c>
      <c r="G704">
        <v>1</v>
      </c>
    </row>
    <row r="705" spans="1:8" x14ac:dyDescent="0.2">
      <c r="A705">
        <v>93</v>
      </c>
      <c r="B705" t="s">
        <v>103</v>
      </c>
      <c r="C705" t="s">
        <v>109</v>
      </c>
      <c r="D705" t="s">
        <v>1164</v>
      </c>
      <c r="E705">
        <v>9300000</v>
      </c>
      <c r="F705">
        <v>9500000</v>
      </c>
      <c r="G705">
        <v>1</v>
      </c>
    </row>
    <row r="706" spans="1:8" x14ac:dyDescent="0.2">
      <c r="A706">
        <v>28</v>
      </c>
      <c r="B706" t="s">
        <v>74</v>
      </c>
      <c r="C706" t="s">
        <v>87</v>
      </c>
      <c r="D706" t="s">
        <v>1165</v>
      </c>
      <c r="E706">
        <v>9300000</v>
      </c>
      <c r="F706">
        <v>9571842.5299999993</v>
      </c>
      <c r="G706">
        <v>1</v>
      </c>
    </row>
    <row r="707" spans="1:8" x14ac:dyDescent="0.2">
      <c r="A707">
        <v>93</v>
      </c>
      <c r="B707" t="s">
        <v>74</v>
      </c>
      <c r="C707" t="s">
        <v>87</v>
      </c>
      <c r="D707" t="s">
        <v>1165</v>
      </c>
      <c r="E707">
        <v>7909000</v>
      </c>
      <c r="F707">
        <v>22200000</v>
      </c>
      <c r="G707">
        <v>1</v>
      </c>
    </row>
    <row r="708" spans="1:8" x14ac:dyDescent="0.2">
      <c r="A708">
        <v>93</v>
      </c>
      <c r="B708" t="s">
        <v>74</v>
      </c>
      <c r="C708" t="s">
        <v>87</v>
      </c>
      <c r="D708" t="s">
        <v>1165</v>
      </c>
      <c r="E708">
        <v>9300000</v>
      </c>
      <c r="F708">
        <v>9550000</v>
      </c>
      <c r="G708">
        <v>1</v>
      </c>
    </row>
    <row r="709" spans="1:8" x14ac:dyDescent="0.2">
      <c r="A709">
        <v>32</v>
      </c>
      <c r="B709" t="s">
        <v>74</v>
      </c>
      <c r="C709" t="s">
        <v>87</v>
      </c>
      <c r="D709" t="s">
        <v>1165</v>
      </c>
      <c r="E709">
        <v>19695488.774078902</v>
      </c>
      <c r="F709">
        <v>19695488.774078902</v>
      </c>
      <c r="H709">
        <v>76</v>
      </c>
    </row>
    <row r="710" spans="1:8" x14ac:dyDescent="0.2">
      <c r="A710">
        <v>105</v>
      </c>
      <c r="B710" t="s">
        <v>74</v>
      </c>
      <c r="C710" t="s">
        <v>87</v>
      </c>
      <c r="D710" t="s">
        <v>1165</v>
      </c>
      <c r="E710">
        <v>14338787.18</v>
      </c>
      <c r="F710">
        <v>14338787.18</v>
      </c>
      <c r="H710">
        <v>1</v>
      </c>
    </row>
    <row r="711" spans="1:8" x14ac:dyDescent="0.2">
      <c r="A711">
        <v>87</v>
      </c>
      <c r="B711" t="s">
        <v>74</v>
      </c>
      <c r="C711" t="s">
        <v>74</v>
      </c>
      <c r="D711" t="s">
        <v>74</v>
      </c>
      <c r="E711">
        <v>17845505.661249999</v>
      </c>
      <c r="F711">
        <v>17860898.473749999</v>
      </c>
      <c r="H711">
        <v>8</v>
      </c>
    </row>
    <row r="712" spans="1:8" x14ac:dyDescent="0.2">
      <c r="A712">
        <v>93</v>
      </c>
      <c r="B712" t="s">
        <v>74</v>
      </c>
      <c r="C712" t="s">
        <v>74</v>
      </c>
      <c r="D712" t="s">
        <v>74</v>
      </c>
      <c r="E712">
        <v>9300000</v>
      </c>
      <c r="F712">
        <v>9550000</v>
      </c>
      <c r="G712">
        <v>1</v>
      </c>
    </row>
    <row r="713" spans="1:8" x14ac:dyDescent="0.2">
      <c r="A713">
        <v>93</v>
      </c>
      <c r="B713" t="s">
        <v>74</v>
      </c>
      <c r="C713" t="s">
        <v>808</v>
      </c>
      <c r="D713" t="s">
        <v>1166</v>
      </c>
      <c r="E713">
        <v>8329000</v>
      </c>
      <c r="F713">
        <v>13289235.460000001</v>
      </c>
      <c r="G713">
        <v>1</v>
      </c>
    </row>
    <row r="714" spans="1:8" x14ac:dyDescent="0.2">
      <c r="A714">
        <v>116</v>
      </c>
      <c r="B714" t="s">
        <v>74</v>
      </c>
      <c r="C714" t="s">
        <v>808</v>
      </c>
      <c r="D714" t="s">
        <v>1166</v>
      </c>
      <c r="E714">
        <v>22245161.579999998</v>
      </c>
      <c r="F714">
        <v>22350230.829999998</v>
      </c>
      <c r="H714">
        <v>1</v>
      </c>
    </row>
    <row r="715" spans="1:8" x14ac:dyDescent="0.2">
      <c r="A715">
        <v>117</v>
      </c>
      <c r="B715" t="s">
        <v>74</v>
      </c>
      <c r="C715" t="s">
        <v>808</v>
      </c>
      <c r="D715" t="s">
        <v>1166</v>
      </c>
      <c r="E715">
        <v>9300000</v>
      </c>
      <c r="F715">
        <v>9511000</v>
      </c>
      <c r="G715">
        <v>2</v>
      </c>
    </row>
    <row r="716" spans="1:8" x14ac:dyDescent="0.2">
      <c r="A716">
        <v>4</v>
      </c>
      <c r="B716" t="s">
        <v>11</v>
      </c>
      <c r="C716" t="s">
        <v>526</v>
      </c>
      <c r="D716" t="s">
        <v>1167</v>
      </c>
      <c r="E716">
        <v>8982500</v>
      </c>
      <c r="F716">
        <v>9550000</v>
      </c>
      <c r="G716">
        <v>2</v>
      </c>
    </row>
    <row r="717" spans="1:8" x14ac:dyDescent="0.2">
      <c r="A717">
        <v>4</v>
      </c>
      <c r="B717" t="s">
        <v>11</v>
      </c>
      <c r="C717" t="s">
        <v>526</v>
      </c>
      <c r="D717" t="s">
        <v>1167</v>
      </c>
      <c r="E717">
        <v>9127000</v>
      </c>
      <c r="F717">
        <v>9600000</v>
      </c>
      <c r="G717">
        <v>1</v>
      </c>
    </row>
    <row r="718" spans="1:8" x14ac:dyDescent="0.2">
      <c r="A718">
        <v>28</v>
      </c>
      <c r="B718" t="s">
        <v>11</v>
      </c>
      <c r="C718" t="s">
        <v>526</v>
      </c>
      <c r="D718" t="s">
        <v>1167</v>
      </c>
      <c r="E718">
        <v>8665000</v>
      </c>
      <c r="F718">
        <v>9598849.5299999993</v>
      </c>
      <c r="G718">
        <v>1</v>
      </c>
    </row>
    <row r="719" spans="1:8" x14ac:dyDescent="0.2">
      <c r="A719">
        <v>105</v>
      </c>
      <c r="B719" t="s">
        <v>11</v>
      </c>
      <c r="C719" t="s">
        <v>526</v>
      </c>
      <c r="D719" t="s">
        <v>1167</v>
      </c>
      <c r="E719">
        <v>9296500</v>
      </c>
      <c r="F719">
        <v>9599973.5399999991</v>
      </c>
      <c r="G719">
        <v>2</v>
      </c>
    </row>
    <row r="720" spans="1:8" x14ac:dyDescent="0.2">
      <c r="A720">
        <v>4</v>
      </c>
      <c r="B720" t="s">
        <v>74</v>
      </c>
      <c r="C720" t="s">
        <v>959</v>
      </c>
      <c r="D720" t="s">
        <v>959</v>
      </c>
      <c r="E720">
        <v>10836666.6666667</v>
      </c>
      <c r="F720">
        <v>11050000</v>
      </c>
      <c r="G720">
        <v>3</v>
      </c>
    </row>
    <row r="721" spans="1:8" x14ac:dyDescent="0.2">
      <c r="A721">
        <v>4</v>
      </c>
      <c r="B721" t="s">
        <v>74</v>
      </c>
      <c r="C721" t="s">
        <v>959</v>
      </c>
      <c r="D721" t="s">
        <v>959</v>
      </c>
      <c r="E721">
        <v>9200750</v>
      </c>
      <c r="F721">
        <v>9612500</v>
      </c>
      <c r="G721">
        <v>4</v>
      </c>
    </row>
    <row r="722" spans="1:8" x14ac:dyDescent="0.2">
      <c r="A722">
        <v>88</v>
      </c>
      <c r="B722" t="s">
        <v>74</v>
      </c>
      <c r="C722" t="s">
        <v>959</v>
      </c>
      <c r="D722" t="s">
        <v>959</v>
      </c>
      <c r="E722">
        <v>9260000</v>
      </c>
      <c r="F722">
        <v>9676888.1999999993</v>
      </c>
      <c r="G722">
        <v>2</v>
      </c>
    </row>
    <row r="723" spans="1:8" x14ac:dyDescent="0.2">
      <c r="A723">
        <v>28</v>
      </c>
      <c r="B723" t="s">
        <v>73</v>
      </c>
      <c r="C723" t="s">
        <v>895</v>
      </c>
      <c r="D723" t="s">
        <v>1168</v>
      </c>
      <c r="E723">
        <v>9300000</v>
      </c>
      <c r="F723">
        <v>9606025.0299999993</v>
      </c>
      <c r="G723">
        <v>2</v>
      </c>
    </row>
    <row r="724" spans="1:8" x14ac:dyDescent="0.2">
      <c r="A724">
        <v>32</v>
      </c>
      <c r="B724" t="s">
        <v>73</v>
      </c>
      <c r="C724" t="s">
        <v>895</v>
      </c>
      <c r="D724" t="s">
        <v>1168</v>
      </c>
      <c r="E724">
        <v>7364000</v>
      </c>
      <c r="F724">
        <v>15338153.99</v>
      </c>
      <c r="G724">
        <v>1</v>
      </c>
    </row>
    <row r="725" spans="1:8" x14ac:dyDescent="0.2">
      <c r="A725">
        <v>105</v>
      </c>
      <c r="B725" t="s">
        <v>73</v>
      </c>
      <c r="C725" t="s">
        <v>895</v>
      </c>
      <c r="D725" t="s">
        <v>1168</v>
      </c>
      <c r="E725">
        <v>9300000</v>
      </c>
      <c r="F725">
        <v>9599973.5399999991</v>
      </c>
      <c r="G725">
        <v>1</v>
      </c>
    </row>
    <row r="726" spans="1:8" x14ac:dyDescent="0.2">
      <c r="A726">
        <v>4</v>
      </c>
      <c r="B726" t="s">
        <v>73</v>
      </c>
      <c r="C726" t="s">
        <v>788</v>
      </c>
      <c r="D726" t="s">
        <v>788</v>
      </c>
      <c r="E726">
        <v>9300000</v>
      </c>
      <c r="F726">
        <v>9600000</v>
      </c>
      <c r="G726">
        <v>1</v>
      </c>
    </row>
    <row r="727" spans="1:8" x14ac:dyDescent="0.2">
      <c r="A727">
        <v>28</v>
      </c>
      <c r="B727" t="s">
        <v>73</v>
      </c>
      <c r="C727" t="s">
        <v>788</v>
      </c>
      <c r="D727" t="s">
        <v>788</v>
      </c>
      <c r="E727">
        <v>9300000</v>
      </c>
      <c r="F727">
        <v>9571842.5299999993</v>
      </c>
      <c r="G727">
        <v>1</v>
      </c>
    </row>
    <row r="728" spans="1:8" x14ac:dyDescent="0.2">
      <c r="A728">
        <v>28</v>
      </c>
      <c r="B728" t="s">
        <v>73</v>
      </c>
      <c r="C728" t="s">
        <v>788</v>
      </c>
      <c r="D728" t="s">
        <v>788</v>
      </c>
      <c r="E728">
        <v>9293000</v>
      </c>
      <c r="F728">
        <v>9605945.9299999997</v>
      </c>
      <c r="G728">
        <v>2</v>
      </c>
    </row>
    <row r="729" spans="1:8" x14ac:dyDescent="0.2">
      <c r="A729">
        <v>28</v>
      </c>
      <c r="B729" t="s">
        <v>73</v>
      </c>
      <c r="C729" t="s">
        <v>788</v>
      </c>
      <c r="D729" t="s">
        <v>788</v>
      </c>
      <c r="E729">
        <v>24303845.73</v>
      </c>
      <c r="F729">
        <v>24364273.030000001</v>
      </c>
      <c r="H729">
        <v>1</v>
      </c>
    </row>
    <row r="730" spans="1:8" x14ac:dyDescent="0.2">
      <c r="A730">
        <v>96</v>
      </c>
      <c r="B730" t="s">
        <v>73</v>
      </c>
      <c r="C730" t="s">
        <v>788</v>
      </c>
      <c r="D730" t="s">
        <v>788</v>
      </c>
      <c r="E730">
        <v>9300000</v>
      </c>
      <c r="F730">
        <v>9604557.5099999998</v>
      </c>
      <c r="G730">
        <v>1</v>
      </c>
    </row>
    <row r="731" spans="1:8" x14ac:dyDescent="0.2">
      <c r="A731">
        <v>28</v>
      </c>
      <c r="B731" t="s">
        <v>73</v>
      </c>
      <c r="C731" t="s">
        <v>896</v>
      </c>
      <c r="D731" t="s">
        <v>896</v>
      </c>
      <c r="E731">
        <v>10847666.6666667</v>
      </c>
      <c r="F731">
        <v>11165924.1366667</v>
      </c>
      <c r="G731">
        <v>3</v>
      </c>
    </row>
    <row r="732" spans="1:8" x14ac:dyDescent="0.2">
      <c r="A732">
        <v>93</v>
      </c>
      <c r="B732" t="s">
        <v>73</v>
      </c>
      <c r="C732" t="s">
        <v>896</v>
      </c>
      <c r="D732" t="s">
        <v>896</v>
      </c>
      <c r="E732">
        <v>9234000</v>
      </c>
      <c r="F732">
        <v>9600000</v>
      </c>
      <c r="G732">
        <v>1</v>
      </c>
    </row>
    <row r="733" spans="1:8" x14ac:dyDescent="0.2">
      <c r="A733">
        <v>116</v>
      </c>
      <c r="B733" t="s">
        <v>73</v>
      </c>
      <c r="C733" t="s">
        <v>896</v>
      </c>
      <c r="D733" t="s">
        <v>896</v>
      </c>
      <c r="E733">
        <v>9273000</v>
      </c>
      <c r="F733">
        <v>9466708.0800000001</v>
      </c>
      <c r="G733">
        <v>1</v>
      </c>
    </row>
    <row r="734" spans="1:8" x14ac:dyDescent="0.2">
      <c r="A734">
        <v>32</v>
      </c>
      <c r="B734" t="s">
        <v>73</v>
      </c>
      <c r="C734" t="s">
        <v>896</v>
      </c>
      <c r="D734" t="s">
        <v>896</v>
      </c>
      <c r="E734">
        <v>9290000</v>
      </c>
      <c r="F734">
        <v>13320181.82</v>
      </c>
      <c r="G734">
        <v>2</v>
      </c>
    </row>
    <row r="735" spans="1:8" x14ac:dyDescent="0.2">
      <c r="A735">
        <v>32</v>
      </c>
      <c r="B735" t="s">
        <v>73</v>
      </c>
      <c r="C735" t="s">
        <v>896</v>
      </c>
      <c r="D735" t="s">
        <v>896</v>
      </c>
      <c r="E735">
        <v>9174000</v>
      </c>
      <c r="F735">
        <v>13757545.970000001</v>
      </c>
      <c r="G735">
        <v>2</v>
      </c>
    </row>
    <row r="736" spans="1:8" x14ac:dyDescent="0.2">
      <c r="A736">
        <v>4</v>
      </c>
      <c r="B736" t="s">
        <v>11</v>
      </c>
      <c r="C736" t="s">
        <v>95</v>
      </c>
      <c r="D736" t="s">
        <v>1169</v>
      </c>
      <c r="E736">
        <v>9300000</v>
      </c>
      <c r="F736">
        <v>9600000</v>
      </c>
      <c r="G736">
        <v>1</v>
      </c>
    </row>
    <row r="737" spans="1:8" x14ac:dyDescent="0.2">
      <c r="A737">
        <v>4</v>
      </c>
      <c r="B737" t="s">
        <v>11</v>
      </c>
      <c r="C737" t="s">
        <v>95</v>
      </c>
      <c r="D737" t="s">
        <v>1169</v>
      </c>
      <c r="E737">
        <v>9195000</v>
      </c>
      <c r="F737">
        <v>9600000</v>
      </c>
      <c r="G737">
        <v>1</v>
      </c>
    </row>
    <row r="738" spans="1:8" x14ac:dyDescent="0.2">
      <c r="A738">
        <v>93</v>
      </c>
      <c r="B738" t="s">
        <v>11</v>
      </c>
      <c r="C738" t="s">
        <v>95</v>
      </c>
      <c r="D738" t="s">
        <v>1169</v>
      </c>
      <c r="E738">
        <v>15556615</v>
      </c>
      <c r="F738">
        <v>15714175</v>
      </c>
      <c r="H738">
        <v>1</v>
      </c>
    </row>
    <row r="739" spans="1:8" x14ac:dyDescent="0.2">
      <c r="A739">
        <v>4</v>
      </c>
      <c r="B739" t="s">
        <v>11</v>
      </c>
      <c r="C739" t="s">
        <v>95</v>
      </c>
      <c r="D739" t="s">
        <v>1191</v>
      </c>
      <c r="E739">
        <v>9300000</v>
      </c>
      <c r="F739">
        <v>9600000</v>
      </c>
      <c r="G739">
        <v>1</v>
      </c>
    </row>
    <row r="740" spans="1:8" x14ac:dyDescent="0.2">
      <c r="A740">
        <v>4</v>
      </c>
      <c r="B740" t="s">
        <v>11</v>
      </c>
      <c r="C740" t="s">
        <v>956</v>
      </c>
      <c r="D740" t="s">
        <v>1192</v>
      </c>
      <c r="E740">
        <v>9300000</v>
      </c>
      <c r="F740">
        <v>9600000</v>
      </c>
      <c r="G740">
        <v>1</v>
      </c>
    </row>
    <row r="741" spans="1:8" x14ac:dyDescent="0.2">
      <c r="A741">
        <v>4</v>
      </c>
      <c r="B741" t="s">
        <v>11</v>
      </c>
      <c r="C741" t="s">
        <v>956</v>
      </c>
      <c r="D741" t="s">
        <v>1192</v>
      </c>
      <c r="E741">
        <v>22324838.100000001</v>
      </c>
      <c r="F741">
        <v>22324838.100000001</v>
      </c>
      <c r="H741">
        <v>1</v>
      </c>
    </row>
    <row r="742" spans="1:8" x14ac:dyDescent="0.2">
      <c r="A742">
        <v>93</v>
      </c>
      <c r="B742" t="s">
        <v>11</v>
      </c>
      <c r="C742" t="s">
        <v>956</v>
      </c>
      <c r="D742" t="s">
        <v>1192</v>
      </c>
      <c r="E742">
        <v>9286000</v>
      </c>
      <c r="F742">
        <v>15780000</v>
      </c>
      <c r="G742">
        <v>1</v>
      </c>
    </row>
    <row r="743" spans="1:8" x14ac:dyDescent="0.2">
      <c r="A743">
        <v>93</v>
      </c>
      <c r="B743" t="s">
        <v>11</v>
      </c>
      <c r="C743" t="s">
        <v>956</v>
      </c>
      <c r="D743" t="s">
        <v>1192</v>
      </c>
      <c r="E743">
        <v>9043000</v>
      </c>
      <c r="F743">
        <v>9650000</v>
      </c>
      <c r="G743">
        <v>1</v>
      </c>
    </row>
    <row r="744" spans="1:8" x14ac:dyDescent="0.2">
      <c r="A744">
        <v>96</v>
      </c>
      <c r="B744" t="s">
        <v>11</v>
      </c>
      <c r="C744" t="s">
        <v>956</v>
      </c>
      <c r="D744" t="s">
        <v>1192</v>
      </c>
      <c r="E744">
        <v>9201000</v>
      </c>
      <c r="F744">
        <v>9806929.3000000007</v>
      </c>
      <c r="G744">
        <v>1</v>
      </c>
    </row>
    <row r="745" spans="1:8" x14ac:dyDescent="0.2">
      <c r="A745">
        <v>4</v>
      </c>
      <c r="B745" t="s">
        <v>12</v>
      </c>
      <c r="C745" t="s">
        <v>957</v>
      </c>
      <c r="D745" t="s">
        <v>1193</v>
      </c>
      <c r="E745">
        <v>7741000</v>
      </c>
      <c r="F745">
        <v>49700000</v>
      </c>
      <c r="G745">
        <v>1</v>
      </c>
    </row>
    <row r="746" spans="1:8" x14ac:dyDescent="0.2">
      <c r="A746">
        <v>93</v>
      </c>
      <c r="B746" t="s">
        <v>11</v>
      </c>
      <c r="C746" t="s">
        <v>83</v>
      </c>
      <c r="D746" t="s">
        <v>1194</v>
      </c>
      <c r="E746">
        <v>8371000</v>
      </c>
      <c r="F746">
        <v>20724581.73</v>
      </c>
      <c r="G746">
        <v>1</v>
      </c>
    </row>
    <row r="747" spans="1:8" x14ac:dyDescent="0.2">
      <c r="A747">
        <v>22</v>
      </c>
      <c r="B747" t="s">
        <v>103</v>
      </c>
      <c r="C747" t="s">
        <v>795</v>
      </c>
      <c r="D747" t="s">
        <v>1195</v>
      </c>
      <c r="E747">
        <v>7930500</v>
      </c>
      <c r="F747">
        <v>33380500</v>
      </c>
      <c r="G747">
        <v>2</v>
      </c>
    </row>
    <row r="748" spans="1:8" x14ac:dyDescent="0.2">
      <c r="A748">
        <v>92</v>
      </c>
      <c r="B748" t="s">
        <v>103</v>
      </c>
      <c r="C748" t="s">
        <v>795</v>
      </c>
      <c r="D748" t="s">
        <v>1195</v>
      </c>
      <c r="E748">
        <v>10594000</v>
      </c>
      <c r="F748">
        <v>11881500</v>
      </c>
      <c r="G748">
        <v>2</v>
      </c>
    </row>
    <row r="749" spans="1:8" x14ac:dyDescent="0.2">
      <c r="A749">
        <v>92</v>
      </c>
      <c r="B749" t="s">
        <v>103</v>
      </c>
      <c r="C749" t="s">
        <v>795</v>
      </c>
      <c r="D749" t="s">
        <v>1195</v>
      </c>
      <c r="E749">
        <v>9101500</v>
      </c>
      <c r="F749">
        <v>17454500</v>
      </c>
      <c r="G749">
        <v>2</v>
      </c>
    </row>
    <row r="750" spans="1:8" x14ac:dyDescent="0.2">
      <c r="A750">
        <v>93</v>
      </c>
      <c r="B750" t="s">
        <v>11</v>
      </c>
      <c r="C750" t="s">
        <v>11</v>
      </c>
      <c r="D750" t="s">
        <v>11</v>
      </c>
      <c r="E750">
        <v>7112000</v>
      </c>
      <c r="F750">
        <v>42550000</v>
      </c>
      <c r="G750">
        <v>1</v>
      </c>
    </row>
    <row r="751" spans="1:8" x14ac:dyDescent="0.2">
      <c r="A751">
        <v>117</v>
      </c>
      <c r="B751" t="s">
        <v>11</v>
      </c>
      <c r="C751" t="s">
        <v>11</v>
      </c>
      <c r="D751" t="s">
        <v>11</v>
      </c>
      <c r="E751">
        <v>9227000</v>
      </c>
      <c r="F751">
        <v>10831924.4</v>
      </c>
      <c r="G751">
        <v>1</v>
      </c>
    </row>
    <row r="752" spans="1:8" x14ac:dyDescent="0.2">
      <c r="A752">
        <v>93</v>
      </c>
      <c r="B752" t="s">
        <v>11</v>
      </c>
      <c r="C752" t="s">
        <v>11</v>
      </c>
      <c r="D752" t="s">
        <v>1197</v>
      </c>
      <c r="E752">
        <v>7426500</v>
      </c>
      <c r="F752">
        <v>45450000</v>
      </c>
      <c r="G752">
        <v>2</v>
      </c>
    </row>
    <row r="753" spans="1:8" x14ac:dyDescent="0.2">
      <c r="A753">
        <v>27</v>
      </c>
      <c r="B753" t="s">
        <v>11</v>
      </c>
      <c r="C753" t="s">
        <v>11</v>
      </c>
      <c r="D753" t="s">
        <v>1197</v>
      </c>
      <c r="E753">
        <v>8581000</v>
      </c>
      <c r="F753">
        <v>45436000</v>
      </c>
      <c r="G753">
        <v>1</v>
      </c>
    </row>
    <row r="754" spans="1:8" x14ac:dyDescent="0.2">
      <c r="A754">
        <v>93</v>
      </c>
      <c r="B754" t="s">
        <v>73</v>
      </c>
      <c r="C754" t="s">
        <v>807</v>
      </c>
      <c r="D754" t="s">
        <v>807</v>
      </c>
      <c r="E754">
        <v>11621500</v>
      </c>
      <c r="F754">
        <v>16100000</v>
      </c>
      <c r="G754">
        <v>2</v>
      </c>
    </row>
    <row r="755" spans="1:8" x14ac:dyDescent="0.2">
      <c r="A755">
        <v>93</v>
      </c>
      <c r="B755" t="s">
        <v>73</v>
      </c>
      <c r="C755" t="s">
        <v>807</v>
      </c>
      <c r="D755" t="s">
        <v>807</v>
      </c>
      <c r="E755">
        <v>9293000</v>
      </c>
      <c r="F755">
        <v>9600000</v>
      </c>
      <c r="G755">
        <v>1</v>
      </c>
    </row>
    <row r="756" spans="1:8" x14ac:dyDescent="0.2">
      <c r="A756">
        <v>22</v>
      </c>
      <c r="B756" t="s">
        <v>73</v>
      </c>
      <c r="C756" t="s">
        <v>807</v>
      </c>
      <c r="D756" t="s">
        <v>807</v>
      </c>
      <c r="E756">
        <v>8203000</v>
      </c>
      <c r="F756">
        <v>49963002.240000002</v>
      </c>
      <c r="G756">
        <v>1</v>
      </c>
    </row>
    <row r="757" spans="1:8" x14ac:dyDescent="0.2">
      <c r="A757">
        <v>28</v>
      </c>
      <c r="B757" t="s">
        <v>73</v>
      </c>
      <c r="C757" t="s">
        <v>896</v>
      </c>
      <c r="D757" t="s">
        <v>1199</v>
      </c>
      <c r="E757">
        <v>9300000</v>
      </c>
      <c r="F757">
        <v>9587840</v>
      </c>
      <c r="G757">
        <v>1</v>
      </c>
    </row>
    <row r="758" spans="1:8" x14ac:dyDescent="0.2">
      <c r="A758">
        <v>28</v>
      </c>
      <c r="B758" t="s">
        <v>73</v>
      </c>
      <c r="C758" t="s">
        <v>896</v>
      </c>
      <c r="D758" t="s">
        <v>1199</v>
      </c>
      <c r="E758">
        <v>9286000</v>
      </c>
      <c r="F758">
        <v>9587681.8000000007</v>
      </c>
      <c r="G758">
        <v>1</v>
      </c>
    </row>
    <row r="759" spans="1:8" x14ac:dyDescent="0.2">
      <c r="A759">
        <v>93</v>
      </c>
      <c r="B759" t="s">
        <v>103</v>
      </c>
      <c r="C759" t="s">
        <v>804</v>
      </c>
      <c r="D759" t="s">
        <v>1200</v>
      </c>
      <c r="E759">
        <v>8308000</v>
      </c>
      <c r="F759">
        <v>29469841.565000001</v>
      </c>
      <c r="G759">
        <v>2</v>
      </c>
    </row>
    <row r="760" spans="1:8" x14ac:dyDescent="0.2">
      <c r="A760">
        <v>32</v>
      </c>
      <c r="B760" t="s">
        <v>73</v>
      </c>
      <c r="C760" t="s">
        <v>896</v>
      </c>
      <c r="D760" t="s">
        <v>1201</v>
      </c>
      <c r="E760">
        <v>9127000</v>
      </c>
      <c r="F760">
        <v>9890291.6500000004</v>
      </c>
      <c r="G760">
        <v>1</v>
      </c>
    </row>
    <row r="761" spans="1:8" x14ac:dyDescent="0.2">
      <c r="A761">
        <v>93</v>
      </c>
      <c r="B761" t="s">
        <v>103</v>
      </c>
      <c r="C761" t="s">
        <v>1202</v>
      </c>
      <c r="D761" t="s">
        <v>1203</v>
      </c>
      <c r="E761">
        <v>30704666.84</v>
      </c>
      <c r="F761">
        <v>30782963.16</v>
      </c>
      <c r="H761">
        <v>1</v>
      </c>
    </row>
    <row r="762" spans="1:8" x14ac:dyDescent="0.2">
      <c r="A762">
        <v>117</v>
      </c>
      <c r="B762" t="s">
        <v>11</v>
      </c>
      <c r="C762" t="s">
        <v>797</v>
      </c>
      <c r="D762" t="s">
        <v>1204</v>
      </c>
      <c r="E762">
        <v>8917000</v>
      </c>
      <c r="F762">
        <v>9511000</v>
      </c>
      <c r="G762">
        <v>1</v>
      </c>
    </row>
    <row r="763" spans="1:8" x14ac:dyDescent="0.2">
      <c r="A763">
        <v>93</v>
      </c>
      <c r="B763" t="s">
        <v>74</v>
      </c>
      <c r="C763" t="s">
        <v>74</v>
      </c>
      <c r="D763" t="s">
        <v>1205</v>
      </c>
      <c r="E763">
        <v>9300000</v>
      </c>
      <c r="F763">
        <v>9600004.4000000004</v>
      </c>
      <c r="G763">
        <v>1</v>
      </c>
    </row>
    <row r="764" spans="1:8" x14ac:dyDescent="0.2">
      <c r="A764">
        <v>117</v>
      </c>
      <c r="B764" t="s">
        <v>103</v>
      </c>
      <c r="C764" t="s">
        <v>1196</v>
      </c>
      <c r="D764" t="s">
        <v>1206</v>
      </c>
      <c r="E764">
        <v>4500500</v>
      </c>
      <c r="F764">
        <v>9511293.75</v>
      </c>
      <c r="G764">
        <v>2</v>
      </c>
    </row>
    <row r="765" spans="1:8" x14ac:dyDescent="0.2">
      <c r="A765">
        <v>101</v>
      </c>
      <c r="B765" t="s">
        <v>103</v>
      </c>
      <c r="C765" t="s">
        <v>1043</v>
      </c>
      <c r="D765" t="s">
        <v>1207</v>
      </c>
      <c r="E765">
        <v>28087962.77</v>
      </c>
      <c r="F765">
        <v>28415925.539999999</v>
      </c>
      <c r="H765">
        <v>1</v>
      </c>
    </row>
    <row r="766" spans="1:8" x14ac:dyDescent="0.2">
      <c r="A766">
        <v>93</v>
      </c>
      <c r="B766" t="s">
        <v>73</v>
      </c>
      <c r="C766" t="s">
        <v>807</v>
      </c>
      <c r="D766" t="s">
        <v>1208</v>
      </c>
      <c r="E766">
        <v>9270000</v>
      </c>
      <c r="F766">
        <v>9520139.6899999995</v>
      </c>
      <c r="G766">
        <v>1</v>
      </c>
    </row>
    <row r="767" spans="1:8" x14ac:dyDescent="0.2">
      <c r="A767">
        <v>108</v>
      </c>
      <c r="B767" t="s">
        <v>12</v>
      </c>
      <c r="C767" t="s">
        <v>887</v>
      </c>
      <c r="D767" t="s">
        <v>1208</v>
      </c>
      <c r="E767">
        <v>9300000</v>
      </c>
      <c r="F767">
        <v>9530000</v>
      </c>
      <c r="G767">
        <v>1</v>
      </c>
    </row>
    <row r="768" spans="1:8" x14ac:dyDescent="0.2">
      <c r="A768">
        <v>4</v>
      </c>
      <c r="B768" t="s">
        <v>103</v>
      </c>
      <c r="C768" t="s">
        <v>103</v>
      </c>
      <c r="D768" t="s">
        <v>1209</v>
      </c>
      <c r="E768">
        <v>8413000</v>
      </c>
      <c r="F768">
        <v>37813000</v>
      </c>
      <c r="G768">
        <v>1</v>
      </c>
    </row>
    <row r="769" spans="1:8" x14ac:dyDescent="0.2">
      <c r="A769">
        <v>4</v>
      </c>
      <c r="B769" t="s">
        <v>103</v>
      </c>
      <c r="C769" t="s">
        <v>103</v>
      </c>
      <c r="D769" t="s">
        <v>1209</v>
      </c>
      <c r="E769">
        <v>9300000</v>
      </c>
      <c r="F769">
        <v>9600000</v>
      </c>
      <c r="G769">
        <v>1</v>
      </c>
    </row>
    <row r="770" spans="1:8" x14ac:dyDescent="0.2">
      <c r="A770">
        <v>93</v>
      </c>
      <c r="B770" t="s">
        <v>73</v>
      </c>
      <c r="C770" t="s">
        <v>627</v>
      </c>
      <c r="D770" t="s">
        <v>1210</v>
      </c>
      <c r="E770">
        <v>9260000</v>
      </c>
      <c r="F770">
        <v>9800000</v>
      </c>
      <c r="G770">
        <v>1</v>
      </c>
    </row>
    <row r="771" spans="1:8" x14ac:dyDescent="0.2">
      <c r="A771">
        <v>93</v>
      </c>
      <c r="B771" t="s">
        <v>73</v>
      </c>
      <c r="C771" t="s">
        <v>627</v>
      </c>
      <c r="D771" t="s">
        <v>1210</v>
      </c>
      <c r="E771">
        <v>18607268.02</v>
      </c>
      <c r="F771">
        <v>18908536.039999999</v>
      </c>
      <c r="H771">
        <v>1</v>
      </c>
    </row>
    <row r="772" spans="1:8" x14ac:dyDescent="0.2">
      <c r="A772">
        <v>101</v>
      </c>
      <c r="B772" t="s">
        <v>73</v>
      </c>
      <c r="C772" t="s">
        <v>627</v>
      </c>
      <c r="D772" t="s">
        <v>1210</v>
      </c>
      <c r="E772">
        <v>9300000</v>
      </c>
      <c r="F772">
        <v>9557000</v>
      </c>
      <c r="G772">
        <v>1</v>
      </c>
    </row>
    <row r="773" spans="1:8" x14ac:dyDescent="0.2">
      <c r="A773">
        <v>4</v>
      </c>
      <c r="B773" t="s">
        <v>105</v>
      </c>
      <c r="C773" t="s">
        <v>491</v>
      </c>
      <c r="D773" t="s">
        <v>1211</v>
      </c>
      <c r="E773">
        <v>11625000</v>
      </c>
      <c r="F773">
        <v>11875000</v>
      </c>
      <c r="G773">
        <v>2</v>
      </c>
    </row>
    <row r="774" spans="1:8" x14ac:dyDescent="0.2">
      <c r="A774">
        <v>87</v>
      </c>
      <c r="B774" t="s">
        <v>105</v>
      </c>
      <c r="C774" t="s">
        <v>491</v>
      </c>
      <c r="D774" t="s">
        <v>1211</v>
      </c>
      <c r="E774">
        <v>9290000</v>
      </c>
      <c r="F774">
        <v>9606024.2899999991</v>
      </c>
      <c r="G774">
        <v>2</v>
      </c>
    </row>
    <row r="775" spans="1:8" x14ac:dyDescent="0.2">
      <c r="A775">
        <v>4</v>
      </c>
      <c r="B775" t="s">
        <v>73</v>
      </c>
      <c r="C775" t="s">
        <v>788</v>
      </c>
      <c r="D775" t="s">
        <v>1212</v>
      </c>
      <c r="E775">
        <v>9300000</v>
      </c>
      <c r="F775">
        <v>9600000</v>
      </c>
      <c r="G775">
        <v>1</v>
      </c>
    </row>
    <row r="776" spans="1:8" x14ac:dyDescent="0.2">
      <c r="A776">
        <v>116</v>
      </c>
      <c r="B776" t="s">
        <v>73</v>
      </c>
      <c r="C776" t="s">
        <v>788</v>
      </c>
      <c r="D776" t="s">
        <v>1212</v>
      </c>
      <c r="E776">
        <v>6975000</v>
      </c>
      <c r="F776">
        <v>14200062.119999999</v>
      </c>
      <c r="G776">
        <v>2</v>
      </c>
    </row>
    <row r="777" spans="1:8" x14ac:dyDescent="0.2">
      <c r="A777">
        <v>4</v>
      </c>
      <c r="B777" t="s">
        <v>74</v>
      </c>
      <c r="C777" t="s">
        <v>72</v>
      </c>
      <c r="D777" t="s">
        <v>1213</v>
      </c>
      <c r="E777">
        <v>9300000</v>
      </c>
      <c r="F777">
        <v>9600000</v>
      </c>
      <c r="G777">
        <v>1</v>
      </c>
    </row>
    <row r="778" spans="1:8" x14ac:dyDescent="0.2">
      <c r="A778">
        <v>4</v>
      </c>
      <c r="B778" t="s">
        <v>74</v>
      </c>
      <c r="C778" t="s">
        <v>72</v>
      </c>
      <c r="D778" t="s">
        <v>1213</v>
      </c>
      <c r="E778">
        <v>9300000</v>
      </c>
      <c r="F778">
        <v>9600000</v>
      </c>
      <c r="G778">
        <v>1</v>
      </c>
    </row>
    <row r="779" spans="1:8" x14ac:dyDescent="0.2">
      <c r="A779">
        <v>28</v>
      </c>
      <c r="B779" t="s">
        <v>74</v>
      </c>
      <c r="C779" t="s">
        <v>72</v>
      </c>
      <c r="D779" t="s">
        <v>1213</v>
      </c>
      <c r="E779">
        <v>9300000</v>
      </c>
      <c r="F779">
        <v>9571842.5299999993</v>
      </c>
      <c r="G779">
        <v>1</v>
      </c>
    </row>
    <row r="780" spans="1:8" x14ac:dyDescent="0.2">
      <c r="A780">
        <v>105</v>
      </c>
      <c r="B780" t="s">
        <v>74</v>
      </c>
      <c r="C780" t="s">
        <v>72</v>
      </c>
      <c r="D780" t="s">
        <v>1213</v>
      </c>
      <c r="E780">
        <v>9247000</v>
      </c>
      <c r="F780">
        <v>9599973.5399999991</v>
      </c>
      <c r="G780">
        <v>1</v>
      </c>
    </row>
    <row r="781" spans="1:8" x14ac:dyDescent="0.2">
      <c r="A781">
        <v>28</v>
      </c>
      <c r="B781" t="s">
        <v>11</v>
      </c>
      <c r="C781" t="s">
        <v>803</v>
      </c>
      <c r="D781" t="s">
        <v>1214</v>
      </c>
      <c r="E781">
        <v>9300000</v>
      </c>
      <c r="F781">
        <v>9606025.0299999993</v>
      </c>
      <c r="G781">
        <v>1</v>
      </c>
    </row>
    <row r="782" spans="1:8" x14ac:dyDescent="0.2">
      <c r="A782">
        <v>28</v>
      </c>
      <c r="B782" t="s">
        <v>73</v>
      </c>
      <c r="C782" t="s">
        <v>86</v>
      </c>
      <c r="D782" t="s">
        <v>1215</v>
      </c>
      <c r="E782">
        <v>9300000</v>
      </c>
      <c r="F782">
        <v>9606025.0299999993</v>
      </c>
      <c r="G782">
        <v>1</v>
      </c>
    </row>
    <row r="783" spans="1:8" x14ac:dyDescent="0.2">
      <c r="A783">
        <v>101</v>
      </c>
      <c r="B783" t="s">
        <v>12</v>
      </c>
      <c r="C783" t="s">
        <v>85</v>
      </c>
      <c r="D783" t="s">
        <v>1216</v>
      </c>
      <c r="E783">
        <v>9300000</v>
      </c>
      <c r="F783">
        <v>9542000</v>
      </c>
      <c r="G783">
        <v>2</v>
      </c>
    </row>
    <row r="784" spans="1:8" x14ac:dyDescent="0.2">
      <c r="A784">
        <v>22</v>
      </c>
      <c r="B784" t="s">
        <v>12</v>
      </c>
      <c r="C784" t="s">
        <v>85</v>
      </c>
      <c r="D784" t="s">
        <v>1216</v>
      </c>
      <c r="E784">
        <v>20105946.640000001</v>
      </c>
      <c r="F784">
        <v>20105946.640000001</v>
      </c>
      <c r="H784">
        <v>2</v>
      </c>
    </row>
    <row r="785" spans="1:8" x14ac:dyDescent="0.2">
      <c r="A785">
        <v>28</v>
      </c>
      <c r="B785" t="s">
        <v>73</v>
      </c>
      <c r="C785" t="s">
        <v>896</v>
      </c>
      <c r="D785" t="s">
        <v>1217</v>
      </c>
      <c r="E785">
        <v>9300000</v>
      </c>
      <c r="F785">
        <v>9606025.0299999993</v>
      </c>
      <c r="G785">
        <v>1</v>
      </c>
    </row>
    <row r="786" spans="1:8" x14ac:dyDescent="0.2">
      <c r="A786">
        <v>32</v>
      </c>
      <c r="B786" t="s">
        <v>73</v>
      </c>
      <c r="C786" t="s">
        <v>896</v>
      </c>
      <c r="D786" t="s">
        <v>1217</v>
      </c>
      <c r="E786">
        <v>13950000</v>
      </c>
      <c r="F786">
        <v>14362517</v>
      </c>
      <c r="G786">
        <v>1</v>
      </c>
    </row>
    <row r="787" spans="1:8" x14ac:dyDescent="0.2">
      <c r="A787">
        <v>27</v>
      </c>
      <c r="B787" t="s">
        <v>11</v>
      </c>
      <c r="C787" t="s">
        <v>883</v>
      </c>
      <c r="D787" t="s">
        <v>1218</v>
      </c>
      <c r="E787">
        <v>7448000</v>
      </c>
      <c r="F787">
        <v>43310000</v>
      </c>
      <c r="G787">
        <v>1</v>
      </c>
    </row>
    <row r="788" spans="1:8" x14ac:dyDescent="0.2">
      <c r="A788">
        <v>4</v>
      </c>
      <c r="B788" t="s">
        <v>73</v>
      </c>
      <c r="C788" t="s">
        <v>524</v>
      </c>
      <c r="D788" t="s">
        <v>1219</v>
      </c>
      <c r="E788">
        <v>9286000</v>
      </c>
      <c r="F788">
        <v>9600000</v>
      </c>
      <c r="G788">
        <v>1</v>
      </c>
    </row>
    <row r="789" spans="1:8" x14ac:dyDescent="0.2">
      <c r="A789">
        <v>4</v>
      </c>
      <c r="B789" t="s">
        <v>103</v>
      </c>
      <c r="C789" t="s">
        <v>882</v>
      </c>
      <c r="D789" t="s">
        <v>1583</v>
      </c>
      <c r="E789">
        <v>9300000</v>
      </c>
      <c r="F789">
        <v>9600000</v>
      </c>
      <c r="G789">
        <v>1</v>
      </c>
    </row>
    <row r="790" spans="1:8" x14ac:dyDescent="0.2">
      <c r="A790">
        <v>4</v>
      </c>
      <c r="B790" t="s">
        <v>103</v>
      </c>
      <c r="C790" t="s">
        <v>882</v>
      </c>
      <c r="D790" t="s">
        <v>1583</v>
      </c>
      <c r="E790">
        <v>9300000</v>
      </c>
      <c r="F790">
        <v>9600000</v>
      </c>
      <c r="G790">
        <v>1</v>
      </c>
    </row>
    <row r="791" spans="1:8" x14ac:dyDescent="0.2">
      <c r="A791">
        <v>4</v>
      </c>
      <c r="B791" t="s">
        <v>103</v>
      </c>
      <c r="C791" t="s">
        <v>1043</v>
      </c>
      <c r="D791" t="s">
        <v>1584</v>
      </c>
      <c r="E791">
        <v>9293000</v>
      </c>
      <c r="F791">
        <v>9600000</v>
      </c>
      <c r="G791">
        <v>1</v>
      </c>
    </row>
    <row r="792" spans="1:8" x14ac:dyDescent="0.2">
      <c r="A792">
        <v>4</v>
      </c>
      <c r="B792" t="s">
        <v>103</v>
      </c>
      <c r="C792" t="s">
        <v>1585</v>
      </c>
      <c r="D792" t="s">
        <v>1586</v>
      </c>
      <c r="E792">
        <v>9300000</v>
      </c>
      <c r="F792">
        <v>9600000</v>
      </c>
      <c r="G792">
        <v>1</v>
      </c>
    </row>
    <row r="793" spans="1:8" x14ac:dyDescent="0.2">
      <c r="A793">
        <v>4</v>
      </c>
      <c r="B793" t="s">
        <v>103</v>
      </c>
      <c r="C793" t="s">
        <v>1585</v>
      </c>
      <c r="D793" t="s">
        <v>1586</v>
      </c>
      <c r="E793">
        <v>24393750</v>
      </c>
      <c r="F793">
        <v>24562500</v>
      </c>
      <c r="H793">
        <v>1</v>
      </c>
    </row>
    <row r="794" spans="1:8" x14ac:dyDescent="0.2">
      <c r="A794">
        <v>4</v>
      </c>
      <c r="B794" t="s">
        <v>103</v>
      </c>
      <c r="C794" t="s">
        <v>802</v>
      </c>
      <c r="D794" t="s">
        <v>1587</v>
      </c>
      <c r="E794">
        <v>6975000</v>
      </c>
      <c r="F794">
        <v>11825000</v>
      </c>
      <c r="G794">
        <v>2</v>
      </c>
    </row>
    <row r="795" spans="1:8" x14ac:dyDescent="0.2">
      <c r="A795">
        <v>4</v>
      </c>
      <c r="B795" t="s">
        <v>103</v>
      </c>
      <c r="C795" t="s">
        <v>802</v>
      </c>
      <c r="D795" t="s">
        <v>1588</v>
      </c>
      <c r="E795">
        <v>8499500</v>
      </c>
      <c r="F795">
        <v>9600000</v>
      </c>
      <c r="G795">
        <v>2</v>
      </c>
    </row>
    <row r="796" spans="1:8" x14ac:dyDescent="0.2">
      <c r="A796">
        <v>4</v>
      </c>
      <c r="B796" t="s">
        <v>103</v>
      </c>
      <c r="C796" t="s">
        <v>802</v>
      </c>
      <c r="D796" t="s">
        <v>1588</v>
      </c>
      <c r="E796">
        <v>9300000</v>
      </c>
      <c r="F796">
        <v>9600000</v>
      </c>
      <c r="G796">
        <v>1</v>
      </c>
    </row>
    <row r="797" spans="1:8" x14ac:dyDescent="0.2">
      <c r="A797">
        <v>4</v>
      </c>
      <c r="B797" t="s">
        <v>11</v>
      </c>
      <c r="C797" t="s">
        <v>894</v>
      </c>
      <c r="D797" t="s">
        <v>894</v>
      </c>
      <c r="E797">
        <v>8623000</v>
      </c>
      <c r="F797">
        <v>9600000</v>
      </c>
      <c r="G797">
        <v>1</v>
      </c>
    </row>
    <row r="798" spans="1:8" x14ac:dyDescent="0.2">
      <c r="A798">
        <v>93</v>
      </c>
      <c r="B798" t="s">
        <v>11</v>
      </c>
      <c r="C798" t="s">
        <v>894</v>
      </c>
      <c r="D798" t="s">
        <v>894</v>
      </c>
      <c r="E798">
        <v>8917000</v>
      </c>
      <c r="F798">
        <v>35000000</v>
      </c>
      <c r="G798">
        <v>1</v>
      </c>
    </row>
    <row r="799" spans="1:8" x14ac:dyDescent="0.2">
      <c r="A799">
        <v>93</v>
      </c>
      <c r="B799" t="s">
        <v>11</v>
      </c>
      <c r="C799" t="s">
        <v>894</v>
      </c>
      <c r="D799" t="s">
        <v>894</v>
      </c>
      <c r="E799">
        <v>8287000</v>
      </c>
      <c r="F799">
        <v>15800000</v>
      </c>
      <c r="G799">
        <v>1</v>
      </c>
    </row>
    <row r="800" spans="1:8" x14ac:dyDescent="0.2">
      <c r="A800">
        <v>117</v>
      </c>
      <c r="B800" t="s">
        <v>11</v>
      </c>
      <c r="C800" t="s">
        <v>894</v>
      </c>
      <c r="D800" t="s">
        <v>894</v>
      </c>
      <c r="E800">
        <v>6944000</v>
      </c>
      <c r="F800">
        <v>9511293.75</v>
      </c>
      <c r="G800">
        <v>1</v>
      </c>
    </row>
    <row r="801" spans="1:8" x14ac:dyDescent="0.2">
      <c r="A801">
        <v>4</v>
      </c>
      <c r="B801" t="s">
        <v>11</v>
      </c>
      <c r="C801" t="s">
        <v>84</v>
      </c>
      <c r="D801" t="s">
        <v>1589</v>
      </c>
      <c r="E801">
        <v>9300000</v>
      </c>
      <c r="F801">
        <v>9600000</v>
      </c>
      <c r="G801">
        <v>1</v>
      </c>
    </row>
    <row r="802" spans="1:8" x14ac:dyDescent="0.2">
      <c r="A802">
        <v>4</v>
      </c>
      <c r="B802" t="s">
        <v>11</v>
      </c>
      <c r="C802" t="s">
        <v>84</v>
      </c>
      <c r="D802" t="s">
        <v>1589</v>
      </c>
      <c r="E802">
        <v>9275250</v>
      </c>
      <c r="F802">
        <v>9575000</v>
      </c>
      <c r="G802">
        <v>4</v>
      </c>
    </row>
    <row r="803" spans="1:8" x14ac:dyDescent="0.2">
      <c r="A803">
        <v>28</v>
      </c>
      <c r="B803" t="s">
        <v>11</v>
      </c>
      <c r="C803" t="s">
        <v>84</v>
      </c>
      <c r="D803" t="s">
        <v>1589</v>
      </c>
      <c r="E803">
        <v>9247000</v>
      </c>
      <c r="F803">
        <v>9587241.0999999996</v>
      </c>
      <c r="G803">
        <v>1</v>
      </c>
    </row>
    <row r="804" spans="1:8" x14ac:dyDescent="0.2">
      <c r="A804">
        <v>105</v>
      </c>
      <c r="B804" t="s">
        <v>11</v>
      </c>
      <c r="C804" t="s">
        <v>84</v>
      </c>
      <c r="D804" t="s">
        <v>1589</v>
      </c>
      <c r="E804">
        <v>9300000</v>
      </c>
      <c r="F804">
        <v>9599973.5399999991</v>
      </c>
      <c r="G804">
        <v>1</v>
      </c>
    </row>
    <row r="805" spans="1:8" x14ac:dyDescent="0.2">
      <c r="A805">
        <v>4</v>
      </c>
      <c r="B805" t="s">
        <v>12</v>
      </c>
      <c r="C805" t="s">
        <v>378</v>
      </c>
      <c r="D805" t="s">
        <v>1590</v>
      </c>
      <c r="E805">
        <v>9300000</v>
      </c>
      <c r="F805">
        <v>11129653</v>
      </c>
      <c r="G805">
        <v>1</v>
      </c>
    </row>
    <row r="806" spans="1:8" x14ac:dyDescent="0.2">
      <c r="A806">
        <v>96</v>
      </c>
      <c r="B806" t="s">
        <v>12</v>
      </c>
      <c r="C806" t="s">
        <v>378</v>
      </c>
      <c r="D806" t="s">
        <v>1590</v>
      </c>
      <c r="E806">
        <v>9300000</v>
      </c>
      <c r="F806">
        <v>9591198.6999999993</v>
      </c>
      <c r="G806">
        <v>1</v>
      </c>
    </row>
    <row r="807" spans="1:8" x14ac:dyDescent="0.2">
      <c r="A807">
        <v>4</v>
      </c>
      <c r="B807" t="s">
        <v>12</v>
      </c>
      <c r="C807" t="s">
        <v>85</v>
      </c>
      <c r="D807" t="s">
        <v>1591</v>
      </c>
      <c r="E807">
        <v>7750000</v>
      </c>
      <c r="F807">
        <v>12700000</v>
      </c>
      <c r="G807">
        <v>3</v>
      </c>
    </row>
    <row r="808" spans="1:8" x14ac:dyDescent="0.2">
      <c r="A808">
        <v>93</v>
      </c>
      <c r="B808" t="s">
        <v>12</v>
      </c>
      <c r="C808" t="s">
        <v>85</v>
      </c>
      <c r="D808" t="s">
        <v>1591</v>
      </c>
      <c r="E808">
        <v>9267000</v>
      </c>
      <c r="F808">
        <v>9500004.6300000008</v>
      </c>
      <c r="G808">
        <v>1</v>
      </c>
    </row>
    <row r="809" spans="1:8" x14ac:dyDescent="0.2">
      <c r="A809">
        <v>4</v>
      </c>
      <c r="B809" t="s">
        <v>12</v>
      </c>
      <c r="C809" t="s">
        <v>887</v>
      </c>
      <c r="D809" t="s">
        <v>1592</v>
      </c>
      <c r="E809">
        <v>9300000</v>
      </c>
      <c r="F809">
        <v>9600000</v>
      </c>
      <c r="G809">
        <v>1</v>
      </c>
    </row>
    <row r="810" spans="1:8" x14ac:dyDescent="0.2">
      <c r="A810">
        <v>87</v>
      </c>
      <c r="B810" t="s">
        <v>12</v>
      </c>
      <c r="C810" t="s">
        <v>887</v>
      </c>
      <c r="D810" t="s">
        <v>1592</v>
      </c>
      <c r="E810">
        <v>9286000</v>
      </c>
      <c r="F810">
        <v>9606024.2899999991</v>
      </c>
      <c r="G810">
        <v>1</v>
      </c>
    </row>
    <row r="811" spans="1:8" x14ac:dyDescent="0.2">
      <c r="A811">
        <v>93</v>
      </c>
      <c r="B811" t="s">
        <v>12</v>
      </c>
      <c r="C811" t="s">
        <v>887</v>
      </c>
      <c r="D811" t="s">
        <v>1592</v>
      </c>
      <c r="E811">
        <v>6975000</v>
      </c>
      <c r="F811">
        <v>13977045</v>
      </c>
      <c r="G811">
        <v>2</v>
      </c>
    </row>
    <row r="812" spans="1:8" x14ac:dyDescent="0.2">
      <c r="A812">
        <v>4</v>
      </c>
      <c r="B812" t="s">
        <v>13</v>
      </c>
      <c r="C812" t="s">
        <v>106</v>
      </c>
      <c r="D812" t="s">
        <v>1593</v>
      </c>
      <c r="E812">
        <v>9153000</v>
      </c>
      <c r="F812">
        <v>9600000.0899999999</v>
      </c>
      <c r="G812">
        <v>3</v>
      </c>
    </row>
    <row r="813" spans="1:8" x14ac:dyDescent="0.2">
      <c r="A813">
        <v>4</v>
      </c>
      <c r="B813" t="s">
        <v>13</v>
      </c>
      <c r="C813" t="s">
        <v>106</v>
      </c>
      <c r="D813" t="s">
        <v>1593</v>
      </c>
      <c r="E813">
        <v>8129250</v>
      </c>
      <c r="F813">
        <v>11900000</v>
      </c>
      <c r="G813">
        <v>4</v>
      </c>
    </row>
    <row r="814" spans="1:8" x14ac:dyDescent="0.2">
      <c r="A814">
        <v>4</v>
      </c>
      <c r="B814" t="s">
        <v>13</v>
      </c>
      <c r="C814" t="s">
        <v>106</v>
      </c>
      <c r="D814" t="s">
        <v>1593</v>
      </c>
      <c r="E814">
        <v>22069753.879999999</v>
      </c>
      <c r="F814">
        <v>22206791.260000002</v>
      </c>
      <c r="H814">
        <v>1</v>
      </c>
    </row>
    <row r="815" spans="1:8" x14ac:dyDescent="0.2">
      <c r="A815">
        <v>28</v>
      </c>
      <c r="B815" t="s">
        <v>13</v>
      </c>
      <c r="C815" t="s">
        <v>106</v>
      </c>
      <c r="D815" t="s">
        <v>1593</v>
      </c>
      <c r="E815">
        <v>10845333.3333333</v>
      </c>
      <c r="F815">
        <v>11198501.470000001</v>
      </c>
      <c r="G815">
        <v>3</v>
      </c>
    </row>
    <row r="816" spans="1:8" x14ac:dyDescent="0.2">
      <c r="A816">
        <v>28</v>
      </c>
      <c r="B816" t="s">
        <v>13</v>
      </c>
      <c r="C816" t="s">
        <v>106</v>
      </c>
      <c r="D816" t="s">
        <v>1593</v>
      </c>
      <c r="E816">
        <v>10034250</v>
      </c>
      <c r="F816">
        <v>10769926.035</v>
      </c>
      <c r="G816">
        <v>4</v>
      </c>
    </row>
    <row r="817" spans="1:8" x14ac:dyDescent="0.2">
      <c r="A817">
        <v>87</v>
      </c>
      <c r="B817" t="s">
        <v>13</v>
      </c>
      <c r="C817" t="s">
        <v>106</v>
      </c>
      <c r="D817" t="s">
        <v>1593</v>
      </c>
      <c r="E817">
        <v>9283500</v>
      </c>
      <c r="F817">
        <v>9620918.1750000007</v>
      </c>
      <c r="G817">
        <v>2</v>
      </c>
    </row>
    <row r="818" spans="1:8" x14ac:dyDescent="0.2">
      <c r="A818">
        <v>93</v>
      </c>
      <c r="B818" t="s">
        <v>13</v>
      </c>
      <c r="C818" t="s">
        <v>106</v>
      </c>
      <c r="D818" t="s">
        <v>1593</v>
      </c>
      <c r="E818">
        <v>9300000</v>
      </c>
      <c r="F818">
        <v>9500000</v>
      </c>
      <c r="G818">
        <v>1</v>
      </c>
    </row>
    <row r="819" spans="1:8" x14ac:dyDescent="0.2">
      <c r="A819">
        <v>93</v>
      </c>
      <c r="B819" t="s">
        <v>13</v>
      </c>
      <c r="C819" t="s">
        <v>106</v>
      </c>
      <c r="D819" t="s">
        <v>1593</v>
      </c>
      <c r="E819">
        <v>18037795</v>
      </c>
      <c r="F819">
        <v>18192850</v>
      </c>
      <c r="H819">
        <v>1</v>
      </c>
    </row>
    <row r="820" spans="1:8" x14ac:dyDescent="0.2">
      <c r="A820">
        <v>27</v>
      </c>
      <c r="B820" t="s">
        <v>13</v>
      </c>
      <c r="C820" t="s">
        <v>106</v>
      </c>
      <c r="D820" t="s">
        <v>1593</v>
      </c>
      <c r="E820">
        <v>9280000</v>
      </c>
      <c r="F820">
        <v>21634000</v>
      </c>
      <c r="G820">
        <v>1</v>
      </c>
    </row>
    <row r="821" spans="1:8" x14ac:dyDescent="0.2">
      <c r="A821">
        <v>101</v>
      </c>
      <c r="B821" t="s">
        <v>13</v>
      </c>
      <c r="C821" t="s">
        <v>106</v>
      </c>
      <c r="D821" t="s">
        <v>1593</v>
      </c>
      <c r="E821">
        <v>8940500</v>
      </c>
      <c r="F821">
        <v>9211500</v>
      </c>
      <c r="G821">
        <v>2</v>
      </c>
    </row>
    <row r="822" spans="1:8" x14ac:dyDescent="0.2">
      <c r="A822">
        <v>22</v>
      </c>
      <c r="B822" t="s">
        <v>13</v>
      </c>
      <c r="C822" t="s">
        <v>106</v>
      </c>
      <c r="D822" t="s">
        <v>1593</v>
      </c>
      <c r="E822">
        <v>8707000</v>
      </c>
      <c r="F822">
        <v>25207000</v>
      </c>
      <c r="G822">
        <v>1</v>
      </c>
    </row>
    <row r="823" spans="1:8" x14ac:dyDescent="0.2">
      <c r="A823">
        <v>121</v>
      </c>
      <c r="B823" t="s">
        <v>13</v>
      </c>
      <c r="C823" t="s">
        <v>106</v>
      </c>
      <c r="D823" t="s">
        <v>1593</v>
      </c>
      <c r="E823">
        <v>9300000</v>
      </c>
      <c r="F823">
        <v>9660135.9000000004</v>
      </c>
      <c r="G823">
        <v>1</v>
      </c>
    </row>
    <row r="824" spans="1:8" x14ac:dyDescent="0.2">
      <c r="A824">
        <v>4</v>
      </c>
      <c r="B824" t="s">
        <v>73</v>
      </c>
      <c r="C824" t="s">
        <v>86</v>
      </c>
      <c r="D824" t="s">
        <v>1594</v>
      </c>
      <c r="E824">
        <v>9300000</v>
      </c>
      <c r="F824">
        <v>9500000</v>
      </c>
      <c r="G824">
        <v>1</v>
      </c>
    </row>
    <row r="825" spans="1:8" x14ac:dyDescent="0.2">
      <c r="A825">
        <v>4</v>
      </c>
      <c r="B825" t="s">
        <v>73</v>
      </c>
      <c r="C825" t="s">
        <v>788</v>
      </c>
      <c r="D825" t="s">
        <v>1595</v>
      </c>
      <c r="E825">
        <v>8875000</v>
      </c>
      <c r="F825">
        <v>9600000.9399999995</v>
      </c>
      <c r="G825">
        <v>1</v>
      </c>
    </row>
    <row r="826" spans="1:8" x14ac:dyDescent="0.2">
      <c r="A826">
        <v>4</v>
      </c>
      <c r="B826" t="s">
        <v>73</v>
      </c>
      <c r="C826" t="s">
        <v>788</v>
      </c>
      <c r="D826" t="s">
        <v>1595</v>
      </c>
      <c r="E826">
        <v>9300000</v>
      </c>
      <c r="F826">
        <v>9600000</v>
      </c>
      <c r="G826">
        <v>1</v>
      </c>
    </row>
    <row r="827" spans="1:8" x14ac:dyDescent="0.2">
      <c r="A827">
        <v>117</v>
      </c>
      <c r="B827" t="s">
        <v>73</v>
      </c>
      <c r="C827" t="s">
        <v>788</v>
      </c>
      <c r="D827" t="s">
        <v>1595</v>
      </c>
      <c r="E827">
        <v>9273000</v>
      </c>
      <c r="F827">
        <v>9551293.75</v>
      </c>
      <c r="G827">
        <v>1</v>
      </c>
    </row>
    <row r="828" spans="1:8" x14ac:dyDescent="0.2">
      <c r="A828">
        <v>4</v>
      </c>
      <c r="B828" t="s">
        <v>74</v>
      </c>
      <c r="C828" t="s">
        <v>97</v>
      </c>
      <c r="D828" t="s">
        <v>1596</v>
      </c>
      <c r="E828">
        <v>7993000</v>
      </c>
      <c r="F828">
        <v>25700000</v>
      </c>
      <c r="G828">
        <v>1</v>
      </c>
    </row>
    <row r="829" spans="1:8" x14ac:dyDescent="0.2">
      <c r="A829">
        <v>4</v>
      </c>
      <c r="B829" t="s">
        <v>74</v>
      </c>
      <c r="C829" t="s">
        <v>97</v>
      </c>
      <c r="D829" t="s">
        <v>1596</v>
      </c>
      <c r="E829">
        <v>9300000</v>
      </c>
      <c r="F829">
        <v>9600000</v>
      </c>
      <c r="G829">
        <v>1</v>
      </c>
    </row>
    <row r="830" spans="1:8" x14ac:dyDescent="0.2">
      <c r="A830">
        <v>28</v>
      </c>
      <c r="B830" t="s">
        <v>74</v>
      </c>
      <c r="C830" t="s">
        <v>97</v>
      </c>
      <c r="D830" t="s">
        <v>1596</v>
      </c>
      <c r="E830">
        <v>9300000</v>
      </c>
      <c r="F830">
        <v>9606025.0299999993</v>
      </c>
      <c r="G830">
        <v>1</v>
      </c>
    </row>
    <row r="831" spans="1:8" x14ac:dyDescent="0.2">
      <c r="A831">
        <v>87</v>
      </c>
      <c r="B831" t="s">
        <v>74</v>
      </c>
      <c r="C831" t="s">
        <v>97</v>
      </c>
      <c r="D831" t="s">
        <v>1596</v>
      </c>
      <c r="E831">
        <v>9273000</v>
      </c>
      <c r="F831">
        <v>9606024.2899999991</v>
      </c>
      <c r="G831">
        <v>1</v>
      </c>
    </row>
    <row r="832" spans="1:8" x14ac:dyDescent="0.2">
      <c r="A832">
        <v>93</v>
      </c>
      <c r="B832" t="s">
        <v>74</v>
      </c>
      <c r="C832" t="s">
        <v>97</v>
      </c>
      <c r="D832" t="s">
        <v>1596</v>
      </c>
      <c r="E832">
        <v>17511582.77</v>
      </c>
      <c r="F832">
        <v>17511582.77</v>
      </c>
      <c r="H832">
        <v>1</v>
      </c>
    </row>
    <row r="833" spans="1:8" x14ac:dyDescent="0.2">
      <c r="A833">
        <v>4</v>
      </c>
      <c r="B833" t="s">
        <v>74</v>
      </c>
      <c r="C833" t="s">
        <v>791</v>
      </c>
      <c r="D833" t="s">
        <v>1597</v>
      </c>
      <c r="E833">
        <v>9295333.3333333302</v>
      </c>
      <c r="F833">
        <v>9580000</v>
      </c>
      <c r="G833">
        <v>3</v>
      </c>
    </row>
    <row r="834" spans="1:8" x14ac:dyDescent="0.2">
      <c r="A834">
        <v>4</v>
      </c>
      <c r="B834" t="s">
        <v>74</v>
      </c>
      <c r="C834" t="s">
        <v>791</v>
      </c>
      <c r="D834" t="s">
        <v>1597</v>
      </c>
      <c r="E834">
        <v>9295800</v>
      </c>
      <c r="F834">
        <v>9600000</v>
      </c>
      <c r="G834">
        <v>5</v>
      </c>
    </row>
    <row r="835" spans="1:8" x14ac:dyDescent="0.2">
      <c r="A835">
        <v>87</v>
      </c>
      <c r="B835" t="s">
        <v>74</v>
      </c>
      <c r="C835" t="s">
        <v>791</v>
      </c>
      <c r="D835" t="s">
        <v>1597</v>
      </c>
      <c r="E835">
        <v>9278000</v>
      </c>
      <c r="F835">
        <v>9479975.6699999999</v>
      </c>
      <c r="G835">
        <v>3</v>
      </c>
    </row>
    <row r="836" spans="1:8" x14ac:dyDescent="0.2">
      <c r="A836">
        <v>93</v>
      </c>
      <c r="B836" t="s">
        <v>74</v>
      </c>
      <c r="C836" t="s">
        <v>791</v>
      </c>
      <c r="D836" t="s">
        <v>1597</v>
      </c>
      <c r="E836">
        <v>9300000</v>
      </c>
      <c r="F836">
        <v>9550000</v>
      </c>
      <c r="G836">
        <v>1</v>
      </c>
    </row>
    <row r="837" spans="1:8" x14ac:dyDescent="0.2">
      <c r="A837">
        <v>93</v>
      </c>
      <c r="B837" t="s">
        <v>74</v>
      </c>
      <c r="C837" t="s">
        <v>791</v>
      </c>
      <c r="D837" t="s">
        <v>1597</v>
      </c>
      <c r="E837">
        <v>14415150</v>
      </c>
      <c r="F837">
        <v>14415150</v>
      </c>
      <c r="H837">
        <v>1</v>
      </c>
    </row>
    <row r="838" spans="1:8" x14ac:dyDescent="0.2">
      <c r="A838">
        <v>93</v>
      </c>
      <c r="B838" t="s">
        <v>74</v>
      </c>
      <c r="C838" t="s">
        <v>791</v>
      </c>
      <c r="D838" t="s">
        <v>1597</v>
      </c>
      <c r="E838">
        <v>15773550</v>
      </c>
      <c r="F838">
        <v>15873550</v>
      </c>
      <c r="H838">
        <v>1</v>
      </c>
    </row>
    <row r="839" spans="1:8" x14ac:dyDescent="0.2">
      <c r="A839">
        <v>88</v>
      </c>
      <c r="B839" t="s">
        <v>74</v>
      </c>
      <c r="C839" t="s">
        <v>791</v>
      </c>
      <c r="D839" t="s">
        <v>1597</v>
      </c>
      <c r="E839">
        <v>8631000</v>
      </c>
      <c r="F839">
        <v>8995754.0600000005</v>
      </c>
      <c r="G839">
        <v>1</v>
      </c>
    </row>
    <row r="840" spans="1:8" x14ac:dyDescent="0.2">
      <c r="A840">
        <v>88</v>
      </c>
      <c r="B840" t="s">
        <v>74</v>
      </c>
      <c r="C840" t="s">
        <v>791</v>
      </c>
      <c r="D840" t="s">
        <v>1597</v>
      </c>
      <c r="E840">
        <v>9213500</v>
      </c>
      <c r="F840">
        <v>9620001.1500000004</v>
      </c>
      <c r="G840">
        <v>2</v>
      </c>
    </row>
    <row r="841" spans="1:8" x14ac:dyDescent="0.2">
      <c r="A841">
        <v>121</v>
      </c>
      <c r="B841" t="s">
        <v>74</v>
      </c>
      <c r="C841" t="s">
        <v>791</v>
      </c>
      <c r="D841" t="s">
        <v>1597</v>
      </c>
      <c r="E841">
        <v>9300000</v>
      </c>
      <c r="F841">
        <v>9645157.5</v>
      </c>
      <c r="G841">
        <v>1</v>
      </c>
    </row>
    <row r="842" spans="1:8" x14ac:dyDescent="0.2">
      <c r="A842">
        <v>4</v>
      </c>
      <c r="B842" t="s">
        <v>105</v>
      </c>
      <c r="C842" t="s">
        <v>105</v>
      </c>
      <c r="D842" t="s">
        <v>1598</v>
      </c>
      <c r="E842">
        <v>13950000</v>
      </c>
      <c r="F842">
        <v>14250000</v>
      </c>
      <c r="G842">
        <v>1</v>
      </c>
    </row>
    <row r="843" spans="1:8" x14ac:dyDescent="0.2">
      <c r="A843">
        <v>4</v>
      </c>
      <c r="B843" t="s">
        <v>105</v>
      </c>
      <c r="C843" t="s">
        <v>889</v>
      </c>
      <c r="D843" t="s">
        <v>1599</v>
      </c>
      <c r="E843">
        <v>8623000</v>
      </c>
      <c r="F843">
        <v>8923000</v>
      </c>
      <c r="G843">
        <v>2</v>
      </c>
    </row>
    <row r="844" spans="1:8" x14ac:dyDescent="0.2">
      <c r="A844">
        <v>4</v>
      </c>
      <c r="B844" t="s">
        <v>105</v>
      </c>
      <c r="C844" t="s">
        <v>889</v>
      </c>
      <c r="D844" t="s">
        <v>1599</v>
      </c>
      <c r="E844">
        <v>6975000</v>
      </c>
      <c r="F844">
        <v>14250000</v>
      </c>
      <c r="G844">
        <v>2</v>
      </c>
    </row>
    <row r="845" spans="1:8" x14ac:dyDescent="0.2">
      <c r="A845">
        <v>87</v>
      </c>
      <c r="B845" t="s">
        <v>105</v>
      </c>
      <c r="C845" t="s">
        <v>889</v>
      </c>
      <c r="D845" t="s">
        <v>1599</v>
      </c>
      <c r="E845">
        <v>9300000</v>
      </c>
      <c r="F845">
        <v>9620622.1799999997</v>
      </c>
      <c r="G845">
        <v>1</v>
      </c>
    </row>
    <row r="846" spans="1:8" x14ac:dyDescent="0.2">
      <c r="A846">
        <v>4</v>
      </c>
      <c r="B846" t="s">
        <v>105</v>
      </c>
      <c r="C846" t="s">
        <v>889</v>
      </c>
      <c r="D846" t="s">
        <v>1600</v>
      </c>
      <c r="E846">
        <v>9300000</v>
      </c>
      <c r="F846">
        <v>9600000</v>
      </c>
      <c r="G846">
        <v>1</v>
      </c>
    </row>
    <row r="847" spans="1:8" x14ac:dyDescent="0.2">
      <c r="A847">
        <v>93</v>
      </c>
      <c r="B847" t="s">
        <v>105</v>
      </c>
      <c r="C847" t="s">
        <v>889</v>
      </c>
      <c r="D847" t="s">
        <v>1600</v>
      </c>
      <c r="E847">
        <v>9085000</v>
      </c>
      <c r="F847">
        <v>14000000</v>
      </c>
      <c r="G847">
        <v>1</v>
      </c>
    </row>
    <row r="848" spans="1:8" x14ac:dyDescent="0.2">
      <c r="A848">
        <v>93</v>
      </c>
      <c r="B848" t="s">
        <v>105</v>
      </c>
      <c r="C848" t="s">
        <v>889</v>
      </c>
      <c r="D848" t="s">
        <v>1600</v>
      </c>
      <c r="E848">
        <v>7657000</v>
      </c>
      <c r="F848">
        <v>15757000</v>
      </c>
      <c r="G848">
        <v>1</v>
      </c>
    </row>
    <row r="849" spans="1:8" x14ac:dyDescent="0.2">
      <c r="A849">
        <v>4</v>
      </c>
      <c r="B849" t="s">
        <v>105</v>
      </c>
      <c r="C849" t="s">
        <v>889</v>
      </c>
      <c r="D849" t="s">
        <v>1601</v>
      </c>
      <c r="E849">
        <v>9271333.3333333302</v>
      </c>
      <c r="F849">
        <v>9600000</v>
      </c>
      <c r="G849">
        <v>3</v>
      </c>
    </row>
    <row r="850" spans="1:8" x14ac:dyDescent="0.2">
      <c r="A850">
        <v>4</v>
      </c>
      <c r="B850" t="s">
        <v>105</v>
      </c>
      <c r="C850" t="s">
        <v>889</v>
      </c>
      <c r="D850" t="s">
        <v>1601</v>
      </c>
      <c r="E850">
        <v>9085000</v>
      </c>
      <c r="F850">
        <v>9469000</v>
      </c>
      <c r="G850">
        <v>1</v>
      </c>
    </row>
    <row r="851" spans="1:8" x14ac:dyDescent="0.2">
      <c r="A851">
        <v>93</v>
      </c>
      <c r="B851" t="s">
        <v>105</v>
      </c>
      <c r="C851" t="s">
        <v>889</v>
      </c>
      <c r="D851" t="s">
        <v>1601</v>
      </c>
      <c r="E851">
        <v>18866917.129999999</v>
      </c>
      <c r="F851">
        <v>18931277.02</v>
      </c>
      <c r="H851">
        <v>1</v>
      </c>
    </row>
    <row r="852" spans="1:8" x14ac:dyDescent="0.2">
      <c r="A852">
        <v>14</v>
      </c>
      <c r="B852" t="s">
        <v>103</v>
      </c>
      <c r="C852" t="s">
        <v>882</v>
      </c>
      <c r="D852" t="s">
        <v>1602</v>
      </c>
      <c r="E852">
        <v>5081000</v>
      </c>
      <c r="F852">
        <v>5309897.8899999997</v>
      </c>
      <c r="G852">
        <v>1</v>
      </c>
    </row>
    <row r="853" spans="1:8" x14ac:dyDescent="0.2">
      <c r="A853">
        <v>93</v>
      </c>
      <c r="B853" t="s">
        <v>103</v>
      </c>
      <c r="C853" t="s">
        <v>882</v>
      </c>
      <c r="D853" t="s">
        <v>1602</v>
      </c>
      <c r="E853">
        <v>8623000</v>
      </c>
      <c r="F853">
        <v>33230000</v>
      </c>
      <c r="G853">
        <v>1</v>
      </c>
    </row>
    <row r="854" spans="1:8" x14ac:dyDescent="0.2">
      <c r="A854">
        <v>93</v>
      </c>
      <c r="B854" t="s">
        <v>103</v>
      </c>
      <c r="C854" t="s">
        <v>882</v>
      </c>
      <c r="D854" t="s">
        <v>1603</v>
      </c>
      <c r="E854">
        <v>25462582.18</v>
      </c>
      <c r="F854">
        <v>25660831.68</v>
      </c>
      <c r="H854">
        <v>1</v>
      </c>
    </row>
    <row r="855" spans="1:8" x14ac:dyDescent="0.2">
      <c r="A855">
        <v>22</v>
      </c>
      <c r="B855" t="s">
        <v>103</v>
      </c>
      <c r="C855" t="s">
        <v>882</v>
      </c>
      <c r="D855" t="s">
        <v>1603</v>
      </c>
      <c r="E855">
        <v>7322000</v>
      </c>
      <c r="F855">
        <v>43667000</v>
      </c>
      <c r="G855">
        <v>1</v>
      </c>
    </row>
    <row r="856" spans="1:8" x14ac:dyDescent="0.2">
      <c r="A856">
        <v>26</v>
      </c>
      <c r="B856" t="s">
        <v>103</v>
      </c>
      <c r="C856" t="s">
        <v>94</v>
      </c>
      <c r="D856" t="s">
        <v>1604</v>
      </c>
      <c r="E856">
        <v>7573000</v>
      </c>
      <c r="F856">
        <v>34709954.649999999</v>
      </c>
      <c r="G856">
        <v>1</v>
      </c>
    </row>
    <row r="857" spans="1:8" x14ac:dyDescent="0.2">
      <c r="A857">
        <v>27</v>
      </c>
      <c r="B857" t="s">
        <v>11</v>
      </c>
      <c r="C857" t="s">
        <v>894</v>
      </c>
      <c r="D857" t="s">
        <v>1605</v>
      </c>
      <c r="E857">
        <v>8833000</v>
      </c>
      <c r="F857">
        <v>25514000</v>
      </c>
      <c r="G857">
        <v>1</v>
      </c>
    </row>
    <row r="858" spans="1:8" x14ac:dyDescent="0.2">
      <c r="A858">
        <v>93</v>
      </c>
      <c r="B858" t="s">
        <v>103</v>
      </c>
      <c r="C858" t="s">
        <v>665</v>
      </c>
      <c r="D858" t="s">
        <v>1606</v>
      </c>
      <c r="E858">
        <v>8833000</v>
      </c>
      <c r="F858">
        <v>31350000</v>
      </c>
      <c r="G858">
        <v>1</v>
      </c>
    </row>
    <row r="859" spans="1:8" x14ac:dyDescent="0.2">
      <c r="A859">
        <v>32</v>
      </c>
      <c r="B859" t="s">
        <v>103</v>
      </c>
      <c r="C859" t="s">
        <v>665</v>
      </c>
      <c r="D859" t="s">
        <v>1606</v>
      </c>
      <c r="E859">
        <v>9280000</v>
      </c>
      <c r="F859">
        <v>11216365.15</v>
      </c>
      <c r="G859">
        <v>1</v>
      </c>
    </row>
    <row r="860" spans="1:8" x14ac:dyDescent="0.2">
      <c r="A860">
        <v>22</v>
      </c>
      <c r="B860" t="s">
        <v>103</v>
      </c>
      <c r="C860" t="s">
        <v>665</v>
      </c>
      <c r="D860" t="s">
        <v>1606</v>
      </c>
      <c r="E860">
        <v>8371000</v>
      </c>
      <c r="F860">
        <v>34431000</v>
      </c>
      <c r="G860">
        <v>1</v>
      </c>
    </row>
    <row r="861" spans="1:8" x14ac:dyDescent="0.2">
      <c r="A861">
        <v>27</v>
      </c>
      <c r="B861" t="s">
        <v>11</v>
      </c>
      <c r="C861" t="s">
        <v>894</v>
      </c>
      <c r="D861" t="s">
        <v>1606</v>
      </c>
      <c r="E861">
        <v>8287000</v>
      </c>
      <c r="F861">
        <v>49641000</v>
      </c>
      <c r="G861">
        <v>1</v>
      </c>
    </row>
    <row r="862" spans="1:8" x14ac:dyDescent="0.2">
      <c r="A862">
        <v>93</v>
      </c>
      <c r="B862" t="s">
        <v>11</v>
      </c>
      <c r="C862" t="s">
        <v>1115</v>
      </c>
      <c r="D862" t="s">
        <v>1607</v>
      </c>
      <c r="E862">
        <v>9175000</v>
      </c>
      <c r="F862">
        <v>31415357.82</v>
      </c>
      <c r="G862">
        <v>1</v>
      </c>
    </row>
    <row r="863" spans="1:8" x14ac:dyDescent="0.2">
      <c r="A863">
        <v>27</v>
      </c>
      <c r="B863" t="s">
        <v>11</v>
      </c>
      <c r="C863" t="s">
        <v>1115</v>
      </c>
      <c r="D863" t="s">
        <v>1607</v>
      </c>
      <c r="E863">
        <v>8077000</v>
      </c>
      <c r="F863">
        <v>23555000</v>
      </c>
      <c r="G863">
        <v>1</v>
      </c>
    </row>
    <row r="864" spans="1:8" x14ac:dyDescent="0.2">
      <c r="A864">
        <v>27</v>
      </c>
      <c r="B864" t="s">
        <v>12</v>
      </c>
      <c r="C864" t="s">
        <v>12</v>
      </c>
      <c r="D864" t="s">
        <v>1608</v>
      </c>
      <c r="E864">
        <v>9260000</v>
      </c>
      <c r="F864">
        <v>22148000</v>
      </c>
      <c r="G864">
        <v>1</v>
      </c>
    </row>
    <row r="865" spans="1:8" x14ac:dyDescent="0.2">
      <c r="A865">
        <v>27</v>
      </c>
      <c r="B865" t="s">
        <v>13</v>
      </c>
      <c r="C865" t="s">
        <v>1610</v>
      </c>
      <c r="D865" t="s">
        <v>1611</v>
      </c>
      <c r="E865">
        <v>6986000</v>
      </c>
      <c r="F865">
        <v>56548000</v>
      </c>
      <c r="G865">
        <v>1</v>
      </c>
    </row>
    <row r="866" spans="1:8" x14ac:dyDescent="0.2">
      <c r="A866">
        <v>93</v>
      </c>
      <c r="B866" t="s">
        <v>73</v>
      </c>
      <c r="C866" t="s">
        <v>627</v>
      </c>
      <c r="D866" t="s">
        <v>1612</v>
      </c>
      <c r="E866">
        <v>9300000</v>
      </c>
      <c r="F866">
        <v>9750000</v>
      </c>
      <c r="G866">
        <v>1</v>
      </c>
    </row>
    <row r="867" spans="1:8" x14ac:dyDescent="0.2">
      <c r="A867">
        <v>93</v>
      </c>
      <c r="B867" t="s">
        <v>73</v>
      </c>
      <c r="C867" t="s">
        <v>627</v>
      </c>
      <c r="D867" t="s">
        <v>1612</v>
      </c>
      <c r="E867">
        <v>9254000</v>
      </c>
      <c r="F867">
        <v>9750000</v>
      </c>
      <c r="G867">
        <v>2</v>
      </c>
    </row>
    <row r="868" spans="1:8" x14ac:dyDescent="0.2">
      <c r="A868">
        <v>93</v>
      </c>
      <c r="B868" t="s">
        <v>73</v>
      </c>
      <c r="C868" t="s">
        <v>627</v>
      </c>
      <c r="D868" t="s">
        <v>1612</v>
      </c>
      <c r="E868">
        <v>18048376.484999999</v>
      </c>
      <c r="F868">
        <v>18080878.184999999</v>
      </c>
      <c r="H868">
        <v>2</v>
      </c>
    </row>
    <row r="869" spans="1:8" x14ac:dyDescent="0.2">
      <c r="A869">
        <v>27</v>
      </c>
      <c r="B869" t="s">
        <v>73</v>
      </c>
      <c r="C869" t="s">
        <v>627</v>
      </c>
      <c r="D869" t="s">
        <v>1612</v>
      </c>
      <c r="E869">
        <v>9300000</v>
      </c>
      <c r="F869">
        <v>9438287.4600000009</v>
      </c>
      <c r="G869">
        <v>1</v>
      </c>
    </row>
    <row r="870" spans="1:8" x14ac:dyDescent="0.2">
      <c r="A870">
        <v>28</v>
      </c>
      <c r="B870" t="s">
        <v>103</v>
      </c>
      <c r="C870" t="s">
        <v>1613</v>
      </c>
      <c r="D870" t="s">
        <v>1614</v>
      </c>
      <c r="E870">
        <v>9300000</v>
      </c>
      <c r="F870">
        <v>9605719.9299999997</v>
      </c>
      <c r="G870">
        <v>1</v>
      </c>
    </row>
    <row r="871" spans="1:8" x14ac:dyDescent="0.2">
      <c r="A871">
        <v>28</v>
      </c>
      <c r="B871" t="s">
        <v>11</v>
      </c>
      <c r="C871" t="s">
        <v>1615</v>
      </c>
      <c r="D871" t="s">
        <v>1615</v>
      </c>
      <c r="E871">
        <v>9300000</v>
      </c>
      <c r="F871">
        <v>17820263.640000001</v>
      </c>
      <c r="G871">
        <v>1</v>
      </c>
    </row>
    <row r="872" spans="1:8" x14ac:dyDescent="0.2">
      <c r="A872">
        <v>28</v>
      </c>
      <c r="B872" t="s">
        <v>11</v>
      </c>
      <c r="C872" t="s">
        <v>1615</v>
      </c>
      <c r="D872" t="s">
        <v>1616</v>
      </c>
      <c r="E872">
        <v>9300000</v>
      </c>
      <c r="F872">
        <v>9605456.4399999995</v>
      </c>
      <c r="G872">
        <v>1</v>
      </c>
    </row>
    <row r="873" spans="1:8" x14ac:dyDescent="0.2">
      <c r="A873">
        <v>28</v>
      </c>
      <c r="B873" t="s">
        <v>11</v>
      </c>
      <c r="C873" t="s">
        <v>1615</v>
      </c>
      <c r="D873" t="s">
        <v>1617</v>
      </c>
      <c r="E873">
        <v>9300000</v>
      </c>
      <c r="F873">
        <v>9718070.2200000007</v>
      </c>
      <c r="G873">
        <v>1</v>
      </c>
    </row>
    <row r="874" spans="1:8" x14ac:dyDescent="0.2">
      <c r="A874">
        <v>28</v>
      </c>
      <c r="B874" t="s">
        <v>11</v>
      </c>
      <c r="C874" t="s">
        <v>803</v>
      </c>
      <c r="D874" t="s">
        <v>1618</v>
      </c>
      <c r="E874">
        <v>9181666.6666666698</v>
      </c>
      <c r="F874">
        <v>9815776.6466666702</v>
      </c>
      <c r="G874">
        <v>3</v>
      </c>
    </row>
    <row r="875" spans="1:8" x14ac:dyDescent="0.2">
      <c r="A875">
        <v>28</v>
      </c>
      <c r="B875" t="s">
        <v>11</v>
      </c>
      <c r="C875" t="s">
        <v>99</v>
      </c>
      <c r="D875" t="s">
        <v>1619</v>
      </c>
      <c r="E875">
        <v>9300000</v>
      </c>
      <c r="F875">
        <v>9571842.5299999993</v>
      </c>
      <c r="G875">
        <v>1</v>
      </c>
    </row>
    <row r="876" spans="1:8" x14ac:dyDescent="0.2">
      <c r="A876">
        <v>87</v>
      </c>
      <c r="B876" t="s">
        <v>11</v>
      </c>
      <c r="C876" t="s">
        <v>99</v>
      </c>
      <c r="D876" t="s">
        <v>1619</v>
      </c>
      <c r="E876">
        <v>9300000</v>
      </c>
      <c r="F876">
        <v>9606024.2899999991</v>
      </c>
      <c r="G876">
        <v>1</v>
      </c>
    </row>
    <row r="877" spans="1:8" x14ac:dyDescent="0.2">
      <c r="A877">
        <v>93</v>
      </c>
      <c r="B877" t="s">
        <v>11</v>
      </c>
      <c r="C877" t="s">
        <v>99</v>
      </c>
      <c r="D877" t="s">
        <v>1619</v>
      </c>
      <c r="E877">
        <v>14340390</v>
      </c>
      <c r="F877">
        <v>14507700</v>
      </c>
      <c r="H877">
        <v>1</v>
      </c>
    </row>
    <row r="878" spans="1:8" x14ac:dyDescent="0.2">
      <c r="A878">
        <v>22</v>
      </c>
      <c r="B878" t="s">
        <v>11</v>
      </c>
      <c r="C878" t="s">
        <v>99</v>
      </c>
      <c r="D878" t="s">
        <v>1619</v>
      </c>
      <c r="E878">
        <v>22395488.963076901</v>
      </c>
      <c r="F878">
        <v>22395488.963076901</v>
      </c>
      <c r="H878">
        <v>26</v>
      </c>
    </row>
    <row r="879" spans="1:8" x14ac:dyDescent="0.2">
      <c r="A879">
        <v>4</v>
      </c>
      <c r="B879" t="s">
        <v>11</v>
      </c>
      <c r="C879" t="s">
        <v>99</v>
      </c>
      <c r="D879" t="s">
        <v>1620</v>
      </c>
      <c r="E879">
        <v>6975000</v>
      </c>
      <c r="F879">
        <v>11925000</v>
      </c>
      <c r="G879">
        <v>2</v>
      </c>
    </row>
    <row r="880" spans="1:8" x14ac:dyDescent="0.2">
      <c r="A880">
        <v>28</v>
      </c>
      <c r="B880" t="s">
        <v>11</v>
      </c>
      <c r="C880" t="s">
        <v>99</v>
      </c>
      <c r="D880" t="s">
        <v>1620</v>
      </c>
      <c r="E880">
        <v>9286000</v>
      </c>
      <c r="F880">
        <v>9656695.5500000007</v>
      </c>
      <c r="G880">
        <v>1</v>
      </c>
    </row>
    <row r="881" spans="1:8" x14ac:dyDescent="0.2">
      <c r="A881">
        <v>28</v>
      </c>
      <c r="B881" t="s">
        <v>11</v>
      </c>
      <c r="C881" t="s">
        <v>99</v>
      </c>
      <c r="D881" t="s">
        <v>1620</v>
      </c>
      <c r="E881">
        <v>9300000</v>
      </c>
      <c r="F881">
        <v>9606025.0299999993</v>
      </c>
      <c r="G881">
        <v>1</v>
      </c>
    </row>
    <row r="882" spans="1:8" x14ac:dyDescent="0.2">
      <c r="A882">
        <v>28</v>
      </c>
      <c r="B882" t="s">
        <v>73</v>
      </c>
      <c r="C882" t="s">
        <v>895</v>
      </c>
      <c r="D882" t="s">
        <v>1621</v>
      </c>
      <c r="E882">
        <v>9300000</v>
      </c>
      <c r="F882">
        <v>9587840</v>
      </c>
      <c r="G882">
        <v>2</v>
      </c>
    </row>
    <row r="883" spans="1:8" x14ac:dyDescent="0.2">
      <c r="A883">
        <v>28</v>
      </c>
      <c r="B883" t="s">
        <v>73</v>
      </c>
      <c r="C883" t="s">
        <v>895</v>
      </c>
      <c r="D883" t="s">
        <v>1621</v>
      </c>
      <c r="E883">
        <v>9300000</v>
      </c>
      <c r="F883">
        <v>9579841.2650000006</v>
      </c>
      <c r="G883">
        <v>2</v>
      </c>
    </row>
    <row r="884" spans="1:8" x14ac:dyDescent="0.2">
      <c r="A884">
        <v>96</v>
      </c>
      <c r="B884" t="s">
        <v>73</v>
      </c>
      <c r="C884" t="s">
        <v>895</v>
      </c>
      <c r="D884" t="s">
        <v>1621</v>
      </c>
      <c r="E884">
        <v>8543000</v>
      </c>
      <c r="F884">
        <v>9596003.5325000007</v>
      </c>
      <c r="G884">
        <v>4</v>
      </c>
    </row>
    <row r="885" spans="1:8" x14ac:dyDescent="0.2">
      <c r="A885">
        <v>28</v>
      </c>
      <c r="B885" t="s">
        <v>73</v>
      </c>
      <c r="C885" t="s">
        <v>895</v>
      </c>
      <c r="D885" t="s">
        <v>1622</v>
      </c>
      <c r="E885">
        <v>9300000</v>
      </c>
      <c r="F885">
        <v>9606025.0299999993</v>
      </c>
      <c r="G885">
        <v>1</v>
      </c>
    </row>
    <row r="886" spans="1:8" x14ac:dyDescent="0.2">
      <c r="A886">
        <v>28</v>
      </c>
      <c r="B886" t="s">
        <v>73</v>
      </c>
      <c r="C886" t="s">
        <v>895</v>
      </c>
      <c r="D886" t="s">
        <v>1622</v>
      </c>
      <c r="E886">
        <v>9300000</v>
      </c>
      <c r="F886">
        <v>9606025.0299999993</v>
      </c>
      <c r="G886">
        <v>1</v>
      </c>
    </row>
    <row r="887" spans="1:8" x14ac:dyDescent="0.2">
      <c r="A887">
        <v>28</v>
      </c>
      <c r="B887" t="s">
        <v>73</v>
      </c>
      <c r="C887" t="s">
        <v>86</v>
      </c>
      <c r="D887" t="s">
        <v>1623</v>
      </c>
      <c r="E887">
        <v>9300000</v>
      </c>
      <c r="F887">
        <v>9587840</v>
      </c>
      <c r="G887">
        <v>1</v>
      </c>
    </row>
    <row r="888" spans="1:8" x14ac:dyDescent="0.2">
      <c r="A888">
        <v>28</v>
      </c>
      <c r="B888" t="s">
        <v>73</v>
      </c>
      <c r="C888" t="s">
        <v>86</v>
      </c>
      <c r="D888" t="s">
        <v>1623</v>
      </c>
      <c r="E888">
        <v>9300000</v>
      </c>
      <c r="F888">
        <v>9606025.0299999993</v>
      </c>
      <c r="G888">
        <v>2</v>
      </c>
    </row>
    <row r="889" spans="1:8" x14ac:dyDescent="0.2">
      <c r="A889">
        <v>28</v>
      </c>
      <c r="B889" t="s">
        <v>73</v>
      </c>
      <c r="C889" t="s">
        <v>86</v>
      </c>
      <c r="D889" t="s">
        <v>1623</v>
      </c>
      <c r="E889">
        <v>24742648.451818202</v>
      </c>
      <c r="F889">
        <v>24814792.695454501</v>
      </c>
      <c r="H889">
        <v>11</v>
      </c>
    </row>
    <row r="890" spans="1:8" x14ac:dyDescent="0.2">
      <c r="A890">
        <v>28</v>
      </c>
      <c r="B890" t="s">
        <v>74</v>
      </c>
      <c r="C890" t="s">
        <v>87</v>
      </c>
      <c r="D890" t="s">
        <v>1624</v>
      </c>
      <c r="E890">
        <v>9267000</v>
      </c>
      <c r="F890">
        <v>9596559.6150000002</v>
      </c>
      <c r="G890">
        <v>2</v>
      </c>
    </row>
    <row r="891" spans="1:8" x14ac:dyDescent="0.2">
      <c r="A891">
        <v>87</v>
      </c>
      <c r="B891" t="s">
        <v>74</v>
      </c>
      <c r="C891" t="s">
        <v>87</v>
      </c>
      <c r="D891" t="s">
        <v>1624</v>
      </c>
      <c r="E891">
        <v>8827000</v>
      </c>
      <c r="F891">
        <v>13683697.695</v>
      </c>
      <c r="G891">
        <v>2</v>
      </c>
    </row>
    <row r="892" spans="1:8" x14ac:dyDescent="0.2">
      <c r="A892">
        <v>28</v>
      </c>
      <c r="B892" t="s">
        <v>74</v>
      </c>
      <c r="C892" t="s">
        <v>1034</v>
      </c>
      <c r="D892" t="s">
        <v>1625</v>
      </c>
      <c r="E892">
        <v>9195000</v>
      </c>
      <c r="F892">
        <v>9604838.5299999993</v>
      </c>
      <c r="G892">
        <v>1</v>
      </c>
    </row>
    <row r="893" spans="1:8" x14ac:dyDescent="0.2">
      <c r="A893">
        <v>93</v>
      </c>
      <c r="B893" t="s">
        <v>11</v>
      </c>
      <c r="C893" t="s">
        <v>104</v>
      </c>
      <c r="D893" t="s">
        <v>1626</v>
      </c>
      <c r="E893">
        <v>8077000</v>
      </c>
      <c r="F893">
        <v>30600000</v>
      </c>
      <c r="G893">
        <v>1</v>
      </c>
    </row>
    <row r="894" spans="1:8" x14ac:dyDescent="0.2">
      <c r="A894">
        <v>32</v>
      </c>
      <c r="B894" t="s">
        <v>11</v>
      </c>
      <c r="C894" t="s">
        <v>104</v>
      </c>
      <c r="D894" t="s">
        <v>1626</v>
      </c>
      <c r="E894">
        <v>9293000</v>
      </c>
      <c r="F894">
        <v>11631648.25</v>
      </c>
      <c r="G894">
        <v>1</v>
      </c>
    </row>
    <row r="895" spans="1:8" x14ac:dyDescent="0.2">
      <c r="A895">
        <v>117</v>
      </c>
      <c r="B895" t="s">
        <v>73</v>
      </c>
      <c r="C895" t="s">
        <v>893</v>
      </c>
      <c r="D895" t="s">
        <v>1627</v>
      </c>
      <c r="E895">
        <v>9300000</v>
      </c>
      <c r="F895">
        <v>9511293.75</v>
      </c>
      <c r="G895">
        <v>2</v>
      </c>
    </row>
    <row r="896" spans="1:8" x14ac:dyDescent="0.2">
      <c r="A896">
        <v>88</v>
      </c>
      <c r="B896" t="s">
        <v>73</v>
      </c>
      <c r="C896" t="s">
        <v>1028</v>
      </c>
      <c r="D896" t="s">
        <v>1627</v>
      </c>
      <c r="E896">
        <v>22626488.789999999</v>
      </c>
      <c r="F896">
        <v>22811583.989999998</v>
      </c>
      <c r="H896">
        <v>1</v>
      </c>
    </row>
    <row r="897" spans="1:8" x14ac:dyDescent="0.2">
      <c r="A897">
        <v>32</v>
      </c>
      <c r="B897" t="s">
        <v>73</v>
      </c>
      <c r="C897" t="s">
        <v>1028</v>
      </c>
      <c r="D897" t="s">
        <v>1627</v>
      </c>
      <c r="E897">
        <v>9001000</v>
      </c>
      <c r="F897">
        <v>17242233.469999999</v>
      </c>
      <c r="G897">
        <v>1</v>
      </c>
    </row>
    <row r="898" spans="1:8" x14ac:dyDescent="0.2">
      <c r="A898">
        <v>116</v>
      </c>
      <c r="B898" t="s">
        <v>74</v>
      </c>
      <c r="C898" t="s">
        <v>74</v>
      </c>
      <c r="D898" t="s">
        <v>1628</v>
      </c>
      <c r="E898">
        <v>9300000</v>
      </c>
      <c r="F898">
        <v>9466708.0800000001</v>
      </c>
      <c r="G898">
        <v>1</v>
      </c>
    </row>
    <row r="899" spans="1:8" x14ac:dyDescent="0.2">
      <c r="A899">
        <v>88</v>
      </c>
      <c r="B899" t="s">
        <v>74</v>
      </c>
      <c r="C899" t="s">
        <v>74</v>
      </c>
      <c r="D899" t="s">
        <v>1628</v>
      </c>
      <c r="E899">
        <v>9260000</v>
      </c>
      <c r="F899">
        <v>9620526.5999999996</v>
      </c>
      <c r="G899">
        <v>1</v>
      </c>
    </row>
    <row r="900" spans="1:8" x14ac:dyDescent="0.2">
      <c r="A900">
        <v>88</v>
      </c>
      <c r="B900" t="s">
        <v>74</v>
      </c>
      <c r="C900" t="s">
        <v>74</v>
      </c>
      <c r="D900" t="s">
        <v>1628</v>
      </c>
      <c r="E900">
        <v>9208000</v>
      </c>
      <c r="F900">
        <v>10633606.83</v>
      </c>
      <c r="G900">
        <v>1</v>
      </c>
    </row>
    <row r="901" spans="1:8" x14ac:dyDescent="0.2">
      <c r="A901">
        <v>32</v>
      </c>
      <c r="B901" t="s">
        <v>74</v>
      </c>
      <c r="C901" t="s">
        <v>74</v>
      </c>
      <c r="D901" t="s">
        <v>1628</v>
      </c>
      <c r="E901">
        <v>9293000</v>
      </c>
      <c r="F901">
        <v>10095085.92</v>
      </c>
      <c r="G901">
        <v>1</v>
      </c>
    </row>
    <row r="902" spans="1:8" x14ac:dyDescent="0.2">
      <c r="A902">
        <v>22</v>
      </c>
      <c r="B902" t="s">
        <v>103</v>
      </c>
      <c r="C902" t="s">
        <v>882</v>
      </c>
      <c r="D902" t="s">
        <v>1629</v>
      </c>
      <c r="E902">
        <v>9254000</v>
      </c>
      <c r="F902">
        <v>25254000</v>
      </c>
      <c r="G902">
        <v>1</v>
      </c>
    </row>
    <row r="903" spans="1:8" x14ac:dyDescent="0.2">
      <c r="A903">
        <v>92</v>
      </c>
      <c r="B903" t="s">
        <v>103</v>
      </c>
      <c r="C903" t="s">
        <v>882</v>
      </c>
      <c r="D903" t="s">
        <v>1629</v>
      </c>
      <c r="E903">
        <v>9300000</v>
      </c>
      <c r="F903">
        <v>9526000</v>
      </c>
      <c r="G903">
        <v>1</v>
      </c>
    </row>
    <row r="904" spans="1:8" x14ac:dyDescent="0.2">
      <c r="A904">
        <v>92</v>
      </c>
      <c r="B904" t="s">
        <v>103</v>
      </c>
      <c r="C904" t="s">
        <v>795</v>
      </c>
      <c r="D904" t="s">
        <v>95</v>
      </c>
      <c r="E904">
        <v>9300000</v>
      </c>
      <c r="F904">
        <v>9526000</v>
      </c>
      <c r="G904">
        <v>1</v>
      </c>
    </row>
    <row r="905" spans="1:8" x14ac:dyDescent="0.2">
      <c r="A905">
        <v>93</v>
      </c>
      <c r="B905" t="s">
        <v>103</v>
      </c>
      <c r="C905" t="s">
        <v>94</v>
      </c>
      <c r="D905" t="s">
        <v>1630</v>
      </c>
      <c r="E905">
        <v>8497000</v>
      </c>
      <c r="F905">
        <v>31233000</v>
      </c>
      <c r="G905">
        <v>1</v>
      </c>
    </row>
    <row r="906" spans="1:8" x14ac:dyDescent="0.2">
      <c r="A906">
        <v>93</v>
      </c>
      <c r="B906" t="s">
        <v>103</v>
      </c>
      <c r="C906" t="s">
        <v>109</v>
      </c>
      <c r="D906" t="s">
        <v>1631</v>
      </c>
      <c r="E906">
        <v>8791000</v>
      </c>
      <c r="F906">
        <v>22700000</v>
      </c>
      <c r="G906">
        <v>1</v>
      </c>
    </row>
    <row r="907" spans="1:8" x14ac:dyDescent="0.2">
      <c r="A907">
        <v>93</v>
      </c>
      <c r="B907" t="s">
        <v>103</v>
      </c>
      <c r="C907" t="s">
        <v>109</v>
      </c>
      <c r="D907" t="s">
        <v>1631</v>
      </c>
      <c r="E907">
        <v>14449832.9</v>
      </c>
      <c r="F907">
        <v>14449832.9</v>
      </c>
      <c r="H907">
        <v>1</v>
      </c>
    </row>
    <row r="908" spans="1:8" x14ac:dyDescent="0.2">
      <c r="A908">
        <v>93</v>
      </c>
      <c r="B908" t="s">
        <v>11</v>
      </c>
      <c r="C908" t="s">
        <v>104</v>
      </c>
      <c r="D908" t="s">
        <v>1632</v>
      </c>
      <c r="E908">
        <v>9106500</v>
      </c>
      <c r="F908">
        <v>19202375.82</v>
      </c>
      <c r="G908">
        <v>2</v>
      </c>
    </row>
    <row r="909" spans="1:8" x14ac:dyDescent="0.2">
      <c r="A909">
        <v>32</v>
      </c>
      <c r="B909" t="s">
        <v>11</v>
      </c>
      <c r="C909" t="s">
        <v>104</v>
      </c>
      <c r="D909" t="s">
        <v>1632</v>
      </c>
      <c r="E909">
        <v>10809000</v>
      </c>
      <c r="F909">
        <v>25173233.02</v>
      </c>
      <c r="G909">
        <v>1</v>
      </c>
    </row>
    <row r="910" spans="1:8" x14ac:dyDescent="0.2">
      <c r="A910">
        <v>93</v>
      </c>
      <c r="B910" t="s">
        <v>11</v>
      </c>
      <c r="C910" t="s">
        <v>1615</v>
      </c>
      <c r="D910" t="s">
        <v>1633</v>
      </c>
      <c r="E910">
        <v>9188000</v>
      </c>
      <c r="F910">
        <v>18934592.239999998</v>
      </c>
      <c r="G910">
        <v>1</v>
      </c>
    </row>
    <row r="911" spans="1:8" x14ac:dyDescent="0.2">
      <c r="A911">
        <v>93</v>
      </c>
      <c r="B911" t="s">
        <v>11</v>
      </c>
      <c r="C911" t="s">
        <v>797</v>
      </c>
      <c r="D911" t="s">
        <v>1634</v>
      </c>
      <c r="E911">
        <v>6650000</v>
      </c>
      <c r="F911">
        <v>25300000</v>
      </c>
      <c r="G911">
        <v>1</v>
      </c>
    </row>
    <row r="912" spans="1:8" x14ac:dyDescent="0.2">
      <c r="A912">
        <v>93</v>
      </c>
      <c r="B912" t="s">
        <v>11</v>
      </c>
      <c r="C912" t="s">
        <v>883</v>
      </c>
      <c r="D912" t="s">
        <v>1635</v>
      </c>
      <c r="E912">
        <v>9085000</v>
      </c>
      <c r="F912">
        <v>12800000</v>
      </c>
      <c r="G912">
        <v>1</v>
      </c>
    </row>
    <row r="913" spans="1:8" x14ac:dyDescent="0.2">
      <c r="A913">
        <v>93</v>
      </c>
      <c r="B913" t="s">
        <v>11</v>
      </c>
      <c r="C913" t="s">
        <v>883</v>
      </c>
      <c r="D913" t="s">
        <v>1635</v>
      </c>
      <c r="E913">
        <v>7196000</v>
      </c>
      <c r="F913">
        <v>40004747.850000001</v>
      </c>
      <c r="G913">
        <v>1</v>
      </c>
    </row>
    <row r="914" spans="1:8" x14ac:dyDescent="0.2">
      <c r="A914">
        <v>93</v>
      </c>
      <c r="B914" t="s">
        <v>11</v>
      </c>
      <c r="C914" t="s">
        <v>1115</v>
      </c>
      <c r="D914" t="s">
        <v>1636</v>
      </c>
      <c r="E914">
        <v>7028000</v>
      </c>
      <c r="F914">
        <v>25159501.620000001</v>
      </c>
      <c r="G914">
        <v>1</v>
      </c>
    </row>
    <row r="915" spans="1:8" x14ac:dyDescent="0.2">
      <c r="A915">
        <v>4</v>
      </c>
      <c r="B915" t="s">
        <v>12</v>
      </c>
      <c r="C915" t="s">
        <v>85</v>
      </c>
      <c r="D915" t="s">
        <v>1637</v>
      </c>
      <c r="E915">
        <v>20922889.02</v>
      </c>
      <c r="F915">
        <v>20922889.02</v>
      </c>
      <c r="H915">
        <v>1</v>
      </c>
    </row>
    <row r="916" spans="1:8" x14ac:dyDescent="0.2">
      <c r="A916">
        <v>4</v>
      </c>
      <c r="B916" t="s">
        <v>12</v>
      </c>
      <c r="C916" t="s">
        <v>85</v>
      </c>
      <c r="D916" t="s">
        <v>1637</v>
      </c>
      <c r="E916">
        <v>20840970.27</v>
      </c>
      <c r="F916">
        <v>20840970.27</v>
      </c>
      <c r="H916">
        <v>2</v>
      </c>
    </row>
    <row r="917" spans="1:8" x14ac:dyDescent="0.2">
      <c r="A917">
        <v>93</v>
      </c>
      <c r="B917" t="s">
        <v>12</v>
      </c>
      <c r="C917" t="s">
        <v>85</v>
      </c>
      <c r="D917" t="s">
        <v>1637</v>
      </c>
      <c r="E917">
        <v>6195333.3333333302</v>
      </c>
      <c r="F917">
        <v>12665151.116666701</v>
      </c>
      <c r="G917">
        <v>3</v>
      </c>
    </row>
    <row r="918" spans="1:8" x14ac:dyDescent="0.2">
      <c r="A918">
        <v>93</v>
      </c>
      <c r="B918" t="s">
        <v>12</v>
      </c>
      <c r="C918" t="s">
        <v>85</v>
      </c>
      <c r="D918" t="s">
        <v>1637</v>
      </c>
      <c r="E918">
        <v>8248000</v>
      </c>
      <c r="F918">
        <v>8598210.0299999993</v>
      </c>
      <c r="G918">
        <v>1</v>
      </c>
    </row>
    <row r="919" spans="1:8" x14ac:dyDescent="0.2">
      <c r="A919">
        <v>117</v>
      </c>
      <c r="B919" t="s">
        <v>12</v>
      </c>
      <c r="C919" t="s">
        <v>85</v>
      </c>
      <c r="D919" t="s">
        <v>1637</v>
      </c>
      <c r="E919">
        <v>9182000</v>
      </c>
      <c r="F919">
        <v>9511293.75</v>
      </c>
      <c r="G919">
        <v>1</v>
      </c>
    </row>
    <row r="920" spans="1:8" x14ac:dyDescent="0.2">
      <c r="A920">
        <v>93</v>
      </c>
      <c r="B920" t="s">
        <v>13</v>
      </c>
      <c r="C920" t="s">
        <v>1610</v>
      </c>
      <c r="D920" t="s">
        <v>1638</v>
      </c>
      <c r="E920">
        <v>8287000</v>
      </c>
      <c r="F920">
        <v>51200000</v>
      </c>
      <c r="G920">
        <v>1</v>
      </c>
    </row>
    <row r="921" spans="1:8" x14ac:dyDescent="0.2">
      <c r="A921">
        <v>93</v>
      </c>
      <c r="B921" t="s">
        <v>74</v>
      </c>
      <c r="C921" t="s">
        <v>74</v>
      </c>
      <c r="D921" t="s">
        <v>1639</v>
      </c>
      <c r="E921">
        <v>9182000</v>
      </c>
      <c r="F921">
        <v>22325000</v>
      </c>
      <c r="G921">
        <v>1</v>
      </c>
    </row>
    <row r="922" spans="1:8" x14ac:dyDescent="0.2">
      <c r="A922">
        <v>117</v>
      </c>
      <c r="B922" t="s">
        <v>74</v>
      </c>
      <c r="C922" t="s">
        <v>74</v>
      </c>
      <c r="D922" t="s">
        <v>1639</v>
      </c>
      <c r="E922">
        <v>9273000</v>
      </c>
      <c r="F922">
        <v>9511293.75</v>
      </c>
      <c r="G922">
        <v>1</v>
      </c>
    </row>
    <row r="923" spans="1:8" x14ac:dyDescent="0.2">
      <c r="A923">
        <v>93</v>
      </c>
      <c r="B923" t="s">
        <v>74</v>
      </c>
      <c r="C923" t="s">
        <v>75</v>
      </c>
      <c r="D923" t="s">
        <v>1640</v>
      </c>
      <c r="E923">
        <v>4643000</v>
      </c>
      <c r="F923">
        <v>11150000</v>
      </c>
      <c r="G923">
        <v>2</v>
      </c>
    </row>
    <row r="924" spans="1:8" x14ac:dyDescent="0.2">
      <c r="A924">
        <v>32</v>
      </c>
      <c r="B924" t="s">
        <v>105</v>
      </c>
      <c r="C924" t="s">
        <v>491</v>
      </c>
      <c r="D924" t="s">
        <v>1641</v>
      </c>
      <c r="E924">
        <v>21772744.9681818</v>
      </c>
      <c r="F924">
        <v>21772744.9681818</v>
      </c>
      <c r="H924">
        <v>33</v>
      </c>
    </row>
    <row r="925" spans="1:8" x14ac:dyDescent="0.2">
      <c r="A925">
        <v>101</v>
      </c>
      <c r="B925" t="s">
        <v>105</v>
      </c>
      <c r="C925" t="s">
        <v>491</v>
      </c>
      <c r="D925" t="s">
        <v>1641</v>
      </c>
      <c r="E925">
        <v>9300000</v>
      </c>
      <c r="F925">
        <v>9542000</v>
      </c>
      <c r="G925">
        <v>1</v>
      </c>
    </row>
    <row r="926" spans="1:8" x14ac:dyDescent="0.2">
      <c r="A926">
        <v>4</v>
      </c>
      <c r="B926" t="s">
        <v>103</v>
      </c>
      <c r="C926" t="s">
        <v>882</v>
      </c>
      <c r="D926" t="s">
        <v>1642</v>
      </c>
      <c r="E926">
        <v>9300000</v>
      </c>
      <c r="F926">
        <v>9600000</v>
      </c>
      <c r="G926">
        <v>1</v>
      </c>
    </row>
    <row r="927" spans="1:8" x14ac:dyDescent="0.2">
      <c r="A927">
        <v>4</v>
      </c>
      <c r="B927" t="s">
        <v>103</v>
      </c>
      <c r="C927" t="s">
        <v>802</v>
      </c>
      <c r="D927" t="s">
        <v>1643</v>
      </c>
      <c r="E927">
        <v>9286000</v>
      </c>
      <c r="F927">
        <v>9600000</v>
      </c>
      <c r="G927">
        <v>1</v>
      </c>
    </row>
    <row r="928" spans="1:8" x14ac:dyDescent="0.2">
      <c r="A928">
        <v>4</v>
      </c>
      <c r="B928" t="s">
        <v>103</v>
      </c>
      <c r="C928" t="s">
        <v>802</v>
      </c>
      <c r="D928" t="s">
        <v>1644</v>
      </c>
      <c r="E928">
        <v>9300000</v>
      </c>
      <c r="F928">
        <v>9600000</v>
      </c>
      <c r="G928">
        <v>1</v>
      </c>
    </row>
    <row r="929" spans="1:8" x14ac:dyDescent="0.2">
      <c r="A929">
        <v>4</v>
      </c>
      <c r="B929" t="s">
        <v>11</v>
      </c>
      <c r="C929" t="s">
        <v>956</v>
      </c>
      <c r="D929" t="s">
        <v>956</v>
      </c>
      <c r="E929">
        <v>9300000</v>
      </c>
      <c r="F929">
        <v>9600000</v>
      </c>
      <c r="G929">
        <v>1</v>
      </c>
    </row>
    <row r="930" spans="1:8" x14ac:dyDescent="0.2">
      <c r="A930">
        <v>4</v>
      </c>
      <c r="B930" t="s">
        <v>12</v>
      </c>
      <c r="C930" t="s">
        <v>12</v>
      </c>
      <c r="D930" t="s">
        <v>1645</v>
      </c>
      <c r="E930">
        <v>7531000</v>
      </c>
      <c r="F930">
        <v>66800000</v>
      </c>
      <c r="G930">
        <v>1</v>
      </c>
    </row>
    <row r="931" spans="1:8" x14ac:dyDescent="0.2">
      <c r="A931">
        <v>4</v>
      </c>
      <c r="B931" t="s">
        <v>12</v>
      </c>
      <c r="C931" t="s">
        <v>12</v>
      </c>
      <c r="D931" t="s">
        <v>1646</v>
      </c>
      <c r="E931">
        <v>9208000</v>
      </c>
      <c r="F931">
        <v>30825000</v>
      </c>
      <c r="G931">
        <v>1</v>
      </c>
    </row>
    <row r="932" spans="1:8" x14ac:dyDescent="0.2">
      <c r="A932">
        <v>87</v>
      </c>
      <c r="B932" t="s">
        <v>12</v>
      </c>
      <c r="C932" t="s">
        <v>12</v>
      </c>
      <c r="D932" t="s">
        <v>1646</v>
      </c>
      <c r="E932">
        <v>9300000</v>
      </c>
      <c r="F932">
        <v>9629447.9000000004</v>
      </c>
      <c r="G932">
        <v>1</v>
      </c>
    </row>
    <row r="933" spans="1:8" x14ac:dyDescent="0.2">
      <c r="A933">
        <v>4</v>
      </c>
      <c r="B933" t="s">
        <v>12</v>
      </c>
      <c r="C933" t="s">
        <v>12</v>
      </c>
      <c r="D933" t="s">
        <v>1647</v>
      </c>
      <c r="E933">
        <v>7636333.3333333302</v>
      </c>
      <c r="F933">
        <v>15616666.6666667</v>
      </c>
      <c r="G933">
        <v>3</v>
      </c>
    </row>
    <row r="934" spans="1:8" x14ac:dyDescent="0.2">
      <c r="A934">
        <v>108</v>
      </c>
      <c r="B934" t="s">
        <v>12</v>
      </c>
      <c r="C934" t="s">
        <v>12</v>
      </c>
      <c r="D934" t="s">
        <v>1647</v>
      </c>
      <c r="E934">
        <v>9300000</v>
      </c>
      <c r="F934">
        <v>9530000</v>
      </c>
      <c r="G934">
        <v>1</v>
      </c>
    </row>
    <row r="935" spans="1:8" x14ac:dyDescent="0.2">
      <c r="A935">
        <v>4</v>
      </c>
      <c r="B935" t="s">
        <v>12</v>
      </c>
      <c r="C935" t="s">
        <v>534</v>
      </c>
      <c r="D935" t="s">
        <v>1648</v>
      </c>
      <c r="E935">
        <v>9300000</v>
      </c>
      <c r="F935">
        <v>9600000</v>
      </c>
      <c r="G935">
        <v>3</v>
      </c>
    </row>
    <row r="936" spans="1:8" x14ac:dyDescent="0.2">
      <c r="A936">
        <v>93</v>
      </c>
      <c r="B936" t="s">
        <v>12</v>
      </c>
      <c r="C936" t="s">
        <v>534</v>
      </c>
      <c r="D936" t="s">
        <v>1648</v>
      </c>
      <c r="E936">
        <v>20340923.614999998</v>
      </c>
      <c r="F936">
        <v>20468269.484999999</v>
      </c>
      <c r="H936">
        <v>2</v>
      </c>
    </row>
    <row r="937" spans="1:8" x14ac:dyDescent="0.2">
      <c r="A937">
        <v>4</v>
      </c>
      <c r="B937" t="s">
        <v>73</v>
      </c>
      <c r="C937" t="s">
        <v>524</v>
      </c>
      <c r="D937" t="s">
        <v>1649</v>
      </c>
      <c r="E937">
        <v>8581000</v>
      </c>
      <c r="F937">
        <v>9600000</v>
      </c>
      <c r="G937">
        <v>1</v>
      </c>
    </row>
    <row r="938" spans="1:8" x14ac:dyDescent="0.2">
      <c r="A938">
        <v>4</v>
      </c>
      <c r="B938" t="s">
        <v>74</v>
      </c>
      <c r="C938" t="s">
        <v>808</v>
      </c>
      <c r="D938" t="s">
        <v>1650</v>
      </c>
      <c r="E938">
        <v>9043000</v>
      </c>
      <c r="F938">
        <v>26043000</v>
      </c>
      <c r="G938">
        <v>1</v>
      </c>
    </row>
    <row r="939" spans="1:8" x14ac:dyDescent="0.2">
      <c r="A939">
        <v>22</v>
      </c>
      <c r="B939" t="s">
        <v>74</v>
      </c>
      <c r="C939" t="s">
        <v>808</v>
      </c>
      <c r="D939" t="s">
        <v>1650</v>
      </c>
      <c r="E939">
        <v>6482000</v>
      </c>
      <c r="F939">
        <v>25382000</v>
      </c>
      <c r="G939">
        <v>1</v>
      </c>
    </row>
    <row r="940" spans="1:8" x14ac:dyDescent="0.2">
      <c r="A940">
        <v>22</v>
      </c>
      <c r="B940" t="s">
        <v>11</v>
      </c>
      <c r="C940" t="s">
        <v>11</v>
      </c>
      <c r="D940" t="s">
        <v>1651</v>
      </c>
      <c r="E940">
        <v>8203000</v>
      </c>
      <c r="F940">
        <v>50087000</v>
      </c>
      <c r="G940">
        <v>1</v>
      </c>
    </row>
    <row r="941" spans="1:8" x14ac:dyDescent="0.2">
      <c r="A941">
        <v>22</v>
      </c>
      <c r="B941" t="s">
        <v>11</v>
      </c>
      <c r="C941" t="s">
        <v>11</v>
      </c>
      <c r="D941" t="s">
        <v>1652</v>
      </c>
      <c r="E941">
        <v>6482000</v>
      </c>
      <c r="F941">
        <v>49882000</v>
      </c>
      <c r="G941">
        <v>1</v>
      </c>
    </row>
    <row r="942" spans="1:8" x14ac:dyDescent="0.2">
      <c r="A942">
        <v>27</v>
      </c>
      <c r="B942" t="s">
        <v>13</v>
      </c>
      <c r="C942" t="s">
        <v>1198</v>
      </c>
      <c r="D942" t="s">
        <v>1653</v>
      </c>
      <c r="E942">
        <v>6902000</v>
      </c>
      <c r="F942">
        <v>72708000</v>
      </c>
      <c r="G942">
        <v>1</v>
      </c>
    </row>
    <row r="943" spans="1:8" x14ac:dyDescent="0.2">
      <c r="A943">
        <v>28</v>
      </c>
      <c r="B943" t="s">
        <v>11</v>
      </c>
      <c r="C943" t="s">
        <v>803</v>
      </c>
      <c r="D943" t="s">
        <v>1654</v>
      </c>
      <c r="E943">
        <v>9300000</v>
      </c>
      <c r="F943">
        <v>9908546.2300000004</v>
      </c>
      <c r="G943">
        <v>1</v>
      </c>
    </row>
    <row r="944" spans="1:8" x14ac:dyDescent="0.2">
      <c r="A944">
        <v>28</v>
      </c>
      <c r="B944" t="s">
        <v>73</v>
      </c>
      <c r="C944" t="s">
        <v>524</v>
      </c>
      <c r="D944" t="s">
        <v>1655</v>
      </c>
      <c r="E944">
        <v>9241000</v>
      </c>
      <c r="F944">
        <v>9605358.3300000001</v>
      </c>
      <c r="G944">
        <v>1</v>
      </c>
    </row>
    <row r="945" spans="1:7" x14ac:dyDescent="0.2">
      <c r="A945">
        <v>32</v>
      </c>
      <c r="B945" t="s">
        <v>103</v>
      </c>
      <c r="C945" t="s">
        <v>804</v>
      </c>
      <c r="D945" t="s">
        <v>1656</v>
      </c>
      <c r="E945">
        <v>8665000</v>
      </c>
      <c r="F945">
        <v>15593928.99</v>
      </c>
      <c r="G945">
        <v>1</v>
      </c>
    </row>
    <row r="946" spans="1:7" x14ac:dyDescent="0.2">
      <c r="A946">
        <v>32</v>
      </c>
      <c r="B946" t="s">
        <v>73</v>
      </c>
      <c r="C946" t="s">
        <v>807</v>
      </c>
      <c r="D946" t="s">
        <v>1657</v>
      </c>
      <c r="E946">
        <v>9201000</v>
      </c>
      <c r="F946">
        <v>13018234.35</v>
      </c>
      <c r="G946">
        <v>1</v>
      </c>
    </row>
    <row r="947" spans="1:7" x14ac:dyDescent="0.2">
      <c r="A947">
        <v>32</v>
      </c>
      <c r="B947" t="s">
        <v>73</v>
      </c>
      <c r="C947" t="s">
        <v>896</v>
      </c>
      <c r="D947" t="s">
        <v>1658</v>
      </c>
      <c r="E947">
        <v>9043000</v>
      </c>
      <c r="F947">
        <v>24655675.739999998</v>
      </c>
      <c r="G947">
        <v>1</v>
      </c>
    </row>
    <row r="948" spans="1:7" x14ac:dyDescent="0.2">
      <c r="A948">
        <v>87</v>
      </c>
      <c r="B948" t="s">
        <v>103</v>
      </c>
      <c r="C948" t="s">
        <v>1613</v>
      </c>
      <c r="D948" t="s">
        <v>1659</v>
      </c>
      <c r="E948">
        <v>8833000</v>
      </c>
      <c r="F948">
        <v>9606024.2899999991</v>
      </c>
      <c r="G948">
        <v>1</v>
      </c>
    </row>
    <row r="949" spans="1:7" x14ac:dyDescent="0.2">
      <c r="A949">
        <v>88</v>
      </c>
      <c r="B949" t="s">
        <v>103</v>
      </c>
      <c r="C949" t="s">
        <v>1043</v>
      </c>
      <c r="D949" t="s">
        <v>1660</v>
      </c>
      <c r="E949">
        <v>9293000</v>
      </c>
      <c r="F949">
        <v>9620673.5</v>
      </c>
      <c r="G949">
        <v>1</v>
      </c>
    </row>
    <row r="950" spans="1:7" x14ac:dyDescent="0.2">
      <c r="A950">
        <v>88</v>
      </c>
      <c r="B950" t="s">
        <v>103</v>
      </c>
      <c r="C950" t="s">
        <v>1585</v>
      </c>
      <c r="D950" t="s">
        <v>1661</v>
      </c>
      <c r="E950">
        <v>9300000</v>
      </c>
      <c r="F950">
        <v>9714519.9800000004</v>
      </c>
      <c r="G950">
        <v>1</v>
      </c>
    </row>
    <row r="951" spans="1:7" x14ac:dyDescent="0.2">
      <c r="A951">
        <v>93</v>
      </c>
      <c r="B951" t="s">
        <v>103</v>
      </c>
      <c r="C951" t="s">
        <v>1662</v>
      </c>
      <c r="D951" t="s">
        <v>1663</v>
      </c>
      <c r="E951">
        <v>6104000</v>
      </c>
      <c r="F951">
        <v>9804000</v>
      </c>
      <c r="G951">
        <v>1</v>
      </c>
    </row>
    <row r="952" spans="1:7" x14ac:dyDescent="0.2">
      <c r="A952">
        <v>93</v>
      </c>
      <c r="B952" t="s">
        <v>11</v>
      </c>
      <c r="C952" t="s">
        <v>104</v>
      </c>
      <c r="D952" t="s">
        <v>104</v>
      </c>
      <c r="E952">
        <v>7699000</v>
      </c>
      <c r="F952">
        <v>48600000</v>
      </c>
      <c r="G952">
        <v>1</v>
      </c>
    </row>
    <row r="953" spans="1:7" x14ac:dyDescent="0.2">
      <c r="A953">
        <v>93</v>
      </c>
      <c r="B953" t="s">
        <v>11</v>
      </c>
      <c r="C953" t="s">
        <v>903</v>
      </c>
      <c r="D953" t="s">
        <v>1664</v>
      </c>
      <c r="E953">
        <v>8203000</v>
      </c>
      <c r="F953">
        <v>14121425.640000001</v>
      </c>
      <c r="G953">
        <v>1</v>
      </c>
    </row>
    <row r="954" spans="1:7" x14ac:dyDescent="0.2">
      <c r="A954">
        <v>93</v>
      </c>
      <c r="B954" t="s">
        <v>12</v>
      </c>
      <c r="C954" t="s">
        <v>378</v>
      </c>
      <c r="D954" t="s">
        <v>1665</v>
      </c>
      <c r="E954">
        <v>9300000</v>
      </c>
      <c r="F954">
        <v>9750000</v>
      </c>
      <c r="G954">
        <v>1</v>
      </c>
    </row>
    <row r="955" spans="1:7" x14ac:dyDescent="0.2">
      <c r="A955">
        <v>93</v>
      </c>
      <c r="B955" t="s">
        <v>12</v>
      </c>
      <c r="C955" t="s">
        <v>85</v>
      </c>
      <c r="D955" t="s">
        <v>1666</v>
      </c>
      <c r="E955">
        <v>8229000</v>
      </c>
      <c r="F955">
        <v>8579288.4100000001</v>
      </c>
      <c r="G955">
        <v>1</v>
      </c>
    </row>
    <row r="956" spans="1:7" x14ac:dyDescent="0.2">
      <c r="A956">
        <v>93</v>
      </c>
      <c r="B956" t="s">
        <v>12</v>
      </c>
      <c r="C956" t="s">
        <v>886</v>
      </c>
      <c r="D956" t="s">
        <v>1667</v>
      </c>
      <c r="E956">
        <v>9300000</v>
      </c>
      <c r="F956">
        <v>9550000</v>
      </c>
      <c r="G956">
        <v>1</v>
      </c>
    </row>
    <row r="957" spans="1:7" x14ac:dyDescent="0.2">
      <c r="A957">
        <v>117</v>
      </c>
      <c r="B957" t="s">
        <v>12</v>
      </c>
      <c r="C957" t="s">
        <v>886</v>
      </c>
      <c r="D957" t="s">
        <v>1667</v>
      </c>
      <c r="E957">
        <v>9300000</v>
      </c>
      <c r="F957">
        <v>9511293.75</v>
      </c>
      <c r="G957">
        <v>1</v>
      </c>
    </row>
    <row r="958" spans="1:7" x14ac:dyDescent="0.2">
      <c r="A958">
        <v>96</v>
      </c>
      <c r="B958" t="s">
        <v>103</v>
      </c>
      <c r="C958" t="s">
        <v>1662</v>
      </c>
      <c r="D958" t="s">
        <v>1662</v>
      </c>
      <c r="E958">
        <v>7867000</v>
      </c>
      <c r="F958">
        <v>8167507.8200000003</v>
      </c>
      <c r="G958">
        <v>1</v>
      </c>
    </row>
    <row r="959" spans="1:7" x14ac:dyDescent="0.2">
      <c r="A959">
        <v>96</v>
      </c>
      <c r="B959" t="s">
        <v>73</v>
      </c>
      <c r="C959" t="s">
        <v>807</v>
      </c>
      <c r="D959" t="s">
        <v>1668</v>
      </c>
      <c r="E959">
        <v>9300000</v>
      </c>
      <c r="F959">
        <v>9604557.5099999998</v>
      </c>
      <c r="G959">
        <v>1</v>
      </c>
    </row>
    <row r="960" spans="1:7" x14ac:dyDescent="0.2">
      <c r="A960">
        <v>105</v>
      </c>
      <c r="B960" t="s">
        <v>74</v>
      </c>
      <c r="C960" t="s">
        <v>72</v>
      </c>
      <c r="D960" t="s">
        <v>1669</v>
      </c>
      <c r="E960">
        <v>9300000</v>
      </c>
      <c r="F960">
        <v>9599973.5399999991</v>
      </c>
      <c r="G960">
        <v>1</v>
      </c>
    </row>
    <row r="961" spans="1:8" x14ac:dyDescent="0.2">
      <c r="A961">
        <v>116</v>
      </c>
      <c r="B961" t="s">
        <v>74</v>
      </c>
      <c r="C961" t="s">
        <v>72</v>
      </c>
      <c r="D961" t="s">
        <v>1670</v>
      </c>
      <c r="E961">
        <v>14787780.17</v>
      </c>
      <c r="F961">
        <v>14919354.140000001</v>
      </c>
      <c r="H961">
        <v>1</v>
      </c>
    </row>
    <row r="962" spans="1:8" x14ac:dyDescent="0.2">
      <c r="A962">
        <v>105</v>
      </c>
      <c r="B962" t="s">
        <v>74</v>
      </c>
      <c r="C962" t="s">
        <v>72</v>
      </c>
      <c r="D962" t="s">
        <v>1670</v>
      </c>
      <c r="E962">
        <v>9300000</v>
      </c>
      <c r="F962">
        <v>9599973.5399999991</v>
      </c>
      <c r="G962">
        <v>1</v>
      </c>
    </row>
    <row r="963" spans="1:8" x14ac:dyDescent="0.2">
      <c r="A963">
        <v>108</v>
      </c>
      <c r="B963" t="s">
        <v>12</v>
      </c>
      <c r="C963" t="s">
        <v>887</v>
      </c>
      <c r="D963" t="s">
        <v>1671</v>
      </c>
      <c r="E963">
        <v>9300000</v>
      </c>
      <c r="F963">
        <v>9535000</v>
      </c>
      <c r="G963">
        <v>1</v>
      </c>
    </row>
    <row r="964" spans="1:8" x14ac:dyDescent="0.2">
      <c r="A964">
        <v>117</v>
      </c>
      <c r="B964" t="s">
        <v>11</v>
      </c>
      <c r="C964" t="s">
        <v>894</v>
      </c>
      <c r="D964" t="s">
        <v>1672</v>
      </c>
      <c r="E964">
        <v>11621500</v>
      </c>
      <c r="F964">
        <v>11884934.074999999</v>
      </c>
      <c r="G964">
        <v>2</v>
      </c>
    </row>
    <row r="965" spans="1:8" x14ac:dyDescent="0.2">
      <c r="A965">
        <v>117</v>
      </c>
      <c r="B965" t="s">
        <v>73</v>
      </c>
      <c r="C965" t="s">
        <v>670</v>
      </c>
      <c r="D965" t="s">
        <v>1673</v>
      </c>
      <c r="E965">
        <v>9300000</v>
      </c>
      <c r="F965">
        <v>9511293.75</v>
      </c>
      <c r="G965">
        <v>1</v>
      </c>
    </row>
    <row r="966" spans="1:8" x14ac:dyDescent="0.2">
      <c r="A966">
        <v>117</v>
      </c>
      <c r="B966" t="s">
        <v>74</v>
      </c>
      <c r="C966" t="s">
        <v>792</v>
      </c>
      <c r="D966" t="s">
        <v>1609</v>
      </c>
      <c r="E966">
        <v>9300000</v>
      </c>
      <c r="F966">
        <v>9511293.75</v>
      </c>
      <c r="G966">
        <v>1</v>
      </c>
    </row>
    <row r="967" spans="1:8" x14ac:dyDescent="0.2">
      <c r="A967">
        <v>93</v>
      </c>
      <c r="B967" t="s">
        <v>11</v>
      </c>
      <c r="C967" t="s">
        <v>1037</v>
      </c>
      <c r="D967" t="s">
        <v>1674</v>
      </c>
      <c r="E967">
        <v>23414964.149999999</v>
      </c>
      <c r="F967">
        <v>23414964.149999999</v>
      </c>
      <c r="H967">
        <v>1</v>
      </c>
    </row>
    <row r="968" spans="1:8" x14ac:dyDescent="0.2">
      <c r="A968">
        <v>93</v>
      </c>
      <c r="B968" t="s">
        <v>12</v>
      </c>
      <c r="C968" t="s">
        <v>85</v>
      </c>
      <c r="D968" t="s">
        <v>1675</v>
      </c>
      <c r="E968">
        <v>18112122.280000001</v>
      </c>
      <c r="F968">
        <v>18112122.280000001</v>
      </c>
      <c r="H968">
        <v>1</v>
      </c>
    </row>
    <row r="969" spans="1:8" x14ac:dyDescent="0.2">
      <c r="A969">
        <v>93</v>
      </c>
      <c r="B969" t="s">
        <v>12</v>
      </c>
      <c r="C969" t="s">
        <v>85</v>
      </c>
      <c r="D969" t="s">
        <v>1675</v>
      </c>
      <c r="E969">
        <v>19991159.420000002</v>
      </c>
      <c r="F969">
        <v>20052399.359999999</v>
      </c>
      <c r="H969">
        <v>1</v>
      </c>
    </row>
    <row r="970" spans="1:8" x14ac:dyDescent="0.2">
      <c r="A970">
        <v>93</v>
      </c>
      <c r="B970" t="s">
        <v>11</v>
      </c>
      <c r="C970" t="s">
        <v>894</v>
      </c>
      <c r="D970" t="s">
        <v>1676</v>
      </c>
      <c r="E970">
        <v>15733200</v>
      </c>
      <c r="F970">
        <v>15733200</v>
      </c>
      <c r="H970">
        <v>1</v>
      </c>
    </row>
    <row r="971" spans="1:8" x14ac:dyDescent="0.2">
      <c r="A971">
        <v>96</v>
      </c>
      <c r="B971" t="s">
        <v>12</v>
      </c>
      <c r="C971" t="s">
        <v>957</v>
      </c>
      <c r="D971" t="s">
        <v>1677</v>
      </c>
      <c r="E971">
        <v>21389092.140000001</v>
      </c>
      <c r="F971">
        <v>21458991.27</v>
      </c>
      <c r="H971">
        <v>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25</vt:i4>
      </vt:variant>
    </vt:vector>
  </HeadingPairs>
  <TitlesOfParts>
    <vt:vector size="46"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Detalle1</vt:lpstr>
      <vt:lpstr>Detalle2</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Martínez Cordero Hannia</cp:lastModifiedBy>
  <cp:lastPrinted>2020-07-09T17:13:54Z</cp:lastPrinted>
  <dcterms:created xsi:type="dcterms:W3CDTF">2012-02-13T17:07:33Z</dcterms:created>
  <dcterms:modified xsi:type="dcterms:W3CDTF">2025-12-15T19:23:19Z</dcterms:modified>
</cp:coreProperties>
</file>